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d.docs.live.net/21cd78ab181f9d1c/Documents/"/>
    </mc:Choice>
  </mc:AlternateContent>
  <xr:revisionPtr revIDLastSave="0" documentId="8_{FCA74016-09AA-4CF8-8272-2AD733125F35}" xr6:coauthVersionLast="47" xr6:coauthVersionMax="47" xr10:uidLastSave="{00000000-0000-0000-0000-000000000000}"/>
  <bookViews>
    <workbookView xWindow="-108" yWindow="-108" windowWidth="23256" windowHeight="12456" firstSheet="2" activeTab="12" xr2:uid="{89747F9F-3F5B-43FB-9BCA-1158C3894DB0}"/>
  </bookViews>
  <sheets>
    <sheet name="Jan" sheetId="15" r:id="rId1"/>
    <sheet name="Rough" sheetId="16" r:id="rId2"/>
    <sheet name="March" sheetId="18" r:id="rId3"/>
    <sheet name="May" sheetId="20" r:id="rId4"/>
    <sheet name="April" sheetId="19" r:id="rId5"/>
    <sheet name="Feb" sheetId="17" r:id="rId6"/>
    <sheet name="June" sheetId="21" r:id="rId7"/>
    <sheet name="July" sheetId="22" r:id="rId8"/>
    <sheet name="August" sheetId="23" r:id="rId9"/>
    <sheet name="September" sheetId="24" r:id="rId10"/>
    <sheet name="October" sheetId="25" r:id="rId11"/>
    <sheet name="November" sheetId="26" r:id="rId12"/>
    <sheet name="December" sheetId="2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1" i="27" l="1"/>
  <c r="AJ11" i="27"/>
  <c r="AK11" i="27"/>
  <c r="AL11" i="27"/>
  <c r="AM11" i="27"/>
  <c r="AN11" i="27"/>
  <c r="AO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N13" i="20"/>
  <c r="N14" i="20"/>
  <c r="N15" i="20"/>
  <c r="N16" i="20"/>
  <c r="N17" i="20"/>
  <c r="N18" i="20"/>
  <c r="N19" i="20"/>
  <c r="N20" i="20"/>
  <c r="AM13" i="21"/>
  <c r="AM14" i="21"/>
  <c r="AM15" i="21"/>
  <c r="AM16" i="21"/>
  <c r="AM17" i="21"/>
  <c r="AM18" i="21"/>
  <c r="M13" i="23"/>
  <c r="M14" i="23"/>
  <c r="M15" i="23"/>
  <c r="M16" i="23"/>
  <c r="M17" i="23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L11" i="24"/>
  <c r="AG12" i="26"/>
  <c r="L13" i="26"/>
  <c r="L14" i="26"/>
  <c r="L15" i="26"/>
  <c r="L16" i="26"/>
  <c r="L17" i="26"/>
  <c r="L18" i="26"/>
  <c r="K8" i="15"/>
  <c r="K11" i="15"/>
  <c r="K10" i="15" s="1"/>
  <c r="L11" i="15"/>
  <c r="L10" i="15" s="1"/>
  <c r="M11" i="15"/>
  <c r="M10" i="15" s="1"/>
  <c r="N11" i="15"/>
  <c r="N10" i="15" s="1"/>
  <c r="L12" i="18"/>
  <c r="S12" i="18"/>
  <c r="Z12" i="18"/>
  <c r="L13" i="18"/>
  <c r="AG12" i="18"/>
  <c r="L14" i="18"/>
  <c r="L15" i="18"/>
  <c r="L16" i="18"/>
  <c r="L17" i="18"/>
  <c r="L18" i="18"/>
  <c r="AG12" i="17"/>
  <c r="L18" i="17"/>
  <c r="L14" i="17"/>
  <c r="K11" i="27"/>
  <c r="K10" i="27"/>
  <c r="O8" i="27"/>
  <c r="AT22" i="27" s="1"/>
  <c r="K8" i="27"/>
  <c r="L11" i="27" s="1"/>
  <c r="L10" i="27" s="1"/>
  <c r="K11" i="26"/>
  <c r="O8" i="26"/>
  <c r="K8" i="26"/>
  <c r="I8" i="26" s="1"/>
  <c r="K11" i="25"/>
  <c r="O8" i="25"/>
  <c r="AT28" i="25" s="1"/>
  <c r="K8" i="25"/>
  <c r="I8" i="25" s="1"/>
  <c r="K11" i="24"/>
  <c r="O8" i="24"/>
  <c r="AT15" i="24" s="1"/>
  <c r="K8" i="24"/>
  <c r="I8" i="24" s="1"/>
  <c r="K11" i="23"/>
  <c r="O8" i="23"/>
  <c r="AT18" i="23" s="1"/>
  <c r="K8" i="23"/>
  <c r="I8" i="23" s="1"/>
  <c r="K11" i="22"/>
  <c r="O8" i="22"/>
  <c r="AT25" i="22" s="1"/>
  <c r="K8" i="22"/>
  <c r="I8" i="22" s="1"/>
  <c r="K11" i="21"/>
  <c r="O8" i="21"/>
  <c r="AT23" i="21" s="1"/>
  <c r="K8" i="21"/>
  <c r="I8" i="21" s="1"/>
  <c r="K11" i="20"/>
  <c r="K10" i="20" s="1"/>
  <c r="O8" i="20"/>
  <c r="AT31" i="20" s="1"/>
  <c r="K8" i="20"/>
  <c r="L11" i="20" s="1"/>
  <c r="M11" i="20" s="1"/>
  <c r="I8" i="20"/>
  <c r="K11" i="19"/>
  <c r="O8" i="19"/>
  <c r="AT23" i="19" s="1"/>
  <c r="K8" i="19"/>
  <c r="I8" i="19" s="1"/>
  <c r="AT15" i="18"/>
  <c r="K11" i="18"/>
  <c r="O8" i="18"/>
  <c r="AT21" i="18" s="1"/>
  <c r="K8" i="18"/>
  <c r="I8" i="18" s="1"/>
  <c r="AZ24" i="18" s="1"/>
  <c r="K11" i="17"/>
  <c r="K10" i="17" s="1"/>
  <c r="O8" i="17"/>
  <c r="AT30" i="17" s="1"/>
  <c r="K8" i="17"/>
  <c r="I8" i="15"/>
  <c r="O8" i="15"/>
  <c r="AT12" i="15" s="1"/>
  <c r="AT13" i="27" l="1"/>
  <c r="AT18" i="27"/>
  <c r="AT30" i="27"/>
  <c r="AT14" i="27"/>
  <c r="AT31" i="27"/>
  <c r="AT20" i="27"/>
  <c r="L11" i="26"/>
  <c r="AT15" i="25"/>
  <c r="AT28" i="24"/>
  <c r="AZ24" i="23"/>
  <c r="AZ12" i="23"/>
  <c r="BC12" i="23" s="1"/>
  <c r="AZ17" i="23"/>
  <c r="BC17" i="23" s="1"/>
  <c r="AT17" i="23"/>
  <c r="L11" i="23"/>
  <c r="AT20" i="22"/>
  <c r="AT24" i="22"/>
  <c r="AT13" i="22"/>
  <c r="AZ15" i="21"/>
  <c r="AZ17" i="21"/>
  <c r="AZ14" i="21"/>
  <c r="AT17" i="21"/>
  <c r="AT16" i="21"/>
  <c r="AT15" i="21"/>
  <c r="L11" i="21"/>
  <c r="L10" i="20"/>
  <c r="AT14" i="20"/>
  <c r="AT30" i="20"/>
  <c r="AT13" i="20"/>
  <c r="AT18" i="20"/>
  <c r="AT22" i="20"/>
  <c r="AT20" i="20"/>
  <c r="AZ23" i="18"/>
  <c r="AT16" i="18"/>
  <c r="L11" i="18"/>
  <c r="L10" i="18" s="1"/>
  <c r="AT17" i="18"/>
  <c r="AT14" i="18"/>
  <c r="AT16" i="19"/>
  <c r="AT30" i="19"/>
  <c r="L11" i="19"/>
  <c r="L10" i="19" s="1"/>
  <c r="AT17" i="19"/>
  <c r="AT14" i="19"/>
  <c r="AT21" i="19"/>
  <c r="AT15" i="19"/>
  <c r="AT14" i="17"/>
  <c r="AT22" i="17"/>
  <c r="AT15" i="17"/>
  <c r="AT24" i="17"/>
  <c r="AT20" i="17"/>
  <c r="AT31" i="17"/>
  <c r="AT18" i="17"/>
  <c r="AT25" i="17"/>
  <c r="AT13" i="17"/>
  <c r="AT17" i="17"/>
  <c r="I8" i="27"/>
  <c r="AT27" i="27"/>
  <c r="AT26" i="27"/>
  <c r="AT23" i="27"/>
  <c r="AT21" i="27"/>
  <c r="AT29" i="27"/>
  <c r="AT28" i="27"/>
  <c r="AT12" i="27"/>
  <c r="AT16" i="27"/>
  <c r="AT19" i="27"/>
  <c r="AT24" i="27"/>
  <c r="AT25" i="27"/>
  <c r="AT15" i="27"/>
  <c r="AT17" i="27"/>
  <c r="AZ31" i="26"/>
  <c r="AZ29" i="26"/>
  <c r="AZ27" i="26"/>
  <c r="AZ25" i="26"/>
  <c r="AZ26" i="26"/>
  <c r="AZ14" i="26"/>
  <c r="AZ28" i="26"/>
  <c r="AZ22" i="26"/>
  <c r="AZ30" i="26"/>
  <c r="AZ20" i="26"/>
  <c r="AZ19" i="26"/>
  <c r="AZ21" i="26"/>
  <c r="AZ16" i="26"/>
  <c r="AZ15" i="26"/>
  <c r="AZ17" i="26"/>
  <c r="AZ24" i="26"/>
  <c r="AZ23" i="26"/>
  <c r="AZ18" i="26"/>
  <c r="AZ13" i="26"/>
  <c r="AZ12" i="26"/>
  <c r="M11" i="26"/>
  <c r="L10" i="26"/>
  <c r="AT27" i="26"/>
  <c r="AT26" i="26"/>
  <c r="AT23" i="26"/>
  <c r="AT21" i="26"/>
  <c r="AT19" i="26"/>
  <c r="AT16" i="26"/>
  <c r="AT29" i="26"/>
  <c r="AT28" i="26"/>
  <c r="AT20" i="26"/>
  <c r="AT25" i="26"/>
  <c r="AT24" i="26"/>
  <c r="K10" i="26"/>
  <c r="AT13" i="26"/>
  <c r="AT18" i="26"/>
  <c r="AT15" i="26"/>
  <c r="AT12" i="26"/>
  <c r="AT14" i="26"/>
  <c r="AT22" i="26"/>
  <c r="AT17" i="26"/>
  <c r="AT30" i="26"/>
  <c r="AT31" i="26"/>
  <c r="AZ31" i="25"/>
  <c r="AZ29" i="25"/>
  <c r="AZ27" i="25"/>
  <c r="AZ25" i="25"/>
  <c r="AZ26" i="25"/>
  <c r="AZ14" i="25"/>
  <c r="AZ28" i="25"/>
  <c r="AZ18" i="25"/>
  <c r="AZ30" i="25"/>
  <c r="AZ20" i="25"/>
  <c r="AZ19" i="25"/>
  <c r="AZ13" i="25"/>
  <c r="AZ12" i="25"/>
  <c r="AZ17" i="25"/>
  <c r="AT27" i="25"/>
  <c r="AT26" i="25"/>
  <c r="AT23" i="25"/>
  <c r="AT21" i="25"/>
  <c r="AT19" i="25"/>
  <c r="AT16" i="25"/>
  <c r="AT31" i="25"/>
  <c r="AT30" i="25"/>
  <c r="AT18" i="25"/>
  <c r="AT20" i="25"/>
  <c r="AT13" i="25"/>
  <c r="L11" i="25"/>
  <c r="K10" i="25"/>
  <c r="AT12" i="25"/>
  <c r="AT14" i="25"/>
  <c r="AZ16" i="25"/>
  <c r="AT22" i="25"/>
  <c r="AT24" i="25"/>
  <c r="AT25" i="25"/>
  <c r="AZ15" i="25"/>
  <c r="AT17" i="25"/>
  <c r="AZ23" i="25"/>
  <c r="AZ24" i="25"/>
  <c r="AZ21" i="25"/>
  <c r="AZ22" i="25"/>
  <c r="AT29" i="25"/>
  <c r="AZ31" i="24"/>
  <c r="AZ29" i="24"/>
  <c r="AZ27" i="24"/>
  <c r="AZ25" i="24"/>
  <c r="AZ26" i="24"/>
  <c r="AZ14" i="24"/>
  <c r="AZ28" i="24"/>
  <c r="AZ18" i="24"/>
  <c r="AZ30" i="24"/>
  <c r="AZ20" i="24"/>
  <c r="AZ19" i="24"/>
  <c r="AZ13" i="24"/>
  <c r="AZ12" i="24"/>
  <c r="AZ17" i="24"/>
  <c r="AT27" i="24"/>
  <c r="AT26" i="24"/>
  <c r="AT23" i="24"/>
  <c r="AT21" i="24"/>
  <c r="AT19" i="24"/>
  <c r="AT16" i="24"/>
  <c r="AT31" i="24"/>
  <c r="AT30" i="24"/>
  <c r="AT18" i="24"/>
  <c r="AT20" i="24"/>
  <c r="AT13" i="24"/>
  <c r="K10" i="24"/>
  <c r="AT12" i="24"/>
  <c r="AT14" i="24"/>
  <c r="AZ16" i="24"/>
  <c r="AT22" i="24"/>
  <c r="AT24" i="24"/>
  <c r="AT25" i="24"/>
  <c r="AZ15" i="24"/>
  <c r="AT17" i="24"/>
  <c r="AZ23" i="24"/>
  <c r="AZ24" i="24"/>
  <c r="AZ21" i="24"/>
  <c r="AZ22" i="24"/>
  <c r="AT29" i="24"/>
  <c r="M11" i="23"/>
  <c r="L10" i="23"/>
  <c r="BC24" i="23"/>
  <c r="AT27" i="23"/>
  <c r="AT26" i="23"/>
  <c r="AT23" i="23"/>
  <c r="AT21" i="23"/>
  <c r="AT19" i="23"/>
  <c r="AT16" i="23"/>
  <c r="AT29" i="23"/>
  <c r="AT28" i="23"/>
  <c r="AT20" i="23"/>
  <c r="AT25" i="23"/>
  <c r="AT24" i="23"/>
  <c r="AT14" i="23"/>
  <c r="AT31" i="23"/>
  <c r="AT30" i="23"/>
  <c r="AT22" i="23"/>
  <c r="AT12" i="23"/>
  <c r="AT13" i="23"/>
  <c r="AT15" i="23"/>
  <c r="K10" i="23"/>
  <c r="AZ31" i="23"/>
  <c r="AZ29" i="23"/>
  <c r="AZ27" i="23"/>
  <c r="AZ25" i="23"/>
  <c r="AZ26" i="23"/>
  <c r="AZ14" i="23"/>
  <c r="AZ28" i="23"/>
  <c r="AZ22" i="23"/>
  <c r="AZ30" i="23"/>
  <c r="AZ20" i="23"/>
  <c r="AZ19" i="23"/>
  <c r="AZ21" i="23"/>
  <c r="AZ16" i="23"/>
  <c r="AZ13" i="23"/>
  <c r="AZ23" i="23"/>
  <c r="AZ15" i="23"/>
  <c r="AZ18" i="23"/>
  <c r="AZ31" i="22"/>
  <c r="AZ29" i="22"/>
  <c r="AZ27" i="22"/>
  <c r="AZ25" i="22"/>
  <c r="AZ28" i="22"/>
  <c r="AZ26" i="22"/>
  <c r="AZ14" i="22"/>
  <c r="AZ22" i="22"/>
  <c r="AZ21" i="22"/>
  <c r="AZ16" i="22"/>
  <c r="AZ24" i="22"/>
  <c r="AZ23" i="22"/>
  <c r="AZ17" i="22"/>
  <c r="AZ30" i="22"/>
  <c r="AZ18" i="22"/>
  <c r="AZ15" i="22"/>
  <c r="AZ20" i="22"/>
  <c r="AZ19" i="22"/>
  <c r="AZ13" i="22"/>
  <c r="AZ12" i="22"/>
  <c r="L11" i="22"/>
  <c r="AT31" i="22"/>
  <c r="AT29" i="22"/>
  <c r="AT27" i="22"/>
  <c r="AT26" i="22"/>
  <c r="AT23" i="22"/>
  <c r="AT21" i="22"/>
  <c r="AT19" i="22"/>
  <c r="AT16" i="22"/>
  <c r="AT12" i="22"/>
  <c r="AT30" i="22"/>
  <c r="AT15" i="22"/>
  <c r="AT18" i="22"/>
  <c r="AT17" i="22"/>
  <c r="AT28" i="22"/>
  <c r="K10" i="22"/>
  <c r="AT14" i="22"/>
  <c r="AT22" i="22"/>
  <c r="BC14" i="21"/>
  <c r="BC15" i="21"/>
  <c r="BC17" i="21"/>
  <c r="AZ31" i="21"/>
  <c r="AZ29" i="21"/>
  <c r="AZ27" i="21"/>
  <c r="AZ25" i="21"/>
  <c r="AZ28" i="21"/>
  <c r="AZ24" i="21"/>
  <c r="AZ22" i="21"/>
  <c r="AZ20" i="21"/>
  <c r="AZ18" i="21"/>
  <c r="AZ13" i="21"/>
  <c r="AZ30" i="21"/>
  <c r="AZ19" i="21"/>
  <c r="AZ21" i="21"/>
  <c r="AZ16" i="21"/>
  <c r="AZ12" i="21"/>
  <c r="AZ26" i="21"/>
  <c r="AZ23" i="21"/>
  <c r="AT31" i="21"/>
  <c r="AT29" i="21"/>
  <c r="AT27" i="21"/>
  <c r="AT25" i="21"/>
  <c r="AT14" i="21"/>
  <c r="AT12" i="21"/>
  <c r="AT13" i="21"/>
  <c r="AT26" i="21"/>
  <c r="AT21" i="21"/>
  <c r="AT22" i="21"/>
  <c r="AT28" i="21"/>
  <c r="AT30" i="21"/>
  <c r="AT19" i="21"/>
  <c r="AT20" i="21"/>
  <c r="AT24" i="21"/>
  <c r="K10" i="21"/>
  <c r="AT18" i="21"/>
  <c r="N11" i="20"/>
  <c r="M10" i="20"/>
  <c r="AZ31" i="20"/>
  <c r="AZ29" i="20"/>
  <c r="AZ27" i="20"/>
  <c r="AZ25" i="20"/>
  <c r="AZ26" i="20"/>
  <c r="AZ28" i="20"/>
  <c r="AZ22" i="20"/>
  <c r="AZ30" i="20"/>
  <c r="AZ19" i="20"/>
  <c r="AZ16" i="20"/>
  <c r="AZ12" i="20"/>
  <c r="AZ21" i="20"/>
  <c r="AZ14" i="20"/>
  <c r="AZ13" i="20"/>
  <c r="AZ20" i="20"/>
  <c r="AZ15" i="20"/>
  <c r="AZ17" i="20"/>
  <c r="AZ23" i="20"/>
  <c r="AZ24" i="20"/>
  <c r="AZ18" i="20"/>
  <c r="AT27" i="20"/>
  <c r="AT26" i="20"/>
  <c r="AT23" i="20"/>
  <c r="AT29" i="20"/>
  <c r="AT28" i="20"/>
  <c r="AT12" i="20"/>
  <c r="AT16" i="20"/>
  <c r="AT19" i="20"/>
  <c r="AT21" i="20"/>
  <c r="AT24" i="20"/>
  <c r="AT25" i="20"/>
  <c r="AT15" i="20"/>
  <c r="AT17" i="20"/>
  <c r="M11" i="19"/>
  <c r="AZ31" i="19"/>
  <c r="AZ29" i="19"/>
  <c r="AZ27" i="19"/>
  <c r="AZ25" i="19"/>
  <c r="AZ26" i="19"/>
  <c r="AZ28" i="19"/>
  <c r="AZ22" i="19"/>
  <c r="AZ30" i="19"/>
  <c r="AZ17" i="19"/>
  <c r="AZ15" i="19"/>
  <c r="AZ24" i="19"/>
  <c r="AZ23" i="19"/>
  <c r="AZ19" i="19"/>
  <c r="AZ18" i="19"/>
  <c r="AZ12" i="19"/>
  <c r="AZ21" i="19"/>
  <c r="AZ20" i="19"/>
  <c r="AZ16" i="19"/>
  <c r="AZ13" i="19"/>
  <c r="AZ14" i="19"/>
  <c r="AT27" i="19"/>
  <c r="AT26" i="19"/>
  <c r="AT29" i="19"/>
  <c r="AT28" i="19"/>
  <c r="AT20" i="19"/>
  <c r="AT18" i="19"/>
  <c r="AT13" i="19"/>
  <c r="AT12" i="19"/>
  <c r="AT19" i="19"/>
  <c r="AT22" i="19"/>
  <c r="AT24" i="19"/>
  <c r="AT25" i="19"/>
  <c r="K10" i="19"/>
  <c r="AT31" i="19"/>
  <c r="M11" i="18"/>
  <c r="BC24" i="18"/>
  <c r="BC23" i="18"/>
  <c r="AZ31" i="18"/>
  <c r="AZ29" i="18"/>
  <c r="AZ27" i="18"/>
  <c r="AZ25" i="18"/>
  <c r="AZ26" i="18"/>
  <c r="AZ28" i="18"/>
  <c r="AZ22" i="18"/>
  <c r="AZ30" i="18"/>
  <c r="AZ17" i="18"/>
  <c r="AZ15" i="18"/>
  <c r="AZ19" i="18"/>
  <c r="AZ18" i="18"/>
  <c r="AZ12" i="18"/>
  <c r="AZ21" i="18"/>
  <c r="AZ20" i="18"/>
  <c r="AZ16" i="18"/>
  <c r="AZ13" i="18"/>
  <c r="AZ14" i="18"/>
  <c r="AT27" i="18"/>
  <c r="AT26" i="18"/>
  <c r="AT23" i="18"/>
  <c r="AT29" i="18"/>
  <c r="AT28" i="18"/>
  <c r="AT20" i="18"/>
  <c r="AT18" i="18"/>
  <c r="AT13" i="18"/>
  <c r="AT12" i="18"/>
  <c r="AT19" i="18"/>
  <c r="AT22" i="18"/>
  <c r="AT30" i="18"/>
  <c r="K10" i="18"/>
  <c r="AT24" i="18"/>
  <c r="AT25" i="18"/>
  <c r="AT31" i="18"/>
  <c r="L11" i="17"/>
  <c r="I8" i="17"/>
  <c r="AT27" i="17"/>
  <c r="AT26" i="17"/>
  <c r="AT23" i="17"/>
  <c r="AT29" i="17"/>
  <c r="AT28" i="17"/>
  <c r="AT12" i="17"/>
  <c r="AT16" i="17"/>
  <c r="AT19" i="17"/>
  <c r="AT21" i="17"/>
  <c r="AT14" i="15"/>
  <c r="AT31" i="15"/>
  <c r="AT27" i="15"/>
  <c r="AT23" i="15"/>
  <c r="AT19" i="15"/>
  <c r="AT15" i="15"/>
  <c r="AT30" i="15"/>
  <c r="AT26" i="15"/>
  <c r="AT22" i="15"/>
  <c r="AT18" i="15"/>
  <c r="AT29" i="15"/>
  <c r="AT25" i="15"/>
  <c r="AT21" i="15"/>
  <c r="AT17" i="15"/>
  <c r="AT13" i="15"/>
  <c r="AT28" i="15"/>
  <c r="AT24" i="15"/>
  <c r="AT20" i="15"/>
  <c r="AT16" i="15"/>
  <c r="AZ12" i="15"/>
  <c r="BC12" i="15" s="1"/>
  <c r="AZ13" i="15"/>
  <c r="BC13" i="15" s="1"/>
  <c r="AZ14" i="15"/>
  <c r="BC14" i="15" s="1"/>
  <c r="AZ15" i="15"/>
  <c r="BC15" i="15" s="1"/>
  <c r="AZ16" i="15"/>
  <c r="BC16" i="15" s="1"/>
  <c r="AZ17" i="15"/>
  <c r="BC17" i="15" s="1"/>
  <c r="AZ18" i="15"/>
  <c r="BC18" i="15" s="1"/>
  <c r="AZ19" i="15"/>
  <c r="BC19" i="15" s="1"/>
  <c r="AZ20" i="15"/>
  <c r="BC20" i="15" s="1"/>
  <c r="AZ21" i="15"/>
  <c r="BC21" i="15" s="1"/>
  <c r="AZ22" i="15"/>
  <c r="BC22" i="15" s="1"/>
  <c r="AZ23" i="15"/>
  <c r="BC23" i="15" s="1"/>
  <c r="AZ24" i="15"/>
  <c r="BC24" i="15" s="1"/>
  <c r="AZ25" i="15"/>
  <c r="BC25" i="15" s="1"/>
  <c r="AZ26" i="15"/>
  <c r="BC26" i="15" s="1"/>
  <c r="AZ27" i="15"/>
  <c r="BC27" i="15" s="1"/>
  <c r="AZ28" i="15"/>
  <c r="BC28" i="15" s="1"/>
  <c r="AZ29" i="15"/>
  <c r="BC29" i="15" s="1"/>
  <c r="AZ30" i="15"/>
  <c r="BC30" i="15" s="1"/>
  <c r="AZ31" i="15"/>
  <c r="BC31" i="15" s="1"/>
  <c r="M11" i="21" l="1"/>
  <c r="L10" i="21"/>
  <c r="M10" i="27"/>
  <c r="AZ31" i="27"/>
  <c r="AZ29" i="27"/>
  <c r="AZ27" i="27"/>
  <c r="AZ25" i="27"/>
  <c r="AZ26" i="27"/>
  <c r="AZ28" i="27"/>
  <c r="AZ22" i="27"/>
  <c r="AZ30" i="27"/>
  <c r="AZ19" i="27"/>
  <c r="AZ16" i="27"/>
  <c r="AZ12" i="27"/>
  <c r="AZ21" i="27"/>
  <c r="AZ14" i="27"/>
  <c r="AZ20" i="27"/>
  <c r="AZ13" i="27"/>
  <c r="AZ18" i="27"/>
  <c r="AZ17" i="27"/>
  <c r="AZ24" i="27"/>
  <c r="AZ23" i="27"/>
  <c r="AZ15" i="27"/>
  <c r="BC24" i="26"/>
  <c r="BC25" i="26"/>
  <c r="L30" i="26"/>
  <c r="L29" i="26"/>
  <c r="L22" i="26"/>
  <c r="L20" i="26"/>
  <c r="L31" i="26"/>
  <c r="L24" i="26"/>
  <c r="L26" i="26"/>
  <c r="L25" i="26"/>
  <c r="L23" i="26"/>
  <c r="L28" i="26"/>
  <c r="L27" i="26"/>
  <c r="L19" i="26"/>
  <c r="L12" i="26"/>
  <c r="L21" i="26"/>
  <c r="BC18" i="26"/>
  <c r="BC15" i="26"/>
  <c r="BC20" i="26"/>
  <c r="BC14" i="26"/>
  <c r="BC29" i="26"/>
  <c r="BC12" i="26"/>
  <c r="BC21" i="26"/>
  <c r="BC22" i="26"/>
  <c r="BC13" i="26"/>
  <c r="BC17" i="26"/>
  <c r="BC19" i="26"/>
  <c r="BC28" i="26"/>
  <c r="BC27" i="26"/>
  <c r="N11" i="26"/>
  <c r="M10" i="26"/>
  <c r="BC23" i="26"/>
  <c r="BC16" i="26"/>
  <c r="BC30" i="26"/>
  <c r="BC26" i="26"/>
  <c r="BC31" i="26"/>
  <c r="BC23" i="25"/>
  <c r="BC13" i="25"/>
  <c r="BC18" i="25"/>
  <c r="BC25" i="25"/>
  <c r="BC22" i="25"/>
  <c r="BC19" i="25"/>
  <c r="BC28" i="25"/>
  <c r="BC27" i="25"/>
  <c r="BC21" i="25"/>
  <c r="BC15" i="25"/>
  <c r="BC16" i="25"/>
  <c r="M11" i="25"/>
  <c r="L10" i="25"/>
  <c r="BC17" i="25"/>
  <c r="BC20" i="25"/>
  <c r="BC14" i="25"/>
  <c r="BC29" i="25"/>
  <c r="BC24" i="25"/>
  <c r="BC12" i="25"/>
  <c r="BC30" i="25"/>
  <c r="BC26" i="25"/>
  <c r="BC31" i="25"/>
  <c r="BC23" i="24"/>
  <c r="BC13" i="24"/>
  <c r="BC18" i="24"/>
  <c r="BC25" i="24"/>
  <c r="BC22" i="24"/>
  <c r="BC19" i="24"/>
  <c r="BC28" i="24"/>
  <c r="BC27" i="24"/>
  <c r="BC21" i="24"/>
  <c r="BC15" i="24"/>
  <c r="BC16" i="24"/>
  <c r="L10" i="24"/>
  <c r="BC17" i="24"/>
  <c r="BC20" i="24"/>
  <c r="BC14" i="24"/>
  <c r="BC29" i="24"/>
  <c r="BC24" i="24"/>
  <c r="BC12" i="24"/>
  <c r="BC30" i="24"/>
  <c r="BC26" i="24"/>
  <c r="BC31" i="24"/>
  <c r="BC18" i="23"/>
  <c r="BC16" i="23"/>
  <c r="BC30" i="23"/>
  <c r="BC26" i="23"/>
  <c r="BC31" i="23"/>
  <c r="BC15" i="23"/>
  <c r="BC21" i="23"/>
  <c r="BC22" i="23"/>
  <c r="BC25" i="23"/>
  <c r="BC23" i="23"/>
  <c r="BC19" i="23"/>
  <c r="BC28" i="23"/>
  <c r="BC27" i="23"/>
  <c r="BC13" i="23"/>
  <c r="BC20" i="23"/>
  <c r="BC14" i="23"/>
  <c r="BC29" i="23"/>
  <c r="N11" i="23"/>
  <c r="M10" i="23"/>
  <c r="BC12" i="22"/>
  <c r="BC22" i="22"/>
  <c r="BC24" i="22"/>
  <c r="BC27" i="22"/>
  <c r="BC19" i="22"/>
  <c r="BC30" i="22"/>
  <c r="BC16" i="22"/>
  <c r="BC26" i="22"/>
  <c r="BC29" i="22"/>
  <c r="BC15" i="22"/>
  <c r="BC23" i="22"/>
  <c r="BC25" i="22"/>
  <c r="BC13" i="22"/>
  <c r="BC18" i="22"/>
  <c r="BC14" i="22"/>
  <c r="M11" i="22"/>
  <c r="L10" i="22"/>
  <c r="BC20" i="22"/>
  <c r="BC17" i="22"/>
  <c r="BC21" i="22"/>
  <c r="BC28" i="22"/>
  <c r="BC31" i="22"/>
  <c r="K31" i="21"/>
  <c r="K29" i="21"/>
  <c r="K27" i="21"/>
  <c r="K25" i="21"/>
  <c r="K30" i="21"/>
  <c r="K26" i="21"/>
  <c r="K22" i="21"/>
  <c r="K20" i="21"/>
  <c r="K17" i="21"/>
  <c r="K13" i="21"/>
  <c r="K24" i="21"/>
  <c r="K19" i="21"/>
  <c r="K28" i="21"/>
  <c r="K21" i="21"/>
  <c r="K23" i="21"/>
  <c r="K15" i="21"/>
  <c r="K14" i="21"/>
  <c r="K12" i="21"/>
  <c r="K18" i="21"/>
  <c r="K16" i="21"/>
  <c r="BC12" i="21"/>
  <c r="BC30" i="21"/>
  <c r="BC22" i="21"/>
  <c r="BC27" i="21"/>
  <c r="BC23" i="21"/>
  <c r="BC21" i="21"/>
  <c r="BC18" i="21"/>
  <c r="BC28" i="21"/>
  <c r="BC31" i="21"/>
  <c r="BC26" i="21"/>
  <c r="BC19" i="21"/>
  <c r="BC20" i="21"/>
  <c r="BC25" i="21"/>
  <c r="BC16" i="21"/>
  <c r="BC13" i="21"/>
  <c r="BC24" i="21"/>
  <c r="BC29" i="21"/>
  <c r="BC15" i="20"/>
  <c r="BC14" i="20"/>
  <c r="BC19" i="20"/>
  <c r="BC26" i="20"/>
  <c r="BC31" i="20"/>
  <c r="BC30" i="20"/>
  <c r="BC18" i="20"/>
  <c r="BC24" i="20"/>
  <c r="BC12" i="20"/>
  <c r="BC22" i="20"/>
  <c r="BC27" i="20"/>
  <c r="BC20" i="20"/>
  <c r="O11" i="20"/>
  <c r="N10" i="20"/>
  <c r="BC21" i="20"/>
  <c r="BC25" i="20"/>
  <c r="BC23" i="20"/>
  <c r="BC17" i="20"/>
  <c r="BC13" i="20"/>
  <c r="BC16" i="20"/>
  <c r="BC28" i="20"/>
  <c r="BC29" i="20"/>
  <c r="BC16" i="19"/>
  <c r="BC18" i="19"/>
  <c r="BC15" i="19"/>
  <c r="BC28" i="19"/>
  <c r="BC29" i="19"/>
  <c r="BC20" i="19"/>
  <c r="BC19" i="19"/>
  <c r="BC17" i="19"/>
  <c r="BC26" i="19"/>
  <c r="BC31" i="19"/>
  <c r="BC14" i="19"/>
  <c r="BC21" i="19"/>
  <c r="BC23" i="19"/>
  <c r="BC30" i="19"/>
  <c r="BC25" i="19"/>
  <c r="BC13" i="19"/>
  <c r="BC12" i="19"/>
  <c r="BC24" i="19"/>
  <c r="BC22" i="19"/>
  <c r="BC27" i="19"/>
  <c r="N11" i="19"/>
  <c r="M10" i="19"/>
  <c r="BC14" i="18"/>
  <c r="BC21" i="18"/>
  <c r="BC15" i="18"/>
  <c r="BC28" i="18"/>
  <c r="BC29" i="18"/>
  <c r="BC13" i="18"/>
  <c r="BC12" i="18"/>
  <c r="BC17" i="18"/>
  <c r="BC26" i="18"/>
  <c r="BC31" i="18"/>
  <c r="BC16" i="18"/>
  <c r="BC18" i="18"/>
  <c r="BC30" i="18"/>
  <c r="BC25" i="18"/>
  <c r="L30" i="18"/>
  <c r="L29" i="18"/>
  <c r="L31" i="18"/>
  <c r="L24" i="18"/>
  <c r="L26" i="18"/>
  <c r="L25" i="18"/>
  <c r="L23" i="18"/>
  <c r="L22" i="18"/>
  <c r="L21" i="18"/>
  <c r="L19" i="18"/>
  <c r="L20" i="18"/>
  <c r="L28" i="18"/>
  <c r="L27" i="18"/>
  <c r="BC20" i="18"/>
  <c r="BC19" i="18"/>
  <c r="BC22" i="18"/>
  <c r="BC27" i="18"/>
  <c r="N11" i="18"/>
  <c r="M10" i="18"/>
  <c r="L10" i="17"/>
  <c r="M11" i="17"/>
  <c r="AZ31" i="17"/>
  <c r="AZ29" i="17"/>
  <c r="AZ27" i="17"/>
  <c r="AZ25" i="17"/>
  <c r="AZ26" i="17"/>
  <c r="AZ28" i="17"/>
  <c r="AZ22" i="17"/>
  <c r="AZ30" i="17"/>
  <c r="AZ14" i="17"/>
  <c r="AZ24" i="17"/>
  <c r="AZ23" i="17"/>
  <c r="AZ18" i="17"/>
  <c r="AZ20" i="17"/>
  <c r="AZ19" i="17"/>
  <c r="AZ13" i="17"/>
  <c r="AZ12" i="17"/>
  <c r="AZ21" i="17"/>
  <c r="AZ16" i="17"/>
  <c r="AZ15" i="17"/>
  <c r="AZ17" i="17"/>
  <c r="M10" i="21" l="1"/>
  <c r="N11" i="21"/>
  <c r="BC23" i="27"/>
  <c r="BC13" i="27"/>
  <c r="BC12" i="27"/>
  <c r="BC22" i="27"/>
  <c r="BC27" i="27"/>
  <c r="BC24" i="27"/>
  <c r="BC16" i="27"/>
  <c r="BC29" i="27"/>
  <c r="BC17" i="27"/>
  <c r="BC14" i="27"/>
  <c r="BC19" i="27"/>
  <c r="BC26" i="27"/>
  <c r="BC31" i="27"/>
  <c r="N10" i="27"/>
  <c r="BC20" i="27"/>
  <c r="BC28" i="27"/>
  <c r="BC15" i="27"/>
  <c r="BC18" i="27"/>
  <c r="BC21" i="27"/>
  <c r="BC30" i="27"/>
  <c r="BC25" i="27"/>
  <c r="O11" i="26"/>
  <c r="N10" i="26"/>
  <c r="N11" i="25"/>
  <c r="M10" i="25"/>
  <c r="M10" i="24"/>
  <c r="M30" i="23"/>
  <c r="M28" i="23"/>
  <c r="M26" i="23"/>
  <c r="M24" i="23"/>
  <c r="M31" i="23"/>
  <c r="M25" i="23"/>
  <c r="M23" i="23"/>
  <c r="M27" i="23"/>
  <c r="M29" i="23"/>
  <c r="M22" i="23"/>
  <c r="M19" i="23"/>
  <c r="M18" i="23"/>
  <c r="M12" i="23"/>
  <c r="M21" i="23"/>
  <c r="M20" i="23"/>
  <c r="O11" i="23"/>
  <c r="N10" i="23"/>
  <c r="N11" i="22"/>
  <c r="M10" i="22"/>
  <c r="P11" i="20"/>
  <c r="O10" i="20"/>
  <c r="N25" i="20"/>
  <c r="N24" i="20"/>
  <c r="N23" i="20"/>
  <c r="N27" i="20"/>
  <c r="N26" i="20"/>
  <c r="N29" i="20"/>
  <c r="N28" i="20"/>
  <c r="N22" i="20"/>
  <c r="N12" i="20"/>
  <c r="N31" i="20"/>
  <c r="N30" i="20"/>
  <c r="N21" i="20"/>
  <c r="O11" i="19"/>
  <c r="N10" i="19"/>
  <c r="O11" i="18"/>
  <c r="N10" i="18"/>
  <c r="BC16" i="17"/>
  <c r="BC19" i="17"/>
  <c r="BC24" i="17"/>
  <c r="BC28" i="17"/>
  <c r="BC29" i="17"/>
  <c r="N11" i="17"/>
  <c r="M10" i="17"/>
  <c r="BC21" i="17"/>
  <c r="BC20" i="17"/>
  <c r="BC14" i="17"/>
  <c r="BC26" i="17"/>
  <c r="BC31" i="17"/>
  <c r="L30" i="17"/>
  <c r="L29" i="17"/>
  <c r="L31" i="17"/>
  <c r="L24" i="17"/>
  <c r="L26" i="17"/>
  <c r="L25" i="17"/>
  <c r="L20" i="17"/>
  <c r="L17" i="17"/>
  <c r="L13" i="17"/>
  <c r="L21" i="17"/>
  <c r="L15" i="17"/>
  <c r="L28" i="17"/>
  <c r="L27" i="17"/>
  <c r="L23" i="17"/>
  <c r="L22" i="17"/>
  <c r="L16" i="17"/>
  <c r="L12" i="17"/>
  <c r="L19" i="17"/>
  <c r="BC17" i="17"/>
  <c r="BC12" i="17"/>
  <c r="BC18" i="17"/>
  <c r="BC30" i="17"/>
  <c r="BC25" i="17"/>
  <c r="BC15" i="17"/>
  <c r="BC13" i="17"/>
  <c r="BC23" i="17"/>
  <c r="BC22" i="17"/>
  <c r="BC27" i="17"/>
  <c r="O11" i="15"/>
  <c r="N10" i="21" l="1"/>
  <c r="O11" i="21"/>
  <c r="O10" i="27"/>
  <c r="P11" i="26"/>
  <c r="O10" i="26"/>
  <c r="O11" i="25"/>
  <c r="N10" i="25"/>
  <c r="N10" i="24"/>
  <c r="P11" i="23"/>
  <c r="O10" i="23"/>
  <c r="O11" i="22"/>
  <c r="N10" i="22"/>
  <c r="P10" i="20"/>
  <c r="Q11" i="20"/>
  <c r="P11" i="19"/>
  <c r="O10" i="19"/>
  <c r="P11" i="18"/>
  <c r="O10" i="18"/>
  <c r="O11" i="17"/>
  <c r="N10" i="17"/>
  <c r="O10" i="15"/>
  <c r="P11" i="15"/>
  <c r="O10" i="21" l="1"/>
  <c r="P11" i="21"/>
  <c r="P10" i="27"/>
  <c r="Q11" i="26"/>
  <c r="P10" i="26"/>
  <c r="P11" i="25"/>
  <c r="O10" i="25"/>
  <c r="O10" i="24"/>
  <c r="Q11" i="23"/>
  <c r="P10" i="23"/>
  <c r="P11" i="22"/>
  <c r="O10" i="22"/>
  <c r="R11" i="20"/>
  <c r="Q10" i="20"/>
  <c r="Q11" i="19"/>
  <c r="P10" i="19"/>
  <c r="Q11" i="18"/>
  <c r="P10" i="18"/>
  <c r="P11" i="17"/>
  <c r="O10" i="17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12" i="15"/>
  <c r="P10" i="15"/>
  <c r="Q11" i="15"/>
  <c r="Q11" i="21" l="1"/>
  <c r="P10" i="21"/>
  <c r="Q10" i="27"/>
  <c r="R11" i="26"/>
  <c r="Q10" i="26"/>
  <c r="O31" i="25"/>
  <c r="O29" i="25"/>
  <c r="O27" i="25"/>
  <c r="O25" i="25"/>
  <c r="O26" i="25"/>
  <c r="O14" i="25"/>
  <c r="O18" i="25"/>
  <c r="O12" i="25"/>
  <c r="O24" i="25"/>
  <c r="O20" i="25"/>
  <c r="O19" i="25"/>
  <c r="O16" i="25"/>
  <c r="O22" i="25"/>
  <c r="O21" i="25"/>
  <c r="O23" i="25"/>
  <c r="O15" i="25"/>
  <c r="O30" i="25"/>
  <c r="O28" i="25"/>
  <c r="O17" i="25"/>
  <c r="O13" i="25"/>
  <c r="Q11" i="25"/>
  <c r="P10" i="25"/>
  <c r="P10" i="24"/>
  <c r="R11" i="23"/>
  <c r="Q10" i="23"/>
  <c r="Q11" i="22"/>
  <c r="P10" i="22"/>
  <c r="S11" i="20"/>
  <c r="R10" i="20"/>
  <c r="R11" i="19"/>
  <c r="Q10" i="19"/>
  <c r="P28" i="19"/>
  <c r="P27" i="19"/>
  <c r="P30" i="19"/>
  <c r="P29" i="19"/>
  <c r="P31" i="19"/>
  <c r="P21" i="19"/>
  <c r="P19" i="19"/>
  <c r="P24" i="19"/>
  <c r="P23" i="19"/>
  <c r="P22" i="19"/>
  <c r="P18" i="19"/>
  <c r="P12" i="19"/>
  <c r="P26" i="19"/>
  <c r="P25" i="19"/>
  <c r="P20" i="19"/>
  <c r="P16" i="19"/>
  <c r="P13" i="19"/>
  <c r="P14" i="19"/>
  <c r="P17" i="19"/>
  <c r="P15" i="19"/>
  <c r="R11" i="18"/>
  <c r="Q10" i="18"/>
  <c r="Q11" i="17"/>
  <c r="P10" i="17"/>
  <c r="Q10" i="15"/>
  <c r="R11" i="15"/>
  <c r="Q10" i="21" l="1"/>
  <c r="R11" i="21"/>
  <c r="R10" i="27"/>
  <c r="Q30" i="27"/>
  <c r="Q28" i="27"/>
  <c r="Q26" i="27"/>
  <c r="Q24" i="27"/>
  <c r="Q29" i="27"/>
  <c r="Q31" i="27"/>
  <c r="Q23" i="27"/>
  <c r="Q20" i="27"/>
  <c r="Q18" i="27"/>
  <c r="Q13" i="27"/>
  <c r="Q17" i="27"/>
  <c r="Q16" i="27"/>
  <c r="Q15" i="27"/>
  <c r="Q19" i="27"/>
  <c r="Q27" i="27"/>
  <c r="Q22" i="27"/>
  <c r="Q14" i="27"/>
  <c r="Q25" i="27"/>
  <c r="Q21" i="27"/>
  <c r="S11" i="26"/>
  <c r="R10" i="26"/>
  <c r="R11" i="25"/>
  <c r="Q10" i="25"/>
  <c r="Q10" i="24"/>
  <c r="S11" i="23"/>
  <c r="R10" i="23"/>
  <c r="R11" i="22"/>
  <c r="Q10" i="22"/>
  <c r="P30" i="22"/>
  <c r="P28" i="22"/>
  <c r="P27" i="22"/>
  <c r="P22" i="22"/>
  <c r="P20" i="22"/>
  <c r="P18" i="22"/>
  <c r="P13" i="22"/>
  <c r="P31" i="22"/>
  <c r="P24" i="22"/>
  <c r="P23" i="22"/>
  <c r="P17" i="22"/>
  <c r="P15" i="22"/>
  <c r="P14" i="22"/>
  <c r="P29" i="22"/>
  <c r="P25" i="22"/>
  <c r="P19" i="22"/>
  <c r="P16" i="22"/>
  <c r="P26" i="22"/>
  <c r="P12" i="22"/>
  <c r="P21" i="22"/>
  <c r="T11" i="20"/>
  <c r="S10" i="20"/>
  <c r="S11" i="19"/>
  <c r="R10" i="19"/>
  <c r="S11" i="18"/>
  <c r="R10" i="18"/>
  <c r="Q10" i="17"/>
  <c r="R11" i="17"/>
  <c r="R10" i="15"/>
  <c r="S11" i="15"/>
  <c r="R10" i="21" l="1"/>
  <c r="S11" i="21"/>
  <c r="S10" i="27"/>
  <c r="T11" i="26"/>
  <c r="S10" i="26"/>
  <c r="S11" i="25"/>
  <c r="R10" i="25"/>
  <c r="Q30" i="24"/>
  <c r="Q28" i="24"/>
  <c r="Q26" i="24"/>
  <c r="Q24" i="24"/>
  <c r="Q29" i="24"/>
  <c r="Q17" i="24"/>
  <c r="Q16" i="24"/>
  <c r="Q15" i="24"/>
  <c r="Q25" i="24"/>
  <c r="Q21" i="24"/>
  <c r="Q20" i="24"/>
  <c r="Q27" i="24"/>
  <c r="Q23" i="24"/>
  <c r="Q22" i="24"/>
  <c r="Q14" i="24"/>
  <c r="Q13" i="24"/>
  <c r="Q31" i="24"/>
  <c r="Q12" i="24"/>
  <c r="Q19" i="24"/>
  <c r="Q18" i="24"/>
  <c r="R10" i="24"/>
  <c r="T11" i="23"/>
  <c r="S10" i="23"/>
  <c r="S11" i="22"/>
  <c r="R10" i="22"/>
  <c r="U11" i="20"/>
  <c r="T10" i="20"/>
  <c r="S10" i="19"/>
  <c r="T11" i="19"/>
  <c r="S10" i="18"/>
  <c r="T11" i="18"/>
  <c r="S11" i="17"/>
  <c r="R10" i="17"/>
  <c r="S10" i="15"/>
  <c r="T11" i="15"/>
  <c r="T11" i="21" l="1"/>
  <c r="S10" i="21"/>
  <c r="R24" i="21"/>
  <c r="R25" i="21"/>
  <c r="R23" i="21"/>
  <c r="R18" i="21"/>
  <c r="R28" i="21"/>
  <c r="R16" i="21"/>
  <c r="R29" i="21"/>
  <c r="R26" i="21"/>
  <c r="R20" i="21"/>
  <c r="R21" i="21"/>
  <c r="R19" i="21"/>
  <c r="R31" i="21"/>
  <c r="R14" i="21"/>
  <c r="R17" i="21"/>
  <c r="R12" i="21"/>
  <c r="R13" i="21"/>
  <c r="R22" i="21"/>
  <c r="R15" i="21"/>
  <c r="R27" i="21"/>
  <c r="R30" i="21"/>
  <c r="T10" i="27"/>
  <c r="S31" i="26"/>
  <c r="S29" i="26"/>
  <c r="S27" i="26"/>
  <c r="S25" i="26"/>
  <c r="S24" i="26"/>
  <c r="S14" i="26"/>
  <c r="S26" i="26"/>
  <c r="S22" i="26"/>
  <c r="S18" i="26"/>
  <c r="S23" i="26"/>
  <c r="S20" i="26"/>
  <c r="S19" i="26"/>
  <c r="S28" i="26"/>
  <c r="S15" i="26"/>
  <c r="S12" i="26"/>
  <c r="S13" i="26"/>
  <c r="S30" i="26"/>
  <c r="S17" i="26"/>
  <c r="S16" i="26"/>
  <c r="S21" i="26"/>
  <c r="U11" i="26"/>
  <c r="T10" i="26"/>
  <c r="T11" i="25"/>
  <c r="S10" i="25"/>
  <c r="S10" i="24"/>
  <c r="U11" i="23"/>
  <c r="T10" i="23"/>
  <c r="T11" i="22"/>
  <c r="S10" i="22"/>
  <c r="V11" i="20"/>
  <c r="U10" i="20"/>
  <c r="U11" i="19"/>
  <c r="T10" i="19"/>
  <c r="U11" i="18"/>
  <c r="T10" i="18"/>
  <c r="S31" i="18"/>
  <c r="S29" i="18"/>
  <c r="S27" i="18"/>
  <c r="S25" i="18"/>
  <c r="S24" i="18"/>
  <c r="S26" i="18"/>
  <c r="S22" i="18"/>
  <c r="S17" i="18"/>
  <c r="S16" i="18"/>
  <c r="S15" i="18"/>
  <c r="S30" i="18"/>
  <c r="S14" i="18"/>
  <c r="S19" i="18"/>
  <c r="S18" i="18"/>
  <c r="S13" i="18"/>
  <c r="S28" i="18"/>
  <c r="S23" i="18"/>
  <c r="S21" i="18"/>
  <c r="S20" i="18"/>
  <c r="S10" i="17"/>
  <c r="T11" i="17"/>
  <c r="T10" i="15"/>
  <c r="U11" i="15"/>
  <c r="T10" i="21" l="1"/>
  <c r="U11" i="21"/>
  <c r="U10" i="27"/>
  <c r="V11" i="26"/>
  <c r="U10" i="26"/>
  <c r="U11" i="25"/>
  <c r="T10" i="25"/>
  <c r="T10" i="24"/>
  <c r="T26" i="23"/>
  <c r="T25" i="23"/>
  <c r="T22" i="23"/>
  <c r="T20" i="23"/>
  <c r="T18" i="23"/>
  <c r="T28" i="23"/>
  <c r="T27" i="23"/>
  <c r="T23" i="23"/>
  <c r="T24" i="23"/>
  <c r="T21" i="23"/>
  <c r="T12" i="23"/>
  <c r="T30" i="23"/>
  <c r="T29" i="23"/>
  <c r="T19" i="23"/>
  <c r="T13" i="23"/>
  <c r="T16" i="23"/>
  <c r="T31" i="23"/>
  <c r="T17" i="23"/>
  <c r="T15" i="23"/>
  <c r="T14" i="23"/>
  <c r="V11" i="23"/>
  <c r="U10" i="23"/>
  <c r="U11" i="22"/>
  <c r="T10" i="22"/>
  <c r="U30" i="20"/>
  <c r="U28" i="20"/>
  <c r="U26" i="20"/>
  <c r="U24" i="20"/>
  <c r="U27" i="20"/>
  <c r="U29" i="20"/>
  <c r="U23" i="20"/>
  <c r="U20" i="20"/>
  <c r="U18" i="20"/>
  <c r="U13" i="20"/>
  <c r="U31" i="20"/>
  <c r="U25" i="20"/>
  <c r="U22" i="20"/>
  <c r="U17" i="20"/>
  <c r="U16" i="20"/>
  <c r="U15" i="20"/>
  <c r="U12" i="20"/>
  <c r="U19" i="20"/>
  <c r="U21" i="20"/>
  <c r="U14" i="20"/>
  <c r="W11" i="20"/>
  <c r="V10" i="20"/>
  <c r="V11" i="19"/>
  <c r="U10" i="19"/>
  <c r="V11" i="18"/>
  <c r="U10" i="18"/>
  <c r="U11" i="17"/>
  <c r="T10" i="17"/>
  <c r="S31" i="17"/>
  <c r="S29" i="17"/>
  <c r="S27" i="17"/>
  <c r="S25" i="17"/>
  <c r="S24" i="17"/>
  <c r="S26" i="17"/>
  <c r="S22" i="17"/>
  <c r="S14" i="17"/>
  <c r="S28" i="17"/>
  <c r="S17" i="17"/>
  <c r="S15" i="17"/>
  <c r="S30" i="17"/>
  <c r="S18" i="17"/>
  <c r="S12" i="17"/>
  <c r="S23" i="17"/>
  <c r="S20" i="17"/>
  <c r="S19" i="17"/>
  <c r="S16" i="17"/>
  <c r="S13" i="17"/>
  <c r="S21" i="17"/>
  <c r="U10" i="15"/>
  <c r="V11" i="15"/>
  <c r="V11" i="21" l="1"/>
  <c r="U10" i="21"/>
  <c r="V10" i="27"/>
  <c r="W11" i="26"/>
  <c r="V10" i="26"/>
  <c r="V11" i="25"/>
  <c r="U10" i="25"/>
  <c r="U10" i="24"/>
  <c r="W11" i="23"/>
  <c r="V10" i="23"/>
  <c r="V11" i="22"/>
  <c r="U10" i="22"/>
  <c r="X11" i="20"/>
  <c r="W10" i="20"/>
  <c r="W11" i="19"/>
  <c r="V10" i="19"/>
  <c r="W11" i="18"/>
  <c r="V10" i="18"/>
  <c r="V11" i="17"/>
  <c r="U10" i="17"/>
  <c r="V10" i="15"/>
  <c r="W11" i="15"/>
  <c r="W11" i="21" l="1"/>
  <c r="V10" i="21"/>
  <c r="W10" i="27"/>
  <c r="X11" i="26"/>
  <c r="W10" i="26"/>
  <c r="W11" i="25"/>
  <c r="V10" i="25"/>
  <c r="V10" i="24"/>
  <c r="X11" i="23"/>
  <c r="W10" i="23"/>
  <c r="W11" i="22"/>
  <c r="V10" i="22"/>
  <c r="X10" i="20"/>
  <c r="Y11" i="20"/>
  <c r="X11" i="19"/>
  <c r="W10" i="19"/>
  <c r="X11" i="18"/>
  <c r="W10" i="18"/>
  <c r="W11" i="17"/>
  <c r="V10" i="17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V27" i="15"/>
  <c r="V28" i="15"/>
  <c r="V29" i="15"/>
  <c r="V30" i="15"/>
  <c r="V31" i="15"/>
  <c r="V12" i="15"/>
  <c r="W10" i="15"/>
  <c r="X11" i="15"/>
  <c r="X11" i="21" l="1"/>
  <c r="W10" i="21"/>
  <c r="X10" i="27"/>
  <c r="Y11" i="26"/>
  <c r="X10" i="26"/>
  <c r="V29" i="25"/>
  <c r="V28" i="25"/>
  <c r="V23" i="25"/>
  <c r="V21" i="25"/>
  <c r="V19" i="25"/>
  <c r="V20" i="25"/>
  <c r="V16" i="25"/>
  <c r="V13" i="25"/>
  <c r="V25" i="25"/>
  <c r="V24" i="25"/>
  <c r="V22" i="25"/>
  <c r="V14" i="25"/>
  <c r="V12" i="25"/>
  <c r="V27" i="25"/>
  <c r="V26" i="25"/>
  <c r="V17" i="25"/>
  <c r="V30" i="25"/>
  <c r="V18" i="25"/>
  <c r="V15" i="25"/>
  <c r="V31" i="25"/>
  <c r="X11" i="25"/>
  <c r="W10" i="25"/>
  <c r="W10" i="24"/>
  <c r="Y11" i="23"/>
  <c r="X10" i="23"/>
  <c r="X11" i="22"/>
  <c r="W10" i="22"/>
  <c r="Z11" i="20"/>
  <c r="Y10" i="20"/>
  <c r="W31" i="19"/>
  <c r="W29" i="19"/>
  <c r="W27" i="19"/>
  <c r="W25" i="19"/>
  <c r="W30" i="19"/>
  <c r="W24" i="19"/>
  <c r="W22" i="19"/>
  <c r="W26" i="19"/>
  <c r="W23" i="19"/>
  <c r="W17" i="19"/>
  <c r="W16" i="19"/>
  <c r="W15" i="19"/>
  <c r="W12" i="19"/>
  <c r="W21" i="19"/>
  <c r="W20" i="19"/>
  <c r="W13" i="19"/>
  <c r="W14" i="19"/>
  <c r="W19" i="19"/>
  <c r="W18" i="19"/>
  <c r="W28" i="19"/>
  <c r="Y11" i="19"/>
  <c r="X10" i="19"/>
  <c r="Y11" i="18"/>
  <c r="X10" i="18"/>
  <c r="W10" i="17"/>
  <c r="X11" i="17"/>
  <c r="X10" i="15"/>
  <c r="Y11" i="15"/>
  <c r="Q12" i="27" l="1"/>
  <c r="X12" i="27"/>
  <c r="X10" i="21"/>
  <c r="Y11" i="21"/>
  <c r="Y10" i="27"/>
  <c r="X31" i="27"/>
  <c r="X24" i="27"/>
  <c r="X22" i="27"/>
  <c r="X26" i="27"/>
  <c r="X25" i="27"/>
  <c r="X28" i="27"/>
  <c r="X27" i="27"/>
  <c r="X14" i="27"/>
  <c r="X30" i="27"/>
  <c r="X29" i="27"/>
  <c r="X20" i="27"/>
  <c r="X18" i="27"/>
  <c r="X13" i="27"/>
  <c r="X23" i="27"/>
  <c r="X17" i="27"/>
  <c r="X16" i="27"/>
  <c r="X19" i="27"/>
  <c r="X15" i="27"/>
  <c r="X21" i="27"/>
  <c r="Z11" i="26"/>
  <c r="Y10" i="26"/>
  <c r="Y11" i="25"/>
  <c r="X10" i="25"/>
  <c r="X10" i="24"/>
  <c r="Z11" i="23"/>
  <c r="Y10" i="23"/>
  <c r="W31" i="22"/>
  <c r="W29" i="22"/>
  <c r="W27" i="22"/>
  <c r="W25" i="22"/>
  <c r="W28" i="22"/>
  <c r="W14" i="22"/>
  <c r="W24" i="22"/>
  <c r="W30" i="22"/>
  <c r="W18" i="22"/>
  <c r="W16" i="22"/>
  <c r="W13" i="22"/>
  <c r="W26" i="22"/>
  <c r="W22" i="22"/>
  <c r="W21" i="22"/>
  <c r="W20" i="22"/>
  <c r="W19" i="22"/>
  <c r="W15" i="22"/>
  <c r="W12" i="22"/>
  <c r="W17" i="22"/>
  <c r="W23" i="22"/>
  <c r="Y11" i="22"/>
  <c r="X10" i="22"/>
  <c r="AA11" i="20"/>
  <c r="Z10" i="20"/>
  <c r="Z11" i="19"/>
  <c r="Y10" i="19"/>
  <c r="Z11" i="18"/>
  <c r="Y10" i="18"/>
  <c r="Y11" i="17"/>
  <c r="X10" i="17"/>
  <c r="Y10" i="15"/>
  <c r="Z11" i="15"/>
  <c r="Y10" i="21" l="1"/>
  <c r="Z11" i="21"/>
  <c r="Z10" i="27"/>
  <c r="AA11" i="26"/>
  <c r="Z10" i="26"/>
  <c r="Z11" i="25"/>
  <c r="Y10" i="25"/>
  <c r="X31" i="24"/>
  <c r="X24" i="24"/>
  <c r="X22" i="24"/>
  <c r="X20" i="24"/>
  <c r="X18" i="24"/>
  <c r="X26" i="24"/>
  <c r="X25" i="24"/>
  <c r="X23" i="24"/>
  <c r="X17" i="24"/>
  <c r="X15" i="24"/>
  <c r="X14" i="24"/>
  <c r="X28" i="24"/>
  <c r="X27" i="24"/>
  <c r="X30" i="24"/>
  <c r="X29" i="24"/>
  <c r="X19" i="24"/>
  <c r="X21" i="24"/>
  <c r="X16" i="24"/>
  <c r="X13" i="24"/>
  <c r="X12" i="24"/>
  <c r="Y10" i="24"/>
  <c r="AA11" i="23"/>
  <c r="Z10" i="23"/>
  <c r="Z11" i="22"/>
  <c r="Y10" i="22"/>
  <c r="AB11" i="20"/>
  <c r="AA10" i="20"/>
  <c r="AA11" i="19"/>
  <c r="Z10" i="19"/>
  <c r="AA11" i="18"/>
  <c r="Z10" i="18"/>
  <c r="Z11" i="17"/>
  <c r="Y10" i="17"/>
  <c r="Z10" i="15"/>
  <c r="AA11" i="15"/>
  <c r="AA11" i="21" l="1"/>
  <c r="Z10" i="21"/>
  <c r="Y28" i="21"/>
  <c r="Y27" i="21"/>
  <c r="Y29" i="21"/>
  <c r="Y20" i="21"/>
  <c r="Y25" i="21"/>
  <c r="Y24" i="21"/>
  <c r="Y15" i="21"/>
  <c r="Y14" i="21"/>
  <c r="Y31" i="21"/>
  <c r="Y18" i="21"/>
  <c r="Y26" i="21"/>
  <c r="Y23" i="21"/>
  <c r="Y17" i="21"/>
  <c r="Y13" i="21"/>
  <c r="Y22" i="21"/>
  <c r="Y21" i="21"/>
  <c r="Y12" i="21"/>
  <c r="Y30" i="21"/>
  <c r="Y19" i="21"/>
  <c r="Y16" i="21"/>
  <c r="AA10" i="27"/>
  <c r="Z27" i="26"/>
  <c r="Z26" i="26"/>
  <c r="Z23" i="26"/>
  <c r="Z21" i="26"/>
  <c r="Z19" i="26"/>
  <c r="Z29" i="26"/>
  <c r="Z28" i="26"/>
  <c r="Z31" i="26"/>
  <c r="Z30" i="26"/>
  <c r="Z20" i="26"/>
  <c r="Z16" i="26"/>
  <c r="Z13" i="26"/>
  <c r="Z17" i="26"/>
  <c r="Z14" i="26"/>
  <c r="Z25" i="26"/>
  <c r="Z24" i="26"/>
  <c r="Z18" i="26"/>
  <c r="Z15" i="26"/>
  <c r="Z12" i="26"/>
  <c r="Z22" i="26"/>
  <c r="AB11" i="26"/>
  <c r="AA10" i="26"/>
  <c r="AA11" i="25"/>
  <c r="Z10" i="25"/>
  <c r="Z10" i="24"/>
  <c r="AB11" i="23"/>
  <c r="AA10" i="23"/>
  <c r="AA11" i="22"/>
  <c r="Z10" i="22"/>
  <c r="AC11" i="20"/>
  <c r="AB10" i="20"/>
  <c r="AB11" i="19"/>
  <c r="AA10" i="19"/>
  <c r="Z27" i="18"/>
  <c r="Z26" i="18"/>
  <c r="Z29" i="18"/>
  <c r="Z28" i="18"/>
  <c r="Z31" i="18"/>
  <c r="Z30" i="18"/>
  <c r="Z20" i="18"/>
  <c r="Z18" i="18"/>
  <c r="Z13" i="18"/>
  <c r="Z25" i="18"/>
  <c r="Z24" i="18"/>
  <c r="Z19" i="18"/>
  <c r="Z16" i="18"/>
  <c r="Z22" i="18"/>
  <c r="Z21" i="18"/>
  <c r="Z23" i="18"/>
  <c r="Z17" i="18"/>
  <c r="Z15" i="18"/>
  <c r="Z14" i="18"/>
  <c r="AB11" i="18"/>
  <c r="AA10" i="18"/>
  <c r="AA11" i="17"/>
  <c r="Z10" i="17"/>
  <c r="AA10" i="15"/>
  <c r="AB11" i="15"/>
  <c r="AA10" i="21" l="1"/>
  <c r="AB11" i="21"/>
  <c r="AB10" i="27"/>
  <c r="AC11" i="26"/>
  <c r="AB10" i="26"/>
  <c r="AB11" i="25"/>
  <c r="AA10" i="25"/>
  <c r="AA10" i="24"/>
  <c r="AA31" i="23"/>
  <c r="AA29" i="23"/>
  <c r="AA27" i="23"/>
  <c r="AA25" i="23"/>
  <c r="AA28" i="23"/>
  <c r="AA14" i="23"/>
  <c r="AA30" i="23"/>
  <c r="AA22" i="23"/>
  <c r="AA21" i="23"/>
  <c r="AA23" i="23"/>
  <c r="AA17" i="23"/>
  <c r="AA15" i="23"/>
  <c r="AA13" i="23"/>
  <c r="AA24" i="23"/>
  <c r="AA26" i="23"/>
  <c r="AA20" i="23"/>
  <c r="AA19" i="23"/>
  <c r="AA16" i="23"/>
  <c r="AA12" i="23"/>
  <c r="AA18" i="23"/>
  <c r="AC11" i="23"/>
  <c r="AB10" i="23"/>
  <c r="AB11" i="22"/>
  <c r="AA10" i="22"/>
  <c r="AB30" i="20"/>
  <c r="AB29" i="20"/>
  <c r="AB22" i="20"/>
  <c r="AB31" i="20"/>
  <c r="AB24" i="20"/>
  <c r="AB23" i="20"/>
  <c r="AB14" i="20"/>
  <c r="AB20" i="20"/>
  <c r="AB18" i="20"/>
  <c r="AB13" i="20"/>
  <c r="AB26" i="20"/>
  <c r="AB25" i="20"/>
  <c r="AB12" i="20"/>
  <c r="AB27" i="20"/>
  <c r="AB19" i="20"/>
  <c r="AB17" i="20"/>
  <c r="AB16" i="20"/>
  <c r="AB15" i="20"/>
  <c r="AB28" i="20"/>
  <c r="AB21" i="20"/>
  <c r="AD11" i="20"/>
  <c r="AC10" i="20"/>
  <c r="AC11" i="19"/>
  <c r="AB10" i="19"/>
  <c r="AC11" i="18"/>
  <c r="AB10" i="18"/>
  <c r="Z27" i="17"/>
  <c r="Z26" i="17"/>
  <c r="Z23" i="17"/>
  <c r="Z29" i="17"/>
  <c r="Z28" i="17"/>
  <c r="Z31" i="17"/>
  <c r="Z30" i="17"/>
  <c r="Z21" i="17"/>
  <c r="Z19" i="17"/>
  <c r="Z18" i="17"/>
  <c r="Z12" i="17"/>
  <c r="Z20" i="17"/>
  <c r="Z16" i="17"/>
  <c r="Z13" i="17"/>
  <c r="Z25" i="17"/>
  <c r="Z24" i="17"/>
  <c r="Z22" i="17"/>
  <c r="Z14" i="17"/>
  <c r="Z15" i="17"/>
  <c r="Z17" i="17"/>
  <c r="AB11" i="17"/>
  <c r="AA10" i="17"/>
  <c r="AC11" i="15"/>
  <c r="AB10" i="15"/>
  <c r="AC11" i="21" l="1"/>
  <c r="AB10" i="21"/>
  <c r="AC10" i="27"/>
  <c r="AD11" i="26"/>
  <c r="AC10" i="26"/>
  <c r="AC11" i="25"/>
  <c r="AB10" i="25"/>
  <c r="AB10" i="24"/>
  <c r="AD11" i="23"/>
  <c r="AC10" i="23"/>
  <c r="AB10" i="22"/>
  <c r="AC11" i="22"/>
  <c r="AE11" i="20"/>
  <c r="AD10" i="20"/>
  <c r="AD11" i="19"/>
  <c r="AC10" i="19"/>
  <c r="AD11" i="18"/>
  <c r="AC10" i="18"/>
  <c r="AB10" i="17"/>
  <c r="AC11" i="17"/>
  <c r="AC10" i="15"/>
  <c r="AD11" i="15"/>
  <c r="AD11" i="21" l="1"/>
  <c r="AC10" i="21"/>
  <c r="AD10" i="27"/>
  <c r="AE11" i="26"/>
  <c r="AD10" i="26"/>
  <c r="AD11" i="25"/>
  <c r="AC10" i="25"/>
  <c r="AC10" i="24"/>
  <c r="AE11" i="23"/>
  <c r="AD10" i="23"/>
  <c r="AD11" i="22"/>
  <c r="AC10" i="22"/>
  <c r="AF11" i="20"/>
  <c r="AE10" i="20"/>
  <c r="AD10" i="19"/>
  <c r="AE11" i="19"/>
  <c r="AD10" i="18"/>
  <c r="AE11" i="18"/>
  <c r="AC10" i="17"/>
  <c r="AD11" i="17"/>
  <c r="AC13" i="15"/>
  <c r="AC14" i="15"/>
  <c r="AC15" i="15"/>
  <c r="AC16" i="15"/>
  <c r="AC17" i="15"/>
  <c r="AC18" i="15"/>
  <c r="AC19" i="15"/>
  <c r="AC20" i="15"/>
  <c r="AC21" i="15"/>
  <c r="AC22" i="15"/>
  <c r="AC23" i="15"/>
  <c r="AC24" i="15"/>
  <c r="AC25" i="15"/>
  <c r="AC26" i="15"/>
  <c r="AC27" i="15"/>
  <c r="AC28" i="15"/>
  <c r="AC29" i="15"/>
  <c r="AC30" i="15"/>
  <c r="AC31" i="15"/>
  <c r="AC12" i="15"/>
  <c r="AE11" i="15"/>
  <c r="AD10" i="15"/>
  <c r="AD10" i="21" l="1"/>
  <c r="AE11" i="21"/>
  <c r="AE10" i="27"/>
  <c r="AF11" i="26"/>
  <c r="AE10" i="26"/>
  <c r="AC30" i="25"/>
  <c r="AC28" i="25"/>
  <c r="AC26" i="25"/>
  <c r="AC24" i="25"/>
  <c r="AC31" i="25"/>
  <c r="AC17" i="25"/>
  <c r="AC16" i="25"/>
  <c r="AC15" i="25"/>
  <c r="AC23" i="25"/>
  <c r="AC22" i="25"/>
  <c r="AC14" i="25"/>
  <c r="AC25" i="25"/>
  <c r="AC13" i="25"/>
  <c r="AC12" i="25"/>
  <c r="AC29" i="25"/>
  <c r="AC27" i="25"/>
  <c r="AC19" i="25"/>
  <c r="AC18" i="25"/>
  <c r="AC21" i="25"/>
  <c r="AC20" i="25"/>
  <c r="AE11" i="25"/>
  <c r="AD10" i="25"/>
  <c r="AD10" i="24"/>
  <c r="AF11" i="23"/>
  <c r="AE10" i="23"/>
  <c r="AE11" i="22"/>
  <c r="AD10" i="22"/>
  <c r="AF10" i="20"/>
  <c r="AG11" i="20"/>
  <c r="AF11" i="19"/>
  <c r="AE10" i="19"/>
  <c r="AD25" i="19"/>
  <c r="AD24" i="19"/>
  <c r="AD27" i="19"/>
  <c r="AD26" i="19"/>
  <c r="AD20" i="19"/>
  <c r="AD18" i="19"/>
  <c r="AD13" i="19"/>
  <c r="AD22" i="19"/>
  <c r="AD17" i="19"/>
  <c r="AD15" i="19"/>
  <c r="AD14" i="19"/>
  <c r="AD29" i="19"/>
  <c r="AD28" i="19"/>
  <c r="AD23" i="19"/>
  <c r="AD12" i="19"/>
  <c r="AD30" i="19"/>
  <c r="AD19" i="19"/>
  <c r="AD16" i="19"/>
  <c r="AD31" i="19"/>
  <c r="AD21" i="19"/>
  <c r="AF11" i="18"/>
  <c r="AE10" i="18"/>
  <c r="AE11" i="17"/>
  <c r="AD10" i="17"/>
  <c r="AF11" i="15"/>
  <c r="AE10" i="15"/>
  <c r="AE10" i="21" l="1"/>
  <c r="AF11" i="21"/>
  <c r="AE31" i="27"/>
  <c r="AE29" i="27"/>
  <c r="AE27" i="27"/>
  <c r="AE25" i="27"/>
  <c r="AE26" i="27"/>
  <c r="AE28" i="27"/>
  <c r="AE22" i="27"/>
  <c r="AE19" i="27"/>
  <c r="AE24" i="27"/>
  <c r="AE21" i="27"/>
  <c r="AE14" i="27"/>
  <c r="AE30" i="27"/>
  <c r="AE20" i="27"/>
  <c r="AE13" i="27"/>
  <c r="AE18" i="27"/>
  <c r="AE17" i="27"/>
  <c r="AE16" i="27"/>
  <c r="AE15" i="27"/>
  <c r="AE23" i="27"/>
  <c r="AE12" i="27"/>
  <c r="AF10" i="27"/>
  <c r="AG11" i="26"/>
  <c r="AF10" i="26"/>
  <c r="AF11" i="25"/>
  <c r="AE10" i="25"/>
  <c r="AE10" i="24"/>
  <c r="AG11" i="23"/>
  <c r="AF10" i="23"/>
  <c r="AD31" i="22"/>
  <c r="AD29" i="22"/>
  <c r="AD25" i="22"/>
  <c r="AD24" i="22"/>
  <c r="AD23" i="22"/>
  <c r="AD21" i="22"/>
  <c r="AD19" i="22"/>
  <c r="AD28" i="22"/>
  <c r="AD27" i="22"/>
  <c r="AD26" i="22"/>
  <c r="AD20" i="22"/>
  <c r="AD16" i="22"/>
  <c r="AD13" i="22"/>
  <c r="AD12" i="22"/>
  <c r="AD14" i="22"/>
  <c r="AD17" i="22"/>
  <c r="AD15" i="22"/>
  <c r="AD22" i="22"/>
  <c r="AD18" i="22"/>
  <c r="AD30" i="22"/>
  <c r="AF11" i="22"/>
  <c r="AE10" i="22"/>
  <c r="AH11" i="20"/>
  <c r="AG10" i="20"/>
  <c r="AG11" i="19"/>
  <c r="AF10" i="19"/>
  <c r="AG11" i="18"/>
  <c r="AF10" i="18"/>
  <c r="AF11" i="17"/>
  <c r="AE10" i="17"/>
  <c r="AG11" i="15"/>
  <c r="AF10" i="15"/>
  <c r="AG11" i="21" l="1"/>
  <c r="AF10" i="21"/>
  <c r="AG10" i="27"/>
  <c r="AH11" i="26"/>
  <c r="AG10" i="26"/>
  <c r="AG11" i="25"/>
  <c r="AF10" i="25"/>
  <c r="AE31" i="24"/>
  <c r="AE29" i="24"/>
  <c r="AE27" i="24"/>
  <c r="AE25" i="24"/>
  <c r="AE26" i="24"/>
  <c r="AE14" i="24"/>
  <c r="AE24" i="24"/>
  <c r="AE18" i="24"/>
  <c r="AE28" i="24"/>
  <c r="AE20" i="24"/>
  <c r="AE19" i="24"/>
  <c r="AE16" i="24"/>
  <c r="AE30" i="24"/>
  <c r="AE17" i="24"/>
  <c r="AE22" i="24"/>
  <c r="AE21" i="24"/>
  <c r="AE23" i="24"/>
  <c r="AE15" i="24"/>
  <c r="AE13" i="24"/>
  <c r="AF10" i="24"/>
  <c r="AH11" i="23"/>
  <c r="AG10" i="23"/>
  <c r="AF10" i="22"/>
  <c r="AG11" i="22"/>
  <c r="AI11" i="20"/>
  <c r="AH10" i="20"/>
  <c r="AH11" i="19"/>
  <c r="AG10" i="19"/>
  <c r="AH11" i="18"/>
  <c r="AG10" i="18"/>
  <c r="AG11" i="17"/>
  <c r="AF10" i="17"/>
  <c r="AH11" i="15"/>
  <c r="AG10" i="15"/>
  <c r="AF30" i="21" l="1"/>
  <c r="AF17" i="21"/>
  <c r="AF19" i="21"/>
  <c r="AF13" i="21"/>
  <c r="AF22" i="21"/>
  <c r="AF28" i="21"/>
  <c r="AF16" i="21"/>
  <c r="AF18" i="21"/>
  <c r="AF31" i="21"/>
  <c r="AF27" i="21"/>
  <c r="AF26" i="21"/>
  <c r="AF15" i="21"/>
  <c r="AF21" i="21"/>
  <c r="AF29" i="21"/>
  <c r="AF25" i="21"/>
  <c r="AF24" i="21"/>
  <c r="AF12" i="21"/>
  <c r="AF20" i="21"/>
  <c r="AF23" i="21"/>
  <c r="AF14" i="21"/>
  <c r="AH11" i="21"/>
  <c r="AG10" i="21"/>
  <c r="AH10" i="27"/>
  <c r="AG30" i="26"/>
  <c r="AG28" i="26"/>
  <c r="AG26" i="26"/>
  <c r="AG24" i="26"/>
  <c r="AG29" i="26"/>
  <c r="AG17" i="26"/>
  <c r="AG16" i="26"/>
  <c r="AG15" i="26"/>
  <c r="AG31" i="26"/>
  <c r="AG23" i="26"/>
  <c r="AG25" i="26"/>
  <c r="AG27" i="26"/>
  <c r="AG19" i="26"/>
  <c r="AG18" i="26"/>
  <c r="AG22" i="26"/>
  <c r="AG21" i="26"/>
  <c r="AG20" i="26"/>
  <c r="AG14" i="26"/>
  <c r="AG13" i="26"/>
  <c r="AI11" i="26"/>
  <c r="AH10" i="26"/>
  <c r="AH11" i="25"/>
  <c r="AG10" i="25"/>
  <c r="AG10" i="24"/>
  <c r="AI11" i="23"/>
  <c r="AH10" i="23"/>
  <c r="AH11" i="22"/>
  <c r="AG10" i="22"/>
  <c r="AJ11" i="20"/>
  <c r="AI10" i="20"/>
  <c r="AI11" i="19"/>
  <c r="AH10" i="19"/>
  <c r="AG30" i="18"/>
  <c r="AG28" i="18"/>
  <c r="AG26" i="18"/>
  <c r="AG24" i="18"/>
  <c r="AG29" i="18"/>
  <c r="AG31" i="18"/>
  <c r="AG23" i="18"/>
  <c r="AG25" i="18"/>
  <c r="AG22" i="18"/>
  <c r="AG14" i="18"/>
  <c r="AG20" i="18"/>
  <c r="AG19" i="18"/>
  <c r="AG16" i="18"/>
  <c r="AG13" i="18"/>
  <c r="AG21" i="18"/>
  <c r="AG17" i="18"/>
  <c r="AG15" i="18"/>
  <c r="AG18" i="18"/>
  <c r="AG27" i="18"/>
  <c r="AI11" i="18"/>
  <c r="AH10" i="18"/>
  <c r="AG10" i="17"/>
  <c r="AH11" i="17"/>
  <c r="AI11" i="15"/>
  <c r="AH10" i="15"/>
  <c r="AI11" i="21" l="1"/>
  <c r="AH10" i="21"/>
  <c r="AI10" i="27"/>
  <c r="AJ11" i="26"/>
  <c r="AI10" i="26"/>
  <c r="AI11" i="25"/>
  <c r="AH10" i="25"/>
  <c r="AH10" i="24"/>
  <c r="AJ11" i="23"/>
  <c r="AI10" i="23"/>
  <c r="AH31" i="23"/>
  <c r="AH30" i="23"/>
  <c r="AH23" i="23"/>
  <c r="AH21" i="23"/>
  <c r="AH19" i="23"/>
  <c r="AH25" i="23"/>
  <c r="AH24" i="23"/>
  <c r="AH27" i="23"/>
  <c r="AH26" i="23"/>
  <c r="AH29" i="23"/>
  <c r="AH28" i="23"/>
  <c r="AH18" i="23"/>
  <c r="AH15" i="23"/>
  <c r="AH16" i="23"/>
  <c r="AH13" i="23"/>
  <c r="AH12" i="23"/>
  <c r="AH22" i="23"/>
  <c r="AH17" i="23"/>
  <c r="AH20" i="23"/>
  <c r="AH14" i="23"/>
  <c r="AI11" i="22"/>
  <c r="AH10" i="22"/>
  <c r="AI31" i="20"/>
  <c r="AI29" i="20"/>
  <c r="AI27" i="20"/>
  <c r="AI25" i="20"/>
  <c r="AI24" i="20"/>
  <c r="AI26" i="20"/>
  <c r="AI22" i="20"/>
  <c r="AI28" i="20"/>
  <c r="AI21" i="20"/>
  <c r="AI19" i="20"/>
  <c r="AI12" i="20"/>
  <c r="AI30" i="20"/>
  <c r="AI23" i="20"/>
  <c r="AI14" i="20"/>
  <c r="AI20" i="20"/>
  <c r="AI13" i="20"/>
  <c r="AI18" i="20"/>
  <c r="AI16" i="20"/>
  <c r="AI15" i="20"/>
  <c r="AI17" i="20"/>
  <c r="AK11" i="20"/>
  <c r="AJ10" i="20"/>
  <c r="AJ11" i="19"/>
  <c r="AI10" i="19"/>
  <c r="AJ11" i="18"/>
  <c r="AI10" i="18"/>
  <c r="AI11" i="17"/>
  <c r="AH10" i="17"/>
  <c r="AG30" i="17"/>
  <c r="AG28" i="17"/>
  <c r="AG26" i="17"/>
  <c r="AG24" i="17"/>
  <c r="AG29" i="17"/>
  <c r="AG31" i="17"/>
  <c r="AG23" i="17"/>
  <c r="AG25" i="17"/>
  <c r="AG17" i="17"/>
  <c r="AG16" i="17"/>
  <c r="AG15" i="17"/>
  <c r="AG27" i="17"/>
  <c r="AG21" i="17"/>
  <c r="AG20" i="17"/>
  <c r="AG13" i="17"/>
  <c r="AG14" i="17"/>
  <c r="AG22" i="17"/>
  <c r="AG19" i="17"/>
  <c r="AG18" i="17"/>
  <c r="AJ11" i="15"/>
  <c r="AI10" i="15"/>
  <c r="AI10" i="21" l="1"/>
  <c r="AJ11" i="21"/>
  <c r="AJ10" i="27"/>
  <c r="AK11" i="26"/>
  <c r="AJ10" i="26"/>
  <c r="AJ11" i="25"/>
  <c r="AI10" i="25"/>
  <c r="AI10" i="24"/>
  <c r="AK11" i="23"/>
  <c r="AJ10" i="23"/>
  <c r="AJ11" i="22"/>
  <c r="AI10" i="22"/>
  <c r="AL11" i="20"/>
  <c r="AK10" i="20"/>
  <c r="AK11" i="19"/>
  <c r="AJ10" i="19"/>
  <c r="AK11" i="18"/>
  <c r="AJ10" i="18"/>
  <c r="AJ11" i="17"/>
  <c r="AI10" i="17"/>
  <c r="AJ10" i="15"/>
  <c r="AK11" i="15"/>
  <c r="AK11" i="21" l="1"/>
  <c r="AJ10" i="21"/>
  <c r="AK10" i="27"/>
  <c r="AL11" i="26"/>
  <c r="AK10" i="26"/>
  <c r="AK11" i="25"/>
  <c r="AJ10" i="25"/>
  <c r="AJ10" i="24"/>
  <c r="AL11" i="23"/>
  <c r="AK10" i="23"/>
  <c r="AK11" i="22"/>
  <c r="AJ10" i="22"/>
  <c r="AM11" i="20"/>
  <c r="AL10" i="20"/>
  <c r="AL11" i="19"/>
  <c r="AK10" i="19"/>
  <c r="AL11" i="18"/>
  <c r="AK10" i="18"/>
  <c r="AK11" i="17"/>
  <c r="AJ10" i="17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J25" i="15"/>
  <c r="AJ26" i="15"/>
  <c r="AJ27" i="15"/>
  <c r="AJ28" i="15"/>
  <c r="AJ29" i="15"/>
  <c r="AJ30" i="15"/>
  <c r="AJ31" i="15"/>
  <c r="AJ12" i="15"/>
  <c r="AK10" i="15"/>
  <c r="AL11" i="15"/>
  <c r="AL11" i="21" l="1"/>
  <c r="AK10" i="21"/>
  <c r="AL10" i="27"/>
  <c r="AM11" i="26"/>
  <c r="AL10" i="26"/>
  <c r="AJ26" i="25"/>
  <c r="AJ25" i="25"/>
  <c r="AJ22" i="25"/>
  <c r="AJ20" i="25"/>
  <c r="AJ18" i="25"/>
  <c r="AJ31" i="25"/>
  <c r="AJ12" i="25"/>
  <c r="AJ24" i="25"/>
  <c r="AJ19" i="25"/>
  <c r="AJ16" i="25"/>
  <c r="AJ28" i="25"/>
  <c r="AJ27" i="25"/>
  <c r="AJ21" i="25"/>
  <c r="AJ13" i="25"/>
  <c r="AJ29" i="25"/>
  <c r="AJ23" i="25"/>
  <c r="AJ15" i="25"/>
  <c r="AJ14" i="25"/>
  <c r="AJ30" i="25"/>
  <c r="AJ17" i="25"/>
  <c r="AL11" i="25"/>
  <c r="AK10" i="25"/>
  <c r="AK10" i="24"/>
  <c r="AM11" i="23"/>
  <c r="AL10" i="23"/>
  <c r="AL11" i="22"/>
  <c r="AK10" i="22"/>
  <c r="AN11" i="20"/>
  <c r="AM10" i="20"/>
  <c r="AK30" i="19"/>
  <c r="AK28" i="19"/>
  <c r="AK26" i="19"/>
  <c r="AK24" i="19"/>
  <c r="AK27" i="19"/>
  <c r="AK29" i="19"/>
  <c r="AK23" i="19"/>
  <c r="AK31" i="19"/>
  <c r="AK14" i="19"/>
  <c r="AK22" i="19"/>
  <c r="AK18" i="19"/>
  <c r="AK20" i="19"/>
  <c r="AK19" i="19"/>
  <c r="AK16" i="19"/>
  <c r="AK13" i="19"/>
  <c r="AK12" i="19"/>
  <c r="AK21" i="19"/>
  <c r="AK25" i="19"/>
  <c r="AK17" i="19"/>
  <c r="AK15" i="19"/>
  <c r="AM11" i="19"/>
  <c r="AL10" i="19"/>
  <c r="AM11" i="18"/>
  <c r="AL10" i="18"/>
  <c r="AL11" i="17"/>
  <c r="AK10" i="17"/>
  <c r="AL10" i="15"/>
  <c r="AM11" i="15"/>
  <c r="AM11" i="21" l="1"/>
  <c r="AL10" i="21"/>
  <c r="AL29" i="27"/>
  <c r="AL28" i="27"/>
  <c r="AL23" i="27"/>
  <c r="AL21" i="27"/>
  <c r="AL31" i="27"/>
  <c r="AL30" i="27"/>
  <c r="AL22" i="27"/>
  <c r="AL17" i="27"/>
  <c r="AL16" i="27"/>
  <c r="AL15" i="27"/>
  <c r="AL19" i="27"/>
  <c r="AL12" i="27"/>
  <c r="AL14" i="27"/>
  <c r="AL25" i="27"/>
  <c r="AL24" i="27"/>
  <c r="AL18" i="27"/>
  <c r="AL20" i="27"/>
  <c r="AL13" i="27"/>
  <c r="AL27" i="27"/>
  <c r="AL26" i="27"/>
  <c r="AM10" i="27"/>
  <c r="AN11" i="26"/>
  <c r="AM10" i="26"/>
  <c r="AM11" i="25"/>
  <c r="AL10" i="25"/>
  <c r="AL10" i="24"/>
  <c r="AN11" i="23"/>
  <c r="AM10" i="23"/>
  <c r="AK30" i="22"/>
  <c r="AK28" i="22"/>
  <c r="AK26" i="22"/>
  <c r="AK24" i="22"/>
  <c r="AK29" i="22"/>
  <c r="AK27" i="22"/>
  <c r="AK17" i="22"/>
  <c r="AK16" i="22"/>
  <c r="AK15" i="22"/>
  <c r="AK23" i="22"/>
  <c r="AK22" i="22"/>
  <c r="AK14" i="22"/>
  <c r="AK25" i="22"/>
  <c r="AK31" i="22"/>
  <c r="AK19" i="22"/>
  <c r="AK18" i="22"/>
  <c r="AK12" i="22"/>
  <c r="AK21" i="22"/>
  <c r="AK20" i="22"/>
  <c r="AK13" i="22"/>
  <c r="AM11" i="22"/>
  <c r="AL10" i="22"/>
  <c r="AN10" i="20"/>
  <c r="AO11" i="20"/>
  <c r="AN11" i="19"/>
  <c r="AM10" i="19"/>
  <c r="AN11" i="18"/>
  <c r="AM10" i="18"/>
  <c r="AM11" i="17"/>
  <c r="AL10" i="17"/>
  <c r="AM10" i="15"/>
  <c r="AN11" i="15"/>
  <c r="AE12" i="24" l="1"/>
  <c r="AL12" i="24"/>
  <c r="AM10" i="21"/>
  <c r="AN11" i="21"/>
  <c r="AN10" i="27"/>
  <c r="AO11" i="26"/>
  <c r="AN10" i="26"/>
  <c r="AN11" i="25"/>
  <c r="AM10" i="25"/>
  <c r="AL29" i="24"/>
  <c r="AL28" i="24"/>
  <c r="AL23" i="24"/>
  <c r="AL21" i="24"/>
  <c r="AL19" i="24"/>
  <c r="AL25" i="24"/>
  <c r="AL24" i="24"/>
  <c r="AL20" i="24"/>
  <c r="AL16" i="24"/>
  <c r="AL13" i="24"/>
  <c r="AL27" i="24"/>
  <c r="AL26" i="24"/>
  <c r="AL22" i="24"/>
  <c r="AL14" i="24"/>
  <c r="AL31" i="24"/>
  <c r="AL30" i="24"/>
  <c r="AL15" i="24"/>
  <c r="AL17" i="24"/>
  <c r="AL18" i="24"/>
  <c r="AM10" i="24"/>
  <c r="AO11" i="23"/>
  <c r="AN10" i="23"/>
  <c r="AN11" i="22"/>
  <c r="AM10" i="22"/>
  <c r="AP11" i="20"/>
  <c r="AQ11" i="20" s="1"/>
  <c r="AO10" i="20"/>
  <c r="AO11" i="19"/>
  <c r="AN10" i="19"/>
  <c r="AO11" i="18"/>
  <c r="AN10" i="18"/>
  <c r="AM10" i="17"/>
  <c r="AN11" i="17"/>
  <c r="AN10" i="15"/>
  <c r="AO11" i="15"/>
  <c r="AO11" i="21" l="1"/>
  <c r="AN10" i="21"/>
  <c r="AM31" i="21"/>
  <c r="AM28" i="21"/>
  <c r="AM30" i="21"/>
  <c r="AM29" i="21"/>
  <c r="AM24" i="21"/>
  <c r="AM26" i="21"/>
  <c r="AM12" i="21"/>
  <c r="AM27" i="21"/>
  <c r="AM22" i="21"/>
  <c r="AM21" i="21"/>
  <c r="AM19" i="21"/>
  <c r="AM20" i="21"/>
  <c r="AM23" i="21"/>
  <c r="AM25" i="21"/>
  <c r="AP11" i="27"/>
  <c r="AQ11" i="27" s="1"/>
  <c r="AO10" i="27"/>
  <c r="AP11" i="26"/>
  <c r="AQ11" i="26" s="1"/>
  <c r="AO10" i="26"/>
  <c r="AN31" i="26"/>
  <c r="AN24" i="26"/>
  <c r="AN22" i="26"/>
  <c r="AN20" i="26"/>
  <c r="AN18" i="26"/>
  <c r="AN13" i="26"/>
  <c r="AN26" i="26"/>
  <c r="AN25" i="26"/>
  <c r="AN19" i="26"/>
  <c r="AN28" i="26"/>
  <c r="AN27" i="26"/>
  <c r="AN23" i="26"/>
  <c r="AN16" i="26"/>
  <c r="AN15" i="26"/>
  <c r="AN14" i="26"/>
  <c r="AN12" i="26"/>
  <c r="AN30" i="26"/>
  <c r="AN29" i="26"/>
  <c r="AN17" i="26"/>
  <c r="AN21" i="26"/>
  <c r="AO11" i="25"/>
  <c r="AN10" i="25"/>
  <c r="AO11" i="24"/>
  <c r="AN10" i="24"/>
  <c r="AP11" i="23"/>
  <c r="AQ11" i="23" s="1"/>
  <c r="AO10" i="23"/>
  <c r="AO11" i="22"/>
  <c r="AN10" i="22"/>
  <c r="AY31" i="20"/>
  <c r="AY23" i="20"/>
  <c r="AY27" i="20"/>
  <c r="J18" i="20"/>
  <c r="J21" i="20"/>
  <c r="J31" i="20"/>
  <c r="J24" i="20"/>
  <c r="AY12" i="20"/>
  <c r="AY15" i="20"/>
  <c r="AY21" i="20"/>
  <c r="J13" i="20"/>
  <c r="AY26" i="20"/>
  <c r="AY25" i="20"/>
  <c r="J25" i="20"/>
  <c r="J16" i="20"/>
  <c r="J28" i="20"/>
  <c r="J12" i="20"/>
  <c r="AY17" i="20"/>
  <c r="J27" i="20"/>
  <c r="AY18" i="20"/>
  <c r="AY24" i="20"/>
  <c r="J26" i="20"/>
  <c r="J20" i="20"/>
  <c r="AY16" i="20"/>
  <c r="J23" i="20"/>
  <c r="AY14" i="20"/>
  <c r="J14" i="20"/>
  <c r="J30" i="20"/>
  <c r="J15" i="20"/>
  <c r="AY19" i="20"/>
  <c r="J29" i="20"/>
  <c r="J19" i="20"/>
  <c r="J17" i="20"/>
  <c r="AY13" i="20"/>
  <c r="AY28" i="20"/>
  <c r="J22" i="20"/>
  <c r="AY29" i="20"/>
  <c r="AY20" i="20"/>
  <c r="AY30" i="20"/>
  <c r="AY22" i="20"/>
  <c r="AO10" i="19"/>
  <c r="AP11" i="19"/>
  <c r="AQ11" i="19" s="1"/>
  <c r="AO10" i="18"/>
  <c r="AP11" i="18"/>
  <c r="AQ11" i="18" s="1"/>
  <c r="AN31" i="18"/>
  <c r="AN24" i="18"/>
  <c r="AN26" i="18"/>
  <c r="AN25" i="18"/>
  <c r="AN21" i="18"/>
  <c r="AN19" i="18"/>
  <c r="AN16" i="18"/>
  <c r="AN12" i="18"/>
  <c r="AN14" i="18"/>
  <c r="AN28" i="18"/>
  <c r="AN27" i="18"/>
  <c r="AN23" i="18"/>
  <c r="AN17" i="18"/>
  <c r="AN15" i="18"/>
  <c r="AN30" i="18"/>
  <c r="AN29" i="18"/>
  <c r="AN18" i="18"/>
  <c r="AN22" i="18"/>
  <c r="AN13" i="18"/>
  <c r="AN20" i="18"/>
  <c r="AN10" i="17"/>
  <c r="AO11" i="17"/>
  <c r="AO10" i="15"/>
  <c r="J16" i="15" s="1"/>
  <c r="AP11" i="15"/>
  <c r="AQ11" i="15" s="1"/>
  <c r="J27" i="15" l="1"/>
  <c r="J19" i="15"/>
  <c r="J30" i="15"/>
  <c r="J26" i="15"/>
  <c r="J22" i="15"/>
  <c r="J18" i="15"/>
  <c r="J14" i="15"/>
  <c r="J29" i="15"/>
  <c r="J25" i="15"/>
  <c r="J21" i="15"/>
  <c r="J17" i="15"/>
  <c r="J13" i="15"/>
  <c r="J31" i="15"/>
  <c r="J23" i="15"/>
  <c r="J15" i="15"/>
  <c r="J28" i="15"/>
  <c r="J24" i="15"/>
  <c r="J20" i="15"/>
  <c r="AO10" i="21"/>
  <c r="AP11" i="21"/>
  <c r="AQ11" i="21" s="1"/>
  <c r="AY14" i="27"/>
  <c r="AY27" i="27"/>
  <c r="AY31" i="27"/>
  <c r="J21" i="27"/>
  <c r="AY29" i="27"/>
  <c r="AY25" i="27"/>
  <c r="J27" i="27"/>
  <c r="AY16" i="27"/>
  <c r="J22" i="27"/>
  <c r="AY28" i="27"/>
  <c r="J20" i="27"/>
  <c r="J23" i="27"/>
  <c r="AY12" i="27"/>
  <c r="J17" i="27"/>
  <c r="J19" i="27"/>
  <c r="J24" i="27"/>
  <c r="J12" i="27"/>
  <c r="AY15" i="27"/>
  <c r="J18" i="27"/>
  <c r="J26" i="27"/>
  <c r="AY20" i="27"/>
  <c r="AY21" i="27"/>
  <c r="AY23" i="27"/>
  <c r="J29" i="27"/>
  <c r="AY26" i="27"/>
  <c r="J25" i="27"/>
  <c r="J16" i="27"/>
  <c r="J31" i="27"/>
  <c r="AY24" i="27"/>
  <c r="AY13" i="27"/>
  <c r="AY30" i="27"/>
  <c r="J30" i="27"/>
  <c r="AY19" i="27"/>
  <c r="J14" i="27"/>
  <c r="J13" i="27"/>
  <c r="J28" i="27"/>
  <c r="AY22" i="27"/>
  <c r="AY18" i="27"/>
  <c r="AY17" i="27"/>
  <c r="J15" i="27"/>
  <c r="AO30" i="26"/>
  <c r="AO28" i="26"/>
  <c r="AO26" i="26"/>
  <c r="AO24" i="26"/>
  <c r="AO25" i="26"/>
  <c r="AO17" i="26"/>
  <c r="AO15" i="26"/>
  <c r="AO27" i="26"/>
  <c r="AO23" i="26"/>
  <c r="AO19" i="26"/>
  <c r="AO18" i="26"/>
  <c r="AO21" i="26"/>
  <c r="AO20" i="26"/>
  <c r="AO16" i="26"/>
  <c r="AO29" i="26"/>
  <c r="AO13" i="26"/>
  <c r="AO22" i="26"/>
  <c r="AO14" i="26"/>
  <c r="AO12" i="26"/>
  <c r="AO31" i="26"/>
  <c r="AY23" i="26"/>
  <c r="AY29" i="26"/>
  <c r="AY12" i="26"/>
  <c r="J18" i="26"/>
  <c r="J31" i="26"/>
  <c r="AY31" i="26"/>
  <c r="AY17" i="26"/>
  <c r="AY24" i="26"/>
  <c r="J27" i="26"/>
  <c r="J24" i="26"/>
  <c r="AY22" i="26"/>
  <c r="J25" i="26"/>
  <c r="J17" i="26"/>
  <c r="AY28" i="26"/>
  <c r="J29" i="26"/>
  <c r="J21" i="26"/>
  <c r="J13" i="26"/>
  <c r="J26" i="26"/>
  <c r="AY20" i="26"/>
  <c r="AY25" i="26"/>
  <c r="AY21" i="26"/>
  <c r="J28" i="26"/>
  <c r="J14" i="26"/>
  <c r="AY27" i="26"/>
  <c r="AY14" i="26"/>
  <c r="J12" i="26"/>
  <c r="J20" i="26"/>
  <c r="AY16" i="26"/>
  <c r="AY26" i="26"/>
  <c r="J19" i="26"/>
  <c r="J23" i="26"/>
  <c r="AY18" i="26"/>
  <c r="J15" i="26"/>
  <c r="J16" i="26"/>
  <c r="J22" i="26"/>
  <c r="AY30" i="26"/>
  <c r="AY15" i="26"/>
  <c r="AY13" i="26"/>
  <c r="J30" i="26"/>
  <c r="AY19" i="26"/>
  <c r="AP11" i="25"/>
  <c r="AQ11" i="25" s="1"/>
  <c r="AO10" i="25"/>
  <c r="AP11" i="24"/>
  <c r="AQ11" i="24" s="1"/>
  <c r="AO10" i="24"/>
  <c r="AO30" i="23"/>
  <c r="AO28" i="23"/>
  <c r="AO26" i="23"/>
  <c r="AO24" i="23"/>
  <c r="AO25" i="23"/>
  <c r="AO17" i="23"/>
  <c r="AO15" i="23"/>
  <c r="AO27" i="23"/>
  <c r="AO23" i="23"/>
  <c r="AO19" i="23"/>
  <c r="AO21" i="23"/>
  <c r="AO20" i="23"/>
  <c r="AO16" i="23"/>
  <c r="AO12" i="23"/>
  <c r="AO29" i="23"/>
  <c r="AO31" i="23"/>
  <c r="AO18" i="23"/>
  <c r="AO13" i="23"/>
  <c r="AO22" i="23"/>
  <c r="AO14" i="23"/>
  <c r="J15" i="23"/>
  <c r="J29" i="23"/>
  <c r="AY14" i="23"/>
  <c r="J20" i="23"/>
  <c r="J18" i="23"/>
  <c r="J24" i="23"/>
  <c r="J19" i="23"/>
  <c r="AY22" i="23"/>
  <c r="J26" i="23"/>
  <c r="J30" i="23"/>
  <c r="J12" i="23"/>
  <c r="J13" i="23"/>
  <c r="J23" i="23"/>
  <c r="AY18" i="23"/>
  <c r="J21" i="23"/>
  <c r="AY21" i="23"/>
  <c r="J17" i="23"/>
  <c r="AY24" i="23"/>
  <c r="AY12" i="23"/>
  <c r="AY29" i="23"/>
  <c r="AY25" i="23"/>
  <c r="AY26" i="23"/>
  <c r="J27" i="23"/>
  <c r="AY28" i="23"/>
  <c r="AY20" i="23"/>
  <c r="J25" i="23"/>
  <c r="J31" i="23"/>
  <c r="AY16" i="23"/>
  <c r="AY15" i="23"/>
  <c r="AY23" i="23"/>
  <c r="AY27" i="23"/>
  <c r="AY17" i="23"/>
  <c r="AY31" i="23"/>
  <c r="J22" i="23"/>
  <c r="AY19" i="23"/>
  <c r="AY13" i="23"/>
  <c r="J28" i="23"/>
  <c r="J16" i="23"/>
  <c r="AY30" i="23"/>
  <c r="J14" i="23"/>
  <c r="AP11" i="22"/>
  <c r="AQ11" i="22" s="1"/>
  <c r="AO10" i="22"/>
  <c r="AW12" i="20"/>
  <c r="AV12" i="20"/>
  <c r="AX12" i="20"/>
  <c r="AV31" i="20"/>
  <c r="AX31" i="20"/>
  <c r="AW31" i="20"/>
  <c r="AX17" i="20"/>
  <c r="AV17" i="20"/>
  <c r="AW17" i="20"/>
  <c r="AW20" i="20"/>
  <c r="AX20" i="20"/>
  <c r="AV20" i="20"/>
  <c r="AX24" i="20"/>
  <c r="AV24" i="20"/>
  <c r="AW24" i="20"/>
  <c r="AV19" i="20"/>
  <c r="AX19" i="20"/>
  <c r="AW19" i="20"/>
  <c r="AW16" i="20"/>
  <c r="AX16" i="20"/>
  <c r="AV16" i="20"/>
  <c r="AV29" i="20"/>
  <c r="AW29" i="20"/>
  <c r="AX29" i="20"/>
  <c r="AV23" i="20"/>
  <c r="AX23" i="20"/>
  <c r="AW23" i="20"/>
  <c r="AX26" i="20"/>
  <c r="AV26" i="20"/>
  <c r="AW26" i="20"/>
  <c r="AX14" i="20"/>
  <c r="AV14" i="20"/>
  <c r="AW14" i="20"/>
  <c r="AW21" i="20"/>
  <c r="AV21" i="20"/>
  <c r="AX21" i="20"/>
  <c r="AV13" i="20"/>
  <c r="AX13" i="20"/>
  <c r="AW13" i="20"/>
  <c r="AV27" i="20"/>
  <c r="AX27" i="20"/>
  <c r="AW27" i="20"/>
  <c r="AX28" i="20"/>
  <c r="AV28" i="20"/>
  <c r="AW28" i="20"/>
  <c r="AW22" i="20"/>
  <c r="AX22" i="20"/>
  <c r="AV22" i="20"/>
  <c r="AW15" i="20"/>
  <c r="AX15" i="20"/>
  <c r="AV15" i="20"/>
  <c r="AX18" i="20"/>
  <c r="AV18" i="20"/>
  <c r="AW18" i="20"/>
  <c r="AV25" i="20"/>
  <c r="AX25" i="20"/>
  <c r="AW25" i="20"/>
  <c r="AX30" i="20"/>
  <c r="AV30" i="20"/>
  <c r="AW30" i="20"/>
  <c r="J23" i="19"/>
  <c r="AY27" i="19"/>
  <c r="J12" i="19"/>
  <c r="AY12" i="19"/>
  <c r="AY21" i="19"/>
  <c r="J24" i="19"/>
  <c r="AY30" i="19"/>
  <c r="J14" i="19"/>
  <c r="AY20" i="19"/>
  <c r="AY29" i="19"/>
  <c r="J19" i="19"/>
  <c r="J22" i="19"/>
  <c r="J28" i="19"/>
  <c r="J25" i="19"/>
  <c r="AY18" i="19"/>
  <c r="AY17" i="19"/>
  <c r="J27" i="19"/>
  <c r="AY25" i="19"/>
  <c r="J26" i="19"/>
  <c r="J20" i="19"/>
  <c r="J21" i="19"/>
  <c r="AY22" i="19"/>
  <c r="AY28" i="19"/>
  <c r="J18" i="19"/>
  <c r="AY31" i="19"/>
  <c r="AY26" i="19"/>
  <c r="AY13" i="19"/>
  <c r="AY19" i="19"/>
  <c r="J17" i="19"/>
  <c r="J31" i="19"/>
  <c r="AY14" i="19"/>
  <c r="AY23" i="19"/>
  <c r="J30" i="19"/>
  <c r="AY24" i="19"/>
  <c r="J13" i="19"/>
  <c r="J15" i="19"/>
  <c r="J29" i="19"/>
  <c r="AY16" i="19"/>
  <c r="J16" i="19"/>
  <c r="AY15" i="19"/>
  <c r="J14" i="18"/>
  <c r="J19" i="18"/>
  <c r="J28" i="18"/>
  <c r="J30" i="18"/>
  <c r="J22" i="18"/>
  <c r="AY18" i="18"/>
  <c r="AY15" i="18"/>
  <c r="J23" i="18"/>
  <c r="J17" i="18"/>
  <c r="J16" i="18"/>
  <c r="J27" i="18"/>
  <c r="AY27" i="18"/>
  <c r="AY28" i="18"/>
  <c r="AY26" i="18"/>
  <c r="AY23" i="18"/>
  <c r="J15" i="18"/>
  <c r="J29" i="18"/>
  <c r="AY14" i="18"/>
  <c r="AY17" i="18"/>
  <c r="J13" i="18"/>
  <c r="AY22" i="18"/>
  <c r="J21" i="18"/>
  <c r="AY24" i="18"/>
  <c r="AY12" i="18"/>
  <c r="AY25" i="18"/>
  <c r="AY29" i="18"/>
  <c r="AY30" i="18"/>
  <c r="AY16" i="18"/>
  <c r="J31" i="18"/>
  <c r="AY19" i="18"/>
  <c r="J18" i="18"/>
  <c r="AY31" i="18"/>
  <c r="AY20" i="18"/>
  <c r="J26" i="18"/>
  <c r="J20" i="18"/>
  <c r="J25" i="18"/>
  <c r="AY13" i="18"/>
  <c r="J12" i="18"/>
  <c r="J24" i="18"/>
  <c r="AY21" i="18"/>
  <c r="AP11" i="17"/>
  <c r="AQ11" i="17" s="1"/>
  <c r="AO10" i="17"/>
  <c r="AY31" i="15"/>
  <c r="AY30" i="15"/>
  <c r="AY29" i="15"/>
  <c r="AY28" i="15"/>
  <c r="AY27" i="15"/>
  <c r="AY26" i="15"/>
  <c r="AY25" i="15"/>
  <c r="AY24" i="15"/>
  <c r="AY23" i="15"/>
  <c r="AY22" i="15"/>
  <c r="AY21" i="15"/>
  <c r="AY20" i="15"/>
  <c r="AY19" i="15"/>
  <c r="AY18" i="15"/>
  <c r="AY17" i="15"/>
  <c r="AY16" i="15"/>
  <c r="AY15" i="15"/>
  <c r="AY14" i="15"/>
  <c r="AY13" i="15"/>
  <c r="AY12" i="15"/>
  <c r="J12" i="15"/>
  <c r="AV12" i="21" l="1"/>
  <c r="AX12" i="21"/>
  <c r="J14" i="21"/>
  <c r="J12" i="21"/>
  <c r="AY25" i="21"/>
  <c r="J23" i="21"/>
  <c r="J26" i="21"/>
  <c r="AY21" i="21"/>
  <c r="J19" i="21"/>
  <c r="AY15" i="21"/>
  <c r="AY20" i="21"/>
  <c r="AY17" i="21"/>
  <c r="AV25" i="21"/>
  <c r="AX22" i="21"/>
  <c r="J20" i="21"/>
  <c r="AX30" i="21"/>
  <c r="J25" i="21"/>
  <c r="J16" i="21"/>
  <c r="J27" i="21"/>
  <c r="AY14" i="21"/>
  <c r="AY23" i="21"/>
  <c r="AY31" i="21"/>
  <c r="AY24" i="21"/>
  <c r="AY19" i="21"/>
  <c r="J22" i="21"/>
  <c r="J29" i="21"/>
  <c r="AW13" i="21"/>
  <c r="BA13" i="21" s="1"/>
  <c r="AY30" i="21"/>
  <c r="J28" i="21"/>
  <c r="AY16" i="21"/>
  <c r="J17" i="21"/>
  <c r="AY12" i="21"/>
  <c r="AY29" i="21"/>
  <c r="J31" i="21"/>
  <c r="J24" i="21"/>
  <c r="AY22" i="21"/>
  <c r="J30" i="21"/>
  <c r="J13" i="21"/>
  <c r="AY28" i="21"/>
  <c r="AY26" i="21"/>
  <c r="J15" i="21"/>
  <c r="J21" i="21"/>
  <c r="AY27" i="21"/>
  <c r="AY13" i="21"/>
  <c r="AY18" i="21"/>
  <c r="J18" i="21"/>
  <c r="AV22" i="27"/>
  <c r="AW22" i="27"/>
  <c r="AX22" i="27"/>
  <c r="AV12" i="27"/>
  <c r="AW12" i="27"/>
  <c r="AX12" i="27"/>
  <c r="AW21" i="27"/>
  <c r="AV21" i="27"/>
  <c r="AX21" i="27"/>
  <c r="AV20" i="27"/>
  <c r="AW20" i="27"/>
  <c r="AX20" i="27"/>
  <c r="AX24" i="27"/>
  <c r="AV24" i="27"/>
  <c r="AW24" i="27"/>
  <c r="AW31" i="27"/>
  <c r="AX31" i="27"/>
  <c r="AV31" i="27"/>
  <c r="AX19" i="27"/>
  <c r="AW19" i="27"/>
  <c r="AV19" i="27"/>
  <c r="AV29" i="27"/>
  <c r="AW29" i="27"/>
  <c r="AX29" i="27"/>
  <c r="AV23" i="27"/>
  <c r="AX23" i="27"/>
  <c r="AW23" i="27"/>
  <c r="AX26" i="27"/>
  <c r="AV26" i="27"/>
  <c r="AW26" i="27"/>
  <c r="AW14" i="27"/>
  <c r="AV14" i="27"/>
  <c r="AX14" i="27"/>
  <c r="AX15" i="27"/>
  <c r="AW15" i="27"/>
  <c r="AV15" i="27"/>
  <c r="AV13" i="27"/>
  <c r="AW13" i="27"/>
  <c r="AX13" i="27"/>
  <c r="AW27" i="27"/>
  <c r="AX27" i="27"/>
  <c r="AV27" i="27"/>
  <c r="AW28" i="27"/>
  <c r="AX28" i="27"/>
  <c r="AV28" i="27"/>
  <c r="AV16" i="27"/>
  <c r="AW16" i="27"/>
  <c r="AX16" i="27"/>
  <c r="AX17" i="27"/>
  <c r="AW17" i="27"/>
  <c r="AV17" i="27"/>
  <c r="AW18" i="27"/>
  <c r="AX18" i="27"/>
  <c r="AV18" i="27"/>
  <c r="AV25" i="27"/>
  <c r="AW25" i="27"/>
  <c r="AX25" i="27"/>
  <c r="AX30" i="27"/>
  <c r="AV30" i="27"/>
  <c r="AW30" i="27"/>
  <c r="AW13" i="26"/>
  <c r="AX13" i="26"/>
  <c r="AV13" i="26"/>
  <c r="AV27" i="26"/>
  <c r="AX27" i="26"/>
  <c r="AW27" i="26"/>
  <c r="AX12" i="26"/>
  <c r="AV12" i="26"/>
  <c r="AW12" i="26"/>
  <c r="AW15" i="26"/>
  <c r="AV15" i="26"/>
  <c r="AX15" i="26"/>
  <c r="AV14" i="26"/>
  <c r="AX14" i="26"/>
  <c r="AW14" i="26"/>
  <c r="AV16" i="26"/>
  <c r="AW16" i="26"/>
  <c r="AX16" i="26"/>
  <c r="AW19" i="26"/>
  <c r="AX19" i="26"/>
  <c r="AV19" i="26"/>
  <c r="AX17" i="26"/>
  <c r="AW17" i="26"/>
  <c r="AV17" i="26"/>
  <c r="AW28" i="26"/>
  <c r="AX28" i="26"/>
  <c r="AV28" i="26"/>
  <c r="AV31" i="26"/>
  <c r="AW31" i="26"/>
  <c r="AX31" i="26"/>
  <c r="AX21" i="26"/>
  <c r="AW21" i="26"/>
  <c r="AV21" i="26"/>
  <c r="AX24" i="26"/>
  <c r="AV24" i="26"/>
  <c r="AW24" i="26"/>
  <c r="AW29" i="26"/>
  <c r="AX29" i="26"/>
  <c r="AV29" i="26"/>
  <c r="AX18" i="26"/>
  <c r="AW18" i="26"/>
  <c r="AV18" i="26"/>
  <c r="AX26" i="26"/>
  <c r="AV26" i="26"/>
  <c r="AW26" i="26"/>
  <c r="AX22" i="26"/>
  <c r="AW22" i="26"/>
  <c r="AV22" i="26"/>
  <c r="AV20" i="26"/>
  <c r="AW20" i="26"/>
  <c r="AX20" i="26"/>
  <c r="AV23" i="26"/>
  <c r="AW23" i="26"/>
  <c r="AX23" i="26"/>
  <c r="AW25" i="26"/>
  <c r="AV25" i="26"/>
  <c r="AX25" i="26"/>
  <c r="AX30" i="26"/>
  <c r="AW30" i="26"/>
  <c r="AV30" i="26"/>
  <c r="J15" i="25"/>
  <c r="AY14" i="25"/>
  <c r="J30" i="25"/>
  <c r="J22" i="25"/>
  <c r="AY30" i="25"/>
  <c r="AY17" i="25"/>
  <c r="J23" i="25"/>
  <c r="J31" i="25"/>
  <c r="J16" i="25"/>
  <c r="AY13" i="25"/>
  <c r="AY26" i="25"/>
  <c r="AY29" i="25"/>
  <c r="AY18" i="25"/>
  <c r="AY22" i="25"/>
  <c r="AY28" i="25"/>
  <c r="AY23" i="25"/>
  <c r="J19" i="25"/>
  <c r="AY20" i="25"/>
  <c r="AY24" i="25"/>
  <c r="J17" i="25"/>
  <c r="J25" i="25"/>
  <c r="AY15" i="25"/>
  <c r="J20" i="25"/>
  <c r="J27" i="25"/>
  <c r="AY31" i="25"/>
  <c r="J18" i="25"/>
  <c r="J12" i="25"/>
  <c r="J26" i="25"/>
  <c r="J28" i="25"/>
  <c r="AY16" i="25"/>
  <c r="AY19" i="25"/>
  <c r="J13" i="25"/>
  <c r="AY27" i="25"/>
  <c r="J29" i="25"/>
  <c r="J14" i="25"/>
  <c r="AY25" i="25"/>
  <c r="J21" i="25"/>
  <c r="AY12" i="25"/>
  <c r="J24" i="25"/>
  <c r="AY21" i="25"/>
  <c r="J15" i="24"/>
  <c r="AY14" i="24"/>
  <c r="J30" i="24"/>
  <c r="J22" i="24"/>
  <c r="AY30" i="24"/>
  <c r="AY17" i="24"/>
  <c r="J23" i="24"/>
  <c r="J31" i="24"/>
  <c r="J16" i="24"/>
  <c r="AY13" i="24"/>
  <c r="AY26" i="24"/>
  <c r="AY29" i="24"/>
  <c r="AY18" i="24"/>
  <c r="AY22" i="24"/>
  <c r="AY28" i="24"/>
  <c r="AY23" i="24"/>
  <c r="J19" i="24"/>
  <c r="AY20" i="24"/>
  <c r="AY24" i="24"/>
  <c r="J17" i="24"/>
  <c r="J25" i="24"/>
  <c r="AY15" i="24"/>
  <c r="J20" i="24"/>
  <c r="J27" i="24"/>
  <c r="AY31" i="24"/>
  <c r="J18" i="24"/>
  <c r="J12" i="24"/>
  <c r="J26" i="24"/>
  <c r="J28" i="24"/>
  <c r="AY16" i="24"/>
  <c r="AY19" i="24"/>
  <c r="J13" i="24"/>
  <c r="AY27" i="24"/>
  <c r="J29" i="24"/>
  <c r="J14" i="24"/>
  <c r="AY25" i="24"/>
  <c r="J21" i="24"/>
  <c r="AY12" i="24"/>
  <c r="J24" i="24"/>
  <c r="AY21" i="24"/>
  <c r="AV14" i="23"/>
  <c r="AX14" i="23"/>
  <c r="AW14" i="23"/>
  <c r="AW31" i="23"/>
  <c r="AX31" i="23"/>
  <c r="AV31" i="23"/>
  <c r="AV20" i="23"/>
  <c r="AX20" i="23"/>
  <c r="AW20" i="23"/>
  <c r="AV27" i="23"/>
  <c r="AX27" i="23"/>
  <c r="AW27" i="23"/>
  <c r="AW24" i="23"/>
  <c r="AX24" i="23"/>
  <c r="AV24" i="23"/>
  <c r="AX22" i="23"/>
  <c r="AV22" i="23"/>
  <c r="AW22" i="23"/>
  <c r="AV29" i="23"/>
  <c r="AW29" i="23"/>
  <c r="AX29" i="23"/>
  <c r="AW21" i="23"/>
  <c r="AX21" i="23"/>
  <c r="AV21" i="23"/>
  <c r="AW15" i="23"/>
  <c r="AV15" i="23"/>
  <c r="AX15" i="23"/>
  <c r="AX26" i="23"/>
  <c r="AW26" i="23"/>
  <c r="AV26" i="23"/>
  <c r="AW13" i="23"/>
  <c r="AV13" i="23"/>
  <c r="AX13" i="23"/>
  <c r="AX12" i="23"/>
  <c r="AW12" i="23"/>
  <c r="AV12" i="23"/>
  <c r="AW19" i="23"/>
  <c r="AV19" i="23"/>
  <c r="AX19" i="23"/>
  <c r="AW17" i="23"/>
  <c r="AV17" i="23"/>
  <c r="AX17" i="23"/>
  <c r="AX28" i="23"/>
  <c r="AW28" i="23"/>
  <c r="AV28" i="23"/>
  <c r="AV18" i="23"/>
  <c r="AX18" i="23"/>
  <c r="AW18" i="23"/>
  <c r="AX16" i="23"/>
  <c r="AW16" i="23"/>
  <c r="AV16" i="23"/>
  <c r="AV23" i="23"/>
  <c r="AX23" i="23"/>
  <c r="AW23" i="23"/>
  <c r="AW25" i="23"/>
  <c r="AX25" i="23"/>
  <c r="AV25" i="23"/>
  <c r="AW30" i="23"/>
  <c r="AV30" i="23"/>
  <c r="AX30" i="23"/>
  <c r="AY23" i="22"/>
  <c r="AY17" i="22"/>
  <c r="J23" i="22"/>
  <c r="J14" i="22"/>
  <c r="J17" i="22"/>
  <c r="J31" i="22"/>
  <c r="J26" i="22"/>
  <c r="AY26" i="22"/>
  <c r="AY22" i="22"/>
  <c r="AY29" i="22"/>
  <c r="AY30" i="22"/>
  <c r="AY28" i="22"/>
  <c r="J20" i="22"/>
  <c r="J22" i="22"/>
  <c r="J21" i="22"/>
  <c r="J25" i="22"/>
  <c r="AY31" i="22"/>
  <c r="J12" i="22"/>
  <c r="J29" i="22"/>
  <c r="J27" i="22"/>
  <c r="AY13" i="22"/>
  <c r="AY21" i="22"/>
  <c r="J24" i="22"/>
  <c r="J13" i="22"/>
  <c r="J30" i="22"/>
  <c r="J15" i="22"/>
  <c r="J18" i="22"/>
  <c r="AY15" i="22"/>
  <c r="AY12" i="22"/>
  <c r="AY24" i="22"/>
  <c r="AY19" i="22"/>
  <c r="J16" i="22"/>
  <c r="AY27" i="22"/>
  <c r="AY20" i="22"/>
  <c r="J19" i="22"/>
  <c r="AY25" i="22"/>
  <c r="J28" i="22"/>
  <c r="AY14" i="22"/>
  <c r="AY18" i="22"/>
  <c r="AY16" i="22"/>
  <c r="BA30" i="20"/>
  <c r="BD30" i="20"/>
  <c r="BE30" i="20" s="1"/>
  <c r="BA13" i="20"/>
  <c r="BD13" i="20"/>
  <c r="BE13" i="20" s="1"/>
  <c r="BA23" i="20"/>
  <c r="BD23" i="20"/>
  <c r="BE23" i="20" s="1"/>
  <c r="BA29" i="20"/>
  <c r="BD29" i="20"/>
  <c r="BE29" i="20" s="1"/>
  <c r="BA16" i="20"/>
  <c r="BD16" i="20"/>
  <c r="BE16" i="20" s="1"/>
  <c r="BA24" i="20"/>
  <c r="BD24" i="20"/>
  <c r="BE24" i="20" s="1"/>
  <c r="BA18" i="20"/>
  <c r="BD18" i="20"/>
  <c r="BE18" i="20" s="1"/>
  <c r="BA22" i="20"/>
  <c r="BD22" i="20"/>
  <c r="BE22" i="20" s="1"/>
  <c r="BA27" i="20"/>
  <c r="BD27" i="20"/>
  <c r="BE27" i="20" s="1"/>
  <c r="BA21" i="20"/>
  <c r="BD21" i="20"/>
  <c r="BE21" i="20" s="1"/>
  <c r="BA26" i="20"/>
  <c r="BD26" i="20"/>
  <c r="BE26" i="20" s="1"/>
  <c r="BA19" i="20"/>
  <c r="BD19" i="20"/>
  <c r="BE19" i="20" s="1"/>
  <c r="BA20" i="20"/>
  <c r="BD20" i="20"/>
  <c r="BE20" i="20" s="1"/>
  <c r="BA31" i="20"/>
  <c r="BD31" i="20"/>
  <c r="BE31" i="20" s="1"/>
  <c r="BA25" i="20"/>
  <c r="BD25" i="20"/>
  <c r="BE25" i="20" s="1"/>
  <c r="BA15" i="20"/>
  <c r="BD15" i="20"/>
  <c r="BE15" i="20" s="1"/>
  <c r="BA28" i="20"/>
  <c r="BD28" i="20"/>
  <c r="BE28" i="20" s="1"/>
  <c r="BA14" i="20"/>
  <c r="BD14" i="20"/>
  <c r="BE14" i="20" s="1"/>
  <c r="BA17" i="20"/>
  <c r="BD17" i="20"/>
  <c r="BE17" i="20" s="1"/>
  <c r="BA12" i="20"/>
  <c r="BD12" i="20"/>
  <c r="BE12" i="20" s="1"/>
  <c r="AX12" i="19"/>
  <c r="AV12" i="19"/>
  <c r="AW12" i="19"/>
  <c r="AX19" i="19"/>
  <c r="AV19" i="19"/>
  <c r="AW19" i="19"/>
  <c r="AW18" i="19"/>
  <c r="AX18" i="19"/>
  <c r="AV18" i="19"/>
  <c r="AX14" i="19"/>
  <c r="AV14" i="19"/>
  <c r="AW14" i="19"/>
  <c r="AW24" i="19"/>
  <c r="AV24" i="19"/>
  <c r="AX24" i="19"/>
  <c r="AW16" i="19"/>
  <c r="AX16" i="19"/>
  <c r="AV16" i="19"/>
  <c r="AW20" i="19"/>
  <c r="AX20" i="19"/>
  <c r="AV20" i="19"/>
  <c r="AX31" i="19"/>
  <c r="AV31" i="19"/>
  <c r="AW31" i="19"/>
  <c r="AV23" i="19"/>
  <c r="AX23" i="19"/>
  <c r="AW23" i="19"/>
  <c r="AW26" i="19"/>
  <c r="AX26" i="19"/>
  <c r="AV26" i="19"/>
  <c r="AV21" i="19"/>
  <c r="AX21" i="19"/>
  <c r="AW21" i="19"/>
  <c r="AW22" i="19"/>
  <c r="AX22" i="19"/>
  <c r="AV22" i="19"/>
  <c r="AX15" i="19"/>
  <c r="AV15" i="19"/>
  <c r="AW15" i="19"/>
  <c r="AX27" i="19"/>
  <c r="AW27" i="19"/>
  <c r="AV27" i="19"/>
  <c r="AW28" i="19"/>
  <c r="AV28" i="19"/>
  <c r="AX28" i="19"/>
  <c r="AX13" i="19"/>
  <c r="AV13" i="19"/>
  <c r="AW13" i="19"/>
  <c r="AW29" i="19"/>
  <c r="AX29" i="19"/>
  <c r="AV29" i="19"/>
  <c r="AW17" i="19"/>
  <c r="AV17" i="19"/>
  <c r="AX17" i="19"/>
  <c r="AV25" i="19"/>
  <c r="AW25" i="19"/>
  <c r="AX25" i="19"/>
  <c r="AW30" i="19"/>
  <c r="AX30" i="19"/>
  <c r="AV30" i="19"/>
  <c r="AW19" i="18"/>
  <c r="AX19" i="18"/>
  <c r="AV19" i="18"/>
  <c r="AX29" i="18"/>
  <c r="AV29" i="18"/>
  <c r="AW29" i="18"/>
  <c r="AX24" i="18"/>
  <c r="AV24" i="18"/>
  <c r="AW24" i="18"/>
  <c r="AX22" i="18"/>
  <c r="AW22" i="18"/>
  <c r="AV22" i="18"/>
  <c r="AX15" i="18"/>
  <c r="AV15" i="18"/>
  <c r="AW15" i="18"/>
  <c r="AV27" i="18"/>
  <c r="AW27" i="18"/>
  <c r="AX27" i="18"/>
  <c r="AX28" i="18"/>
  <c r="AV28" i="18"/>
  <c r="AW28" i="18"/>
  <c r="AW12" i="18"/>
  <c r="AX12" i="18"/>
  <c r="AV12" i="18"/>
  <c r="AV14" i="18"/>
  <c r="AX14" i="18"/>
  <c r="AW14" i="18"/>
  <c r="AV16" i="18"/>
  <c r="AX16" i="18"/>
  <c r="AW16" i="18"/>
  <c r="AX20" i="18"/>
  <c r="AW20" i="18"/>
  <c r="AV20" i="18"/>
  <c r="AW31" i="18"/>
  <c r="AX31" i="18"/>
  <c r="AV31" i="18"/>
  <c r="AW23" i="18"/>
  <c r="AV23" i="18"/>
  <c r="AX23" i="18"/>
  <c r="AW26" i="18"/>
  <c r="AX26" i="18"/>
  <c r="AV26" i="18"/>
  <c r="AW21" i="18"/>
  <c r="AX21" i="18"/>
  <c r="AV21" i="18"/>
  <c r="AW13" i="18"/>
  <c r="AV13" i="18"/>
  <c r="AX13" i="18"/>
  <c r="AW18" i="18"/>
  <c r="AX18" i="18"/>
  <c r="AV18" i="18"/>
  <c r="AX17" i="18"/>
  <c r="AV17" i="18"/>
  <c r="AW17" i="18"/>
  <c r="AW25" i="18"/>
  <c r="AV25" i="18"/>
  <c r="AX25" i="18"/>
  <c r="AV30" i="18"/>
  <c r="AX30" i="18"/>
  <c r="AW30" i="18"/>
  <c r="J13" i="17"/>
  <c r="AY28" i="17"/>
  <c r="AY30" i="17"/>
  <c r="AY31" i="17"/>
  <c r="J29" i="17"/>
  <c r="J12" i="17"/>
  <c r="J28" i="17"/>
  <c r="AY25" i="17"/>
  <c r="AY17" i="17"/>
  <c r="J23" i="17"/>
  <c r="AY12" i="17"/>
  <c r="AY24" i="17"/>
  <c r="AY26" i="17"/>
  <c r="AY21" i="17"/>
  <c r="J21" i="17"/>
  <c r="J27" i="17"/>
  <c r="J14" i="17"/>
  <c r="AY15" i="17"/>
  <c r="AY19" i="17"/>
  <c r="AY18" i="17"/>
  <c r="J19" i="17"/>
  <c r="AY29" i="17"/>
  <c r="AY16" i="17"/>
  <c r="AY23" i="17"/>
  <c r="J26" i="17"/>
  <c r="J20" i="17"/>
  <c r="J30" i="17"/>
  <c r="AY22" i="17"/>
  <c r="J22" i="17"/>
  <c r="J16" i="17"/>
  <c r="AY14" i="17"/>
  <c r="J24" i="17"/>
  <c r="AY27" i="17"/>
  <c r="J31" i="17"/>
  <c r="AY20" i="17"/>
  <c r="J18" i="17"/>
  <c r="AY13" i="17"/>
  <c r="J17" i="17"/>
  <c r="J15" i="17"/>
  <c r="J25" i="17"/>
  <c r="AW12" i="15"/>
  <c r="AV12" i="15"/>
  <c r="AX12" i="15"/>
  <c r="AW31" i="15"/>
  <c r="AV31" i="15"/>
  <c r="AX31" i="15"/>
  <c r="AW30" i="15"/>
  <c r="AV30" i="15"/>
  <c r="AX30" i="15"/>
  <c r="AW29" i="15"/>
  <c r="AV29" i="15"/>
  <c r="AX29" i="15"/>
  <c r="AW28" i="15"/>
  <c r="AV28" i="15"/>
  <c r="AX28" i="15"/>
  <c r="AW27" i="15"/>
  <c r="AV27" i="15"/>
  <c r="AX27" i="15"/>
  <c r="AW26" i="15"/>
  <c r="AV26" i="15"/>
  <c r="AX26" i="15"/>
  <c r="AW25" i="15"/>
  <c r="AV25" i="15"/>
  <c r="AX25" i="15"/>
  <c r="AW24" i="15"/>
  <c r="AV24" i="15"/>
  <c r="AX24" i="15"/>
  <c r="AW23" i="15"/>
  <c r="AV23" i="15"/>
  <c r="AX23" i="15"/>
  <c r="AW22" i="15"/>
  <c r="AV22" i="15"/>
  <c r="AX22" i="15"/>
  <c r="AW21" i="15"/>
  <c r="AV21" i="15"/>
  <c r="AX21" i="15"/>
  <c r="AW20" i="15"/>
  <c r="AV20" i="15"/>
  <c r="AX20" i="15"/>
  <c r="AW19" i="15"/>
  <c r="AV19" i="15"/>
  <c r="AX19" i="15"/>
  <c r="AW18" i="15"/>
  <c r="AV18" i="15"/>
  <c r="AX18" i="15"/>
  <c r="AW17" i="15"/>
  <c r="AV17" i="15"/>
  <c r="AX17" i="15"/>
  <c r="AW16" i="15"/>
  <c r="AV16" i="15"/>
  <c r="AX16" i="15"/>
  <c r="AW15" i="15"/>
  <c r="AV15" i="15"/>
  <c r="AX15" i="15"/>
  <c r="AW14" i="15"/>
  <c r="AV14" i="15"/>
  <c r="AX14" i="15"/>
  <c r="AW13" i="15"/>
  <c r="AV13" i="15"/>
  <c r="AX13" i="15"/>
  <c r="AW22" i="21" l="1"/>
  <c r="AX25" i="21"/>
  <c r="AV22" i="21"/>
  <c r="AX27" i="21"/>
  <c r="AV27" i="21"/>
  <c r="AW27" i="21"/>
  <c r="AW18" i="21"/>
  <c r="AX18" i="21"/>
  <c r="AV18" i="21"/>
  <c r="AV17" i="21"/>
  <c r="AW17" i="21"/>
  <c r="AX17" i="21"/>
  <c r="AX23" i="21"/>
  <c r="AV23" i="21"/>
  <c r="AW23" i="21"/>
  <c r="AV28" i="21"/>
  <c r="AW28" i="21"/>
  <c r="AX28" i="21"/>
  <c r="AX15" i="21"/>
  <c r="AW15" i="21"/>
  <c r="AV15" i="21"/>
  <c r="AV21" i="21"/>
  <c r="AW21" i="21"/>
  <c r="AX21" i="21"/>
  <c r="AV26" i="21"/>
  <c r="AW26" i="21"/>
  <c r="AX26" i="21"/>
  <c r="AV30" i="21"/>
  <c r="BD13" i="21"/>
  <c r="BE13" i="21" s="1"/>
  <c r="AW29" i="21"/>
  <c r="AV29" i="21"/>
  <c r="AX29" i="21"/>
  <c r="AW19" i="21"/>
  <c r="AV19" i="21"/>
  <c r="AX19" i="21"/>
  <c r="AV24" i="21"/>
  <c r="AW24" i="21"/>
  <c r="AX24" i="21"/>
  <c r="AX20" i="21"/>
  <c r="AV20" i="21"/>
  <c r="AW20" i="21"/>
  <c r="AV13" i="21"/>
  <c r="AX13" i="21"/>
  <c r="AV14" i="21"/>
  <c r="AX14" i="21"/>
  <c r="AW14" i="21"/>
  <c r="AV16" i="21"/>
  <c r="AW16" i="21"/>
  <c r="AX16" i="21"/>
  <c r="AV31" i="21"/>
  <c r="AX31" i="21"/>
  <c r="AW31" i="21"/>
  <c r="AW25" i="21"/>
  <c r="AW30" i="21"/>
  <c r="AW12" i="21"/>
  <c r="BA30" i="27"/>
  <c r="BD30" i="27"/>
  <c r="BE30" i="27" s="1"/>
  <c r="BA25" i="27"/>
  <c r="BD25" i="27"/>
  <c r="BE25" i="27" s="1"/>
  <c r="BA18" i="27"/>
  <c r="BD18" i="27"/>
  <c r="BE18" i="27" s="1"/>
  <c r="BA27" i="27"/>
  <c r="BD27" i="27"/>
  <c r="BE27" i="27" s="1"/>
  <c r="BA19" i="27"/>
  <c r="BD19" i="27"/>
  <c r="BE19" i="27" s="1"/>
  <c r="BA31" i="27"/>
  <c r="BD31" i="27"/>
  <c r="BE31" i="27" s="1"/>
  <c r="BA16" i="27"/>
  <c r="BD16" i="27"/>
  <c r="BE16" i="27" s="1"/>
  <c r="BA28" i="27"/>
  <c r="BD28" i="27"/>
  <c r="BE28" i="27" s="1"/>
  <c r="BA15" i="27"/>
  <c r="BD15" i="27"/>
  <c r="BE15" i="27" s="1"/>
  <c r="BA14" i="27"/>
  <c r="BD14" i="27"/>
  <c r="BE14" i="27" s="1"/>
  <c r="BA23" i="27"/>
  <c r="BD23" i="27"/>
  <c r="BE23" i="27" s="1"/>
  <c r="BA29" i="27"/>
  <c r="BD29" i="27"/>
  <c r="BE29" i="27" s="1"/>
  <c r="BA24" i="27"/>
  <c r="BD24" i="27"/>
  <c r="BE24" i="27" s="1"/>
  <c r="BA20" i="27"/>
  <c r="BD20" i="27"/>
  <c r="BE20" i="27" s="1"/>
  <c r="BA21" i="27"/>
  <c r="BD21" i="27"/>
  <c r="BE21" i="27" s="1"/>
  <c r="BA17" i="27"/>
  <c r="BD17" i="27"/>
  <c r="BE17" i="27" s="1"/>
  <c r="BA13" i="27"/>
  <c r="BD13" i="27"/>
  <c r="BE13" i="27" s="1"/>
  <c r="BA26" i="27"/>
  <c r="BD26" i="27"/>
  <c r="BE26" i="27" s="1"/>
  <c r="BA22" i="27"/>
  <c r="BD22" i="27"/>
  <c r="BE22" i="27" s="1"/>
  <c r="BA12" i="27"/>
  <c r="BD12" i="27"/>
  <c r="BE12" i="27" s="1"/>
  <c r="BA23" i="26"/>
  <c r="BD23" i="26"/>
  <c r="BE23" i="26" s="1"/>
  <c r="BA24" i="26"/>
  <c r="BD24" i="26"/>
  <c r="BE24" i="26" s="1"/>
  <c r="BA21" i="26"/>
  <c r="BD21" i="26"/>
  <c r="BE21" i="26" s="1"/>
  <c r="BA30" i="26"/>
  <c r="BD30" i="26"/>
  <c r="BE30" i="26" s="1"/>
  <c r="BA25" i="26"/>
  <c r="BD25" i="26"/>
  <c r="BE25" i="26" s="1"/>
  <c r="BA22" i="26"/>
  <c r="BD22" i="26"/>
  <c r="BE22" i="26" s="1"/>
  <c r="BA17" i="26"/>
  <c r="BD17" i="26"/>
  <c r="BE17" i="26" s="1"/>
  <c r="BA19" i="26"/>
  <c r="BD19" i="26"/>
  <c r="BE19" i="26" s="1"/>
  <c r="BA14" i="26"/>
  <c r="BD14" i="26"/>
  <c r="BE14" i="26" s="1"/>
  <c r="BA20" i="26"/>
  <c r="BD20" i="26"/>
  <c r="BE20" i="26" s="1"/>
  <c r="BA15" i="26"/>
  <c r="BD15" i="26"/>
  <c r="BE15" i="26" s="1"/>
  <c r="BA27" i="26"/>
  <c r="BD27" i="26"/>
  <c r="BE27" i="26" s="1"/>
  <c r="BA26" i="26"/>
  <c r="BD26" i="26"/>
  <c r="BE26" i="26" s="1"/>
  <c r="BA18" i="26"/>
  <c r="BD18" i="26"/>
  <c r="BE18" i="26" s="1"/>
  <c r="BA29" i="26"/>
  <c r="BD29" i="26"/>
  <c r="BE29" i="26" s="1"/>
  <c r="BA31" i="26"/>
  <c r="BD31" i="26"/>
  <c r="BE31" i="26" s="1"/>
  <c r="BA28" i="26"/>
  <c r="BD28" i="26"/>
  <c r="BE28" i="26" s="1"/>
  <c r="BA16" i="26"/>
  <c r="BD16" i="26"/>
  <c r="BE16" i="26" s="1"/>
  <c r="BA12" i="26"/>
  <c r="BD12" i="26"/>
  <c r="BE12" i="26" s="1"/>
  <c r="BA13" i="26"/>
  <c r="BD13" i="26"/>
  <c r="BE13" i="26" s="1"/>
  <c r="AV12" i="25"/>
  <c r="AW12" i="25"/>
  <c r="AX12" i="25"/>
  <c r="AX16" i="25"/>
  <c r="AV16" i="25"/>
  <c r="AW16" i="25"/>
  <c r="AW29" i="25"/>
  <c r="AV29" i="25"/>
  <c r="AX29" i="25"/>
  <c r="AX14" i="25"/>
  <c r="AW14" i="25"/>
  <c r="AV14" i="25"/>
  <c r="AW18" i="25"/>
  <c r="AX18" i="25"/>
  <c r="AV18" i="25"/>
  <c r="AW26" i="25"/>
  <c r="AX26" i="25"/>
  <c r="AV26" i="25"/>
  <c r="AX22" i="25"/>
  <c r="AW22" i="25"/>
  <c r="AV22" i="25"/>
  <c r="AV20" i="25"/>
  <c r="AX20" i="25"/>
  <c r="AW20" i="25"/>
  <c r="AW19" i="25"/>
  <c r="AV19" i="25"/>
  <c r="AX19" i="25"/>
  <c r="AV17" i="25"/>
  <c r="AX17" i="25"/>
  <c r="AW17" i="25"/>
  <c r="AX28" i="25"/>
  <c r="AW28" i="25"/>
  <c r="AV28" i="25"/>
  <c r="AX27" i="25"/>
  <c r="AV27" i="25"/>
  <c r="AW27" i="25"/>
  <c r="AV24" i="25"/>
  <c r="AW24" i="25"/>
  <c r="AX24" i="25"/>
  <c r="AV13" i="25"/>
  <c r="AW13" i="25"/>
  <c r="AX13" i="25"/>
  <c r="AW15" i="25"/>
  <c r="AX15" i="25"/>
  <c r="AV15" i="25"/>
  <c r="AX23" i="25"/>
  <c r="AW23" i="25"/>
  <c r="AV23" i="25"/>
  <c r="AX21" i="25"/>
  <c r="AW21" i="25"/>
  <c r="AV21" i="25"/>
  <c r="AV31" i="25"/>
  <c r="AX31" i="25"/>
  <c r="AW31" i="25"/>
  <c r="AW25" i="25"/>
  <c r="AV25" i="25"/>
  <c r="AX25" i="25"/>
  <c r="AX30" i="25"/>
  <c r="AW30" i="25"/>
  <c r="AV30" i="25"/>
  <c r="AV12" i="24"/>
  <c r="AW12" i="24"/>
  <c r="AX12" i="24"/>
  <c r="AX27" i="24"/>
  <c r="AV27" i="24"/>
  <c r="AW27" i="24"/>
  <c r="AX16" i="24"/>
  <c r="AV16" i="24"/>
  <c r="AW16" i="24"/>
  <c r="AW29" i="24"/>
  <c r="AV29" i="24"/>
  <c r="AX29" i="24"/>
  <c r="AV24" i="24"/>
  <c r="AW24" i="24"/>
  <c r="AX24" i="24"/>
  <c r="AX14" i="24"/>
  <c r="AW14" i="24"/>
  <c r="AV14" i="24"/>
  <c r="AV13" i="24"/>
  <c r="AW13" i="24"/>
  <c r="AX13" i="24"/>
  <c r="AW18" i="24"/>
  <c r="AX18" i="24"/>
  <c r="AV18" i="24"/>
  <c r="AW15" i="24"/>
  <c r="AX15" i="24"/>
  <c r="AV15" i="24"/>
  <c r="AW26" i="24"/>
  <c r="AX26" i="24"/>
  <c r="AV26" i="24"/>
  <c r="AX22" i="24"/>
  <c r="AW22" i="24"/>
  <c r="AV22" i="24"/>
  <c r="AV20" i="24"/>
  <c r="AX20" i="24"/>
  <c r="AW20" i="24"/>
  <c r="AW19" i="24"/>
  <c r="AV19" i="24"/>
  <c r="AX19" i="24"/>
  <c r="AV17" i="24"/>
  <c r="AX17" i="24"/>
  <c r="AW17" i="24"/>
  <c r="AX28" i="24"/>
  <c r="AW28" i="24"/>
  <c r="AV28" i="24"/>
  <c r="AX23" i="24"/>
  <c r="AW23" i="24"/>
  <c r="AV23" i="24"/>
  <c r="AX21" i="24"/>
  <c r="AW21" i="24"/>
  <c r="AV21" i="24"/>
  <c r="AV31" i="24"/>
  <c r="AX31" i="24"/>
  <c r="AW31" i="24"/>
  <c r="AW25" i="24"/>
  <c r="AV25" i="24"/>
  <c r="AX25" i="24"/>
  <c r="AX30" i="24"/>
  <c r="AW30" i="24"/>
  <c r="AV30" i="24"/>
  <c r="BA28" i="23"/>
  <c r="BD28" i="23"/>
  <c r="BE28" i="23" s="1"/>
  <c r="BA29" i="23"/>
  <c r="BD29" i="23"/>
  <c r="BE29" i="23" s="1"/>
  <c r="BA27" i="23"/>
  <c r="BD27" i="23"/>
  <c r="BE27" i="23" s="1"/>
  <c r="BA31" i="23"/>
  <c r="BD31" i="23"/>
  <c r="BE31" i="23" s="1"/>
  <c r="BA25" i="23"/>
  <c r="BD25" i="23"/>
  <c r="BE25" i="23" s="1"/>
  <c r="BA18" i="23"/>
  <c r="BD18" i="23"/>
  <c r="BE18" i="23" s="1"/>
  <c r="BA17" i="23"/>
  <c r="BD17" i="23"/>
  <c r="BE17" i="23" s="1"/>
  <c r="BA12" i="23"/>
  <c r="BD12" i="23"/>
  <c r="BE12" i="23" s="1"/>
  <c r="BA13" i="23"/>
  <c r="BD13" i="23"/>
  <c r="BE13" i="23" s="1"/>
  <c r="BA14" i="23"/>
  <c r="BD14" i="23"/>
  <c r="BE14" i="23" s="1"/>
  <c r="BA30" i="23"/>
  <c r="BD30" i="23"/>
  <c r="BE30" i="23" s="1"/>
  <c r="BA23" i="23"/>
  <c r="BD23" i="23"/>
  <c r="BE23" i="23" s="1"/>
  <c r="BA16" i="23"/>
  <c r="BD16" i="23"/>
  <c r="BE16" i="23" s="1"/>
  <c r="BA21" i="23"/>
  <c r="BD21" i="23"/>
  <c r="BE21" i="23" s="1"/>
  <c r="BA22" i="23"/>
  <c r="BD22" i="23"/>
  <c r="BE22" i="23" s="1"/>
  <c r="BA19" i="23"/>
  <c r="BD19" i="23"/>
  <c r="BE19" i="23" s="1"/>
  <c r="BA26" i="23"/>
  <c r="BD26" i="23"/>
  <c r="BE26" i="23" s="1"/>
  <c r="BA15" i="23"/>
  <c r="BD15" i="23"/>
  <c r="BE15" i="23" s="1"/>
  <c r="BA24" i="23"/>
  <c r="BD24" i="23"/>
  <c r="BE24" i="23" s="1"/>
  <c r="BA20" i="23"/>
  <c r="BD20" i="23"/>
  <c r="BE20" i="23" s="1"/>
  <c r="AV18" i="22"/>
  <c r="AW18" i="22"/>
  <c r="AX18" i="22"/>
  <c r="AW22" i="22"/>
  <c r="AV22" i="22"/>
  <c r="AX22" i="22"/>
  <c r="AV16" i="22"/>
  <c r="AX16" i="22"/>
  <c r="AW16" i="22"/>
  <c r="AV15" i="22"/>
  <c r="AX15" i="22"/>
  <c r="AW15" i="22"/>
  <c r="AX24" i="22"/>
  <c r="AW24" i="22"/>
  <c r="AV24" i="22"/>
  <c r="AW19" i="22"/>
  <c r="AV19" i="22"/>
  <c r="AX19" i="22"/>
  <c r="AX20" i="22"/>
  <c r="AV20" i="22"/>
  <c r="AW20" i="22"/>
  <c r="AV26" i="22"/>
  <c r="AW26" i="22"/>
  <c r="AX26" i="22"/>
  <c r="AW12" i="22"/>
  <c r="AV12" i="22"/>
  <c r="AX12" i="22"/>
  <c r="AV29" i="22"/>
  <c r="AW29" i="22"/>
  <c r="AX29" i="22"/>
  <c r="AV21" i="22"/>
  <c r="AW21" i="22"/>
  <c r="AX21" i="22"/>
  <c r="AX25" i="22"/>
  <c r="AW25" i="22"/>
  <c r="AV25" i="22"/>
  <c r="AV28" i="22"/>
  <c r="AX28" i="22"/>
  <c r="AW28" i="22"/>
  <c r="AW23" i="22"/>
  <c r="AV23" i="22"/>
  <c r="AX23" i="22"/>
  <c r="AV17" i="22"/>
  <c r="AW17" i="22"/>
  <c r="AX17" i="22"/>
  <c r="AX14" i="22"/>
  <c r="AV14" i="22"/>
  <c r="AW14" i="22"/>
  <c r="AX13" i="22"/>
  <c r="AW13" i="22"/>
  <c r="AV13" i="22"/>
  <c r="AX27" i="22"/>
  <c r="AV27" i="22"/>
  <c r="AW27" i="22"/>
  <c r="AW31" i="22"/>
  <c r="AX31" i="22"/>
  <c r="AV31" i="22"/>
  <c r="AW30" i="22"/>
  <c r="AX30" i="22"/>
  <c r="AV30" i="22"/>
  <c r="BA25" i="19"/>
  <c r="BD25" i="19"/>
  <c r="BE25" i="19" s="1"/>
  <c r="BA17" i="19"/>
  <c r="BD17" i="19"/>
  <c r="BE17" i="19" s="1"/>
  <c r="BA13" i="19"/>
  <c r="BD13" i="19"/>
  <c r="BE13" i="19" s="1"/>
  <c r="BA26" i="19"/>
  <c r="BD26" i="19"/>
  <c r="BE26" i="19" s="1"/>
  <c r="BA31" i="19"/>
  <c r="BD31" i="19"/>
  <c r="BE31" i="19" s="1"/>
  <c r="BA16" i="19"/>
  <c r="BD16" i="19"/>
  <c r="BE16" i="19" s="1"/>
  <c r="BA14" i="19"/>
  <c r="BD14" i="19"/>
  <c r="BE14" i="19" s="1"/>
  <c r="BA28" i="19"/>
  <c r="BD28" i="19"/>
  <c r="BE28" i="19" s="1"/>
  <c r="BA15" i="19"/>
  <c r="BD15" i="19"/>
  <c r="BE15" i="19" s="1"/>
  <c r="BA23" i="19"/>
  <c r="BD23" i="19"/>
  <c r="BE23" i="19" s="1"/>
  <c r="BA20" i="19"/>
  <c r="BD20" i="19"/>
  <c r="BE20" i="19" s="1"/>
  <c r="BA18" i="19"/>
  <c r="BD18" i="19"/>
  <c r="BE18" i="19" s="1"/>
  <c r="BA12" i="19"/>
  <c r="BD12" i="19"/>
  <c r="BE12" i="19" s="1"/>
  <c r="BA30" i="19"/>
  <c r="BD30" i="19"/>
  <c r="BE30" i="19" s="1"/>
  <c r="BA22" i="19"/>
  <c r="BD22" i="19"/>
  <c r="BE22" i="19" s="1"/>
  <c r="BA19" i="19"/>
  <c r="BD19" i="19"/>
  <c r="BE19" i="19" s="1"/>
  <c r="BA29" i="19"/>
  <c r="BD29" i="19"/>
  <c r="BE29" i="19" s="1"/>
  <c r="BA27" i="19"/>
  <c r="BD27" i="19"/>
  <c r="BE27" i="19" s="1"/>
  <c r="BA21" i="19"/>
  <c r="BD21" i="19"/>
  <c r="BE21" i="19" s="1"/>
  <c r="BA24" i="19"/>
  <c r="BD24" i="19"/>
  <c r="BE24" i="19" s="1"/>
  <c r="BA30" i="18"/>
  <c r="BD30" i="18"/>
  <c r="BE30" i="18" s="1"/>
  <c r="BA26" i="18"/>
  <c r="BD26" i="18"/>
  <c r="BE26" i="18" s="1"/>
  <c r="BA20" i="18"/>
  <c r="BD20" i="18"/>
  <c r="BE20" i="18" s="1"/>
  <c r="BA25" i="18"/>
  <c r="BD25" i="18"/>
  <c r="BE25" i="18" s="1"/>
  <c r="BA21" i="18"/>
  <c r="BD21" i="18"/>
  <c r="BE21" i="18" s="1"/>
  <c r="BA14" i="18"/>
  <c r="BD14" i="18"/>
  <c r="BE14" i="18" s="1"/>
  <c r="BA15" i="18"/>
  <c r="BD15" i="18"/>
  <c r="BE15" i="18" s="1"/>
  <c r="BA22" i="18"/>
  <c r="BD22" i="18"/>
  <c r="BE22" i="18" s="1"/>
  <c r="BA17" i="18"/>
  <c r="BD17" i="18"/>
  <c r="BE17" i="18" s="1"/>
  <c r="BA13" i="18"/>
  <c r="BD13" i="18"/>
  <c r="BE13" i="18" s="1"/>
  <c r="BA31" i="18"/>
  <c r="BD31" i="18"/>
  <c r="BE31" i="18" s="1"/>
  <c r="BA16" i="18"/>
  <c r="BD16" i="18"/>
  <c r="BE16" i="18" s="1"/>
  <c r="BA12" i="18"/>
  <c r="BD12" i="18"/>
  <c r="BE12" i="18" s="1"/>
  <c r="BA29" i="18"/>
  <c r="BD29" i="18"/>
  <c r="BE29" i="18" s="1"/>
  <c r="BA18" i="18"/>
  <c r="BD18" i="18"/>
  <c r="BE18" i="18" s="1"/>
  <c r="BA23" i="18"/>
  <c r="BD23" i="18"/>
  <c r="BE23" i="18" s="1"/>
  <c r="BA28" i="18"/>
  <c r="BD28" i="18"/>
  <c r="BE28" i="18" s="1"/>
  <c r="BA27" i="18"/>
  <c r="BD27" i="18"/>
  <c r="BE27" i="18" s="1"/>
  <c r="BA24" i="18"/>
  <c r="BD24" i="18"/>
  <c r="BE24" i="18" s="1"/>
  <c r="BA19" i="18"/>
  <c r="BD19" i="18"/>
  <c r="BE19" i="18" s="1"/>
  <c r="AX14" i="17"/>
  <c r="AV14" i="17"/>
  <c r="AW14" i="17"/>
  <c r="AW19" i="17"/>
  <c r="AX19" i="17"/>
  <c r="AV19" i="17"/>
  <c r="AX22" i="17"/>
  <c r="AW22" i="17"/>
  <c r="AV22" i="17"/>
  <c r="AX29" i="17"/>
  <c r="AW29" i="17"/>
  <c r="AV29" i="17"/>
  <c r="AX31" i="17"/>
  <c r="AW31" i="17"/>
  <c r="AV31" i="17"/>
  <c r="AW26" i="17"/>
  <c r="AX26" i="17"/>
  <c r="AV26" i="17"/>
  <c r="AV16" i="17"/>
  <c r="AW16" i="17"/>
  <c r="AX16" i="17"/>
  <c r="AW12" i="17"/>
  <c r="AX12" i="17"/>
  <c r="AV12" i="17"/>
  <c r="AV15" i="17"/>
  <c r="AX15" i="17"/>
  <c r="AW15" i="17"/>
  <c r="AW27" i="17"/>
  <c r="AX27" i="17"/>
  <c r="AV27" i="17"/>
  <c r="AW28" i="17"/>
  <c r="AX28" i="17"/>
  <c r="AV28" i="17"/>
  <c r="AX21" i="17"/>
  <c r="AV21" i="17"/>
  <c r="AW21" i="17"/>
  <c r="AV24" i="17"/>
  <c r="AX24" i="17"/>
  <c r="AW24" i="17"/>
  <c r="AW13" i="17"/>
  <c r="AX13" i="17"/>
  <c r="AV13" i="17"/>
  <c r="AV23" i="17"/>
  <c r="AW23" i="17"/>
  <c r="AX23" i="17"/>
  <c r="AW20" i="17"/>
  <c r="AV20" i="17"/>
  <c r="AX20" i="17"/>
  <c r="AV18" i="17"/>
  <c r="AX18" i="17"/>
  <c r="AW18" i="17"/>
  <c r="AV17" i="17"/>
  <c r="AW17" i="17"/>
  <c r="AX17" i="17"/>
  <c r="AW25" i="17"/>
  <c r="AX25" i="17"/>
  <c r="AV25" i="17"/>
  <c r="AW30" i="17"/>
  <c r="AX30" i="17"/>
  <c r="AV30" i="17"/>
  <c r="BA13" i="15"/>
  <c r="BD13" i="15"/>
  <c r="BE13" i="15" s="1"/>
  <c r="BA14" i="15"/>
  <c r="BD14" i="15"/>
  <c r="BE14" i="15" s="1"/>
  <c r="BA15" i="15"/>
  <c r="BD15" i="15"/>
  <c r="BE15" i="15" s="1"/>
  <c r="BA16" i="15"/>
  <c r="BD16" i="15"/>
  <c r="BE16" i="15" s="1"/>
  <c r="BA17" i="15"/>
  <c r="BD17" i="15"/>
  <c r="BE17" i="15" s="1"/>
  <c r="BA18" i="15"/>
  <c r="BD18" i="15"/>
  <c r="BE18" i="15" s="1"/>
  <c r="BA19" i="15"/>
  <c r="BD19" i="15"/>
  <c r="BE19" i="15" s="1"/>
  <c r="BA20" i="15"/>
  <c r="BD20" i="15"/>
  <c r="BE20" i="15" s="1"/>
  <c r="BA21" i="15"/>
  <c r="BD21" i="15"/>
  <c r="BE21" i="15" s="1"/>
  <c r="BA22" i="15"/>
  <c r="BD22" i="15"/>
  <c r="BE22" i="15" s="1"/>
  <c r="BA23" i="15"/>
  <c r="BD23" i="15"/>
  <c r="BE23" i="15" s="1"/>
  <c r="BA24" i="15"/>
  <c r="BD24" i="15"/>
  <c r="BE24" i="15" s="1"/>
  <c r="BA25" i="15"/>
  <c r="BD25" i="15"/>
  <c r="BE25" i="15" s="1"/>
  <c r="BA26" i="15"/>
  <c r="BD26" i="15"/>
  <c r="BE26" i="15" s="1"/>
  <c r="BA27" i="15"/>
  <c r="BD27" i="15"/>
  <c r="BE27" i="15" s="1"/>
  <c r="BA28" i="15"/>
  <c r="BD28" i="15"/>
  <c r="BE28" i="15" s="1"/>
  <c r="BA29" i="15"/>
  <c r="BD29" i="15"/>
  <c r="BE29" i="15" s="1"/>
  <c r="BA30" i="15"/>
  <c r="BD30" i="15"/>
  <c r="BE30" i="15" s="1"/>
  <c r="BA31" i="15"/>
  <c r="BD31" i="15"/>
  <c r="BE31" i="15" s="1"/>
  <c r="BA12" i="15"/>
  <c r="BD12" i="15"/>
  <c r="BE12" i="15" s="1"/>
  <c r="BA22" i="21" l="1"/>
  <c r="BD22" i="21"/>
  <c r="BE22" i="21" s="1"/>
  <c r="BA12" i="21"/>
  <c r="BD12" i="21"/>
  <c r="BE12" i="21" s="1"/>
  <c r="BA17" i="21"/>
  <c r="BD17" i="21"/>
  <c r="BE17" i="21" s="1"/>
  <c r="BA27" i="21"/>
  <c r="BD27" i="21"/>
  <c r="BE27" i="21" s="1"/>
  <c r="BA25" i="21"/>
  <c r="BD25" i="21"/>
  <c r="BE25" i="21" s="1"/>
  <c r="BA20" i="21"/>
  <c r="BD20" i="21"/>
  <c r="BE20" i="21" s="1"/>
  <c r="BA24" i="21"/>
  <c r="BD24" i="21"/>
  <c r="BE24" i="21" s="1"/>
  <c r="BA19" i="21"/>
  <c r="BD19" i="21"/>
  <c r="BE19" i="21" s="1"/>
  <c r="BA28" i="21"/>
  <c r="BD28" i="21"/>
  <c r="BE28" i="21" s="1"/>
  <c r="BA21" i="21"/>
  <c r="BD21" i="21"/>
  <c r="BE21" i="21" s="1"/>
  <c r="BA23" i="21"/>
  <c r="BD23" i="21"/>
  <c r="BE23" i="21" s="1"/>
  <c r="BA18" i="21"/>
  <c r="BD18" i="21"/>
  <c r="BE18" i="21" s="1"/>
  <c r="BA30" i="21"/>
  <c r="BD30" i="21"/>
  <c r="BE30" i="21" s="1"/>
  <c r="BA14" i="21"/>
  <c r="BD14" i="21"/>
  <c r="BE14" i="21" s="1"/>
  <c r="BA29" i="21"/>
  <c r="BD29" i="21"/>
  <c r="BE29" i="21" s="1"/>
  <c r="BA26" i="21"/>
  <c r="BD26" i="21"/>
  <c r="BE26" i="21" s="1"/>
  <c r="BA31" i="21"/>
  <c r="BD31" i="21"/>
  <c r="BE31" i="21" s="1"/>
  <c r="BA16" i="21"/>
  <c r="BD16" i="21"/>
  <c r="BE16" i="21" s="1"/>
  <c r="BA15" i="21"/>
  <c r="BD15" i="21"/>
  <c r="BE15" i="21" s="1"/>
  <c r="BA27" i="25"/>
  <c r="BD27" i="25"/>
  <c r="BE27" i="25" s="1"/>
  <c r="BA22" i="25"/>
  <c r="BD22" i="25"/>
  <c r="BE22" i="25" s="1"/>
  <c r="BA25" i="25"/>
  <c r="BD25" i="25"/>
  <c r="BE25" i="25" s="1"/>
  <c r="BA23" i="25"/>
  <c r="BD23" i="25"/>
  <c r="BE23" i="25" s="1"/>
  <c r="BA29" i="25"/>
  <c r="BD29" i="25"/>
  <c r="BE29" i="25" s="1"/>
  <c r="BA31" i="25"/>
  <c r="BD31" i="25"/>
  <c r="BE31" i="25" s="1"/>
  <c r="BA21" i="25"/>
  <c r="BD21" i="25"/>
  <c r="BE21" i="25" s="1"/>
  <c r="BA24" i="25"/>
  <c r="BD24" i="25"/>
  <c r="BE24" i="25" s="1"/>
  <c r="BA17" i="25"/>
  <c r="BD17" i="25"/>
  <c r="BE17" i="25" s="1"/>
  <c r="BA16" i="25"/>
  <c r="BD16" i="25"/>
  <c r="BE16" i="25" s="1"/>
  <c r="BA12" i="25"/>
  <c r="BD12" i="25"/>
  <c r="BE12" i="25" s="1"/>
  <c r="BA28" i="25"/>
  <c r="BD28" i="25"/>
  <c r="BE28" i="25" s="1"/>
  <c r="BA20" i="25"/>
  <c r="BD20" i="25"/>
  <c r="BE20" i="25" s="1"/>
  <c r="BA26" i="25"/>
  <c r="BD26" i="25"/>
  <c r="BE26" i="25" s="1"/>
  <c r="BA30" i="25"/>
  <c r="BD30" i="25"/>
  <c r="BE30" i="25" s="1"/>
  <c r="BA15" i="25"/>
  <c r="BD15" i="25"/>
  <c r="BE15" i="25" s="1"/>
  <c r="BA14" i="25"/>
  <c r="BD14" i="25"/>
  <c r="BE14" i="25" s="1"/>
  <c r="BA13" i="25"/>
  <c r="BD13" i="25"/>
  <c r="BE13" i="25" s="1"/>
  <c r="BA19" i="25"/>
  <c r="BD19" i="25"/>
  <c r="BE19" i="25" s="1"/>
  <c r="BA18" i="25"/>
  <c r="BD18" i="25"/>
  <c r="BE18" i="25" s="1"/>
  <c r="BA28" i="24"/>
  <c r="BD28" i="24"/>
  <c r="BE28" i="24" s="1"/>
  <c r="BA20" i="24"/>
  <c r="BD20" i="24"/>
  <c r="BE20" i="24" s="1"/>
  <c r="BA22" i="24"/>
  <c r="BD22" i="24"/>
  <c r="BE22" i="24" s="1"/>
  <c r="BA26" i="24"/>
  <c r="BD26" i="24"/>
  <c r="BE26" i="24" s="1"/>
  <c r="BA13" i="24"/>
  <c r="BD13" i="24"/>
  <c r="BE13" i="24" s="1"/>
  <c r="BA30" i="24"/>
  <c r="BD30" i="24"/>
  <c r="BE30" i="24" s="1"/>
  <c r="BA25" i="24"/>
  <c r="BD25" i="24"/>
  <c r="BE25" i="24" s="1"/>
  <c r="BA23" i="24"/>
  <c r="BD23" i="24"/>
  <c r="BE23" i="24" s="1"/>
  <c r="BA31" i="24"/>
  <c r="BD31" i="24"/>
  <c r="BE31" i="24" s="1"/>
  <c r="BA21" i="24"/>
  <c r="BD21" i="24"/>
  <c r="BE21" i="24" s="1"/>
  <c r="BA17" i="24"/>
  <c r="BD17" i="24"/>
  <c r="BE17" i="24" s="1"/>
  <c r="BA18" i="24"/>
  <c r="BD18" i="24"/>
  <c r="BE18" i="24" s="1"/>
  <c r="BA24" i="24"/>
  <c r="BD24" i="24"/>
  <c r="BE24" i="24" s="1"/>
  <c r="BA29" i="24"/>
  <c r="BD29" i="24"/>
  <c r="BE29" i="24" s="1"/>
  <c r="BA27" i="24"/>
  <c r="BD27" i="24"/>
  <c r="BE27" i="24" s="1"/>
  <c r="BA12" i="24"/>
  <c r="BD12" i="24"/>
  <c r="BE12" i="24" s="1"/>
  <c r="BA19" i="24"/>
  <c r="BD19" i="24"/>
  <c r="BE19" i="24" s="1"/>
  <c r="BA15" i="24"/>
  <c r="BD15" i="24"/>
  <c r="BE15" i="24" s="1"/>
  <c r="BA14" i="24"/>
  <c r="BD14" i="24"/>
  <c r="BE14" i="24" s="1"/>
  <c r="BA16" i="24"/>
  <c r="BD16" i="24"/>
  <c r="BE16" i="24" s="1"/>
  <c r="BA29" i="22"/>
  <c r="BD29" i="22"/>
  <c r="BE29" i="22" s="1"/>
  <c r="BA12" i="22"/>
  <c r="BD12" i="22"/>
  <c r="BE12" i="22" s="1"/>
  <c r="BA20" i="22"/>
  <c r="BD20" i="22"/>
  <c r="BE20" i="22" s="1"/>
  <c r="BA16" i="22"/>
  <c r="BD16" i="22"/>
  <c r="BE16" i="22" s="1"/>
  <c r="BA14" i="22"/>
  <c r="BD14" i="22"/>
  <c r="BE14" i="22" s="1"/>
  <c r="BA17" i="22"/>
  <c r="BD17" i="22"/>
  <c r="BE17" i="22" s="1"/>
  <c r="BA23" i="22"/>
  <c r="BD23" i="22"/>
  <c r="BE23" i="22" s="1"/>
  <c r="BA21" i="22"/>
  <c r="BD21" i="22"/>
  <c r="BE21" i="22" s="1"/>
  <c r="BA19" i="22"/>
  <c r="BD19" i="22"/>
  <c r="BE19" i="22" s="1"/>
  <c r="BA15" i="22"/>
  <c r="BD15" i="22"/>
  <c r="BE15" i="22" s="1"/>
  <c r="BA22" i="22"/>
  <c r="BD22" i="22"/>
  <c r="BE22" i="22" s="1"/>
  <c r="BA31" i="22"/>
  <c r="BD31" i="22"/>
  <c r="BE31" i="22" s="1"/>
  <c r="BA28" i="22"/>
  <c r="BD28" i="22"/>
  <c r="BE28" i="22" s="1"/>
  <c r="BA25" i="22"/>
  <c r="BD25" i="22"/>
  <c r="BE25" i="22" s="1"/>
  <c r="BA26" i="22"/>
  <c r="BD26" i="22"/>
  <c r="BE26" i="22" s="1"/>
  <c r="BA30" i="22"/>
  <c r="BD30" i="22"/>
  <c r="BE30" i="22" s="1"/>
  <c r="BA27" i="22"/>
  <c r="BD27" i="22"/>
  <c r="BE27" i="22" s="1"/>
  <c r="BA13" i="22"/>
  <c r="BD13" i="22"/>
  <c r="BE13" i="22" s="1"/>
  <c r="BA24" i="22"/>
  <c r="BD24" i="22"/>
  <c r="BE24" i="22" s="1"/>
  <c r="BA18" i="22"/>
  <c r="BD18" i="22"/>
  <c r="BE18" i="22" s="1"/>
  <c r="BA23" i="17"/>
  <c r="BD23" i="17"/>
  <c r="BE23" i="17" s="1"/>
  <c r="BA21" i="17"/>
  <c r="BD21" i="17"/>
  <c r="BE21" i="17" s="1"/>
  <c r="BA27" i="17"/>
  <c r="BD27" i="17"/>
  <c r="BE27" i="17" s="1"/>
  <c r="BA16" i="17"/>
  <c r="BD16" i="17"/>
  <c r="BE16" i="17" s="1"/>
  <c r="BA19" i="17"/>
  <c r="BD19" i="17"/>
  <c r="BE19" i="17" s="1"/>
  <c r="BA25" i="17"/>
  <c r="BD25" i="17"/>
  <c r="BE25" i="17" s="1"/>
  <c r="BA14" i="17"/>
  <c r="BD14" i="17"/>
  <c r="BE14" i="17" s="1"/>
  <c r="BA30" i="17"/>
  <c r="BD30" i="17"/>
  <c r="BE30" i="17" s="1"/>
  <c r="BA20" i="17"/>
  <c r="BD20" i="17"/>
  <c r="BE20" i="17" s="1"/>
  <c r="BA12" i="17"/>
  <c r="BD12" i="17"/>
  <c r="BE12" i="17" s="1"/>
  <c r="BA31" i="17"/>
  <c r="BD31" i="17"/>
  <c r="BE31" i="17" s="1"/>
  <c r="BA13" i="17"/>
  <c r="BD13" i="17"/>
  <c r="BE13" i="17" s="1"/>
  <c r="BA26" i="17"/>
  <c r="BD26" i="17"/>
  <c r="BE26" i="17" s="1"/>
  <c r="BA22" i="17"/>
  <c r="BD22" i="17"/>
  <c r="BE22" i="17" s="1"/>
  <c r="BA18" i="17"/>
  <c r="BD18" i="17"/>
  <c r="BE18" i="17" s="1"/>
  <c r="BA24" i="17"/>
  <c r="BD24" i="17"/>
  <c r="BE24" i="17" s="1"/>
  <c r="BA28" i="17"/>
  <c r="BD28" i="17"/>
  <c r="BE28" i="17" s="1"/>
  <c r="BA15" i="17"/>
  <c r="BD15" i="17"/>
  <c r="BE15" i="17" s="1"/>
  <c r="BA29" i="17"/>
  <c r="BD29" i="17"/>
  <c r="BE29" i="17" s="1"/>
  <c r="BA17" i="17"/>
  <c r="BD17" i="17"/>
  <c r="BE17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D4F98-692B-4A9C-B745-18DC80B761F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E544899-7E6E-42A4-9EF1-A1F395511F52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ACFEEA11-C1E7-44E9-8A8D-5E8355EBC72A}" keepAlive="1" name="Query - Janreport10" description="Connection to the 'Janreport10' query in the workbook." type="5" refreshedVersion="8" background="1" saveData="1">
    <dbPr connection="Provider=Microsoft.Mashup.OleDb.1;Data Source=$Workbook$;Location=Janreport10;Extended Properties=&quot;&quot;" command="SELECT * FROM [Janreport10]"/>
  </connection>
  <connection id="4" xr16:uid="{2479875A-2204-40C9-9882-69FF011E1FBA}" keepAlive="1" name="Query - Janreport11" description="Connection to the 'Janreport11' query in the workbook." type="5" refreshedVersion="8" background="1" saveData="1">
    <dbPr connection="Provider=Microsoft.Mashup.OleDb.1;Data Source=$Workbook$;Location=Janreport11;Extended Properties=&quot;&quot;" command="SELECT * FROM [Janreport11]"/>
  </connection>
  <connection id="5" xr16:uid="{47D576CC-C926-41E1-8525-CE03A3C61DFD}" keepAlive="1" name="Query - Janreport12" description="Connection to the 'Janreport12' query in the workbook." type="5" refreshedVersion="8" background="1" saveData="1">
    <dbPr connection="Provider=Microsoft.Mashup.OleDb.1;Data Source=$Workbook$;Location=Janreport12;Extended Properties=&quot;&quot;" command="SELECT * FROM [Janreport12]"/>
  </connection>
  <connection id="6" xr16:uid="{E044A3B0-39A6-4A75-883A-F5BAF2422FB4}" keepAlive="1" name="Query - Janreport13" description="Connection to the 'Janreport13' query in the workbook." type="5" refreshedVersion="8" background="1" saveData="1">
    <dbPr connection="Provider=Microsoft.Mashup.OleDb.1;Data Source=$Workbook$;Location=Janreport13;Extended Properties=&quot;&quot;" command="SELECT * FROM [Janreport13]"/>
  </connection>
  <connection id="7" xr16:uid="{B3BC27E9-A7E9-42F0-880C-B342EFC7B0C0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8" xr16:uid="{A59CD0C3-0D54-4647-BD40-6C4504BAAC36}" keepAlive="1" name="Query - Janreport4" description="Connection to the 'Janreport4' query in the workbook." type="5" refreshedVersion="8" background="1" saveData="1">
    <dbPr connection="Provider=Microsoft.Mashup.OleDb.1;Data Source=$Workbook$;Location=Janreport4;Extended Properties=&quot;&quot;" command="SELECT * FROM [Janreport4]"/>
  </connection>
  <connection id="9" xr16:uid="{DC665B38-F311-45B3-B5B9-77C596580EC5}" keepAlive="1" name="Query - Janreport5" description="Connection to the 'Janreport5' query in the workbook." type="5" refreshedVersion="8" background="1" saveData="1">
    <dbPr connection="Provider=Microsoft.Mashup.OleDb.1;Data Source=$Workbook$;Location=Janreport5;Extended Properties=&quot;&quot;" command="SELECT * FROM [Janreport5]"/>
  </connection>
  <connection id="10" xr16:uid="{51F1C427-A384-4761-854D-61644FF4179F}" keepAlive="1" name="Query - Janreport6" description="Connection to the 'Janreport6' query in the workbook." type="5" refreshedVersion="8" background="1" saveData="1">
    <dbPr connection="Provider=Microsoft.Mashup.OleDb.1;Data Source=$Workbook$;Location=Janreport6;Extended Properties=&quot;&quot;" command="SELECT * FROM [Janreport6]"/>
  </connection>
  <connection id="11" xr16:uid="{1F62403C-F0B4-48F0-9F17-321474FBB538}" keepAlive="1" name="Query - Janreport7" description="Connection to the 'Janreport7' query in the workbook." type="5" refreshedVersion="8" background="1" saveData="1">
    <dbPr connection="Provider=Microsoft.Mashup.OleDb.1;Data Source=$Workbook$;Location=Janreport7;Extended Properties=&quot;&quot;" command="SELECT * FROM [Janreport7]"/>
  </connection>
  <connection id="12" xr16:uid="{197CC8B5-9FC8-495A-B32F-44F6330636A5}" keepAlive="1" name="Query - Janreport8" description="Connection to the 'Janreport8' query in the workbook." type="5" refreshedVersion="8" background="1" saveData="1">
    <dbPr connection="Provider=Microsoft.Mashup.OleDb.1;Data Source=$Workbook$;Location=Janreport8;Extended Properties=&quot;&quot;" command="SELECT * FROM [Janreport8]"/>
  </connection>
  <connection id="13" xr16:uid="{BA2786F8-9BD7-49BE-BA80-91C7270D79FA}" keepAlive="1" name="Query - Janreport9" description="Connection to the 'Janreport9' query in the workbook." type="5" refreshedVersion="8" background="1" saveData="1">
    <dbPr connection="Provider=Microsoft.Mashup.OleDb.1;Data Source=$Workbook$;Location=Janreport9;Extended Properties=&quot;&quot;" command="SELECT * FROM [Janreport9]"/>
  </connection>
</connections>
</file>

<file path=xl/sharedStrings.xml><?xml version="1.0" encoding="utf-8"?>
<sst xmlns="http://schemas.openxmlformats.org/spreadsheetml/2006/main" count="6970" uniqueCount="42">
  <si>
    <t>To</t>
  </si>
  <si>
    <t>From</t>
  </si>
  <si>
    <t>Month</t>
  </si>
  <si>
    <t xml:space="preserve">      Additional Information</t>
  </si>
  <si>
    <t>Days</t>
  </si>
  <si>
    <t>S.No.</t>
  </si>
  <si>
    <t>Employee Name</t>
  </si>
  <si>
    <t>Week off</t>
  </si>
  <si>
    <t>S.NO.</t>
  </si>
  <si>
    <t>Employee ID</t>
  </si>
  <si>
    <t>Present</t>
  </si>
  <si>
    <t>Absent</t>
  </si>
  <si>
    <t>Leave</t>
  </si>
  <si>
    <t>WeekOff</t>
  </si>
  <si>
    <t>Paid days</t>
  </si>
  <si>
    <t>Salary</t>
  </si>
  <si>
    <t>Per day salary</t>
  </si>
  <si>
    <t>Deduction</t>
  </si>
  <si>
    <t>Total Salary</t>
  </si>
  <si>
    <t>Aarav Sharma</t>
  </si>
  <si>
    <t>P</t>
  </si>
  <si>
    <t>A</t>
  </si>
  <si>
    <t>L</t>
  </si>
  <si>
    <t>Saanvi Mehta</t>
  </si>
  <si>
    <t>Vedant Iyer</t>
  </si>
  <si>
    <t>Ananya Kapoor</t>
  </si>
  <si>
    <t>Karan Malhotra</t>
  </si>
  <si>
    <t>Ishita Joshi</t>
  </si>
  <si>
    <t>Rohan Verma</t>
  </si>
  <si>
    <t xml:space="preserve">Nisha Gupta </t>
  </si>
  <si>
    <t>Arjun Patel</t>
  </si>
  <si>
    <t>Priya Desai</t>
  </si>
  <si>
    <t>Kabir Rathi</t>
  </si>
  <si>
    <t>Meera Nair</t>
  </si>
  <si>
    <t>Siddharth Bansal</t>
  </si>
  <si>
    <t xml:space="preserve">Aanya Khanna </t>
  </si>
  <si>
    <t>Laksh Sighania</t>
  </si>
  <si>
    <t>Tanvi Goyal</t>
  </si>
  <si>
    <t>Aditya Shekhawat</t>
  </si>
  <si>
    <t>Isha Chauhan</t>
  </si>
  <si>
    <t>Vihaan Reddy</t>
  </si>
  <si>
    <t>Riya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</si>
</sst>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_ [$₹-439]* #,##0.00_ ;_ [$₹-439]* \-#,##0.00_ ;_ [$₹-439]* &quot;-&quot;??_ ;_ @_ "/>
  </numFmts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/>
    <xf numFmtId="164" fontId="0" fillId="3" borderId="10" xfId="0" applyNumberForma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16" fontId="0" fillId="4" borderId="0" xfId="0" applyNumberFormat="1" applyFill="1"/>
    <xf numFmtId="16" fontId="0" fillId="4" borderId="5" xfId="0" applyNumberForma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0" fillId="4" borderId="4" xfId="0" applyFill="1" applyBorder="1"/>
    <xf numFmtId="0" fontId="0" fillId="0" borderId="4" xfId="0" applyBorder="1"/>
    <xf numFmtId="0" fontId="0" fillId="0" borderId="6" xfId="0" applyBorder="1"/>
    <xf numFmtId="0" fontId="0" fillId="3" borderId="10" xfId="0" applyFill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5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0" fontId="2" fillId="0" borderId="13" xfId="0" applyFont="1" applyBorder="1" applyAlignment="1">
      <alignment horizontal="center"/>
    </xf>
    <xf numFmtId="165" fontId="0" fillId="0" borderId="8" xfId="0" applyNumberFormat="1" applyBorder="1"/>
    <xf numFmtId="16" fontId="0" fillId="5" borderId="14" xfId="0" applyNumberFormat="1" applyFill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0" borderId="0" xfId="0" applyNumberFormat="1"/>
    <xf numFmtId="0" fontId="0" fillId="6" borderId="0" xfId="0" applyFill="1"/>
    <xf numFmtId="0" fontId="0" fillId="7" borderId="0" xfId="0" applyFill="1"/>
    <xf numFmtId="16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16" fontId="0" fillId="8" borderId="0" xfId="0" applyNumberFormat="1" applyFill="1"/>
    <xf numFmtId="0" fontId="0" fillId="0" borderId="0" xfId="0" applyFill="1"/>
    <xf numFmtId="0" fontId="0" fillId="0" borderId="5" xfId="0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6" borderId="0" xfId="0" applyFont="1" applyFill="1"/>
    <xf numFmtId="0" fontId="4" fillId="7" borderId="0" xfId="0" applyFont="1" applyFill="1"/>
    <xf numFmtId="0" fontId="0" fillId="9" borderId="0" xfId="0" applyFill="1"/>
    <xf numFmtId="0" fontId="3" fillId="6" borderId="0" xfId="0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0" borderId="0" xfId="0" applyFont="1" applyFill="1"/>
    <xf numFmtId="16" fontId="0" fillId="4" borderId="0" xfId="0" applyNumberFormat="1" applyFont="1" applyFill="1"/>
    <xf numFmtId="0" fontId="6" fillId="0" borderId="0" xfId="0" applyFont="1" applyFill="1"/>
    <xf numFmtId="0" fontId="4" fillId="0" borderId="0" xfId="0" applyFont="1" applyFill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2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[$₹-439]* #,##0.00_ ;_ [$₹-439]* \-#,##0.00_ ;_ [$₹-439]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ck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border outline="0">
        <left style="thick">
          <color rgb="FF000000"/>
        </left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 patternType="solid">
          <bgColor rgb="FFFFEB9C"/>
        </patternFill>
      </fill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2" tint="-9.9978637043366805E-2"/>
        </patternFill>
      </fill>
    </dxf>
    <dxf>
      <font>
        <b/>
        <i val="0"/>
        <color rgb="FF92D050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color rgb="FFFFFF00"/>
      </font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image" Target="../media/image1.jpeg"/><Relationship Id="rId2" Type="http://schemas.openxmlformats.org/officeDocument/2006/relationships/hyperlink" Target="#March!A1"/><Relationship Id="rId1" Type="http://schemas.openxmlformats.org/officeDocument/2006/relationships/hyperlink" Target="#Feb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69D6AE6-FCC4-1DAA-29CE-0459F6CC7C50}"/>
            </a:ext>
          </a:extLst>
        </xdr:cNvPr>
        <xdr:cNvSpPr/>
      </xdr:nvSpPr>
      <xdr:spPr>
        <a:xfrm>
          <a:off x="849630" y="1259205"/>
          <a:ext cx="2362200" cy="40576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2CD89-743A-40C0-964B-9949EFCFE86E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819275"/>
          <a:ext cx="2362200" cy="40005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12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FB53E0-CD25-4C33-95F2-18B26014F470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076450"/>
          <a:ext cx="2362200" cy="4476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13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1104B1-E751-42CE-82F6-0520B9CF8279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00325"/>
          <a:ext cx="2362200" cy="43815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14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6F5D1C-70F1-41D4-A414-390419FF36A2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143250"/>
          <a:ext cx="2362200" cy="43815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15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78EB45-1E08-4FC6-A3AE-9AC0BBA9C648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657600"/>
          <a:ext cx="2362200" cy="4667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16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0810089-9843-45FC-9CB1-15CFBB3E85C8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00525"/>
          <a:ext cx="2362200" cy="4191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17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D67A827-27DA-44FE-AADC-93EEE9F6675B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686300"/>
          <a:ext cx="2362200" cy="4572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8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A01946A-BF5C-4BD7-96E1-6B918CC37793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10175"/>
          <a:ext cx="2362200" cy="46672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9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2A3663-5275-438E-AF06-D9837CCBE959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934075"/>
          <a:ext cx="2362200" cy="4572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20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CA3B5D-9B07-4D4E-86B4-EA531A7C8AE0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581775"/>
          <a:ext cx="2362200" cy="4953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21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3CF6AD9-21EA-4FE6-A0C6-982240F6D5DC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7239000"/>
          <a:ext cx="2362200" cy="44767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C988844-4033-41D5-7521-D285091D8AEC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1174075" y="0"/>
          <a:ext cx="8810625" cy="9525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84EF28-3BF7-2A3C-F5F3-56063796CAD6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7650"/>
          <a:ext cx="1304925" cy="50482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6" name="Rectangle 5">
          <a:extLst>
            <a:ext uri="{FF2B5EF4-FFF2-40B4-BE49-F238E27FC236}">
              <a16:creationId xmlns:a16="http://schemas.microsoft.com/office/drawing/2014/main" id="{EBE52D9F-3788-4E0C-ABFE-04BCA8609E8D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1-Jan-2025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E07F8EB-700B-4A8D-A92C-382036D1F089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43625" y="247650"/>
          <a:ext cx="942975" cy="43815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8" name="Rectangle 7">
          <a:extLst>
            <a:ext uri="{FF2B5EF4-FFF2-40B4-BE49-F238E27FC236}">
              <a16:creationId xmlns:a16="http://schemas.microsoft.com/office/drawing/2014/main" id="{E2788E18-739F-4CB8-91E8-8D833733DBD9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370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31-Jan-2025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79FDF1C-F252-8E82-7C2B-53CFDC93E28F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73590" y="182880"/>
          <a:ext cx="67119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2" name="TextBox 21">
          <a:extLst>
            <a:ext uri="{FF2B5EF4-FFF2-40B4-BE49-F238E27FC236}">
              <a16:creationId xmlns:a16="http://schemas.microsoft.com/office/drawing/2014/main" id="{580EF793-95CD-6408-F2C1-7ED492A0D5F9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37210" y="152400"/>
          <a:ext cx="318135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January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4AFE7A54-CE5E-E8E6-CE06-777DE7843AFE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354425" y="276225"/>
          <a:ext cx="200025" cy="26670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71323EC-2DCD-73D1-66EF-47EF44D3A52C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583025" y="219075"/>
          <a:ext cx="923925" cy="390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E75CDE50-E71E-44F0-B311-36D5C3C77E76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7745075" y="285750"/>
          <a:ext cx="200025" cy="26670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2C18BFC-E4E1-4A87-897A-D82B600F4A5F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7973675" y="219075"/>
          <a:ext cx="923925" cy="390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32F6F398-1BCF-4D0D-952E-8F321A566EE8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040475" y="285750"/>
          <a:ext cx="200025" cy="2667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E9A06CE-10AF-4D14-86D7-68557C86F11A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364325" y="238125"/>
          <a:ext cx="923925" cy="3905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6</xdr:row>
      <xdr:rowOff>139065</xdr:rowOff>
    </xdr:from>
    <xdr:to>
      <xdr:col>4</xdr:col>
      <xdr:colOff>156210</xdr:colOff>
      <xdr:row>8</xdr:row>
      <xdr:rowOff>186690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47A129B-F7E4-4479-8434-B6F1969AE8F0}"/>
            </a:ext>
          </a:extLst>
        </xdr:cNvPr>
        <xdr:cNvSpPr/>
      </xdr:nvSpPr>
      <xdr:spPr>
        <a:xfrm>
          <a:off x="232410" y="1236345"/>
          <a:ext cx="2362200" cy="41338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F7BEB-A7A0-4261-8E08-43E71ADDED20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464820</xdr:colOff>
      <xdr:row>11</xdr:row>
      <xdr:rowOff>171450</xdr:rowOff>
    </xdr:from>
    <xdr:to>
      <xdr:col>4</xdr:col>
      <xdr:colOff>495299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FBD58F-87E9-4989-8AE5-6DD9292B1EF3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64820" y="2198370"/>
          <a:ext cx="2468879" cy="42481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9F3475-C2A9-4FF2-8731-92FC45A586F6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F5A90B-7898-46F9-9BFB-CE16997B821A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7DBF3A0-260C-4EE1-B826-55E3A6E8743E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7D6C726-0630-47F9-878D-43B06ACEB9FE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04AD10-6F64-4B86-86CA-EDBC00211853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5D8B27F-03CE-405C-86D3-0CA7A6E3B5E7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0094AA0-364B-42E8-B5B3-B69C266DB811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B0359D6-B7A9-44C9-9E54-D6A4C37C497E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4569CCC-C16A-4159-8942-9B20466A4368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70FDAB8-28D7-48C5-953B-76334C07E5A3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9C6B1EB-2134-4103-9A8C-BAB9157B7433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B1C2B5AB-5FBE-4205-8EA8-F71924B113CB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1-Mar-2025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9466D66-7AAB-4CDA-93C9-95D6AC437638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8919C2BC-CEBB-40C9-A82D-F0E3724FC3E8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31-Mar-2025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73B2F2C-87DA-43D2-B2CD-CDA5BCEBEDD0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7C610D18-63A4-42F8-91D0-D45D2AC34C42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March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B46D9C43-9718-41A1-B85D-A3ECD1D1B3E7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CA84020-7C88-4EE2-A1A4-F1E26D9F81A4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31CA88FF-21C1-4D34-A08C-A215FA8726FB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66E9C61-FF8E-4539-8263-1D0DA43BA89E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36018615-3465-4230-B8B9-BB5322D7A2FE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0C7636E-1A9C-47A3-AD6A-E1B1514343C4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483870</xdr:colOff>
      <xdr:row>6</xdr:row>
      <xdr:rowOff>169545</xdr:rowOff>
    </xdr:from>
    <xdr:to>
      <xdr:col>4</xdr:col>
      <xdr:colOff>407670</xdr:colOff>
      <xdr:row>9</xdr:row>
      <xdr:rowOff>26670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364785E0-875A-4F90-B642-CE3C0FF16E2E}"/>
            </a:ext>
          </a:extLst>
        </xdr:cNvPr>
        <xdr:cNvSpPr/>
      </xdr:nvSpPr>
      <xdr:spPr>
        <a:xfrm>
          <a:off x="483870" y="1266825"/>
          <a:ext cx="2362200" cy="41338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1A454-C6DB-427B-8E67-91467859101A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C5B613-B107-47BC-BB36-ED5DD4C4C156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64C9C5-3E2C-44D2-B635-51A2A3ED0E5C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1</xdr:col>
      <xdr:colOff>13335</xdr:colOff>
      <xdr:row>17</xdr:row>
      <xdr:rowOff>95250</xdr:rowOff>
    </xdr:from>
    <xdr:to>
      <xdr:col>4</xdr:col>
      <xdr:colOff>546735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1264C4-F56D-4351-9D2A-52949C049EE2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622935" y="3219450"/>
          <a:ext cx="2362200" cy="42291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0C645BE-AA2B-44ED-9F15-20C8B87F6638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24E406-AAEC-452A-B55F-A3D8E715FB65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BD130C5-3C35-4411-B44F-CA96A290D5DB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0E07097-6AC8-4CC1-AF53-747F37285C65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3A2BB7-E490-4BE7-8CCC-B82E39B1FAB7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0B0DE28-C7F1-4805-AEC0-7AA1B29C92A3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9546B23-DD7C-49DD-BC6B-6851E9ED1CFA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90E74A0-9CC0-438C-8520-0BAFFD508A2D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526106C-3EB2-4A88-8664-428CC9AB4D65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77AFE14F-FB67-4A7A-AEAC-E2E80089449B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1-May-2025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5269818-6B76-43E9-B163-661A8A40BD8A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4C8FF02F-CFAE-412B-BE06-38B3A19B1296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31-May-2025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6A2D4D8-FB45-4763-A346-3398006CCB2B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17637B0E-CACF-4684-BCD0-77FFC3B783E6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May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71D412C0-A631-4DB0-AD7B-61DA4268E26F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FA5FA7F-F90C-4375-BD36-94FA3C7E63B3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37A91F70-61B2-42DB-8C7D-D18D8A56B464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30BCABF-ED2D-411E-A3C7-F09B0724E5E4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71C68CC8-F12E-481C-B27F-55DAA4FB807A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AC64232-DA8D-4B7B-A10B-26DFAA8B4A28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430530</xdr:colOff>
      <xdr:row>6</xdr:row>
      <xdr:rowOff>161925</xdr:rowOff>
    </xdr:from>
    <xdr:to>
      <xdr:col>4</xdr:col>
      <xdr:colOff>354330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1F3C9E1-526F-4DB0-AC97-FA125D42A4F9}"/>
            </a:ext>
          </a:extLst>
        </xdr:cNvPr>
        <xdr:cNvSpPr/>
      </xdr:nvSpPr>
      <xdr:spPr>
        <a:xfrm>
          <a:off x="430530" y="1259205"/>
          <a:ext cx="2362200" cy="41338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4992A-1A35-41B8-B5F9-E37ED65F14F5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525066-173C-40E1-BAC6-0890683AB3F6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603885</xdr:colOff>
      <xdr:row>14</xdr:row>
      <xdr:rowOff>131445</xdr:rowOff>
    </xdr:from>
    <xdr:to>
      <xdr:col>4</xdr:col>
      <xdr:colOff>527685</xdr:colOff>
      <xdr:row>17</xdr:row>
      <xdr:rowOff>5715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8E4D7E-9B85-45F4-B399-C099DFF72859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603885" y="2707005"/>
          <a:ext cx="2362200" cy="42291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37372E-A350-465B-AD4A-6E5333779FD9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A33BE8-BA57-455C-B8FD-775009257840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639C90-81F6-499C-800B-58745295DF86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C71018-AD02-4A70-9BDC-0951AC5EB5E9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9877CA-F33F-4DEF-ACC1-7DC4282AA228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644126-E60D-4442-8AA1-4E21CE285AA5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07CC5FA-7B3F-4D00-84C3-571CD638591F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9188C4C-ADB4-4227-87C6-4D9B166B10F3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BC2280C-53AE-49AE-8C85-1CC65799CA77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23A5B55-6A4B-4224-A4C1-6BE758359283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7BDBA007-4E04-4630-B975-59D8CE806D9E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1-Apr-2025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EB537FC-782B-43DF-91AF-15FFEA2629F5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9BBC02D3-B7AA-480D-981E-36848E92FE5C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30-Apr-2025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6344806-2442-482E-92F3-04EE850020CE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5BDA8E60-ACA2-4957-9CC0-AD5C46F9A346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April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EB720EB9-4977-4E13-94CC-7EF2B99996D7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568BD94-52E5-47C6-8984-97392012D5BD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695BE61E-B1E0-4FB9-9DE6-41753200CDED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9204809-B655-4D46-A2AF-7E3AF2C3410C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009E0B89-C0B0-47A5-B136-8E08CD4358EC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79AD806-0D63-4ED0-B479-A1A2431A3AB1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6</xdr:row>
      <xdr:rowOff>123825</xdr:rowOff>
    </xdr:from>
    <xdr:to>
      <xdr:col>4</xdr:col>
      <xdr:colOff>209550</xdr:colOff>
      <xdr:row>8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5F331F8-78B7-454A-9EC2-E14C2CC6A117}"/>
            </a:ext>
          </a:extLst>
        </xdr:cNvPr>
        <xdr:cNvSpPr/>
      </xdr:nvSpPr>
      <xdr:spPr>
        <a:xfrm>
          <a:off x="285750" y="1221105"/>
          <a:ext cx="2362200" cy="413385"/>
        </a:xfrm>
        <a:prstGeom prst="roundRect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297180</xdr:colOff>
      <xdr:row>9</xdr:row>
      <xdr:rowOff>66675</xdr:rowOff>
    </xdr:from>
    <xdr:to>
      <xdr:col>4</xdr:col>
      <xdr:colOff>205740</xdr:colOff>
      <xdr:row>11</xdr:row>
      <xdr:rowOff>95250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C94D4-FABA-4AF6-9DA6-ACB06DB4ADE4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297180" y="1720215"/>
          <a:ext cx="2346960" cy="40195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40A616-DD29-495C-B526-F354A8C80682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7551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0EEBFC-B2D0-47A5-BE7D-72EDE8EECC71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7652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5DD4E1-1532-4D77-B62D-1DB4C45F81F2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19659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BABBC8-40E2-435B-B4A9-CDE48CE08BD7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68808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BE02C3-BD6D-42BD-ACF2-7243A6D8B8A5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0814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61ADDB3-D525-4EBB-9712-417236314722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67868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29D2C3-0E3F-4A8C-9710-92179BC77A13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17969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E7E79C9-9BFC-4D7A-8C15-4A35E794D0E9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69023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A6EB86D-CB9A-4770-B46C-1E14BF22A571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1507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3B5103-A0E4-462E-BB64-FAD4F3ACD2A8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5515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D7197B4-458A-4C05-B189-107132C475A7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A5DF9E-4FA5-4D53-B0EB-4CD887238BD9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35AC209D-B66E-4F28-89CE-2D5B81683FE7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1-Feb-2025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5D6438E-3611-4239-8951-8F04E6921697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66D9F2DB-5A5D-4D08-AE8A-9DCBB1E61C62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28-Feb-2025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E71F7F1-F18A-4EF5-BE57-39F61D8C0752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AE696FF7-A8A2-4422-A116-270EAC6D6C03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February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3B0E440B-A14C-4A1C-9CED-0A10866D5EED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54BF321-EFA9-44BB-A9E4-A483C652FFD5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61BA2068-B35D-45F7-A952-85177BB98440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F13B885-FB77-426C-A4ED-B157BE65EE96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E7202B47-3444-4CE5-B999-2A446C11AEDA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AAE2A69-E082-4E5B-A228-4135945EDA0D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6</xdr:row>
      <xdr:rowOff>169545</xdr:rowOff>
    </xdr:from>
    <xdr:to>
      <xdr:col>4</xdr:col>
      <xdr:colOff>361950</xdr:colOff>
      <xdr:row>9</xdr:row>
      <xdr:rowOff>26670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B40C86B8-2631-439E-BB02-3915A4D0FDF7}"/>
            </a:ext>
          </a:extLst>
        </xdr:cNvPr>
        <xdr:cNvSpPr/>
      </xdr:nvSpPr>
      <xdr:spPr>
        <a:xfrm>
          <a:off x="438150" y="1266825"/>
          <a:ext cx="2362200" cy="41338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bg2">
                  <a:lumMod val="10000"/>
                </a:schemeClr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6F36-1A18-436C-B842-F3E6419A94CA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FF30E3-6619-4AA4-A94C-5E6D07732BF6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25FE04-A77C-4637-B7FC-0838E85B2EF1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74B4C9-1CF5-43A8-AE19-06AC70C5097D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2BF904-0FC1-42C3-99D1-0E64F3B722CF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EFE1EA-6D0F-4E6E-AAB0-5749384C50C5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C43FB7-1643-4934-8446-23B1B6FFC7F3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DD222DE-E643-4F73-B92B-E962BBDEDD7C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792250-606C-478A-BAA1-5191E12DABCE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32D2347-15E0-4EC9-833E-1F52D3ECF8BE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E5D48DA-E7C5-4873-9BCD-3E25A76FBB17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C6DD64D-3955-4AA9-BF30-ED03DEBBB645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902527E-F6D1-41B3-B453-BDDF4B39CB93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B345DF2A-16B0-4422-9E8A-054BA4EFABDD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1-Jun-2025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0E6AD4B-45B8-4BF3-8923-56EFB3C5B988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262D5402-6FC4-4CCB-A27E-AE9FB1398FEC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30-Jun-2025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34EC040-4F18-4295-A1D5-8C1B73DA156C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D9ACE216-BC65-4ACA-914E-A28E5E48D958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June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F9496667-6199-48BD-B071-658C50B562CD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B3CA015-D8B6-4E2B-911F-FA0491C08B5A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002891A6-989B-4987-B1E5-F394DD5629ED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DB7022F-CB6C-4DA1-9021-B37E0C92B2EC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9D0078D-FCFB-44CE-AB0C-789106A1CA7F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D3934A8-7383-4CBC-973C-6338A8E0A9EC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5AAFFD0-9A6D-4C6D-AF3F-952D5C118262}"/>
            </a:ext>
          </a:extLst>
        </xdr:cNvPr>
        <xdr:cNvSpPr/>
      </xdr:nvSpPr>
      <xdr:spPr>
        <a:xfrm>
          <a:off x="849630" y="1259205"/>
          <a:ext cx="2362200" cy="4133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1B45F-4442-4EB2-95B3-A556A1E362B7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5EC37D-95B9-4567-9407-E2B8843E1773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DD109D-47DA-4422-A35A-6E4F42C99CA3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667ED8-22FB-443E-A859-15000AD4B74E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5FBBA3-4232-4351-AB65-C3A73AF59BDD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17E41A-0091-4D8E-BEEF-0868175DDC4B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2535218-DC70-4F98-85C3-834853480A99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3B7F2F-A4E8-4F4B-8E68-30F1940C9682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DB960D-65DD-4EBB-83CC-380D57B29264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27296F9-10DE-43B2-A11E-760699816955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EC7D17E-AD44-41A0-84ED-1BBE9E9BA157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363CB10-A88F-4259-A7E7-D3E9AAE01929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B513229-EB36-49DC-8CE4-E47A262E9D79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3F815305-60C7-44C5-9417-FB081BB07E17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1-Jul-2025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FDE5D6F-ACC3-412C-A7F9-D7FC68E5D4D5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B26956E6-E547-46F1-B9A8-F9DD58E2F1FA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31-Jul-2025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89744CE-46A4-4777-889F-D3888AD58A07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688BB500-0563-4CC7-B10C-13062F78612E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July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93A6AF38-DC55-4C5B-9313-D1D08AE41F2F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4223EB2-3C4B-4E56-8FE7-B7B50B1CC4A1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BD4B6AE9-C0F9-4F86-85C5-DF120680B2A5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FA82CEE-04A9-4A0B-82BE-44F9470A13AB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AA874F9-E52B-4310-9EF9-3D09226BDF57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836A8CF-F14C-4EFD-B48C-2B495BE2A8B5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5629AC9-6E3E-4E1F-9E42-5434CC378664}"/>
            </a:ext>
          </a:extLst>
        </xdr:cNvPr>
        <xdr:cNvSpPr/>
      </xdr:nvSpPr>
      <xdr:spPr>
        <a:xfrm>
          <a:off x="849630" y="1259205"/>
          <a:ext cx="2362200" cy="4133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B9103-BB03-4E85-A983-CB70652803E3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9CB3D0-D423-4FCB-BF0D-B42307D5714C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0E9B31-48CC-4A59-B88E-D6E30B7075DC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4A0467-04F1-46E5-8B93-A32533CCB34B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E7F6367-8476-48AA-81EB-59F030B97A9C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823BD5-3173-4613-A17A-506D18D2BCA9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B6D750D-5839-4FD4-85A9-66910BFE8B5F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76FAADE-4978-4700-8F30-2516BF981F5B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1775CE-39F9-4E70-A810-1A62545EC085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0C7BD0-2133-460A-87B6-38DCF920C58D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6EBA10-1175-4FA9-BBA5-50A40F777D29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DADFC9F-D889-4196-97E7-E251DFA223E3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2042693-0DA2-45A8-B9DE-B0A3954EA8B6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A83177A2-1ECA-4BC9-AC73-8F7FE043713F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1-Aug-2025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B24EDFA-8BC5-4953-A6A9-1A4519D23786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6A2266FA-A265-44A6-A53B-70E5C9F5C4E1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31-Aug-2025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029EDDB-34E1-4E49-AB05-06B3809F952F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200564C8-321C-4847-AE55-543A65E6023C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August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6A4410B8-F62E-483D-9901-53D14C51783C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F2CE0AA-6DAA-45A1-A793-800A82F182AE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44CAF3F-D5F5-4017-B584-C6ADA4311910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E455D5A-15EC-4EF1-98E3-B9069A3EA35F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066A7EFE-622D-48DB-B0B8-69FEEA6B0282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0B9C67C-7217-4ABD-9EA5-B434350A5802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0A3E281-A83D-4A7E-A942-64510A31F2FE}"/>
            </a:ext>
          </a:extLst>
        </xdr:cNvPr>
        <xdr:cNvSpPr/>
      </xdr:nvSpPr>
      <xdr:spPr>
        <a:xfrm>
          <a:off x="849630" y="1259205"/>
          <a:ext cx="2362200" cy="4133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CF1EC-CA7A-45C4-9948-56AADC49E959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463A4E-3D08-4AE3-AC28-305170FDFD43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32E9A1-4CD8-4218-8379-65F7BCE05641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180C6C-24FF-40C0-8EDC-D77F87A23984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40CA3E-1303-473B-96D9-48FC21B726FF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9276754-97EB-4AFB-9C82-1A81946E4CE8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B101DC-9C42-41B8-88B5-0623A50632CC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3115CA-3119-4203-863C-5187A7C83867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758F6-3EE5-426B-9E75-D02F548F93CF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E48B15E-F616-4356-95FD-5177DFDEECE1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24B2D1C-C075-4CA8-BBE4-16547F7B0BAC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2452433-5C02-436F-870F-CF5B7D140566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406E381-B5AA-41BB-9033-3DC23A97A6EA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C2D39605-BFE2-4AAC-9CA5-7720321E1C05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1-Sep-2025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F621F5A-182D-4DD5-B0E0-E5A4B483F33D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ABEC6F1F-F9B4-4B50-A3F1-70756F0FCEF2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30-Sep-2025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3473EBC-1FD7-4B9F-8F0C-E3FF588572E5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4D54B17B-9C14-4978-B548-9B61C8C026A1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September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0B310E3E-7AB1-46A3-A4D0-3647195ECB05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3DD56C6-3B85-4B24-93A2-7F7654FF797B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092599B4-196D-454A-B292-2A09AF49D7F5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216134-FAF3-4657-9E08-5AFC15DBECAB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AA8E1849-55BA-4BA2-85F8-B8CF314D6BED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984F7A9-0C58-4474-AC82-33D45818AA43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1B30BB2-09B9-42FA-9C37-BF06406FF11A}"/>
            </a:ext>
          </a:extLst>
        </xdr:cNvPr>
        <xdr:cNvSpPr/>
      </xdr:nvSpPr>
      <xdr:spPr>
        <a:xfrm>
          <a:off x="849630" y="1259205"/>
          <a:ext cx="2362200" cy="4133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6A74C-997A-4BFB-96EF-D69A47D996C3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4D8DA6-7B5F-4EC9-8F79-F2D71B36F0BD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9A8C9E-9906-488D-BAAF-830D5B558880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47CECA-CDB5-46EA-81C7-457C8DB9FE76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9C6576-726A-4B21-A936-974E357EA629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2735CA-9588-4FF5-8B4D-655FBD825DD6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2C7B881-5132-4F5D-AE2A-D1A05F418EE3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B60B096-FD1B-43B6-86B1-3E77E566A4AE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64CC1D-680A-4003-9F2F-0DB4A04EE4F0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8BDEFC8-0B45-4AD0-8A9A-D736343916A0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92F942-28C2-4108-B711-F3CC8B75ADCA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C5D99EF-B668-4F77-9A5C-C5E46A8F497A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A5B0730-28A1-4A6B-AD0D-EAAEA7D4FA3C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43E123C5-BB74-45B5-8F28-88A0E5FF13EE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1-Oct-2025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2AC1AE0-70EB-4720-B9CD-096E04E284C0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95AE8567-C681-41E7-9D34-2FA57A8556EA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31-Oct-2025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02BD671-C1C5-4AB0-AD74-32DCAF889D27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84280C70-5824-45E3-9817-ABA9CBCE197B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October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7B088FCB-FBD0-4606-BB1A-39B2F363D02F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970B65D-D85B-4B1B-BA89-F3B9DBD91F52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EFC9FBE1-66C9-4D14-B107-A03FA8AF2C2D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B34C1A7-8165-417B-A404-D8F5DDDB3C61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8C8E7908-60C0-44A3-AFF4-DE272D83A18A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034F63E-11B9-40F6-B4A0-D4B11EAD72AE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6</xdr:row>
      <xdr:rowOff>161925</xdr:rowOff>
    </xdr:from>
    <xdr:to>
      <xdr:col>5</xdr:col>
      <xdr:colOff>163830</xdr:colOff>
      <xdr:row>9</xdr:row>
      <xdr:rowOff>19050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79B99BB-2074-45FD-96D2-4BDCC2EB8799}"/>
            </a:ext>
          </a:extLst>
        </xdr:cNvPr>
        <xdr:cNvSpPr/>
      </xdr:nvSpPr>
      <xdr:spPr>
        <a:xfrm>
          <a:off x="849630" y="1259205"/>
          <a:ext cx="2362200" cy="4133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AA3D0-513A-43E2-8767-F529EE0448C4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7E4375-CA84-46E1-80D9-255B87BE2A65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012748-EBF5-4FEC-99DB-9F1BEE3E2164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E37708-11C7-4AD3-97A6-785F45876CE8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2F0CE69-EE44-4E29-981F-5389F22E0004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EEA78F0-D245-4FF1-95ED-34B5E7C2C720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38224B-D0EF-47DB-B08C-DBC20C46583E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D48299D-EFA7-4E2B-A966-3ECA1BCFE7F3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7C44F7-99A0-461E-A4EE-FCEE27F1A276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991A97-5C75-490B-A420-746C29FA6ED7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B9A12A-092D-4DC8-BD75-0F4E95579BFD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207658A-0E87-4852-9B3B-1BF7882BED2B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2D783CF-FD5C-4123-B86B-A4D026E91C9F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0B351D03-0645-4AAA-A2A0-310338E69928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1-Nov-2025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57672C8-E01E-4267-BB94-1BE8FDE88730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84871464-1B2F-43C5-8CAD-99531204897E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30-Nov-2025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F7E2559-F5EB-4864-AFC2-908AAB276F14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A6687C44-83EF-4BFC-8D6B-2786DCCE8455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November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271E8678-E115-4886-92F5-DD7DFB013EBC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A4CD2B6-8CDE-4C72-BB55-C88410AEFA6E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BBB11CCC-1A9B-404C-A37C-77AD49AA83E8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9BF9AD9-2F5A-44C7-AC41-9FBAB9D82FA9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DD38C270-0C5D-42D3-A457-F9E9CC49CF6F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BBCCB6-5BA1-4A93-B7C4-7C8E96986DAB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104775</xdr:rowOff>
    </xdr:from>
    <xdr:to>
      <xdr:col>4</xdr:col>
      <xdr:colOff>342900</xdr:colOff>
      <xdr:row>9</xdr:row>
      <xdr:rowOff>28575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A00E4F93-7F5A-497F-A3CB-1B65339DF60B}"/>
            </a:ext>
          </a:extLst>
        </xdr:cNvPr>
        <xdr:cNvSpPr/>
      </xdr:nvSpPr>
      <xdr:spPr>
        <a:xfrm>
          <a:off x="419100" y="1190625"/>
          <a:ext cx="2362200" cy="485775"/>
        </a:xfrm>
        <a:prstGeom prst="round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438150</xdr:colOff>
      <xdr:row>9</xdr:row>
      <xdr:rowOff>104775</xdr:rowOff>
    </xdr:from>
    <xdr:to>
      <xdr:col>4</xdr:col>
      <xdr:colOff>361950</xdr:colOff>
      <xdr:row>11</xdr:row>
      <xdr:rowOff>133350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79066-C939-4285-8C75-4ACB621CC6B0}"/>
            </a:ext>
            <a:ext uri="{147F2762-F138-4A5C-976F-8EAC2B608ADB}">
              <a16:predDERef xmlns:a16="http://schemas.microsoft.com/office/drawing/2014/main" pred="{069D6AE6-FCC4-1DAA-29CE-0459F6CC7C50}"/>
            </a:ext>
          </a:extLst>
        </xdr:cNvPr>
        <xdr:cNvSpPr/>
      </xdr:nvSpPr>
      <xdr:spPr>
        <a:xfrm>
          <a:off x="438150" y="1758315"/>
          <a:ext cx="2362200" cy="4019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409575</xdr:colOff>
      <xdr:row>11</xdr:row>
      <xdr:rowOff>171450</xdr:rowOff>
    </xdr:from>
    <xdr:to>
      <xdr:col>4</xdr:col>
      <xdr:colOff>333375</xdr:colOff>
      <xdr:row>14</xdr:row>
      <xdr:rowOff>47625</xdr:rowOff>
    </xdr:to>
    <xdr:sp macro="" textlink="">
      <xdr:nvSpPr>
        <xdr:cNvPr id="4" name="Rounded Rectangle 11" title="Marc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87CD2C-AAEE-4538-BD1D-AE331E20CFB1}"/>
            </a:ext>
            <a:ext uri="{147F2762-F138-4A5C-976F-8EAC2B608ADB}">
              <a16:predDERef xmlns:a16="http://schemas.microsoft.com/office/drawing/2014/main" pred="{9442CD89-743A-40C0-964B-9949EFCFE86E}"/>
            </a:ext>
          </a:extLst>
        </xdr:cNvPr>
        <xdr:cNvSpPr/>
      </xdr:nvSpPr>
      <xdr:spPr>
        <a:xfrm>
          <a:off x="409575" y="2198370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390525</xdr:colOff>
      <xdr:row>14</xdr:row>
      <xdr:rowOff>123825</xdr:rowOff>
    </xdr:from>
    <xdr:to>
      <xdr:col>4</xdr:col>
      <xdr:colOff>314325</xdr:colOff>
      <xdr:row>16</xdr:row>
      <xdr:rowOff>180975</xdr:rowOff>
    </xdr:to>
    <xdr:sp macro="" textlink="">
      <xdr:nvSpPr>
        <xdr:cNvPr id="5" name="Rounded Rectangle 12" title="Marc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43314A-7037-43BF-B6E5-9D56C981505C}"/>
            </a:ext>
            <a:ext uri="{147F2762-F138-4A5C-976F-8EAC2B608ADB}">
              <a16:predDERef xmlns:a16="http://schemas.microsoft.com/office/drawing/2014/main" pred="{90FB53E0-CD25-4C33-95F2-18B26014F470}"/>
            </a:ext>
          </a:extLst>
        </xdr:cNvPr>
        <xdr:cNvSpPr/>
      </xdr:nvSpPr>
      <xdr:spPr>
        <a:xfrm>
          <a:off x="390525" y="2699385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409575</xdr:colOff>
      <xdr:row>17</xdr:row>
      <xdr:rowOff>95250</xdr:rowOff>
    </xdr:from>
    <xdr:to>
      <xdr:col>4</xdr:col>
      <xdr:colOff>333375</xdr:colOff>
      <xdr:row>19</xdr:row>
      <xdr:rowOff>152400</xdr:rowOff>
    </xdr:to>
    <xdr:sp macro="" textlink="">
      <xdr:nvSpPr>
        <xdr:cNvPr id="6" name="Rounded Rectangle 13" title="March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A3DCE6A-714A-4598-83CC-BFA2BF96C44C}"/>
            </a:ext>
            <a:ext uri="{147F2762-F138-4A5C-976F-8EAC2B608ADB}">
              <a16:predDERef xmlns:a16="http://schemas.microsoft.com/office/drawing/2014/main" pred="{A31104B1-E751-42CE-82F6-0520B9CF8279}"/>
            </a:ext>
          </a:extLst>
        </xdr:cNvPr>
        <xdr:cNvSpPr/>
      </xdr:nvSpPr>
      <xdr:spPr>
        <a:xfrm>
          <a:off x="409575" y="3219450"/>
          <a:ext cx="2362200" cy="42291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May</a:t>
          </a:r>
        </a:p>
      </xdr:txBody>
    </xdr:sp>
    <xdr:clientData/>
  </xdr:twoCellAnchor>
  <xdr:twoCellAnchor>
    <xdr:from>
      <xdr:col>0</xdr:col>
      <xdr:colOff>390525</xdr:colOff>
      <xdr:row>20</xdr:row>
      <xdr:rowOff>38100</xdr:rowOff>
    </xdr:from>
    <xdr:to>
      <xdr:col>4</xdr:col>
      <xdr:colOff>314325</xdr:colOff>
      <xdr:row>22</xdr:row>
      <xdr:rowOff>123825</xdr:rowOff>
    </xdr:to>
    <xdr:sp macro="" textlink="">
      <xdr:nvSpPr>
        <xdr:cNvPr id="7" name="Rounded Rectangle 14" title="March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638231-107D-48F3-AD99-F884AA1BBE61}"/>
            </a:ext>
            <a:ext uri="{147F2762-F138-4A5C-976F-8EAC2B608ADB}">
              <a16:predDERef xmlns:a16="http://schemas.microsoft.com/office/drawing/2014/main" pred="{236F5D1C-70F1-41D4-A414-390419FF36A2}"/>
            </a:ext>
          </a:extLst>
        </xdr:cNvPr>
        <xdr:cNvSpPr/>
      </xdr:nvSpPr>
      <xdr:spPr>
        <a:xfrm>
          <a:off x="390525" y="3710940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June</a:t>
          </a:r>
        </a:p>
      </xdr:txBody>
    </xdr:sp>
    <xdr:clientData/>
  </xdr:twoCellAnchor>
  <xdr:twoCellAnchor>
    <xdr:from>
      <xdr:col>0</xdr:col>
      <xdr:colOff>381000</xdr:colOff>
      <xdr:row>23</xdr:row>
      <xdr:rowOff>9525</xdr:rowOff>
    </xdr:from>
    <xdr:to>
      <xdr:col>4</xdr:col>
      <xdr:colOff>304800</xdr:colOff>
      <xdr:row>25</xdr:row>
      <xdr:rowOff>47625</xdr:rowOff>
    </xdr:to>
    <xdr:sp macro="" textlink="">
      <xdr:nvSpPr>
        <xdr:cNvPr id="8" name="Rounded Rectangle 15" title="March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43ED8B7-8E8B-4666-A2E1-3207AF6E9F7F}"/>
            </a:ext>
            <a:ext uri="{147F2762-F138-4A5C-976F-8EAC2B608ADB}">
              <a16:predDERef xmlns:a16="http://schemas.microsoft.com/office/drawing/2014/main" pred="{AE78EB45-1E08-4FC6-A3AE-9AC0BBA9C648}"/>
            </a:ext>
          </a:extLst>
        </xdr:cNvPr>
        <xdr:cNvSpPr/>
      </xdr:nvSpPr>
      <xdr:spPr>
        <a:xfrm>
          <a:off x="381000" y="4231005"/>
          <a:ext cx="2362200" cy="4038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July</a:t>
          </a:r>
        </a:p>
      </xdr:txBody>
    </xdr:sp>
    <xdr:clientData/>
  </xdr:twoCellAnchor>
  <xdr:twoCellAnchor>
    <xdr:from>
      <xdr:col>0</xdr:col>
      <xdr:colOff>371475</xdr:colOff>
      <xdr:row>25</xdr:row>
      <xdr:rowOff>114300</xdr:rowOff>
    </xdr:from>
    <xdr:to>
      <xdr:col>4</xdr:col>
      <xdr:colOff>295275</xdr:colOff>
      <xdr:row>28</xdr:row>
      <xdr:rowOff>0</xdr:rowOff>
    </xdr:to>
    <xdr:sp macro="" textlink="">
      <xdr:nvSpPr>
        <xdr:cNvPr id="9" name="Rounded Rectangle 16" title="March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141F76-E07D-4495-ABB4-1DB230E3B3B6}"/>
            </a:ext>
            <a:ext uri="{147F2762-F138-4A5C-976F-8EAC2B608ADB}">
              <a16:predDERef xmlns:a16="http://schemas.microsoft.com/office/drawing/2014/main" pred="{70810089-9843-45FC-9CB1-15CFBB3E85C8}"/>
            </a:ext>
          </a:extLst>
        </xdr:cNvPr>
        <xdr:cNvSpPr/>
      </xdr:nvSpPr>
      <xdr:spPr>
        <a:xfrm>
          <a:off x="371475" y="4701540"/>
          <a:ext cx="2362200" cy="4343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400050</xdr:colOff>
      <xdr:row>28</xdr:row>
      <xdr:rowOff>66675</xdr:rowOff>
    </xdr:from>
    <xdr:to>
      <xdr:col>4</xdr:col>
      <xdr:colOff>323850</xdr:colOff>
      <xdr:row>30</xdr:row>
      <xdr:rowOff>152400</xdr:rowOff>
    </xdr:to>
    <xdr:sp macro="" textlink="">
      <xdr:nvSpPr>
        <xdr:cNvPr id="10" name="Rounded Rectangle 17" title="March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DA7C3B6-56E1-441A-9DC6-31DDED825460}"/>
            </a:ext>
            <a:ext uri="{147F2762-F138-4A5C-976F-8EAC2B608ADB}">
              <a16:predDERef xmlns:a16="http://schemas.microsoft.com/office/drawing/2014/main" pred="{1D67A827-27DA-44FE-AADC-93EEE9F6675B}"/>
            </a:ext>
          </a:extLst>
        </xdr:cNvPr>
        <xdr:cNvSpPr/>
      </xdr:nvSpPr>
      <xdr:spPr>
        <a:xfrm>
          <a:off x="400050" y="5202555"/>
          <a:ext cx="2362200" cy="45148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371475</xdr:colOff>
      <xdr:row>31</xdr:row>
      <xdr:rowOff>28575</xdr:rowOff>
    </xdr:from>
    <xdr:to>
      <xdr:col>4</xdr:col>
      <xdr:colOff>295275</xdr:colOff>
      <xdr:row>33</xdr:row>
      <xdr:rowOff>104775</xdr:rowOff>
    </xdr:to>
    <xdr:sp macro="" textlink="">
      <xdr:nvSpPr>
        <xdr:cNvPr id="11" name="Rounded Rectangle 18" title="March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07F9D2-4112-4A0A-BF2D-CE47150B9C48}"/>
            </a:ext>
            <a:ext uri="{147F2762-F138-4A5C-976F-8EAC2B608ADB}">
              <a16:predDERef xmlns:a16="http://schemas.microsoft.com/office/drawing/2014/main" pred="{4A01946A-BF5C-4BD7-96E1-6B918CC37793}"/>
            </a:ext>
          </a:extLst>
        </xdr:cNvPr>
        <xdr:cNvSpPr/>
      </xdr:nvSpPr>
      <xdr:spPr>
        <a:xfrm>
          <a:off x="371475" y="5720715"/>
          <a:ext cx="2362200" cy="4419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381000</xdr:colOff>
      <xdr:row>34</xdr:row>
      <xdr:rowOff>104775</xdr:rowOff>
    </xdr:from>
    <xdr:to>
      <xdr:col>4</xdr:col>
      <xdr:colOff>304800</xdr:colOff>
      <xdr:row>37</xdr:row>
      <xdr:rowOff>19050</xdr:rowOff>
    </xdr:to>
    <xdr:sp macro="" textlink="">
      <xdr:nvSpPr>
        <xdr:cNvPr id="12" name="Rounded Rectangle 19" title="March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F7BBD44-481E-48AA-B634-B1902B5AE338}"/>
            </a:ext>
            <a:ext uri="{147F2762-F138-4A5C-976F-8EAC2B608ADB}">
              <a16:predDERef xmlns:a16="http://schemas.microsoft.com/office/drawing/2014/main" pred="{522A3663-5275-438E-AF06-D9837CCBE959}"/>
            </a:ext>
          </a:extLst>
        </xdr:cNvPr>
        <xdr:cNvSpPr/>
      </xdr:nvSpPr>
      <xdr:spPr>
        <a:xfrm>
          <a:off x="381000" y="6345555"/>
          <a:ext cx="2362200" cy="47815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371475</xdr:colOff>
      <xdr:row>37</xdr:row>
      <xdr:rowOff>180975</xdr:rowOff>
    </xdr:from>
    <xdr:to>
      <xdr:col>4</xdr:col>
      <xdr:colOff>295275</xdr:colOff>
      <xdr:row>40</xdr:row>
      <xdr:rowOff>57150</xdr:rowOff>
    </xdr:to>
    <xdr:sp macro="" textlink="">
      <xdr:nvSpPr>
        <xdr:cNvPr id="13" name="Rounded Rectangle 20" title="March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136E564-6F99-4267-91D4-5842CCFC913D}"/>
            </a:ext>
            <a:ext uri="{147F2762-F138-4A5C-976F-8EAC2B608ADB}">
              <a16:predDERef xmlns:a16="http://schemas.microsoft.com/office/drawing/2014/main" pred="{A6CA3B5D-9B07-4D4E-86B4-EA531A7C8AE0}"/>
            </a:ext>
          </a:extLst>
        </xdr:cNvPr>
        <xdr:cNvSpPr/>
      </xdr:nvSpPr>
      <xdr:spPr>
        <a:xfrm>
          <a:off x="371475" y="6985635"/>
          <a:ext cx="2362200" cy="424815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December</a:t>
          </a:r>
        </a:p>
      </xdr:txBody>
    </xdr:sp>
    <xdr:clientData/>
  </xdr:twoCellAnchor>
  <xdr:twoCellAnchor>
    <xdr:from>
      <xdr:col>43</xdr:col>
      <xdr:colOff>28575</xdr:colOff>
      <xdr:row>0</xdr:row>
      <xdr:rowOff>0</xdr:rowOff>
    </xdr:from>
    <xdr:to>
      <xdr:col>57</xdr:col>
      <xdr:colOff>0</xdr:colOff>
      <xdr:row>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F21786-3AFC-4417-A519-426ED7C87380}"/>
            </a:ext>
            <a:ext uri="{147F2762-F138-4A5C-976F-8EAC2B608ADB}">
              <a16:predDERef xmlns:a16="http://schemas.microsoft.com/office/drawing/2014/main" pred="{43CF6AD9-21EA-4FE6-A0C6-982240F6D5DC}"/>
            </a:ext>
          </a:extLst>
        </xdr:cNvPr>
        <xdr:cNvSpPr/>
      </xdr:nvSpPr>
      <xdr:spPr>
        <a:xfrm>
          <a:off x="22522815" y="0"/>
          <a:ext cx="11454765" cy="914400"/>
        </a:xfrm>
        <a:prstGeom prst="rect">
          <a:avLst/>
        </a:prstGeom>
        <a:blipFill>
          <a:blip xmlns:r="http://schemas.openxmlformats.org/officeDocument/2006/relationships" r:embed="rId12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4800" b="0" i="0" u="none" strike="noStrike">
              <a:solidFill>
                <a:schemeClr val="tx1"/>
              </a:solidFill>
              <a:latin typeface="Franklin Gothic"/>
            </a:rPr>
            <a:t>MONTHLY REPORT</a:t>
          </a:r>
        </a:p>
      </xdr:txBody>
    </xdr:sp>
    <xdr:clientData/>
  </xdr:twoCellAnchor>
  <xdr:twoCellAnchor>
    <xdr:from>
      <xdr:col>4</xdr:col>
      <xdr:colOff>323850</xdr:colOff>
      <xdr:row>1</xdr:row>
      <xdr:rowOff>57150</xdr:rowOff>
    </xdr:from>
    <xdr:to>
      <xdr:col>6</xdr:col>
      <xdr:colOff>409575</xdr:colOff>
      <xdr:row>3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6F980DE-70B8-4B98-A78D-1DC5CE960A9F}"/>
            </a:ext>
            <a:ext uri="{147F2762-F138-4A5C-976F-8EAC2B608ADB}">
              <a16:predDERef xmlns:a16="http://schemas.microsoft.com/office/drawing/2014/main" pred="{BC988844-4033-41D5-7521-D285091D8AEC}"/>
            </a:ext>
          </a:extLst>
        </xdr:cNvPr>
        <xdr:cNvSpPr/>
      </xdr:nvSpPr>
      <xdr:spPr>
        <a:xfrm>
          <a:off x="2762250" y="240030"/>
          <a:ext cx="1304925" cy="489585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From</a:t>
          </a:r>
        </a:p>
      </xdr:txBody>
    </xdr:sp>
    <xdr:clientData/>
  </xdr:twoCellAnchor>
  <xdr:twoCellAnchor>
    <xdr:from>
      <xdr:col>6</xdr:col>
      <xdr:colOff>337185</xdr:colOff>
      <xdr:row>1</xdr:row>
      <xdr:rowOff>57150</xdr:rowOff>
    </xdr:from>
    <xdr:to>
      <xdr:col>8</xdr:col>
      <xdr:colOff>146685</xdr:colOff>
      <xdr:row>3</xdr:row>
      <xdr:rowOff>180975</xdr:rowOff>
    </xdr:to>
    <xdr:sp macro="" textlink="$H$8">
      <xdr:nvSpPr>
        <xdr:cNvPr id="16" name="Rectangle 15">
          <a:extLst>
            <a:ext uri="{FF2B5EF4-FFF2-40B4-BE49-F238E27FC236}">
              <a16:creationId xmlns:a16="http://schemas.microsoft.com/office/drawing/2014/main" id="{CCAC9755-2183-4777-B6FD-6B008032D2FD}"/>
            </a:ext>
            <a:ext uri="{147F2762-F138-4A5C-976F-8EAC2B608ADB}">
              <a16:predDERef xmlns:a16="http://schemas.microsoft.com/office/drawing/2014/main" pred="{4F84EF28-3BF7-2A3C-F5F3-56063796CAD6}"/>
            </a:ext>
          </a:extLst>
        </xdr:cNvPr>
        <xdr:cNvSpPr/>
      </xdr:nvSpPr>
      <xdr:spPr>
        <a:xfrm>
          <a:off x="3994785" y="240030"/>
          <a:ext cx="1699260" cy="48958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91EB5DF8-1CB6-4892-8725-0C542FEC3FAB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1-Dec-2025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8</xdr:col>
      <xdr:colOff>647700</xdr:colOff>
      <xdr:row>1</xdr:row>
      <xdr:rowOff>57150</xdr:rowOff>
    </xdr:from>
    <xdr:to>
      <xdr:col>8</xdr:col>
      <xdr:colOff>1590675</xdr:colOff>
      <xdr:row>3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37AB0CC-4BEE-4A44-84F7-1D18D8829A3C}"/>
            </a:ext>
            <a:ext uri="{147F2762-F138-4A5C-976F-8EAC2B608ADB}">
              <a16:predDERef xmlns:a16="http://schemas.microsoft.com/office/drawing/2014/main" pred="{EBE52D9F-3788-4E0C-ABFE-04BCA8609E8D}"/>
            </a:ext>
          </a:extLst>
        </xdr:cNvPr>
        <xdr:cNvSpPr/>
      </xdr:nvSpPr>
      <xdr:spPr>
        <a:xfrm>
          <a:off x="6195060" y="240030"/>
          <a:ext cx="942975" cy="422910"/>
        </a:xfrm>
        <a:prstGeom prst="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To</a:t>
          </a:r>
        </a:p>
      </xdr:txBody>
    </xdr:sp>
    <xdr:clientData/>
  </xdr:twoCellAnchor>
  <xdr:twoCellAnchor>
    <xdr:from>
      <xdr:col>8</xdr:col>
      <xdr:colOff>1609090</xdr:colOff>
      <xdr:row>1</xdr:row>
      <xdr:rowOff>67310</xdr:rowOff>
    </xdr:from>
    <xdr:to>
      <xdr:col>12</xdr:col>
      <xdr:colOff>132715</xdr:colOff>
      <xdr:row>3</xdr:row>
      <xdr:rowOff>124460</xdr:rowOff>
    </xdr:to>
    <xdr:sp macro="" textlink="$K$8">
      <xdr:nvSpPr>
        <xdr:cNvPr id="18" name="Rectangle 17">
          <a:extLst>
            <a:ext uri="{FF2B5EF4-FFF2-40B4-BE49-F238E27FC236}">
              <a16:creationId xmlns:a16="http://schemas.microsoft.com/office/drawing/2014/main" id="{4E87719F-E88D-4556-9A5E-E2C308A89372}"/>
            </a:ext>
            <a:ext uri="{147F2762-F138-4A5C-976F-8EAC2B608ADB}">
              <a16:predDERef xmlns:a16="http://schemas.microsoft.com/office/drawing/2014/main" pred="{0E07F8EB-700B-4A8D-A92C-382036D1F089}"/>
            </a:ext>
          </a:extLst>
        </xdr:cNvPr>
        <xdr:cNvSpPr/>
      </xdr:nvSpPr>
      <xdr:spPr>
        <a:xfrm>
          <a:off x="7156450" y="250190"/>
          <a:ext cx="1701165" cy="42291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6C331E67-1A6B-499B-AA53-8B27A9FBA26A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marL="0" indent="0" algn="ctr"/>
            <a:t>31-Dec-2025</a:t>
          </a:fld>
          <a:endParaRPr lang="en-US" sz="20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133350</xdr:colOff>
      <xdr:row>1</xdr:row>
      <xdr:rowOff>0</xdr:rowOff>
    </xdr:from>
    <xdr:to>
      <xdr:col>29</xdr:col>
      <xdr:colOff>342900</xdr:colOff>
      <xdr:row>4</xdr:row>
      <xdr:rowOff>91440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C24618D-2A48-4534-B29F-B91BA6C3A4AB}"/>
            </a:ext>
            <a:ext uri="{147F2762-F138-4A5C-976F-8EAC2B608ADB}">
              <a16:predDERef xmlns:a16="http://schemas.microsoft.com/office/drawing/2014/main" pred="{E2788E18-739F-4CB8-91E8-8D833733DBD9}"/>
            </a:ext>
          </a:extLst>
        </xdr:cNvPr>
        <xdr:cNvSpPr txBox="1"/>
      </xdr:nvSpPr>
      <xdr:spPr>
        <a:xfrm>
          <a:off x="9665970" y="182880"/>
          <a:ext cx="664845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        Dashboard For the Month of</a:t>
          </a:r>
        </a:p>
      </xdr:txBody>
    </xdr:sp>
    <xdr:clientData/>
  </xdr:twoCellAnchor>
  <xdr:twoCellAnchor>
    <xdr:from>
      <xdr:col>22</xdr:col>
      <xdr:colOff>323850</xdr:colOff>
      <xdr:row>0</xdr:row>
      <xdr:rowOff>152400</xdr:rowOff>
    </xdr:from>
    <xdr:to>
      <xdr:col>29</xdr:col>
      <xdr:colOff>375920</xdr:colOff>
      <xdr:row>4</xdr:row>
      <xdr:rowOff>111760</xdr:rowOff>
    </xdr:to>
    <xdr:sp macro="" textlink="$O$8">
      <xdr:nvSpPr>
        <xdr:cNvPr id="20" name="TextBox 19">
          <a:extLst>
            <a:ext uri="{FF2B5EF4-FFF2-40B4-BE49-F238E27FC236}">
              <a16:creationId xmlns:a16="http://schemas.microsoft.com/office/drawing/2014/main" id="{8256A59D-F0A4-406E-948B-648CC4B13402}"/>
            </a:ext>
            <a:ext uri="{147F2762-F138-4A5C-976F-8EAC2B608ADB}">
              <a16:predDERef xmlns:a16="http://schemas.microsoft.com/office/drawing/2014/main" pred="{479FDF1C-F252-8E82-7C2B-53CFDC93E28F}"/>
            </a:ext>
          </a:extLst>
        </xdr:cNvPr>
        <xdr:cNvSpPr txBox="1"/>
      </xdr:nvSpPr>
      <xdr:spPr>
        <a:xfrm>
          <a:off x="13201650" y="152400"/>
          <a:ext cx="3145790" cy="690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1C1C7E8D-2E03-4901-9C06-2CFE63AFC45C}" type="TxLink">
            <a:rPr lang="en-US" sz="4000" b="1" i="0" u="none" strike="noStrike">
              <a:solidFill>
                <a:srgbClr val="FF0000"/>
              </a:solidFill>
              <a:latin typeface="Aptos Narrow"/>
            </a:rPr>
            <a:pPr marL="0" indent="0" algn="ctr"/>
            <a:t>December</a:t>
          </a:fld>
          <a:endParaRPr lang="en-US" sz="4000" b="1" i="0" u="none" strike="noStrike">
            <a:solidFill>
              <a:srgbClr val="FF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30</xdr:col>
      <xdr:colOff>314325</xdr:colOff>
      <xdr:row>1</xdr:row>
      <xdr:rowOff>85725</xdr:rowOff>
    </xdr:from>
    <xdr:to>
      <xdr:col>31</xdr:col>
      <xdr:colOff>85725</xdr:colOff>
      <xdr:row>2</xdr:row>
      <xdr:rowOff>161925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D23DDD6C-5575-4AFB-AE66-39811273EEF6}"/>
            </a:ext>
            <a:ext uri="{147F2762-F138-4A5C-976F-8EAC2B608ADB}">
              <a16:predDERef xmlns:a16="http://schemas.microsoft.com/office/drawing/2014/main" pred="{580EF793-95CD-6408-F2C1-7ED492A0D5F9}"/>
            </a:ext>
          </a:extLst>
        </xdr:cNvPr>
        <xdr:cNvSpPr/>
      </xdr:nvSpPr>
      <xdr:spPr>
        <a:xfrm>
          <a:off x="16727805" y="268605"/>
          <a:ext cx="213360" cy="259080"/>
        </a:xfrm>
        <a:prstGeom prst="flowChartConnector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31</xdr:col>
      <xdr:colOff>114300</xdr:colOff>
      <xdr:row>1</xdr:row>
      <xdr:rowOff>28575</xdr:rowOff>
    </xdr:from>
    <xdr:to>
      <xdr:col>33</xdr:col>
      <xdr:colOff>180975</xdr:colOff>
      <xdr:row>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A2FE739-61B7-4682-A970-F06FB08645B6}"/>
            </a:ext>
            <a:ext uri="{147F2762-F138-4A5C-976F-8EAC2B608ADB}">
              <a16:predDERef xmlns:a16="http://schemas.microsoft.com/office/drawing/2014/main" pred="{4AFE7A54-CE5E-E8E6-CE06-777DE7843AFE}"/>
            </a:ext>
          </a:extLst>
        </xdr:cNvPr>
        <xdr:cNvSpPr/>
      </xdr:nvSpPr>
      <xdr:spPr>
        <a:xfrm>
          <a:off x="16969740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Present</a:t>
          </a:r>
        </a:p>
      </xdr:txBody>
    </xdr:sp>
    <xdr:clientData/>
  </xdr:twoCellAnchor>
  <xdr:twoCellAnchor>
    <xdr:from>
      <xdr:col>33</xdr:col>
      <xdr:colOff>419100</xdr:colOff>
      <xdr:row>1</xdr:row>
      <xdr:rowOff>95250</xdr:rowOff>
    </xdr:from>
    <xdr:to>
      <xdr:col>34</xdr:col>
      <xdr:colOff>190500</xdr:colOff>
      <xdr:row>2</xdr:row>
      <xdr:rowOff>171450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0A8D560-7D1A-4829-922C-C1DCDD22D6D9}"/>
            </a:ext>
            <a:ext uri="{147F2762-F138-4A5C-976F-8EAC2B608ADB}">
              <a16:predDERef xmlns:a16="http://schemas.microsoft.com/office/drawing/2014/main" pred="{F71323EC-2DCD-73D1-66EF-47EF44D3A52C}"/>
            </a:ext>
          </a:extLst>
        </xdr:cNvPr>
        <xdr:cNvSpPr/>
      </xdr:nvSpPr>
      <xdr:spPr>
        <a:xfrm>
          <a:off x="18158460" y="278130"/>
          <a:ext cx="213360" cy="25908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219075</xdr:colOff>
      <xdr:row>1</xdr:row>
      <xdr:rowOff>28575</xdr:rowOff>
    </xdr:from>
    <xdr:to>
      <xdr:col>36</xdr:col>
      <xdr:colOff>285750</xdr:colOff>
      <xdr:row>3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2D573D1-F0C2-48D6-B033-454DA73091A2}"/>
            </a:ext>
            <a:ext uri="{147F2762-F138-4A5C-976F-8EAC2B608ADB}">
              <a16:predDERef xmlns:a16="http://schemas.microsoft.com/office/drawing/2014/main" pred="{E75CDE50-E71E-44F0-B311-36D5C3C77E76}"/>
            </a:ext>
          </a:extLst>
        </xdr:cNvPr>
        <xdr:cNvSpPr/>
      </xdr:nvSpPr>
      <xdr:spPr>
        <a:xfrm>
          <a:off x="18400395" y="21145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Absent</a:t>
          </a:r>
        </a:p>
      </xdr:txBody>
    </xdr:sp>
    <xdr:clientData/>
  </xdr:twoCellAnchor>
  <xdr:twoCellAnchor>
    <xdr:from>
      <xdr:col>37</xdr:col>
      <xdr:colOff>0</xdr:colOff>
      <xdr:row>1</xdr:row>
      <xdr:rowOff>95250</xdr:rowOff>
    </xdr:from>
    <xdr:to>
      <xdr:col>37</xdr:col>
      <xdr:colOff>200025</xdr:colOff>
      <xdr:row>2</xdr:row>
      <xdr:rowOff>171450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19DBE9C8-6AD7-40B7-911E-A681A346C6B1}"/>
            </a:ext>
            <a:ext uri="{147F2762-F138-4A5C-976F-8EAC2B608ADB}">
              <a16:predDERef xmlns:a16="http://schemas.microsoft.com/office/drawing/2014/main" pred="{82C18BFC-E4E1-4A87-897A-D82B600F4A5F}"/>
            </a:ext>
          </a:extLst>
        </xdr:cNvPr>
        <xdr:cNvSpPr/>
      </xdr:nvSpPr>
      <xdr:spPr>
        <a:xfrm>
          <a:off x="19507200" y="278130"/>
          <a:ext cx="200025" cy="25908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323850</xdr:colOff>
      <xdr:row>1</xdr:row>
      <xdr:rowOff>47625</xdr:rowOff>
    </xdr:from>
    <xdr:to>
      <xdr:col>39</xdr:col>
      <xdr:colOff>390525</xdr:colOff>
      <xdr:row>3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04FAD44-150E-40CE-A107-E01CED2FE455}"/>
            </a:ext>
            <a:ext uri="{147F2762-F138-4A5C-976F-8EAC2B608ADB}">
              <a16:predDERef xmlns:a16="http://schemas.microsoft.com/office/drawing/2014/main" pred="{32F6F398-1BCF-4D0D-952E-8F321A566EE8}"/>
            </a:ext>
          </a:extLst>
        </xdr:cNvPr>
        <xdr:cNvSpPr/>
      </xdr:nvSpPr>
      <xdr:spPr>
        <a:xfrm>
          <a:off x="19831050" y="230505"/>
          <a:ext cx="950595" cy="37528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Leave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D632F4-6DB4-46AF-ACCF-7E45B49ABECC}" name="Janreport" displayName="Janreport" ref="AR11:BE31" totalsRowShown="0" headerRowDxfId="270" dataDxfId="269" headerRowBorderDxfId="267" tableBorderDxfId="268">
  <autoFilter ref="AR11:BE31" xr:uid="{08D632F4-6DB4-46AF-ACCF-7E45B49ABE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EC773E6-0C7B-4F14-BE42-267A3C79E82B}" name="S.NO." dataDxfId="266"/>
    <tableColumn id="2" xr3:uid="{AAE82AD4-BD71-4935-A336-6386250F4634}" name="Employee ID" dataDxfId="265"/>
    <tableColumn id="14" xr3:uid="{FFB744EB-5DA6-414C-B5F5-4698B5DEAA24}" name="Month" dataDxfId="264">
      <calculatedColumnFormula>$O$8</calculatedColumnFormula>
    </tableColumn>
    <tableColumn id="3" xr3:uid="{61172CDA-F215-4FE0-B78D-47D8D0475798}" name="Employee Name" dataDxfId="263"/>
    <tableColumn id="4" xr3:uid="{8A3202D3-A716-4755-A450-69744D8AFDE7}" name="Present" dataDxfId="262">
      <calculatedColumnFormula>COUNTIF($L12:$AO12,"P")</calculatedColumnFormula>
    </tableColumn>
    <tableColumn id="5" xr3:uid="{58153298-6678-4D73-9E56-70F58186ADFC}" name="Absent" dataDxfId="261">
      <calculatedColumnFormula>COUNTIF($L12:$AO12,"A")</calculatedColumnFormula>
    </tableColumn>
    <tableColumn id="6" xr3:uid="{CBC8DFB9-E538-4CF6-A821-97D21165F834}" name="Leave" dataDxfId="260">
      <calculatedColumnFormula>COUNTIF($L12:$AO12,"L")</calculatedColumnFormula>
    </tableColumn>
    <tableColumn id="7" xr3:uid="{4A2B3FBF-0AB0-4587-89DB-38C30B480FAF}" name="WeekOff" dataDxfId="259">
      <calculatedColumnFormula>COUNTIF($K$10:$AO$10,"Sun")</calculatedColumnFormula>
    </tableColumn>
    <tableColumn id="8" xr3:uid="{C0A00358-8346-479C-81D9-84B2FAF0D791}" name="Days" dataDxfId="258">
      <calculatedColumnFormula>$I$8</calculatedColumnFormula>
    </tableColumn>
    <tableColumn id="9" xr3:uid="{2B774667-62E7-4479-BBD0-2117EE7A090D}" name="Paid days" dataDxfId="257">
      <calculatedColumnFormula>Janreport[[#This Row],[Days]]-Janreport[[#This Row],[Absent]]</calculatedColumnFormula>
    </tableColumn>
    <tableColumn id="10" xr3:uid="{57AD718A-270A-4ABB-B4B0-39AD32598572}" name="Salary" dataDxfId="256"/>
    <tableColumn id="11" xr3:uid="{E4140D90-1196-4359-AB80-F114D9F50AAB}" name="Per day salary" dataDxfId="255">
      <calculatedColumnFormula>Janreport[[#This Row],[Salary]]/Janreport[[#This Row],[Days]]</calculatedColumnFormula>
    </tableColumn>
    <tableColumn id="12" xr3:uid="{6A67FAF2-3FE7-47F7-8856-DBCEDB8BA1F3}" name="Deduction" dataDxfId="254">
      <calculatedColumnFormula>Janreport[[#This Row],[Per day salary]]*Janreport[[#This Row],[Absent]]</calculatedColumnFormula>
    </tableColumn>
    <tableColumn id="13" xr3:uid="{86DAE693-5BA1-4BF0-BA3D-3AA0F028D12F}" name="Total Salary" dataDxfId="253">
      <calculatedColumnFormula>Janreport[[#This Row],[Salary]]-Janreport[[#This Row],[Deduction]]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FA529-BAFE-4F49-97B8-2F3C2736F647}" name="Janreport23" displayName="Janreport23" ref="AR11:BE31" totalsRowShown="0" headerRowDxfId="247" dataDxfId="246" headerRowBorderDxfId="244" tableBorderDxfId="245">
  <autoFilter ref="AR11:BE31" xr:uid="{1A7FA529-BAFE-4F49-97B8-2F3C2736F647}"/>
  <tableColumns count="14">
    <tableColumn id="1" xr3:uid="{58DE88CE-B629-4978-9FE6-A5E265D946DE}" name="S.NO." dataDxfId="243"/>
    <tableColumn id="2" xr3:uid="{DFE21062-CDD7-4F80-978F-296E2785872D}" name="Employee ID" dataDxfId="242"/>
    <tableColumn id="14" xr3:uid="{AA600F5D-F024-4FFA-8E03-E936E28843A1}" name="Month" dataDxfId="241">
      <calculatedColumnFormula>$O$8</calculatedColumnFormula>
    </tableColumn>
    <tableColumn id="3" xr3:uid="{8BCCDB0E-7390-43C1-AF16-924920D6DBDB}" name="Employee Name" dataDxfId="240"/>
    <tableColumn id="4" xr3:uid="{FA085B4C-3428-4588-807B-4B0B551E3507}" name="Present" dataDxfId="239">
      <calculatedColumnFormula>COUNTIF($K12:$AO12,"P")</calculatedColumnFormula>
    </tableColumn>
    <tableColumn id="5" xr3:uid="{635F5C40-BF23-4CF9-A5CC-CBF327CBE43D}" name="Absent" dataDxfId="238">
      <calculatedColumnFormula>COUNTIF($K12:$AO12,"A")</calculatedColumnFormula>
    </tableColumn>
    <tableColumn id="6" xr3:uid="{04433F93-7119-4722-B188-8AC7B2A8266E}" name="Leave" dataDxfId="237">
      <calculatedColumnFormula>COUNTIF($K12:$AO12,"L")</calculatedColumnFormula>
    </tableColumn>
    <tableColumn id="7" xr3:uid="{59A6ED8C-AA85-4D11-921F-FF504901A0C5}" name="WeekOff" dataDxfId="236">
      <calculatedColumnFormula>COUNTIF($K$10:$AO$10,"Sun")</calculatedColumnFormula>
    </tableColumn>
    <tableColumn id="8" xr3:uid="{167DCA21-BA1D-4BF4-A0B6-9A111E2F4377}" name="Days" dataDxfId="235">
      <calculatedColumnFormula>$I$8</calculatedColumnFormula>
    </tableColumn>
    <tableColumn id="9" xr3:uid="{FB421132-2096-47CB-B404-A8E54B601BB0}" name="Paid days" dataDxfId="234">
      <calculatedColumnFormula>Janreport23[[#This Row],[Days]]-Janreport23[[#This Row],[Absent]]</calculatedColumnFormula>
    </tableColumn>
    <tableColumn id="10" xr3:uid="{E584A68B-A278-4719-AF03-40EE917F439F}" name="Salary" dataDxfId="233"/>
    <tableColumn id="11" xr3:uid="{D11A42C1-D433-43F8-AF86-CE64E9C86540}" name="Per day salary" dataDxfId="232">
      <calculatedColumnFormula>Janreport23[[#This Row],[Salary]]/Janreport23[[#This Row],[Days]]</calculatedColumnFormula>
    </tableColumn>
    <tableColumn id="12" xr3:uid="{305B9730-91C9-4113-9552-67B3FF245F83}" name="Deduction" dataDxfId="231">
      <calculatedColumnFormula>Janreport23[[#This Row],[Per day salary]]*Janreport23[[#This Row],[Absent]]</calculatedColumnFormula>
    </tableColumn>
    <tableColumn id="13" xr3:uid="{50D3C4D0-B1CA-4CF6-B09B-159E1874BD5D}" name="Total Salary" dataDxfId="230">
      <calculatedColumnFormula>Janreport23[[#This Row],[Salary]]-Janreport23[[#This Row],[Deduction]]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E4ED6-5040-4E85-84F3-4B9331136917}" name="Janreport25" displayName="Janreport25" ref="AR11:BE31" totalsRowShown="0" headerRowDxfId="224" dataDxfId="223" headerRowBorderDxfId="221" tableBorderDxfId="222">
  <autoFilter ref="AR11:BE31" xr:uid="{529E4ED6-5040-4E85-84F3-4B9331136917}"/>
  <tableColumns count="14">
    <tableColumn id="1" xr3:uid="{92BE463B-8808-4768-A917-BF59DEFED91F}" name="S.NO." dataDxfId="220"/>
    <tableColumn id="2" xr3:uid="{D58CB18D-D852-4A9B-986C-C3AAB4312679}" name="Employee ID" dataDxfId="219"/>
    <tableColumn id="14" xr3:uid="{2C6D90D6-9B66-4B53-8395-999CA4324B22}" name="Month" dataDxfId="218">
      <calculatedColumnFormula>$O$8</calculatedColumnFormula>
    </tableColumn>
    <tableColumn id="3" xr3:uid="{9F4DA2C4-A45E-4967-B93C-C43D52306B5F}" name="Employee Name" dataDxfId="217"/>
    <tableColumn id="4" xr3:uid="{6AE4CA54-B868-49AD-AEA9-B1C8CA98D11E}" name="Present" dataDxfId="216">
      <calculatedColumnFormula>COUNTIF($K12:$AO12,"P")</calculatedColumnFormula>
    </tableColumn>
    <tableColumn id="5" xr3:uid="{BDADC102-9631-4EFA-B0FF-3FB6FC076E93}" name="Absent" dataDxfId="215">
      <calculatedColumnFormula>COUNTIF($K12:$AO12,"A")</calculatedColumnFormula>
    </tableColumn>
    <tableColumn id="6" xr3:uid="{3A45AF34-C9A9-4EC3-9088-5E3F948ABE6C}" name="Leave" dataDxfId="214">
      <calculatedColumnFormula>COUNTIF($K12:$AO12,"L")</calculatedColumnFormula>
    </tableColumn>
    <tableColumn id="7" xr3:uid="{B7FAA9C7-4D94-47B0-80D5-DBCD9F5ED04D}" name="WeekOff" dataDxfId="213">
      <calculatedColumnFormula>COUNTIF($K$10:$AO$10,"Sun")</calculatedColumnFormula>
    </tableColumn>
    <tableColumn id="8" xr3:uid="{79BC967C-0CD0-4E0A-9D8F-76754BB38D50}" name="Days" dataDxfId="212">
      <calculatedColumnFormula>$I$8</calculatedColumnFormula>
    </tableColumn>
    <tableColumn id="9" xr3:uid="{7B202E4C-6AAD-4793-9A8B-B4014A13334B}" name="Paid days" dataDxfId="211">
      <calculatedColumnFormula>Janreport25[[#This Row],[Days]]-Janreport25[[#This Row],[Absent]]</calculatedColumnFormula>
    </tableColumn>
    <tableColumn id="10" xr3:uid="{0E48088A-1450-4198-8BB2-C92594305D14}" name="Salary" dataDxfId="210"/>
    <tableColumn id="11" xr3:uid="{A8B63A6A-FD5C-49F5-B453-9410F5253FAF}" name="Per day salary" dataDxfId="209">
      <calculatedColumnFormula>Janreport25[[#This Row],[Salary]]/Janreport25[[#This Row],[Days]]</calculatedColumnFormula>
    </tableColumn>
    <tableColumn id="12" xr3:uid="{D8935673-A072-4A85-BA1B-99B35173C198}" name="Deduction" dataDxfId="208">
      <calculatedColumnFormula>Janreport25[[#This Row],[Per day salary]]*Janreport25[[#This Row],[Absent]]</calculatedColumnFormula>
    </tableColumn>
    <tableColumn id="13" xr3:uid="{AB1ED85E-1CB1-4E57-B49E-764202138DD9}" name="Total Salary" dataDxfId="207">
      <calculatedColumnFormula>Janreport25[[#This Row],[Salary]]-Janreport25[[#This Row],[Deduction]]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FB491E-01DB-4E5A-92DA-A6A4B7CB1FB2}" name="Janreport24" displayName="Janreport24" ref="AR11:BE31" totalsRowShown="0" headerRowDxfId="201" dataDxfId="200" headerRowBorderDxfId="198" tableBorderDxfId="199">
  <autoFilter ref="AR11:BE31" xr:uid="{A9FB491E-01DB-4E5A-92DA-A6A4B7CB1FB2}"/>
  <tableColumns count="14">
    <tableColumn id="1" xr3:uid="{62A59B4C-FEA6-40E8-A1FB-B8AC23DF29A1}" name="S.NO." dataDxfId="197"/>
    <tableColumn id="2" xr3:uid="{16D12D04-7979-4EAC-B80E-57D573046FFE}" name="Employee ID" dataDxfId="196"/>
    <tableColumn id="14" xr3:uid="{A0E66CE9-C293-4223-9A6F-4BA058608778}" name="Month" dataDxfId="195">
      <calculatedColumnFormula>$O$8</calculatedColumnFormula>
    </tableColumn>
    <tableColumn id="3" xr3:uid="{AD73C995-8141-4A87-8BF3-809FD9A43F75}" name="Employee Name" dataDxfId="194"/>
    <tableColumn id="4" xr3:uid="{C5B829A0-3D53-496B-BD23-AF59B815E800}" name="Present" dataDxfId="193">
      <calculatedColumnFormula>COUNTIF($K12:$AO12,"P")</calculatedColumnFormula>
    </tableColumn>
    <tableColumn id="5" xr3:uid="{677CD77A-F1A2-44ED-97D3-4EA52145507C}" name="Absent" dataDxfId="192">
      <calculatedColumnFormula>COUNTIF($K12:$AO12,"A")</calculatedColumnFormula>
    </tableColumn>
    <tableColumn id="6" xr3:uid="{52F587A1-0725-4E97-9ECA-A6A2ACF05867}" name="Leave" dataDxfId="191">
      <calculatedColumnFormula>COUNTIF($K12:$AO12,"L")</calculatedColumnFormula>
    </tableColumn>
    <tableColumn id="7" xr3:uid="{413D604C-BF67-4B5A-8D83-7ABB61D841C4}" name="WeekOff" dataDxfId="190">
      <calculatedColumnFormula>COUNTIF($K$10:$AO$10,"Sun")</calculatedColumnFormula>
    </tableColumn>
    <tableColumn id="8" xr3:uid="{0CE162C6-367E-494C-9027-D481590354E5}" name="Days" dataDxfId="189">
      <calculatedColumnFormula>$I$8</calculatedColumnFormula>
    </tableColumn>
    <tableColumn id="9" xr3:uid="{4A28A99B-DA78-4B61-AA53-82DA57DC95D2}" name="Paid days" dataDxfId="188">
      <calculatedColumnFormula>Janreport24[[#This Row],[Days]]-Janreport24[[#This Row],[Absent]]</calculatedColumnFormula>
    </tableColumn>
    <tableColumn id="10" xr3:uid="{BE87C974-EC3B-489F-BA66-E766744CA9A3}" name="Salary" dataDxfId="187"/>
    <tableColumn id="11" xr3:uid="{31132B90-F1EF-4D15-9F5A-8460E016E4D3}" name="Per day salary" dataDxfId="186">
      <calculatedColumnFormula>Janreport24[[#This Row],[Salary]]/Janreport24[[#This Row],[Days]]</calculatedColumnFormula>
    </tableColumn>
    <tableColumn id="12" xr3:uid="{6DB474C7-01A9-4125-9C4D-B2DCC44C2264}" name="Deduction" dataDxfId="185">
      <calculatedColumnFormula>Janreport24[[#This Row],[Per day salary]]*Janreport24[[#This Row],[Absent]]</calculatedColumnFormula>
    </tableColumn>
    <tableColumn id="13" xr3:uid="{64BD5192-8D9E-4962-AEE1-8A891D80398A}" name="Total Salary" dataDxfId="184">
      <calculatedColumnFormula>Janreport24[[#This Row],[Salary]]-Janreport24[[#This Row],[Deduction]]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1EBBA-6E2C-4796-9ED6-AA38EA091EB5}" name="Janreport2" displayName="Janreport2" ref="AR11:BE31" totalsRowShown="0" headerRowDxfId="178" dataDxfId="177" headerRowBorderDxfId="175" tableBorderDxfId="176">
  <autoFilter ref="AR11:BE31" xr:uid="{EFC1EBBA-6E2C-4796-9ED6-AA38EA091EB5}"/>
  <tableColumns count="14">
    <tableColumn id="1" xr3:uid="{73C937F8-6304-472A-893B-CE6D4D1E06E0}" name="S.NO." dataDxfId="174"/>
    <tableColumn id="2" xr3:uid="{FCE7B065-4E20-4877-B91D-212CDB66DA96}" name="Employee ID" dataDxfId="173"/>
    <tableColumn id="14" xr3:uid="{6C3F632B-A049-4BF6-9AD9-66651E8B02D7}" name="Month" dataDxfId="172">
      <calculatedColumnFormula>$O$8</calculatedColumnFormula>
    </tableColumn>
    <tableColumn id="3" xr3:uid="{E97A7471-2276-4CDD-B6E2-C97980754957}" name="Employee Name" dataDxfId="171"/>
    <tableColumn id="4" xr3:uid="{D94D0BAD-C568-41BF-B9D1-55736EE601F5}" name="Present" dataDxfId="170">
      <calculatedColumnFormula>COUNTIF($K12:$AO12,"P")</calculatedColumnFormula>
    </tableColumn>
    <tableColumn id="5" xr3:uid="{C7666D63-2D54-4F9C-8C0B-030035DFCB29}" name="Absent" dataDxfId="169">
      <calculatedColumnFormula>COUNTIF($K12:$AO12,"A")</calculatedColumnFormula>
    </tableColumn>
    <tableColumn id="6" xr3:uid="{51C5CB7C-3FB6-4A0E-9871-2006D5907D1A}" name="Leave" dataDxfId="168">
      <calculatedColumnFormula>COUNTIF($K12:$AO12,"L")</calculatedColumnFormula>
    </tableColumn>
    <tableColumn id="7" xr3:uid="{CEC3F626-5392-425B-B9E2-4EFDF25A7D65}" name="WeekOff" dataDxfId="167">
      <calculatedColumnFormula>COUNTIF($K$10:$AO$10,"Sun")</calculatedColumnFormula>
    </tableColumn>
    <tableColumn id="8" xr3:uid="{E2493AF9-4684-4FF7-9CF0-0AB3EB6BFB83}" name="Days" dataDxfId="166">
      <calculatedColumnFormula>$I$8</calculatedColumnFormula>
    </tableColumn>
    <tableColumn id="9" xr3:uid="{DB6DDD39-8A6D-4BAE-A3D2-DC685A4B5AA5}" name="Paid days" dataDxfId="165">
      <calculatedColumnFormula>Janreport2[[#This Row],[Days]]-Janreport2[[#This Row],[Absent]]</calculatedColumnFormula>
    </tableColumn>
    <tableColumn id="10" xr3:uid="{84D23790-8433-4925-ABA4-4BD4C86D2A6A}" name="Salary" dataDxfId="164"/>
    <tableColumn id="11" xr3:uid="{3F128EA1-15CF-441B-8504-CAC81C5B4C1E}" name="Per day salary" dataDxfId="163">
      <calculatedColumnFormula>Janreport2[[#This Row],[Salary]]/Janreport2[[#This Row],[Days]]</calculatedColumnFormula>
    </tableColumn>
    <tableColumn id="12" xr3:uid="{A65ABB12-58BF-48F2-870A-844FAC75D627}" name="Deduction" dataDxfId="162">
      <calculatedColumnFormula>Janreport2[[#This Row],[Per day salary]]*Janreport2[[#This Row],[Absent]]</calculatedColumnFormula>
    </tableColumn>
    <tableColumn id="13" xr3:uid="{06230DB5-44FD-46B4-AB54-EAB245476192}" name="Total Salary" dataDxfId="161">
      <calculatedColumnFormula>Janreport2[[#This Row],[Salary]]-Janreport2[[#This Row],[Deduction]]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1EEBFD-10E0-4BD2-9B10-5F8508BD8435}" name="Janreport26" displayName="Janreport26" ref="AR11:BE31" totalsRowShown="0" headerRowDxfId="155" dataDxfId="154" headerRowBorderDxfId="152" tableBorderDxfId="153">
  <autoFilter ref="AR11:BE31" xr:uid="{2B1EEBFD-10E0-4BD2-9B10-5F8508BD8435}"/>
  <tableColumns count="14">
    <tableColumn id="1" xr3:uid="{3E192C97-63D1-48CE-8C2D-32F03BBEF4E9}" name="S.NO." dataDxfId="151"/>
    <tableColumn id="2" xr3:uid="{11204B0E-C0BD-4FE7-8372-CAFB616C5E85}" name="Employee ID" dataDxfId="150"/>
    <tableColumn id="14" xr3:uid="{22F9DAEE-40E3-4A51-B75D-3FEC1E7DDC7F}" name="Month" dataDxfId="149">
      <calculatedColumnFormula>$O$8</calculatedColumnFormula>
    </tableColumn>
    <tableColumn id="3" xr3:uid="{802B69C6-7AEC-4A3D-B925-E401A2E58653}" name="Employee Name" dataDxfId="148"/>
    <tableColumn id="4" xr3:uid="{0FC098E4-E32A-41ED-8C45-6CEF9D799B5E}" name="Present" dataDxfId="147">
      <calculatedColumnFormula>COUNTIF($K12:$AO12,"P")</calculatedColumnFormula>
    </tableColumn>
    <tableColumn id="5" xr3:uid="{8A395567-4D67-4F4E-B48F-C07292B26D2B}" name="Absent" dataDxfId="146">
      <calculatedColumnFormula>COUNTIF($K12:$AO12,"A")</calculatedColumnFormula>
    </tableColumn>
    <tableColumn id="6" xr3:uid="{3ACA9F80-DAD8-4ACF-83ED-1760B35435C1}" name="Leave" dataDxfId="145">
      <calculatedColumnFormula>COUNTIF($K12:$AO12,"L")</calculatedColumnFormula>
    </tableColumn>
    <tableColumn id="7" xr3:uid="{51C44B7A-114A-47AF-A611-3F99E93E5789}" name="WeekOff" dataDxfId="144">
      <calculatedColumnFormula>COUNTIF($K$10:$AO$10,"Sun")</calculatedColumnFormula>
    </tableColumn>
    <tableColumn id="8" xr3:uid="{A9C8BB4F-2F4B-4DD0-B0A4-B2B392E9ED6F}" name="Days" dataDxfId="143">
      <calculatedColumnFormula>$I$8</calculatedColumnFormula>
    </tableColumn>
    <tableColumn id="9" xr3:uid="{9F350515-915B-490A-AA55-542573A77499}" name="Paid days" dataDxfId="142">
      <calculatedColumnFormula>Janreport26[[#This Row],[Days]]-Janreport26[[#This Row],[Absent]]</calculatedColumnFormula>
    </tableColumn>
    <tableColumn id="10" xr3:uid="{2D636D3D-8D23-45E2-826F-C8DF8F91E5D7}" name="Salary" dataDxfId="141"/>
    <tableColumn id="11" xr3:uid="{C38CA997-D667-4209-830D-CD522A558E05}" name="Per day salary" dataDxfId="140">
      <calculatedColumnFormula>Janreport26[[#This Row],[Salary]]/Janreport26[[#This Row],[Days]]</calculatedColumnFormula>
    </tableColumn>
    <tableColumn id="12" xr3:uid="{7881D05E-EE35-4179-821A-638E383411C4}" name="Deduction" dataDxfId="139">
      <calculatedColumnFormula>Janreport26[[#This Row],[Per day salary]]*Janreport26[[#This Row],[Absent]]</calculatedColumnFormula>
    </tableColumn>
    <tableColumn id="13" xr3:uid="{AD4FB231-8F4B-4C01-9F36-CEF6B361451F}" name="Total Salary" dataDxfId="138">
      <calculatedColumnFormula>Janreport26[[#This Row],[Salary]]-Janreport26[[#This Row],[Deduction]]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0BC281-D569-4003-8F5E-08E8DD10E033}" name="Janreport27" displayName="Janreport27" ref="AR11:BE31" totalsRowShown="0" headerRowDxfId="132" dataDxfId="131" headerRowBorderDxfId="129" tableBorderDxfId="130">
  <autoFilter ref="AR11:BE31" xr:uid="{250BC281-D569-4003-8F5E-08E8DD10E033}"/>
  <tableColumns count="14">
    <tableColumn id="1" xr3:uid="{9858DFFB-A73A-40A2-9F11-5E399D9A067E}" name="S.NO." dataDxfId="128"/>
    <tableColumn id="2" xr3:uid="{3D4EA349-B42A-4EA4-81AE-E87A005D81B1}" name="Employee ID" dataDxfId="127"/>
    <tableColumn id="14" xr3:uid="{07C32809-1E9F-487A-8CBB-E5D84E434DFB}" name="Month" dataDxfId="126">
      <calculatedColumnFormula>$O$8</calculatedColumnFormula>
    </tableColumn>
    <tableColumn id="3" xr3:uid="{12BADF8A-E83B-481A-BBBC-6943811394D3}" name="Employee Name" dataDxfId="125"/>
    <tableColumn id="4" xr3:uid="{3D4DAE0F-73E4-4942-942F-AA9801FECA3C}" name="Present" dataDxfId="124">
      <calculatedColumnFormula>COUNTIF($K12:$AO12,"P")</calculatedColumnFormula>
    </tableColumn>
    <tableColumn id="5" xr3:uid="{BCCEED87-9648-4B68-862E-8A4810A333BE}" name="Absent" dataDxfId="123">
      <calculatedColumnFormula>COUNTIF($K12:$AO12,"A")</calculatedColumnFormula>
    </tableColumn>
    <tableColumn id="6" xr3:uid="{AB270962-34A1-4D7C-A147-1A0A13671B9D}" name="Leave" dataDxfId="122">
      <calculatedColumnFormula>COUNTIF($K12:$AO12,"L")</calculatedColumnFormula>
    </tableColumn>
    <tableColumn id="7" xr3:uid="{2712DA98-8D38-41FF-9CC1-AEDE21805295}" name="WeekOff" dataDxfId="121">
      <calculatedColumnFormula>COUNTIF($K$10:$AO$10,"Sun")</calculatedColumnFormula>
    </tableColumn>
    <tableColumn id="8" xr3:uid="{63A1931C-BEF3-4125-8AAE-390D98C1F12B}" name="Days" dataDxfId="120">
      <calculatedColumnFormula>$I$8</calculatedColumnFormula>
    </tableColumn>
    <tableColumn id="9" xr3:uid="{3E6A6613-6133-473C-8176-A63020CCB7DE}" name="Paid days" dataDxfId="119">
      <calculatedColumnFormula>Janreport27[[#This Row],[Days]]-Janreport27[[#This Row],[Absent]]</calculatedColumnFormula>
    </tableColumn>
    <tableColumn id="10" xr3:uid="{5B33B7DE-0C62-4445-AAA1-5EE32AD5668E}" name="Salary" dataDxfId="118"/>
    <tableColumn id="11" xr3:uid="{0AE93C27-6B7B-4E1C-ABA3-15FA0337FFDB}" name="Per day salary" dataDxfId="117">
      <calculatedColumnFormula>Janreport27[[#This Row],[Salary]]/Janreport27[[#This Row],[Days]]</calculatedColumnFormula>
    </tableColumn>
    <tableColumn id="12" xr3:uid="{5665CA3E-129F-4561-BBCA-78FE28CC0939}" name="Deduction" dataDxfId="116">
      <calculatedColumnFormula>Janreport27[[#This Row],[Per day salary]]*Janreport27[[#This Row],[Absent]]</calculatedColumnFormula>
    </tableColumn>
    <tableColumn id="13" xr3:uid="{F50F5610-5B8A-421F-A9A2-6CAEDFD83560}" name="Total Salary" dataDxfId="115">
      <calculatedColumnFormula>Janreport27[[#This Row],[Salary]]-Janreport27[[#This Row],[Deduction]]</calculatedColumn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BA4BC-C08F-4FBE-AFCB-A60F509C20A5}" name="Janreport28" displayName="Janreport28" ref="AR11:BE31" totalsRowShown="0" headerRowDxfId="109" dataDxfId="108" headerRowBorderDxfId="106" tableBorderDxfId="107">
  <autoFilter ref="AR11:BE31" xr:uid="{E3CBA4BC-C08F-4FBE-AFCB-A60F509C20A5}"/>
  <tableColumns count="14">
    <tableColumn id="1" xr3:uid="{65585D2C-0784-4EF4-BD5B-20099809AA25}" name="S.NO." dataDxfId="105"/>
    <tableColumn id="2" xr3:uid="{A7968723-527A-4562-BB66-06A470510EB6}" name="Employee ID" dataDxfId="104"/>
    <tableColumn id="14" xr3:uid="{0C84DB3A-4B6C-4D2C-86BA-6B2E1EFE56D7}" name="Month" dataDxfId="103">
      <calculatedColumnFormula>$O$8</calculatedColumnFormula>
    </tableColumn>
    <tableColumn id="3" xr3:uid="{0A48304B-A7A0-4578-A5E9-B4EFF405DCC3}" name="Employee Name" dataDxfId="102"/>
    <tableColumn id="4" xr3:uid="{036EF86D-5503-49BC-9B30-2AE6093A3B6F}" name="Present" dataDxfId="101">
      <calculatedColumnFormula>COUNTIF($K12:$AO12,"P")</calculatedColumnFormula>
    </tableColumn>
    <tableColumn id="5" xr3:uid="{82A0199A-177F-4D28-AD05-EE9F3AF22E65}" name="Absent" dataDxfId="100">
      <calculatedColumnFormula>COUNTIF($K12:$AO12,"A")</calculatedColumnFormula>
    </tableColumn>
    <tableColumn id="6" xr3:uid="{09551B39-9471-4E7A-8533-B7F338FCA548}" name="Leave" dataDxfId="99">
      <calculatedColumnFormula>COUNTIF($K12:$AO12,"L")</calculatedColumnFormula>
    </tableColumn>
    <tableColumn id="7" xr3:uid="{FFF2634C-A148-4134-8A06-9265377FE78D}" name="WeekOff" dataDxfId="98">
      <calculatedColumnFormula>COUNTIF($K$10:$AO$10,"Sun")</calculatedColumnFormula>
    </tableColumn>
    <tableColumn id="8" xr3:uid="{A7C821BC-683B-479E-B736-EB43CC40C71F}" name="Days" dataDxfId="97">
      <calculatedColumnFormula>$I$8</calculatedColumnFormula>
    </tableColumn>
    <tableColumn id="9" xr3:uid="{D549128B-F71A-4E90-ADB4-3852C636A3E6}" name="Paid days" dataDxfId="96">
      <calculatedColumnFormula>Janreport28[[#This Row],[Days]]-Janreport28[[#This Row],[Absent]]</calculatedColumnFormula>
    </tableColumn>
    <tableColumn id="10" xr3:uid="{A2DE766B-2497-4AE1-B7A0-B9DE61DBAD05}" name="Salary" dataDxfId="95"/>
    <tableColumn id="11" xr3:uid="{814F8FCE-A174-4C73-88C3-F84D38C2724C}" name="Per day salary" dataDxfId="94">
      <calculatedColumnFormula>Janreport28[[#This Row],[Salary]]/Janreport28[[#This Row],[Days]]</calculatedColumnFormula>
    </tableColumn>
    <tableColumn id="12" xr3:uid="{035B7F16-575C-449F-B1C2-1F1435D1CBFC}" name="Deduction" dataDxfId="93">
      <calculatedColumnFormula>Janreport28[[#This Row],[Per day salary]]*Janreport28[[#This Row],[Absent]]</calculatedColumnFormula>
    </tableColumn>
    <tableColumn id="13" xr3:uid="{7D4AF041-BE3D-4BDE-A445-1987CBE2970A}" name="Total Salary" dataDxfId="92">
      <calculatedColumnFormula>Janreport28[[#This Row],[Salary]]-Janreport28[[#This Row],[Deduction]]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537D8B-6842-4CBA-B5FA-221984B76799}" name="Janreport29" displayName="Janreport29" ref="AR11:BE31" totalsRowShown="0" headerRowDxfId="86" dataDxfId="85" headerRowBorderDxfId="83" tableBorderDxfId="84">
  <autoFilter ref="AR11:BE31" xr:uid="{02537D8B-6842-4CBA-B5FA-221984B76799}"/>
  <tableColumns count="14">
    <tableColumn id="1" xr3:uid="{C3A926BD-D37F-4B6B-9B90-4E514B2802E4}" name="S.NO." dataDxfId="82"/>
    <tableColumn id="2" xr3:uid="{F0B5624B-E5B0-47EF-A945-019F6F2BB90C}" name="Employee ID" dataDxfId="81"/>
    <tableColumn id="14" xr3:uid="{BDB38435-BF52-4E7E-AA9F-A68AAC7E3C94}" name="Month" dataDxfId="80">
      <calculatedColumnFormula>$O$8</calculatedColumnFormula>
    </tableColumn>
    <tableColumn id="3" xr3:uid="{07E371CA-7CAA-425F-87C2-DD341AA97DF9}" name="Employee Name" dataDxfId="79"/>
    <tableColumn id="4" xr3:uid="{9654D182-8EF2-450F-B075-5E271BD2A864}" name="Present" dataDxfId="78">
      <calculatedColumnFormula>COUNTIF($K12:$AO12,"P")</calculatedColumnFormula>
    </tableColumn>
    <tableColumn id="5" xr3:uid="{158BE319-0566-4BCA-ACD4-83A48A9B7CEF}" name="Absent" dataDxfId="77">
      <calculatedColumnFormula>COUNTIF($K12:$AO12,"A")</calculatedColumnFormula>
    </tableColumn>
    <tableColumn id="6" xr3:uid="{BF221612-705D-4D8F-9F49-78FA6B3682A9}" name="Leave" dataDxfId="76">
      <calculatedColumnFormula>COUNTIF($K12:$AO12,"L")</calculatedColumnFormula>
    </tableColumn>
    <tableColumn id="7" xr3:uid="{C4D13960-5835-4A93-8E23-3AE2655D018B}" name="WeekOff" dataDxfId="75">
      <calculatedColumnFormula>COUNTIF($K$10:$AO$10,"Sun")</calculatedColumnFormula>
    </tableColumn>
    <tableColumn id="8" xr3:uid="{434CA72C-55D3-4ACF-8D74-CBFF77E21936}" name="Days" dataDxfId="74">
      <calculatedColumnFormula>$I$8</calculatedColumnFormula>
    </tableColumn>
    <tableColumn id="9" xr3:uid="{50938026-0834-4B42-8BF8-BDE1F0431199}" name="Paid days" dataDxfId="73">
      <calculatedColumnFormula>Janreport29[[#This Row],[Days]]-Janreport29[[#This Row],[Absent]]</calculatedColumnFormula>
    </tableColumn>
    <tableColumn id="10" xr3:uid="{98E65208-1071-4FC1-9E55-E2AA09C66084}" name="Salary" dataDxfId="72"/>
    <tableColumn id="11" xr3:uid="{C3FD4A92-A883-4546-BD82-95C3B6026941}" name="Per day salary" dataDxfId="71">
      <calculatedColumnFormula>Janreport29[[#This Row],[Salary]]/Janreport29[[#This Row],[Days]]</calculatedColumnFormula>
    </tableColumn>
    <tableColumn id="12" xr3:uid="{0F9F7062-6102-4E1A-9F5A-6BC8917452C6}" name="Deduction" dataDxfId="70">
      <calculatedColumnFormula>Janreport29[[#This Row],[Per day salary]]*Janreport29[[#This Row],[Absent]]</calculatedColumnFormula>
    </tableColumn>
    <tableColumn id="13" xr3:uid="{5123A411-7001-4350-91D4-7E00F7C3B7D4}" name="Total Salary" dataDxfId="69">
      <calculatedColumnFormula>Janreport29[[#This Row],[Salary]]-Janreport29[[#This Row],[Deduction]]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E92372-07BC-4C0A-97F8-E832CD2C5A5C}" name="Janreport210" displayName="Janreport210" ref="AR11:BE31" totalsRowShown="0" headerRowDxfId="63" dataDxfId="62" headerRowBorderDxfId="60" tableBorderDxfId="61">
  <autoFilter ref="AR11:BE31" xr:uid="{04E92372-07BC-4C0A-97F8-E832CD2C5A5C}"/>
  <tableColumns count="14">
    <tableColumn id="1" xr3:uid="{23CC67A5-BAF0-4B98-9F63-22AB08AA199D}" name="S.NO." dataDxfId="59"/>
    <tableColumn id="2" xr3:uid="{33F64C4E-98BF-44F6-AA18-1CC2086C22E0}" name="Employee ID" dataDxfId="58"/>
    <tableColumn id="14" xr3:uid="{BFEA67A3-DB53-4575-A33E-264297CED056}" name="Month" dataDxfId="57">
      <calculatedColumnFormula>$O$8</calculatedColumnFormula>
    </tableColumn>
    <tableColumn id="3" xr3:uid="{7F4CD758-4797-45B0-BCD9-E04A5B2B85E1}" name="Employee Name" dataDxfId="56"/>
    <tableColumn id="4" xr3:uid="{CD2E943D-5BEB-499A-9045-BE39D8F0BF38}" name="Present" dataDxfId="55">
      <calculatedColumnFormula>COUNTIF($K12:$AO12,"P")</calculatedColumnFormula>
    </tableColumn>
    <tableColumn id="5" xr3:uid="{18873432-E4A6-4856-8111-F093621F251A}" name="Absent" dataDxfId="54">
      <calculatedColumnFormula>COUNTIF($K12:$AO12,"A")</calculatedColumnFormula>
    </tableColumn>
    <tableColumn id="6" xr3:uid="{EE867AF3-B660-4148-A395-78502CA96336}" name="Leave" dataDxfId="53">
      <calculatedColumnFormula>COUNTIF($K12:$AO12,"L")</calculatedColumnFormula>
    </tableColumn>
    <tableColumn id="7" xr3:uid="{D0AFF483-D92A-4165-B431-BC71E100BED5}" name="WeekOff" dataDxfId="52">
      <calculatedColumnFormula>COUNTIF($K$10:$AO$10,"Sun")</calculatedColumnFormula>
    </tableColumn>
    <tableColumn id="8" xr3:uid="{F8F4B464-5851-4414-9856-8B49BC061ED4}" name="Days" dataDxfId="51">
      <calculatedColumnFormula>$I$8</calculatedColumnFormula>
    </tableColumn>
    <tableColumn id="9" xr3:uid="{5DA7ADEE-12DE-4413-AB06-6DBD617A9C9D}" name="Paid days" dataDxfId="50">
      <calculatedColumnFormula>Janreport210[[#This Row],[Days]]-Janreport210[[#This Row],[Absent]]</calculatedColumnFormula>
    </tableColumn>
    <tableColumn id="10" xr3:uid="{A371C4A5-CBB7-4165-8D74-FEB7959290F5}" name="Salary" dataDxfId="49"/>
    <tableColumn id="11" xr3:uid="{F832F067-8BCD-42B3-A537-EEC0A13B22A6}" name="Per day salary" dataDxfId="48">
      <calculatedColumnFormula>Janreport210[[#This Row],[Salary]]/Janreport210[[#This Row],[Days]]</calculatedColumnFormula>
    </tableColumn>
    <tableColumn id="12" xr3:uid="{14069B94-C697-4987-864E-B9C5D0FAC171}" name="Deduction" dataDxfId="47">
      <calculatedColumnFormula>Janreport210[[#This Row],[Per day salary]]*Janreport210[[#This Row],[Absent]]</calculatedColumnFormula>
    </tableColumn>
    <tableColumn id="13" xr3:uid="{D7EF5B8E-FDFA-4C8F-ABD2-ECED81A4863A}" name="Total Salary" dataDxfId="46">
      <calculatedColumnFormula>Janreport210[[#This Row],[Salary]]-Janreport210[[#This Row],[Deduction]]</calculatedColumnFormula>
    </tableColumn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B8C616-7228-4068-94C9-1AF03AC560D1}" name="Janreport211" displayName="Janreport211" ref="AR11:BE31" totalsRowShown="0" headerRowDxfId="40" dataDxfId="39" headerRowBorderDxfId="37" tableBorderDxfId="38">
  <autoFilter ref="AR11:BE31" xr:uid="{53B8C616-7228-4068-94C9-1AF03AC560D1}"/>
  <tableColumns count="14">
    <tableColumn id="1" xr3:uid="{644A2A2A-6C37-4A66-86F3-5C5BF6FE09AD}" name="S.NO." dataDxfId="36"/>
    <tableColumn id="2" xr3:uid="{0D04042E-F11E-4B6C-BE2F-21431EAD1B4E}" name="Employee ID" dataDxfId="35"/>
    <tableColumn id="14" xr3:uid="{76D1D41C-683D-4780-AD61-033342E29C1A}" name="Month" dataDxfId="34">
      <calculatedColumnFormula>$O$8</calculatedColumnFormula>
    </tableColumn>
    <tableColumn id="3" xr3:uid="{37B1BF6D-CD86-42F5-BC56-65100CADB614}" name="Employee Name" dataDxfId="33"/>
    <tableColumn id="4" xr3:uid="{F62F6346-7DE1-481C-99DB-381E1B97DB9D}" name="Present" dataDxfId="32">
      <calculatedColumnFormula>COUNTIF($K12:$AO12,"P")</calculatedColumnFormula>
    </tableColumn>
    <tableColumn id="5" xr3:uid="{3D7420F1-D433-4B9F-B24E-DDC711C659C5}" name="Absent" dataDxfId="31">
      <calculatedColumnFormula>COUNTIF($K12:$AO12,"A")</calculatedColumnFormula>
    </tableColumn>
    <tableColumn id="6" xr3:uid="{58E3587F-0DB6-4BDA-BACA-CBB5021C054B}" name="Leave" dataDxfId="30">
      <calculatedColumnFormula>COUNTIF($K12:$AO12,"L")</calculatedColumnFormula>
    </tableColumn>
    <tableColumn id="7" xr3:uid="{49B8AEE3-BE26-466D-955A-75B8007AD282}" name="WeekOff" dataDxfId="29">
      <calculatedColumnFormula>COUNTIF($K$10:$AO$10,"Sun")</calculatedColumnFormula>
    </tableColumn>
    <tableColumn id="8" xr3:uid="{7A1827C9-3A50-4620-9BE7-F688E4A26428}" name="Days" dataDxfId="28">
      <calculatedColumnFormula>$I$8</calculatedColumnFormula>
    </tableColumn>
    <tableColumn id="9" xr3:uid="{A13BB2E8-18CB-49F7-8D6D-D1FC57995725}" name="Paid days" dataDxfId="27">
      <calculatedColumnFormula>Janreport211[[#This Row],[Days]]-Janreport211[[#This Row],[Absent]]</calculatedColumnFormula>
    </tableColumn>
    <tableColumn id="10" xr3:uid="{DB21EF22-77A1-4D6D-970E-0B53FDA01D68}" name="Salary" dataDxfId="26"/>
    <tableColumn id="11" xr3:uid="{FC35E35D-1661-4535-BCC5-16D2CA38C635}" name="Per day salary" dataDxfId="25">
      <calculatedColumnFormula>Janreport211[[#This Row],[Salary]]/Janreport211[[#This Row],[Days]]</calculatedColumnFormula>
    </tableColumn>
    <tableColumn id="12" xr3:uid="{63796DC8-FD76-43CC-AAB3-936422DF44E0}" name="Deduction" dataDxfId="24">
      <calculatedColumnFormula>Janreport211[[#This Row],[Per day salary]]*Janreport211[[#This Row],[Absent]]</calculatedColumnFormula>
    </tableColumn>
    <tableColumn id="13" xr3:uid="{C4A2E04C-F278-4BDA-84C1-209861BFF560}" name="Total Salary" dataDxfId="23">
      <calculatedColumnFormula>Janreport211[[#This Row],[Salary]]-Janreport211[[#This Row],[Deduction]]</calculatedColumnFormula>
    </tableColumn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7B5CD9-81FB-44C4-8D86-D4718C073E71}" name="Janreport212" displayName="Janreport212" ref="AR11:BE31" totalsRowShown="0" headerRowDxfId="17" dataDxfId="16" headerRowBorderDxfId="14" tableBorderDxfId="15">
  <autoFilter ref="AR11:BE31" xr:uid="{1F7B5CD9-81FB-44C4-8D86-D4718C073E71}"/>
  <tableColumns count="14">
    <tableColumn id="1" xr3:uid="{D64AF466-B85C-4D1F-AFC0-1DA5641CF767}" name="S.NO." dataDxfId="13"/>
    <tableColumn id="2" xr3:uid="{39732FAA-A316-4120-A77E-3A2F9D177FB8}" name="Employee ID" dataDxfId="12"/>
    <tableColumn id="14" xr3:uid="{66323130-458D-44E8-969B-291D26BF552F}" name="Month" dataDxfId="11">
      <calculatedColumnFormula>$O$8</calculatedColumnFormula>
    </tableColumn>
    <tableColumn id="3" xr3:uid="{C57434AD-6DF9-4B53-9505-6EB5560CEFF4}" name="Employee Name" dataDxfId="10"/>
    <tableColumn id="4" xr3:uid="{EFC8CD8C-4A2B-405F-B661-B9D6FD6DF2EA}" name="Present" dataDxfId="9">
      <calculatedColumnFormula>COUNTIF($K12:$AO12,"P")</calculatedColumnFormula>
    </tableColumn>
    <tableColumn id="5" xr3:uid="{2DB57865-887E-4495-B1BF-931BBC970C45}" name="Absent" dataDxfId="8">
      <calculatedColumnFormula>COUNTIF($K12:$AO12,"A")</calculatedColumnFormula>
    </tableColumn>
    <tableColumn id="6" xr3:uid="{0C4AB8ED-969A-4A96-9ABB-45789EC6CC39}" name="Leave" dataDxfId="7">
      <calculatedColumnFormula>COUNTIF($K12:$AO12,"L")</calculatedColumnFormula>
    </tableColumn>
    <tableColumn id="7" xr3:uid="{7A35800F-8EDF-4454-8243-179E3EC8ED34}" name="WeekOff" dataDxfId="6">
      <calculatedColumnFormula>COUNTIF($K$10:$AO$10,"Sun")</calculatedColumnFormula>
    </tableColumn>
    <tableColumn id="8" xr3:uid="{01EEF05A-19FB-4D83-861C-2043D376BA5E}" name="Days" dataDxfId="5">
      <calculatedColumnFormula>$I$8</calculatedColumnFormula>
    </tableColumn>
    <tableColumn id="9" xr3:uid="{EB3B247A-CC85-4CA7-88C3-4C4E6FD51209}" name="Paid days" dataDxfId="4">
      <calculatedColumnFormula>Janreport212[[#This Row],[Days]]-Janreport212[[#This Row],[Absent]]</calculatedColumnFormula>
    </tableColumn>
    <tableColumn id="10" xr3:uid="{C7A4DEBA-F69C-4E14-B29A-7DC5D5402DBC}" name="Salary" dataDxfId="3"/>
    <tableColumn id="11" xr3:uid="{A05ACDDF-AB14-4DEE-A79D-FC00E4907DE3}" name="Per day salary" dataDxfId="2">
      <calculatedColumnFormula>Janreport212[[#This Row],[Salary]]/Janreport212[[#This Row],[Days]]</calculatedColumnFormula>
    </tableColumn>
    <tableColumn id="12" xr3:uid="{16391705-1F4E-4BE4-9D52-01B1CC771B62}" name="Deduction" dataDxfId="1">
      <calculatedColumnFormula>Janreport212[[#This Row],[Per day salary]]*Janreport212[[#This Row],[Absent]]</calculatedColumnFormula>
    </tableColumn>
    <tableColumn id="13" xr3:uid="{2696FFCB-11F9-4C6F-BFB2-4736A31BFA7B}" name="Total Salary" dataDxfId="0">
      <calculatedColumnFormula>Janreport212[[#This Row],[Salary]]-Janreport212[[#This Row],[Deduction]]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0B092E-DD3A-47DC-B8A9-A17F5EBC393E}">
  <we:reference id="WA200005502" version="1.0.0.12" store="en-US" storeType="omex"/>
  <we:alternateReferences>
    <we:reference id="WA200005502" version="1.0.0.12" store="en-US" storeType="omex"/>
  </we:alternateReferences>
  <we:properties>
    <we:property name="docId" value="&quot;UUamV2h5HCbgCEL93Utn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8297-395A-43A0-A4FF-1B099EC8DB39}">
  <dimension ref="A1:BH43"/>
  <sheetViews>
    <sheetView topLeftCell="A4" zoomScale="75" zoomScaleNormal="75" workbookViewId="0">
      <selection activeCell="R20" sqref="R20"/>
    </sheetView>
  </sheetViews>
  <sheetFormatPr defaultRowHeight="15" customHeight="1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>
      <c r="A8" s="2"/>
      <c r="B8" s="1"/>
      <c r="C8" s="1"/>
      <c r="D8" s="1"/>
      <c r="F8" s="43"/>
      <c r="G8" s="57" t="s">
        <v>0</v>
      </c>
      <c r="H8" s="58">
        <v>45658</v>
      </c>
      <c r="I8" s="57">
        <f>(DATEDIF($H$8,$K$8,"D"))+1</f>
        <v>31</v>
      </c>
      <c r="J8" s="57" t="s">
        <v>1</v>
      </c>
      <c r="K8" s="58">
        <f>EOMONTH(H8,0)</f>
        <v>45688</v>
      </c>
      <c r="L8" s="54"/>
      <c r="M8" s="54"/>
      <c r="N8" s="54" t="s">
        <v>2</v>
      </c>
      <c r="O8" s="54" t="str">
        <f>TEXT($H$8,"MMMM")</f>
        <v>January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Wed</v>
      </c>
      <c r="L10" s="10" t="str">
        <f t="shared" ref="L10" si="0">TEXT(L11,"DDD")</f>
        <v>Thu</v>
      </c>
      <c r="M10" s="10" t="str">
        <f t="shared" ref="M10" si="1">TEXT(M11,"DDD")</f>
        <v>Fri</v>
      </c>
      <c r="N10" s="10" t="str">
        <f t="shared" ref="N10" si="2">TEXT(N11,"DDD")</f>
        <v>Sat</v>
      </c>
      <c r="O10" s="10" t="str">
        <f t="shared" ref="O10" si="3">TEXT(O11,"DDD")</f>
        <v>Sun</v>
      </c>
      <c r="P10" s="10" t="str">
        <f t="shared" ref="P10" si="4">TEXT(P11,"DDD")</f>
        <v>Mon</v>
      </c>
      <c r="Q10" s="10" t="str">
        <f t="shared" ref="Q10" si="5">TEXT(Q11,"DDD")</f>
        <v>Tue</v>
      </c>
      <c r="R10" s="10" t="str">
        <f t="shared" ref="R10" si="6">TEXT(R11,"DDD")</f>
        <v>Wed</v>
      </c>
      <c r="S10" s="10" t="str">
        <f t="shared" ref="S10" si="7">TEXT(S11,"DDD")</f>
        <v>Thu</v>
      </c>
      <c r="T10" s="10" t="str">
        <f t="shared" ref="T10" si="8">TEXT(T11,"DDD")</f>
        <v>Fri</v>
      </c>
      <c r="U10" s="10" t="str">
        <f t="shared" ref="U10" si="9">TEXT(U11,"DDD")</f>
        <v>Sat</v>
      </c>
      <c r="V10" s="10" t="str">
        <f t="shared" ref="V10" si="10">TEXT(V11,"DDD")</f>
        <v>Sun</v>
      </c>
      <c r="W10" s="10" t="str">
        <f t="shared" ref="W10" si="11">TEXT(W11,"DDD")</f>
        <v>Mon</v>
      </c>
      <c r="X10" s="10" t="str">
        <f t="shared" ref="X10" si="12">TEXT(X11,"DDD")</f>
        <v>Tue</v>
      </c>
      <c r="Y10" s="10" t="str">
        <f t="shared" ref="Y10" si="13">TEXT(Y11,"DDD")</f>
        <v>Wed</v>
      </c>
      <c r="Z10" s="10" t="str">
        <f t="shared" ref="Z10" si="14">TEXT(Z11,"DDD")</f>
        <v>Thu</v>
      </c>
      <c r="AA10" s="10" t="str">
        <f t="shared" ref="AA10" si="15">TEXT(AA11,"DDD")</f>
        <v>Fri</v>
      </c>
      <c r="AB10" s="10" t="str">
        <f t="shared" ref="AB10" si="16">TEXT(AB11,"DDD")</f>
        <v>Sat</v>
      </c>
      <c r="AC10" s="10" t="str">
        <f>TEXT(AC11,"DDD")</f>
        <v>Sun</v>
      </c>
      <c r="AD10" s="10" t="str">
        <f>TEXT(AD11,"DDD")</f>
        <v>Mon</v>
      </c>
      <c r="AE10" s="10" t="str">
        <f t="shared" ref="AE10" si="17">TEXT(AE11,"DDD")</f>
        <v>Tue</v>
      </c>
      <c r="AF10" s="10" t="str">
        <f t="shared" ref="AF10" si="18">TEXT(AF11,"DDD")</f>
        <v>Wed</v>
      </c>
      <c r="AG10" s="10" t="str">
        <f t="shared" ref="AG10" si="19">TEXT(AG11,"DDD")</f>
        <v>Thu</v>
      </c>
      <c r="AH10" s="10" t="str">
        <f t="shared" ref="AH10" si="20">TEXT(AH11,"DDD")</f>
        <v>Fri</v>
      </c>
      <c r="AI10" s="10" t="str">
        <f t="shared" ref="AI10" si="21">TEXT(AI11,"DDD")</f>
        <v>Sat</v>
      </c>
      <c r="AJ10" s="10" t="str">
        <f t="shared" ref="AJ10" si="22">TEXT(AJ11,"DDD")</f>
        <v>Sun</v>
      </c>
      <c r="AK10" s="10" t="str">
        <f t="shared" ref="AK10" si="23">TEXT(AK11,"DDD")</f>
        <v>Mon</v>
      </c>
      <c r="AL10" s="10" t="str">
        <f t="shared" ref="AL10" si="24">TEXT(AL11,"DDD")</f>
        <v>Tue</v>
      </c>
      <c r="AM10" s="10" t="str">
        <f t="shared" ref="AM10" si="25">TEXT(AM11,"DDD")</f>
        <v>Wed</v>
      </c>
      <c r="AN10" s="10" t="str">
        <f t="shared" ref="AN10" si="26">TEXT(AN11,"DDD")</f>
        <v>Thu</v>
      </c>
      <c r="AO10" s="11" t="str">
        <f t="shared" ref="AO10" si="27">TEXT(AO11,"DDD")</f>
        <v>Fri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45658</v>
      </c>
      <c r="L11" s="12">
        <f>IF(K11&lt;$K$8,K11+1,"")</f>
        <v>45659</v>
      </c>
      <c r="M11" s="12">
        <f t="shared" ref="M11:N11" si="28">IF(L11&lt;$K$8,L11+1,"")</f>
        <v>45660</v>
      </c>
      <c r="N11" s="12">
        <f t="shared" si="28"/>
        <v>45661</v>
      </c>
      <c r="O11" s="12">
        <f>IF(N11&lt;$K$8,N11+1,"")</f>
        <v>45662</v>
      </c>
      <c r="P11" s="12">
        <f>IF(O11&lt;$K$8,O11+1,"")</f>
        <v>45663</v>
      </c>
      <c r="Q11" s="12">
        <f>IF(P11&lt;$K$8,P11+1,"")</f>
        <v>45664</v>
      </c>
      <c r="R11" s="12">
        <f>IF(Q11&lt;$K$8,Q11+1,"")</f>
        <v>45665</v>
      </c>
      <c r="S11" s="12">
        <f>IF(R11&lt;$K$8,R11+1,"")</f>
        <v>45666</v>
      </c>
      <c r="T11" s="12">
        <f>IF(S11&lt;$K$8,S11+1,"")</f>
        <v>45667</v>
      </c>
      <c r="U11" s="12">
        <f>IF(T11&lt;$K$8,T11+1,"")</f>
        <v>45668</v>
      </c>
      <c r="V11" s="12">
        <f>IF(U11&lt;$K$8,U11+1,"")</f>
        <v>45669</v>
      </c>
      <c r="W11" s="12">
        <f>IF(V11&lt;$K$8,V11+1,"")</f>
        <v>45670</v>
      </c>
      <c r="X11" s="12">
        <f>IF(W11&lt;$K$8,W11+1,"")</f>
        <v>45671</v>
      </c>
      <c r="Y11" s="12">
        <f>IF(X11&lt;$K$8,X11+1,"")</f>
        <v>45672</v>
      </c>
      <c r="Z11" s="12">
        <f>IF(Y11&lt;$K$8,Y11+1,"")</f>
        <v>45673</v>
      </c>
      <c r="AA11" s="12">
        <f>IF(Z11&lt;$K$8,Z11+1,"")</f>
        <v>45674</v>
      </c>
      <c r="AB11" s="12">
        <f>IF(AA11&lt;$K$8,AA11+1,"")</f>
        <v>45675</v>
      </c>
      <c r="AC11" s="12">
        <f>IF(AB11&lt;$K$8,AB11+1,"")</f>
        <v>45676</v>
      </c>
      <c r="AD11" s="12">
        <f>IF(AC11&lt;$K$8,AC11+1,"")</f>
        <v>45677</v>
      </c>
      <c r="AE11" s="12">
        <f>IF(AD11&lt;$K$8,AD11+1,"")</f>
        <v>45678</v>
      </c>
      <c r="AF11" s="12">
        <f>IF(AE11&lt;$K$8,AE11+1,"")</f>
        <v>45679</v>
      </c>
      <c r="AG11" s="12">
        <f>IF(AF11&lt;$K$8,AF11+1,"")</f>
        <v>45680</v>
      </c>
      <c r="AH11" s="12">
        <f>IF(AG11&lt;$K$8,AG11+1,"")</f>
        <v>45681</v>
      </c>
      <c r="AI11" s="12">
        <f>IF(AH11&lt;$K$8,AH11+1,"")</f>
        <v>45682</v>
      </c>
      <c r="AJ11" s="12">
        <f>IF(AI11&lt;$K$8,AI11+1,"")</f>
        <v>45683</v>
      </c>
      <c r="AK11" s="12">
        <f>IF(AJ11&lt;$K$8,AJ11+1,"")</f>
        <v>45684</v>
      </c>
      <c r="AL11" s="12">
        <f>IF(AK11&lt;$K$8,AK11+1,"")</f>
        <v>45685</v>
      </c>
      <c r="AM11" s="12">
        <f>IF(AL11&lt;$K$8,AL11+1,"")</f>
        <v>45686</v>
      </c>
      <c r="AN11" s="12">
        <f>IF(AM11&lt;$K$8,AM11+1,"")</f>
        <v>45687</v>
      </c>
      <c r="AO11" s="13">
        <f>IF(AN11&lt;$K$8,AN11+1,"")</f>
        <v>45688</v>
      </c>
      <c r="AP11" s="48" t="str">
        <f>IF(AO11&lt;$K$8,AO11+1,"")</f>
        <v/>
      </c>
      <c r="AQ11" s="45" t="str">
        <f>IF(AP11&lt;$K$8,AP11+1,"")</f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s="61" t="s">
        <v>20</v>
      </c>
      <c r="L12" s="61" t="s">
        <v>20</v>
      </c>
      <c r="M12" s="63" t="s">
        <v>21</v>
      </c>
      <c r="N12" s="61" t="s">
        <v>20</v>
      </c>
      <c r="O12" t="str">
        <f t="shared" ref="O12:AO27" si="29">IF(O$10="Sun","WO","")</f>
        <v>WO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t="str">
        <f t="shared" si="29"/>
        <v>WO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t="str">
        <f t="shared" si="29"/>
        <v>WO</v>
      </c>
      <c r="AD12" s="49" t="s">
        <v>20</v>
      </c>
      <c r="AE12" s="49" t="s">
        <v>20</v>
      </c>
      <c r="AF12" s="49" t="s">
        <v>20</v>
      </c>
      <c r="AG12" s="49" t="s">
        <v>20</v>
      </c>
      <c r="AH12" s="49" t="s">
        <v>20</v>
      </c>
      <c r="AI12" s="49" t="s">
        <v>20</v>
      </c>
      <c r="AJ12" t="str">
        <f t="shared" si="29"/>
        <v>WO</v>
      </c>
      <c r="AK12" s="49" t="s">
        <v>20</v>
      </c>
      <c r="AL12" s="49" t="s">
        <v>21</v>
      </c>
      <c r="AM12" s="44" t="s">
        <v>22</v>
      </c>
      <c r="AN12" s="49" t="s">
        <v>20</v>
      </c>
      <c r="AO12" s="49" t="s">
        <v>20</v>
      </c>
      <c r="AP12" s="46"/>
      <c r="AQ12" s="44"/>
      <c r="AR12" s="29">
        <v>1</v>
      </c>
      <c r="AS12" s="30">
        <v>1001</v>
      </c>
      <c r="AT12" s="30" t="str">
        <f t="shared" ref="AT12:AT31" si="30">$O$8</f>
        <v>January</v>
      </c>
      <c r="AU12" s="31" t="s">
        <v>19</v>
      </c>
      <c r="AV12" s="32">
        <f>COUNTIF($L12:$AO12,"P")</f>
        <v>23</v>
      </c>
      <c r="AW12" s="32">
        <f>COUNTIF($L12:$AO12,"A")</f>
        <v>2</v>
      </c>
      <c r="AX12" s="32">
        <f>COUNTIF($L12:$AO12,"L")</f>
        <v>1</v>
      </c>
      <c r="AY12" s="32">
        <f>COUNTIF($K$10:$AO$10,"Sun")</f>
        <v>4</v>
      </c>
      <c r="AZ12" s="32">
        <f t="shared" ref="AZ12:AZ31" si="31">$I$8</f>
        <v>31</v>
      </c>
      <c r="BA12" s="32">
        <f>Janreport[[#This Row],[Days]]-Janreport[[#This Row],[Absent]]</f>
        <v>29</v>
      </c>
      <c r="BB12" s="33">
        <v>10000</v>
      </c>
      <c r="BC12" s="33">
        <f>Janreport[[#This Row],[Salary]]/Janreport[[#This Row],[Days]]</f>
        <v>322.58064516129031</v>
      </c>
      <c r="BD12" s="33">
        <f>Janreport[[#This Row],[Per day salary]]*Janreport[[#This Row],[Absent]]</f>
        <v>645.16129032258061</v>
      </c>
      <c r="BE12" s="34">
        <f>Janreport[[#This Row],[Salary]]-Janreport[[#This Row],[Deduction]]</f>
        <v>9354.8387096774186</v>
      </c>
      <c r="BF12" s="44"/>
      <c r="BG12" s="43"/>
      <c r="BH12" s="43"/>
    </row>
    <row r="13" spans="1:60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>COUNTIF($K$10:$AO$10,"Sun")</f>
        <v>4</v>
      </c>
      <c r="K13" s="61" t="s">
        <v>20</v>
      </c>
      <c r="L13" s="61" t="s">
        <v>20</v>
      </c>
      <c r="M13" s="63" t="s">
        <v>21</v>
      </c>
      <c r="N13" s="61" t="s">
        <v>20</v>
      </c>
      <c r="O13" t="str">
        <f t="shared" ref="O13:AA28" si="32">IF(O$10="Sun","WO","")</f>
        <v>WO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t="str">
        <f t="shared" si="32"/>
        <v>WO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t="str">
        <f t="shared" ref="AC13:AO27" si="33">IF(AC$10="Sun","WO","")</f>
        <v>WO</v>
      </c>
      <c r="AD13" s="49" t="s">
        <v>20</v>
      </c>
      <c r="AE13" s="49" t="s">
        <v>20</v>
      </c>
      <c r="AF13" s="49" t="s">
        <v>20</v>
      </c>
      <c r="AG13" s="49" t="s">
        <v>20</v>
      </c>
      <c r="AH13" s="49" t="s">
        <v>20</v>
      </c>
      <c r="AI13" s="49" t="s">
        <v>20</v>
      </c>
      <c r="AJ13" t="str">
        <f t="shared" si="33"/>
        <v>WO</v>
      </c>
      <c r="AK13" s="49" t="s">
        <v>20</v>
      </c>
      <c r="AL13" s="49" t="s">
        <v>21</v>
      </c>
      <c r="AM13" s="44" t="s">
        <v>22</v>
      </c>
      <c r="AN13" s="49" t="s">
        <v>20</v>
      </c>
      <c r="AO13" s="49" t="s">
        <v>20</v>
      </c>
      <c r="AP13" s="46"/>
      <c r="AQ13" s="44"/>
      <c r="AR13" s="4">
        <v>2</v>
      </c>
      <c r="AS13" s="5">
        <v>1002</v>
      </c>
      <c r="AT13" s="5" t="str">
        <f t="shared" si="30"/>
        <v>January</v>
      </c>
      <c r="AU13" s="24" t="s">
        <v>23</v>
      </c>
      <c r="AV13">
        <f>COUNTIF($L13:$AO13,"P")</f>
        <v>23</v>
      </c>
      <c r="AW13">
        <f>COUNTIF($L13:$AO13,"A")</f>
        <v>2</v>
      </c>
      <c r="AX13">
        <f>COUNTIF($L13:$AO13,"L")</f>
        <v>1</v>
      </c>
      <c r="AY13">
        <f>COUNTIF($K$10:$AO$10,"Sun")</f>
        <v>4</v>
      </c>
      <c r="AZ13">
        <f t="shared" si="31"/>
        <v>31</v>
      </c>
      <c r="BA13">
        <f>Janreport[[#This Row],[Days]]-Janreport[[#This Row],[Absent]]</f>
        <v>29</v>
      </c>
      <c r="BB13" s="27">
        <v>25000</v>
      </c>
      <c r="BC13" s="27">
        <f>Janreport[[#This Row],[Salary]]/Janreport[[#This Row],[Days]]</f>
        <v>806.45161290322585</v>
      </c>
      <c r="BD13" s="27">
        <f>Janreport[[#This Row],[Per day salary]]*Janreport[[#This Row],[Absent]]</f>
        <v>1612.9032258064517</v>
      </c>
      <c r="BE13" s="35">
        <f>Janreport[[#This Row],[Salary]]-Janreport[[#This Row],[Deduction]]</f>
        <v>23387.096774193549</v>
      </c>
      <c r="BF13" s="44"/>
      <c r="BG13" s="43"/>
      <c r="BH13" s="43"/>
    </row>
    <row r="14" spans="1:60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>COUNTIF($K$10:$AO$10,"Sun")</f>
        <v>4</v>
      </c>
      <c r="K14" s="61" t="s">
        <v>20</v>
      </c>
      <c r="L14" s="61" t="s">
        <v>20</v>
      </c>
      <c r="M14" s="63" t="s">
        <v>21</v>
      </c>
      <c r="N14" s="61" t="s">
        <v>20</v>
      </c>
      <c r="O14" t="str">
        <f t="shared" si="32"/>
        <v>WO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t="str">
        <f t="shared" si="32"/>
        <v>WO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t="str">
        <f t="shared" si="33"/>
        <v>WO</v>
      </c>
      <c r="AD14" s="49" t="s">
        <v>20</v>
      </c>
      <c r="AE14" s="49" t="s">
        <v>20</v>
      </c>
      <c r="AF14" s="49" t="s">
        <v>20</v>
      </c>
      <c r="AG14" s="49" t="s">
        <v>20</v>
      </c>
      <c r="AH14" s="49" t="s">
        <v>20</v>
      </c>
      <c r="AI14" s="49" t="s">
        <v>20</v>
      </c>
      <c r="AJ14" t="str">
        <f t="shared" si="33"/>
        <v>WO</v>
      </c>
      <c r="AK14" s="49" t="s">
        <v>20</v>
      </c>
      <c r="AL14" s="49" t="s">
        <v>21</v>
      </c>
      <c r="AM14" s="44" t="s">
        <v>22</v>
      </c>
      <c r="AN14" s="49" t="s">
        <v>20</v>
      </c>
      <c r="AO14" s="49" t="s">
        <v>20</v>
      </c>
      <c r="AP14" s="46"/>
      <c r="AQ14" s="44"/>
      <c r="AR14" s="4">
        <v>3</v>
      </c>
      <c r="AS14" s="5">
        <v>1003</v>
      </c>
      <c r="AT14" s="5" t="str">
        <f t="shared" si="30"/>
        <v>January</v>
      </c>
      <c r="AU14" s="24" t="s">
        <v>24</v>
      </c>
      <c r="AV14">
        <f>COUNTIF($L14:$AO14,"P")</f>
        <v>23</v>
      </c>
      <c r="AW14">
        <f>COUNTIF($L14:$AO14,"A")</f>
        <v>2</v>
      </c>
      <c r="AX14">
        <f>COUNTIF($L14:$AO14,"L")</f>
        <v>1</v>
      </c>
      <c r="AY14">
        <f>COUNTIF($K$10:$AO$10,"Sun")</f>
        <v>4</v>
      </c>
      <c r="AZ14">
        <f t="shared" si="31"/>
        <v>31</v>
      </c>
      <c r="BA14">
        <f>Janreport[[#This Row],[Days]]-Janreport[[#This Row],[Absent]]</f>
        <v>29</v>
      </c>
      <c r="BB14" s="27">
        <v>32000</v>
      </c>
      <c r="BC14" s="27">
        <f>Janreport[[#This Row],[Salary]]/Janreport[[#This Row],[Days]]</f>
        <v>1032.258064516129</v>
      </c>
      <c r="BD14" s="27">
        <f>Janreport[[#This Row],[Per day salary]]*Janreport[[#This Row],[Absent]]</f>
        <v>2064.516129032258</v>
      </c>
      <c r="BE14" s="35">
        <f>Janreport[[#This Row],[Salary]]-Janreport[[#This Row],[Deduction]]</f>
        <v>29935.483870967742</v>
      </c>
      <c r="BF14" s="44"/>
      <c r="BG14" s="43"/>
      <c r="BH14" s="43"/>
    </row>
    <row r="15" spans="1:60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>COUNTIF($K$10:$AO$10,"Sun")</f>
        <v>4</v>
      </c>
      <c r="K15" s="61" t="s">
        <v>20</v>
      </c>
      <c r="L15" s="61" t="s">
        <v>20</v>
      </c>
      <c r="M15" s="63" t="s">
        <v>21</v>
      </c>
      <c r="N15" s="61" t="s">
        <v>20</v>
      </c>
      <c r="O15" t="str">
        <f t="shared" si="32"/>
        <v>WO</v>
      </c>
      <c r="P15" s="49" t="s">
        <v>20</v>
      </c>
      <c r="Q15" s="49" t="s">
        <v>20</v>
      </c>
      <c r="R15" s="49" t="s">
        <v>20</v>
      </c>
      <c r="S15" s="49" t="s">
        <v>21</v>
      </c>
      <c r="T15" s="49" t="s">
        <v>20</v>
      </c>
      <c r="U15" s="49" t="s">
        <v>20</v>
      </c>
      <c r="V15" t="str">
        <f t="shared" si="32"/>
        <v>WO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t="str">
        <f t="shared" si="33"/>
        <v>WO</v>
      </c>
      <c r="AD15" s="49" t="s">
        <v>20</v>
      </c>
      <c r="AE15" s="49" t="s">
        <v>20</v>
      </c>
      <c r="AF15" s="49" t="s">
        <v>20</v>
      </c>
      <c r="AG15" s="49" t="s">
        <v>20</v>
      </c>
      <c r="AH15" s="49" t="s">
        <v>20</v>
      </c>
      <c r="AI15" s="49" t="s">
        <v>20</v>
      </c>
      <c r="AJ15" t="str">
        <f t="shared" si="33"/>
        <v>WO</v>
      </c>
      <c r="AK15" s="49" t="s">
        <v>20</v>
      </c>
      <c r="AL15" s="49" t="s">
        <v>21</v>
      </c>
      <c r="AM15" s="44" t="s">
        <v>22</v>
      </c>
      <c r="AN15" s="49" t="s">
        <v>20</v>
      </c>
      <c r="AO15" s="49" t="s">
        <v>20</v>
      </c>
      <c r="AP15" s="46"/>
      <c r="AQ15" s="44"/>
      <c r="AR15" s="4">
        <v>4</v>
      </c>
      <c r="AS15" s="5">
        <v>1004</v>
      </c>
      <c r="AT15" s="5" t="str">
        <f t="shared" si="30"/>
        <v>January</v>
      </c>
      <c r="AU15" s="24" t="s">
        <v>25</v>
      </c>
      <c r="AV15">
        <f>COUNTIF($L15:$AO15,"P")</f>
        <v>22</v>
      </c>
      <c r="AW15">
        <f>COUNTIF($L15:$AO15,"A")</f>
        <v>3</v>
      </c>
      <c r="AX15">
        <f>COUNTIF($L15:$AO15,"L")</f>
        <v>1</v>
      </c>
      <c r="AY15">
        <f>COUNTIF($K$10:$AO$10,"Sun")</f>
        <v>4</v>
      </c>
      <c r="AZ15">
        <f t="shared" si="31"/>
        <v>31</v>
      </c>
      <c r="BA15">
        <f>Janreport[[#This Row],[Days]]-Janreport[[#This Row],[Absent]]</f>
        <v>28</v>
      </c>
      <c r="BB15" s="27">
        <v>75000</v>
      </c>
      <c r="BC15" s="27">
        <f>Janreport[[#This Row],[Salary]]/Janreport[[#This Row],[Days]]</f>
        <v>2419.3548387096776</v>
      </c>
      <c r="BD15" s="27">
        <f>Janreport[[#This Row],[Per day salary]]*Janreport[[#This Row],[Absent]]</f>
        <v>7258.0645161290322</v>
      </c>
      <c r="BE15" s="35">
        <f>Janreport[[#This Row],[Salary]]-Janreport[[#This Row],[Deduction]]</f>
        <v>67741.93548387097</v>
      </c>
      <c r="BF15" s="44"/>
      <c r="BG15" s="43"/>
      <c r="BH15" s="43"/>
    </row>
    <row r="16" spans="1:60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>COUNTIF($K$10:$AO$10,"Sun")</f>
        <v>4</v>
      </c>
      <c r="K16" s="61" t="s">
        <v>20</v>
      </c>
      <c r="L16" s="61" t="s">
        <v>20</v>
      </c>
      <c r="M16" s="63" t="s">
        <v>21</v>
      </c>
      <c r="N16" s="61" t="s">
        <v>20</v>
      </c>
      <c r="O16" t="str">
        <f t="shared" si="32"/>
        <v>WO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t="str">
        <f t="shared" si="32"/>
        <v>WO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t="str">
        <f t="shared" si="33"/>
        <v>WO</v>
      </c>
      <c r="AD16" s="49" t="s">
        <v>20</v>
      </c>
      <c r="AE16" s="49" t="s">
        <v>20</v>
      </c>
      <c r="AF16" s="49" t="s">
        <v>20</v>
      </c>
      <c r="AG16" s="49" t="s">
        <v>20</v>
      </c>
      <c r="AH16" s="49" t="s">
        <v>20</v>
      </c>
      <c r="AI16" s="49" t="s">
        <v>20</v>
      </c>
      <c r="AJ16" t="str">
        <f t="shared" si="33"/>
        <v>WO</v>
      </c>
      <c r="AK16" s="49" t="s">
        <v>20</v>
      </c>
      <c r="AL16" s="49" t="s">
        <v>21</v>
      </c>
      <c r="AM16" s="44" t="s">
        <v>22</v>
      </c>
      <c r="AN16" s="49" t="s">
        <v>20</v>
      </c>
      <c r="AO16" s="49" t="s">
        <v>20</v>
      </c>
      <c r="AP16" s="46"/>
      <c r="AQ16" s="44"/>
      <c r="AR16" s="4">
        <v>5</v>
      </c>
      <c r="AS16" s="5">
        <v>1005</v>
      </c>
      <c r="AT16" s="5" t="str">
        <f t="shared" si="30"/>
        <v>January</v>
      </c>
      <c r="AU16" s="24" t="s">
        <v>26</v>
      </c>
      <c r="AV16">
        <f>COUNTIF($L16:$AO16,"P")</f>
        <v>23</v>
      </c>
      <c r="AW16">
        <f>COUNTIF($L16:$AO16,"A")</f>
        <v>2</v>
      </c>
      <c r="AX16">
        <f>COUNTIF($L16:$AO16,"L")</f>
        <v>1</v>
      </c>
      <c r="AY16">
        <f>COUNTIF($K$10:$AO$10,"Sun")</f>
        <v>4</v>
      </c>
      <c r="AZ16">
        <f t="shared" si="31"/>
        <v>31</v>
      </c>
      <c r="BA16">
        <f>Janreport[[#This Row],[Days]]-Janreport[[#This Row],[Absent]]</f>
        <v>29</v>
      </c>
      <c r="BB16" s="27">
        <v>16000</v>
      </c>
      <c r="BC16" s="27">
        <f>Janreport[[#This Row],[Salary]]/Janreport[[#This Row],[Days]]</f>
        <v>516.12903225806451</v>
      </c>
      <c r="BD16" s="27">
        <f>Janreport[[#This Row],[Per day salary]]*Janreport[[#This Row],[Absent]]</f>
        <v>1032.258064516129</v>
      </c>
      <c r="BE16" s="35">
        <f>Janreport[[#This Row],[Salary]]-Janreport[[#This Row],[Deduction]]</f>
        <v>14967.741935483871</v>
      </c>
      <c r="BF16" s="44"/>
      <c r="BG16" s="43"/>
      <c r="BH16" s="43"/>
    </row>
    <row r="17" spans="1:60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>COUNTIF($K$10:$AO$10,"Sun")</f>
        <v>4</v>
      </c>
      <c r="K17" s="61" t="s">
        <v>20</v>
      </c>
      <c r="L17" s="61" t="s">
        <v>20</v>
      </c>
      <c r="M17" s="63" t="s">
        <v>21</v>
      </c>
      <c r="N17" s="61" t="s">
        <v>20</v>
      </c>
      <c r="O17" t="str">
        <f t="shared" si="32"/>
        <v>WO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t="str">
        <f t="shared" si="32"/>
        <v>WO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t="str">
        <f t="shared" si="33"/>
        <v>WO</v>
      </c>
      <c r="AD17" s="49" t="s">
        <v>20</v>
      </c>
      <c r="AE17" s="49" t="s">
        <v>20</v>
      </c>
      <c r="AF17" s="49" t="s">
        <v>20</v>
      </c>
      <c r="AG17" s="49" t="s">
        <v>20</v>
      </c>
      <c r="AH17" s="49" t="s">
        <v>20</v>
      </c>
      <c r="AI17" s="49" t="s">
        <v>20</v>
      </c>
      <c r="AJ17" t="str">
        <f t="shared" si="33"/>
        <v>WO</v>
      </c>
      <c r="AK17" s="49" t="s">
        <v>20</v>
      </c>
      <c r="AL17" s="49" t="s">
        <v>21</v>
      </c>
      <c r="AM17" s="44" t="s">
        <v>22</v>
      </c>
      <c r="AN17" s="49" t="s">
        <v>20</v>
      </c>
      <c r="AO17" s="49" t="s">
        <v>20</v>
      </c>
      <c r="AP17" s="46"/>
      <c r="AQ17" s="44"/>
      <c r="AR17" s="4">
        <v>6</v>
      </c>
      <c r="AS17" s="5">
        <v>1006</v>
      </c>
      <c r="AT17" s="5" t="str">
        <f t="shared" si="30"/>
        <v>January</v>
      </c>
      <c r="AU17" s="24" t="s">
        <v>27</v>
      </c>
      <c r="AV17">
        <f>COUNTIF($L17:$AO17,"P")</f>
        <v>23</v>
      </c>
      <c r="AW17">
        <f>COUNTIF($L17:$AO17,"A")</f>
        <v>2</v>
      </c>
      <c r="AX17">
        <f>COUNTIF($L17:$AO17,"L")</f>
        <v>1</v>
      </c>
      <c r="AY17">
        <f>COUNTIF($K$10:$AO$10,"Sun")</f>
        <v>4</v>
      </c>
      <c r="AZ17">
        <f t="shared" si="31"/>
        <v>31</v>
      </c>
      <c r="BA17">
        <f>Janreport[[#This Row],[Days]]-Janreport[[#This Row],[Absent]]</f>
        <v>29</v>
      </c>
      <c r="BB17" s="27">
        <v>31000</v>
      </c>
      <c r="BC17" s="27">
        <f>Janreport[[#This Row],[Salary]]/Janreport[[#This Row],[Days]]</f>
        <v>1000</v>
      </c>
      <c r="BD17" s="27">
        <f>Janreport[[#This Row],[Per day salary]]*Janreport[[#This Row],[Absent]]</f>
        <v>2000</v>
      </c>
      <c r="BE17" s="35">
        <f>Janreport[[#This Row],[Salary]]-Janreport[[#This Row],[Deduction]]</f>
        <v>29000</v>
      </c>
      <c r="BF17" s="44"/>
      <c r="BG17" s="43"/>
      <c r="BH17" s="43"/>
    </row>
    <row r="18" spans="1:60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>COUNTIF($K$10:$AO$10,"Sun")</f>
        <v>4</v>
      </c>
      <c r="K18" s="61" t="s">
        <v>20</v>
      </c>
      <c r="L18" s="61" t="s">
        <v>20</v>
      </c>
      <c r="M18" s="63" t="s">
        <v>21</v>
      </c>
      <c r="N18" s="61" t="s">
        <v>20</v>
      </c>
      <c r="O18" t="str">
        <f t="shared" si="32"/>
        <v>WO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t="str">
        <f t="shared" si="32"/>
        <v>WO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t="str">
        <f t="shared" si="33"/>
        <v>WO</v>
      </c>
      <c r="AD18" s="49" t="s">
        <v>20</v>
      </c>
      <c r="AE18" s="49" t="s">
        <v>20</v>
      </c>
      <c r="AF18" s="49" t="s">
        <v>20</v>
      </c>
      <c r="AG18" s="49" t="s">
        <v>20</v>
      </c>
      <c r="AH18" s="49" t="s">
        <v>20</v>
      </c>
      <c r="AI18" s="49" t="s">
        <v>20</v>
      </c>
      <c r="AJ18" t="str">
        <f t="shared" si="33"/>
        <v>WO</v>
      </c>
      <c r="AK18" s="49" t="s">
        <v>20</v>
      </c>
      <c r="AL18" s="49" t="s">
        <v>21</v>
      </c>
      <c r="AM18" s="44" t="s">
        <v>22</v>
      </c>
      <c r="AN18" s="49" t="s">
        <v>20</v>
      </c>
      <c r="AO18" s="49" t="s">
        <v>20</v>
      </c>
      <c r="AP18" s="46"/>
      <c r="AQ18" s="44"/>
      <c r="AR18" s="4">
        <v>7</v>
      </c>
      <c r="AS18" s="5">
        <v>1007</v>
      </c>
      <c r="AT18" s="5" t="str">
        <f t="shared" si="30"/>
        <v>January</v>
      </c>
      <c r="AU18" s="24" t="s">
        <v>28</v>
      </c>
      <c r="AV18">
        <f>COUNTIF($L18:$AO18,"P")</f>
        <v>23</v>
      </c>
      <c r="AW18">
        <f>COUNTIF($L18:$AO18,"A")</f>
        <v>2</v>
      </c>
      <c r="AX18">
        <f>COUNTIF($L18:$AO18,"L")</f>
        <v>1</v>
      </c>
      <c r="AY18">
        <f>COUNTIF($K$10:$AO$10,"Sun")</f>
        <v>4</v>
      </c>
      <c r="AZ18">
        <f t="shared" si="31"/>
        <v>31</v>
      </c>
      <c r="BA18">
        <f>Janreport[[#This Row],[Days]]-Janreport[[#This Row],[Absent]]</f>
        <v>29</v>
      </c>
      <c r="BB18" s="27">
        <v>18000</v>
      </c>
      <c r="BC18" s="27">
        <f>Janreport[[#This Row],[Salary]]/Janreport[[#This Row],[Days]]</f>
        <v>580.64516129032256</v>
      </c>
      <c r="BD18" s="27">
        <f>Janreport[[#This Row],[Per day salary]]*Janreport[[#This Row],[Absent]]</f>
        <v>1161.2903225806451</v>
      </c>
      <c r="BE18" s="35">
        <f>Janreport[[#This Row],[Salary]]-Janreport[[#This Row],[Deduction]]</f>
        <v>16838.709677419356</v>
      </c>
      <c r="BF18" s="44"/>
      <c r="BG18" s="43"/>
      <c r="BH18" s="43"/>
    </row>
    <row r="19" spans="1:60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>COUNTIF($K$10:$AO$10,"Sun")</f>
        <v>4</v>
      </c>
      <c r="K19" s="61" t="s">
        <v>20</v>
      </c>
      <c r="L19" s="61" t="s">
        <v>20</v>
      </c>
      <c r="M19" s="63" t="s">
        <v>21</v>
      </c>
      <c r="N19" s="61" t="s">
        <v>20</v>
      </c>
      <c r="O19" t="str">
        <f t="shared" si="32"/>
        <v>WO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t="str">
        <f t="shared" si="32"/>
        <v>WO</v>
      </c>
      <c r="W19" s="49" t="s">
        <v>20</v>
      </c>
      <c r="X19" s="49" t="s">
        <v>21</v>
      </c>
      <c r="Y19" s="49" t="s">
        <v>20</v>
      </c>
      <c r="Z19" s="49" t="s">
        <v>20</v>
      </c>
      <c r="AA19" s="49" t="s">
        <v>20</v>
      </c>
      <c r="AB19" s="49" t="s">
        <v>20</v>
      </c>
      <c r="AC19" t="str">
        <f t="shared" si="33"/>
        <v>WO</v>
      </c>
      <c r="AD19" s="49" t="s">
        <v>20</v>
      </c>
      <c r="AE19" s="49" t="s">
        <v>20</v>
      </c>
      <c r="AF19" s="49" t="s">
        <v>20</v>
      </c>
      <c r="AG19" s="49" t="s">
        <v>20</v>
      </c>
      <c r="AH19" s="49" t="s">
        <v>20</v>
      </c>
      <c r="AI19" s="49" t="s">
        <v>20</v>
      </c>
      <c r="AJ19" t="str">
        <f t="shared" si="33"/>
        <v>WO</v>
      </c>
      <c r="AK19" s="49" t="s">
        <v>20</v>
      </c>
      <c r="AL19" s="49" t="s">
        <v>21</v>
      </c>
      <c r="AM19" s="44" t="s">
        <v>22</v>
      </c>
      <c r="AN19" s="49" t="s">
        <v>20</v>
      </c>
      <c r="AO19" s="49" t="s">
        <v>20</v>
      </c>
      <c r="AP19" s="46"/>
      <c r="AQ19" s="44"/>
      <c r="AR19" s="4">
        <v>8</v>
      </c>
      <c r="AS19" s="5">
        <v>1008</v>
      </c>
      <c r="AT19" s="5" t="str">
        <f t="shared" si="30"/>
        <v>January</v>
      </c>
      <c r="AU19" s="24" t="s">
        <v>29</v>
      </c>
      <c r="AV19">
        <f>COUNTIF($L19:$AO19,"P")</f>
        <v>22</v>
      </c>
      <c r="AW19">
        <f>COUNTIF($L19:$AO19,"A")</f>
        <v>3</v>
      </c>
      <c r="AX19">
        <f>COUNTIF($L19:$AO19,"L")</f>
        <v>1</v>
      </c>
      <c r="AY19">
        <f>COUNTIF($K$10:$AO$10,"Sun")</f>
        <v>4</v>
      </c>
      <c r="AZ19">
        <f t="shared" si="31"/>
        <v>31</v>
      </c>
      <c r="BA19">
        <f>Janreport[[#This Row],[Days]]-Janreport[[#This Row],[Absent]]</f>
        <v>28</v>
      </c>
      <c r="BB19" s="27">
        <v>52000</v>
      </c>
      <c r="BC19" s="27">
        <f>Janreport[[#This Row],[Salary]]/Janreport[[#This Row],[Days]]</f>
        <v>1677.4193548387098</v>
      </c>
      <c r="BD19" s="27">
        <f>Janreport[[#This Row],[Per day salary]]*Janreport[[#This Row],[Absent]]</f>
        <v>5032.2580645161288</v>
      </c>
      <c r="BE19" s="35">
        <f>Janreport[[#This Row],[Salary]]-Janreport[[#This Row],[Deduction]]</f>
        <v>46967.741935483871</v>
      </c>
      <c r="BF19" s="44"/>
      <c r="BG19" s="43"/>
      <c r="BH19" s="43"/>
    </row>
    <row r="20" spans="1:60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>COUNTIF($K$10:$AO$10,"Sun")</f>
        <v>4</v>
      </c>
      <c r="K20" s="61" t="s">
        <v>20</v>
      </c>
      <c r="L20" s="61" t="s">
        <v>20</v>
      </c>
      <c r="M20" s="63" t="s">
        <v>21</v>
      </c>
      <c r="N20" s="61" t="s">
        <v>20</v>
      </c>
      <c r="O20" t="str">
        <f t="shared" si="32"/>
        <v>WO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t="str">
        <f t="shared" si="32"/>
        <v>WO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t="str">
        <f t="shared" si="33"/>
        <v>WO</v>
      </c>
      <c r="AD20" s="49" t="s">
        <v>20</v>
      </c>
      <c r="AE20" s="49" t="s">
        <v>20</v>
      </c>
      <c r="AF20" s="49" t="s">
        <v>20</v>
      </c>
      <c r="AG20" s="49" t="s">
        <v>20</v>
      </c>
      <c r="AH20" s="49" t="s">
        <v>20</v>
      </c>
      <c r="AI20" s="49" t="s">
        <v>20</v>
      </c>
      <c r="AJ20" t="str">
        <f t="shared" si="33"/>
        <v>WO</v>
      </c>
      <c r="AK20" s="49" t="s">
        <v>20</v>
      </c>
      <c r="AL20" s="49" t="s">
        <v>21</v>
      </c>
      <c r="AM20" s="44" t="s">
        <v>22</v>
      </c>
      <c r="AN20" s="49" t="s">
        <v>20</v>
      </c>
      <c r="AO20" s="49" t="s">
        <v>20</v>
      </c>
      <c r="AP20" s="46"/>
      <c r="AQ20" s="44"/>
      <c r="AR20" s="4">
        <v>9</v>
      </c>
      <c r="AS20" s="5">
        <v>1009</v>
      </c>
      <c r="AT20" s="5" t="str">
        <f t="shared" si="30"/>
        <v>January</v>
      </c>
      <c r="AU20" s="24" t="s">
        <v>30</v>
      </c>
      <c r="AV20">
        <f>COUNTIF($L20:$AO20,"P")</f>
        <v>23</v>
      </c>
      <c r="AW20">
        <f>COUNTIF($L20:$AO20,"A")</f>
        <v>2</v>
      </c>
      <c r="AX20">
        <f>COUNTIF($L20:$AO20,"L")</f>
        <v>1</v>
      </c>
      <c r="AY20">
        <f>COUNTIF($K$10:$AO$10,"Sun")</f>
        <v>4</v>
      </c>
      <c r="AZ20">
        <f t="shared" si="31"/>
        <v>31</v>
      </c>
      <c r="BA20">
        <f>Janreport[[#This Row],[Days]]-Janreport[[#This Row],[Absent]]</f>
        <v>29</v>
      </c>
      <c r="BB20" s="27">
        <v>13000</v>
      </c>
      <c r="BC20" s="27">
        <f>Janreport[[#This Row],[Salary]]/Janreport[[#This Row],[Days]]</f>
        <v>419.35483870967744</v>
      </c>
      <c r="BD20" s="27">
        <f>Janreport[[#This Row],[Per day salary]]*Janreport[[#This Row],[Absent]]</f>
        <v>838.70967741935488</v>
      </c>
      <c r="BE20" s="35">
        <f>Janreport[[#This Row],[Salary]]-Janreport[[#This Row],[Deduction]]</f>
        <v>12161.290322580646</v>
      </c>
      <c r="BF20" s="44"/>
      <c r="BG20" s="43"/>
      <c r="BH20" s="43"/>
    </row>
    <row r="21" spans="1:60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>COUNTIF($K$10:$AO$10,"Sun")</f>
        <v>4</v>
      </c>
      <c r="K21" s="61" t="s">
        <v>20</v>
      </c>
      <c r="L21" s="61" t="s">
        <v>20</v>
      </c>
      <c r="M21" s="63" t="s">
        <v>21</v>
      </c>
      <c r="N21" s="61" t="s">
        <v>20</v>
      </c>
      <c r="O21" t="str">
        <f t="shared" si="32"/>
        <v>WO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t="str">
        <f t="shared" si="32"/>
        <v>WO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t="str">
        <f t="shared" si="33"/>
        <v>WO</v>
      </c>
      <c r="AD21" s="49" t="s">
        <v>20</v>
      </c>
      <c r="AE21" s="49" t="s">
        <v>20</v>
      </c>
      <c r="AF21" s="49" t="s">
        <v>20</v>
      </c>
      <c r="AG21" s="49" t="s">
        <v>20</v>
      </c>
      <c r="AH21" s="49" t="s">
        <v>20</v>
      </c>
      <c r="AI21" s="49" t="s">
        <v>20</v>
      </c>
      <c r="AJ21" t="str">
        <f t="shared" si="33"/>
        <v>WO</v>
      </c>
      <c r="AK21" s="49" t="s">
        <v>20</v>
      </c>
      <c r="AL21" s="49" t="s">
        <v>21</v>
      </c>
      <c r="AM21" s="44" t="s">
        <v>22</v>
      </c>
      <c r="AN21" s="49" t="s">
        <v>20</v>
      </c>
      <c r="AO21" s="49" t="s">
        <v>20</v>
      </c>
      <c r="AP21" s="46"/>
      <c r="AQ21" s="44"/>
      <c r="AR21" s="4">
        <v>10</v>
      </c>
      <c r="AS21" s="5">
        <v>1010</v>
      </c>
      <c r="AT21" s="5" t="str">
        <f t="shared" si="30"/>
        <v>January</v>
      </c>
      <c r="AU21" s="24" t="s">
        <v>31</v>
      </c>
      <c r="AV21">
        <f>COUNTIF($L21:$AO21,"P")</f>
        <v>23</v>
      </c>
      <c r="AW21">
        <f>COUNTIF($L21:$AO21,"A")</f>
        <v>2</v>
      </c>
      <c r="AX21">
        <f>COUNTIF($L21:$AO21,"L")</f>
        <v>1</v>
      </c>
      <c r="AY21">
        <f>COUNTIF($K$10:$AO$10,"Sun")</f>
        <v>4</v>
      </c>
      <c r="AZ21">
        <f t="shared" si="31"/>
        <v>31</v>
      </c>
      <c r="BA21">
        <f>Janreport[[#This Row],[Days]]-Janreport[[#This Row],[Absent]]</f>
        <v>29</v>
      </c>
      <c r="BB21" s="27">
        <v>22000</v>
      </c>
      <c r="BC21" s="27">
        <f>Janreport[[#This Row],[Salary]]/Janreport[[#This Row],[Days]]</f>
        <v>709.67741935483866</v>
      </c>
      <c r="BD21" s="27">
        <f>Janreport[[#This Row],[Per day salary]]*Janreport[[#This Row],[Absent]]</f>
        <v>1419.3548387096773</v>
      </c>
      <c r="BE21" s="35">
        <f>Janreport[[#This Row],[Salary]]-Janreport[[#This Row],[Deduction]]</f>
        <v>20580.645161290322</v>
      </c>
      <c r="BF21" s="44"/>
      <c r="BG21" s="43"/>
      <c r="BH21" s="43"/>
    </row>
    <row r="22" spans="1:60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>COUNTIF($K$10:$AO$10,"Sun")</f>
        <v>4</v>
      </c>
      <c r="K22" s="61" t="s">
        <v>20</v>
      </c>
      <c r="L22" s="61" t="s">
        <v>20</v>
      </c>
      <c r="M22" s="63" t="s">
        <v>21</v>
      </c>
      <c r="N22" s="61" t="s">
        <v>20</v>
      </c>
      <c r="O22" t="str">
        <f t="shared" si="32"/>
        <v>WO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t="str">
        <f t="shared" si="32"/>
        <v>WO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t="str">
        <f t="shared" si="33"/>
        <v>WO</v>
      </c>
      <c r="AD22" s="49" t="s">
        <v>20</v>
      </c>
      <c r="AE22" s="49" t="s">
        <v>20</v>
      </c>
      <c r="AF22" s="49" t="s">
        <v>20</v>
      </c>
      <c r="AG22" s="49" t="s">
        <v>20</v>
      </c>
      <c r="AH22" s="49" t="s">
        <v>20</v>
      </c>
      <c r="AI22" s="49" t="s">
        <v>20</v>
      </c>
      <c r="AJ22" t="str">
        <f t="shared" si="33"/>
        <v>WO</v>
      </c>
      <c r="AK22" s="49" t="s">
        <v>20</v>
      </c>
      <c r="AL22" s="49" t="s">
        <v>21</v>
      </c>
      <c r="AM22" s="44" t="s">
        <v>22</v>
      </c>
      <c r="AN22" s="49" t="s">
        <v>20</v>
      </c>
      <c r="AO22" s="49" t="s">
        <v>20</v>
      </c>
      <c r="AP22" s="46"/>
      <c r="AQ22" s="44"/>
      <c r="AR22" s="4">
        <v>11</v>
      </c>
      <c r="AS22" s="5">
        <v>1011</v>
      </c>
      <c r="AT22" s="5" t="str">
        <f t="shared" si="30"/>
        <v>January</v>
      </c>
      <c r="AU22" s="24" t="s">
        <v>32</v>
      </c>
      <c r="AV22">
        <f>COUNTIF($L22:$AO22,"P")</f>
        <v>23</v>
      </c>
      <c r="AW22">
        <f>COUNTIF($L22:$AO22,"A")</f>
        <v>2</v>
      </c>
      <c r="AX22">
        <f>COUNTIF($L22:$AO22,"L")</f>
        <v>1</v>
      </c>
      <c r="AY22">
        <f>COUNTIF($K$10:$AO$10,"Sun")</f>
        <v>4</v>
      </c>
      <c r="AZ22">
        <f t="shared" si="31"/>
        <v>31</v>
      </c>
      <c r="BA22">
        <f>Janreport[[#This Row],[Days]]-Janreport[[#This Row],[Absent]]</f>
        <v>29</v>
      </c>
      <c r="BB22" s="27">
        <v>28000</v>
      </c>
      <c r="BC22" s="27">
        <f>Janreport[[#This Row],[Salary]]/Janreport[[#This Row],[Days]]</f>
        <v>903.22580645161293</v>
      </c>
      <c r="BD22" s="27">
        <f>Janreport[[#This Row],[Per day salary]]*Janreport[[#This Row],[Absent]]</f>
        <v>1806.4516129032259</v>
      </c>
      <c r="BE22" s="35">
        <f>Janreport[[#This Row],[Salary]]-Janreport[[#This Row],[Deduction]]</f>
        <v>26193.548387096773</v>
      </c>
      <c r="BF22" s="44"/>
      <c r="BG22" s="43"/>
      <c r="BH22" s="43"/>
    </row>
    <row r="23" spans="1:60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>COUNTIF($K$10:$AO$10,"Sun")</f>
        <v>4</v>
      </c>
      <c r="K23" s="61" t="s">
        <v>20</v>
      </c>
      <c r="L23" s="61" t="s">
        <v>20</v>
      </c>
      <c r="M23" s="63" t="s">
        <v>21</v>
      </c>
      <c r="N23" s="61" t="s">
        <v>20</v>
      </c>
      <c r="O23" t="str">
        <f t="shared" si="32"/>
        <v>WO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t="str">
        <f t="shared" si="32"/>
        <v>WO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t="str">
        <f t="shared" si="33"/>
        <v>WO</v>
      </c>
      <c r="AD23" s="49" t="s">
        <v>20</v>
      </c>
      <c r="AE23" s="49" t="s">
        <v>20</v>
      </c>
      <c r="AF23" s="49" t="s">
        <v>20</v>
      </c>
      <c r="AG23" s="49" t="s">
        <v>20</v>
      </c>
      <c r="AH23" s="49" t="s">
        <v>20</v>
      </c>
      <c r="AI23" s="49" t="s">
        <v>20</v>
      </c>
      <c r="AJ23" t="str">
        <f t="shared" si="33"/>
        <v>WO</v>
      </c>
      <c r="AK23" s="49" t="s">
        <v>20</v>
      </c>
      <c r="AL23" s="49" t="s">
        <v>21</v>
      </c>
      <c r="AM23" s="44" t="s">
        <v>22</v>
      </c>
      <c r="AN23" s="49" t="s">
        <v>20</v>
      </c>
      <c r="AO23" s="49" t="s">
        <v>20</v>
      </c>
      <c r="AP23" s="46"/>
      <c r="AQ23" s="44"/>
      <c r="AR23" s="4">
        <v>12</v>
      </c>
      <c r="AS23" s="5">
        <v>1012</v>
      </c>
      <c r="AT23" s="5" t="str">
        <f t="shared" si="30"/>
        <v>January</v>
      </c>
      <c r="AU23" s="24" t="s">
        <v>33</v>
      </c>
      <c r="AV23">
        <f>COUNTIF($L23:$AO23,"P")</f>
        <v>23</v>
      </c>
      <c r="AW23">
        <f>COUNTIF($L23:$AO23,"A")</f>
        <v>2</v>
      </c>
      <c r="AX23">
        <f>COUNTIF($L23:$AO23,"L")</f>
        <v>1</v>
      </c>
      <c r="AY23">
        <f>COUNTIF($K$10:$AO$10,"Sun")</f>
        <v>4</v>
      </c>
      <c r="AZ23">
        <f t="shared" si="31"/>
        <v>31</v>
      </c>
      <c r="BA23">
        <f>Janreport[[#This Row],[Days]]-Janreport[[#This Row],[Absent]]</f>
        <v>29</v>
      </c>
      <c r="BB23" s="27">
        <v>42000</v>
      </c>
      <c r="BC23" s="27">
        <f>Janreport[[#This Row],[Salary]]/Janreport[[#This Row],[Days]]</f>
        <v>1354.8387096774193</v>
      </c>
      <c r="BD23" s="27">
        <f>Janreport[[#This Row],[Per day salary]]*Janreport[[#This Row],[Absent]]</f>
        <v>2709.6774193548385</v>
      </c>
      <c r="BE23" s="35">
        <f>Janreport[[#This Row],[Salary]]-Janreport[[#This Row],[Deduction]]</f>
        <v>39290.322580645159</v>
      </c>
      <c r="BF23" s="44"/>
      <c r="BG23" s="43"/>
      <c r="BH23" s="43"/>
    </row>
    <row r="24" spans="1:60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>COUNTIF($K$10:$AO$10,"Sun")</f>
        <v>4</v>
      </c>
      <c r="K24" s="61" t="s">
        <v>20</v>
      </c>
      <c r="L24" s="61" t="s">
        <v>20</v>
      </c>
      <c r="M24" s="63" t="s">
        <v>21</v>
      </c>
      <c r="N24" s="61" t="s">
        <v>20</v>
      </c>
      <c r="O24" t="str">
        <f t="shared" si="32"/>
        <v>WO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t="str">
        <f t="shared" si="32"/>
        <v>WO</v>
      </c>
      <c r="W24" s="49" t="s">
        <v>20</v>
      </c>
      <c r="X24" s="49" t="s">
        <v>20</v>
      </c>
      <c r="Y24" s="49" t="s">
        <v>20</v>
      </c>
      <c r="Z24" s="49" t="s">
        <v>21</v>
      </c>
      <c r="AA24" s="49" t="s">
        <v>20</v>
      </c>
      <c r="AB24" s="49" t="s">
        <v>20</v>
      </c>
      <c r="AC24" t="str">
        <f t="shared" si="33"/>
        <v>WO</v>
      </c>
      <c r="AD24" s="49" t="s">
        <v>20</v>
      </c>
      <c r="AE24" s="49" t="s">
        <v>20</v>
      </c>
      <c r="AF24" s="49" t="s">
        <v>20</v>
      </c>
      <c r="AG24" s="49" t="s">
        <v>20</v>
      </c>
      <c r="AH24" s="49" t="s">
        <v>20</v>
      </c>
      <c r="AI24" s="49" t="s">
        <v>20</v>
      </c>
      <c r="AJ24" t="str">
        <f t="shared" si="33"/>
        <v>WO</v>
      </c>
      <c r="AK24" s="49" t="s">
        <v>20</v>
      </c>
      <c r="AL24" s="49" t="s">
        <v>21</v>
      </c>
      <c r="AM24" s="44" t="s">
        <v>22</v>
      </c>
      <c r="AN24" s="49" t="s">
        <v>20</v>
      </c>
      <c r="AO24" s="49" t="s">
        <v>20</v>
      </c>
      <c r="AP24" s="46"/>
      <c r="AQ24" s="44"/>
      <c r="AR24" s="4">
        <v>13</v>
      </c>
      <c r="AS24" s="5">
        <v>1013</v>
      </c>
      <c r="AT24" s="5" t="str">
        <f t="shared" si="30"/>
        <v>January</v>
      </c>
      <c r="AU24" s="24" t="s">
        <v>34</v>
      </c>
      <c r="AV24">
        <f>COUNTIF($L24:$AO24,"P")</f>
        <v>22</v>
      </c>
      <c r="AW24">
        <f>COUNTIF($L24:$AO24,"A")</f>
        <v>3</v>
      </c>
      <c r="AX24">
        <f>COUNTIF($L24:$AO24,"L")</f>
        <v>1</v>
      </c>
      <c r="AY24">
        <f>COUNTIF($K$10:$AO$10,"Sun")</f>
        <v>4</v>
      </c>
      <c r="AZ24">
        <f t="shared" si="31"/>
        <v>31</v>
      </c>
      <c r="BA24">
        <f>Janreport[[#This Row],[Days]]-Janreport[[#This Row],[Absent]]</f>
        <v>28</v>
      </c>
      <c r="BB24" s="27">
        <v>16000</v>
      </c>
      <c r="BC24" s="27">
        <f>Janreport[[#This Row],[Salary]]/Janreport[[#This Row],[Days]]</f>
        <v>516.12903225806451</v>
      </c>
      <c r="BD24" s="27">
        <f>Janreport[[#This Row],[Per day salary]]*Janreport[[#This Row],[Absent]]</f>
        <v>1548.3870967741937</v>
      </c>
      <c r="BE24" s="35">
        <f>Janreport[[#This Row],[Salary]]-Janreport[[#This Row],[Deduction]]</f>
        <v>14451.612903225807</v>
      </c>
      <c r="BF24" s="44"/>
      <c r="BG24" s="43"/>
      <c r="BH24" s="43"/>
    </row>
    <row r="25" spans="1:60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>COUNTIF($K$10:$AO$10,"Sun")</f>
        <v>4</v>
      </c>
      <c r="K25" s="61" t="s">
        <v>20</v>
      </c>
      <c r="L25" s="61" t="s">
        <v>20</v>
      </c>
      <c r="M25" s="63" t="s">
        <v>21</v>
      </c>
      <c r="N25" s="61" t="s">
        <v>20</v>
      </c>
      <c r="O25" t="str">
        <f t="shared" si="32"/>
        <v>WO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t="str">
        <f t="shared" si="32"/>
        <v>WO</v>
      </c>
      <c r="W25" s="49" t="s">
        <v>20</v>
      </c>
      <c r="X25" s="49" t="s">
        <v>21</v>
      </c>
      <c r="Y25" s="49" t="s">
        <v>20</v>
      </c>
      <c r="Z25" s="49" t="s">
        <v>20</v>
      </c>
      <c r="AA25" s="49" t="s">
        <v>20</v>
      </c>
      <c r="AB25" s="49" t="s">
        <v>20</v>
      </c>
      <c r="AC25" t="str">
        <f t="shared" si="33"/>
        <v>WO</v>
      </c>
      <c r="AD25" s="49" t="s">
        <v>20</v>
      </c>
      <c r="AE25" s="49" t="s">
        <v>20</v>
      </c>
      <c r="AF25" s="49" t="s">
        <v>20</v>
      </c>
      <c r="AG25" s="49" t="s">
        <v>20</v>
      </c>
      <c r="AH25" s="49" t="s">
        <v>20</v>
      </c>
      <c r="AI25" s="49" t="s">
        <v>20</v>
      </c>
      <c r="AJ25" t="str">
        <f t="shared" si="33"/>
        <v>WO</v>
      </c>
      <c r="AK25" s="49" t="s">
        <v>20</v>
      </c>
      <c r="AL25" s="49" t="s">
        <v>21</v>
      </c>
      <c r="AM25" s="44" t="s">
        <v>22</v>
      </c>
      <c r="AN25" s="49" t="s">
        <v>20</v>
      </c>
      <c r="AO25" s="49" t="s">
        <v>20</v>
      </c>
      <c r="AP25" s="46"/>
      <c r="AQ25" s="44"/>
      <c r="AR25" s="4">
        <v>14</v>
      </c>
      <c r="AS25" s="5">
        <v>1014</v>
      </c>
      <c r="AT25" s="5" t="str">
        <f t="shared" si="30"/>
        <v>January</v>
      </c>
      <c r="AU25" s="24" t="s">
        <v>35</v>
      </c>
      <c r="AV25">
        <f>COUNTIF($L25:$AO25,"P")</f>
        <v>22</v>
      </c>
      <c r="AW25">
        <f>COUNTIF($L25:$AO25,"A")</f>
        <v>3</v>
      </c>
      <c r="AX25">
        <f>COUNTIF($L25:$AO25,"L")</f>
        <v>1</v>
      </c>
      <c r="AY25">
        <f>COUNTIF($K$10:$AO$10,"Sun")</f>
        <v>4</v>
      </c>
      <c r="AZ25">
        <f t="shared" si="31"/>
        <v>31</v>
      </c>
      <c r="BA25">
        <f>Janreport[[#This Row],[Days]]-Janreport[[#This Row],[Absent]]</f>
        <v>28</v>
      </c>
      <c r="BB25" s="27">
        <v>19000</v>
      </c>
      <c r="BC25" s="27">
        <f>Janreport[[#This Row],[Salary]]/Janreport[[#This Row],[Days]]</f>
        <v>612.90322580645159</v>
      </c>
      <c r="BD25" s="27">
        <f>Janreport[[#This Row],[Per day salary]]*Janreport[[#This Row],[Absent]]</f>
        <v>1838.7096774193546</v>
      </c>
      <c r="BE25" s="35">
        <f>Janreport[[#This Row],[Salary]]-Janreport[[#This Row],[Deduction]]</f>
        <v>17161.290322580644</v>
      </c>
      <c r="BF25" s="44"/>
      <c r="BG25" s="43"/>
      <c r="BH25" s="43"/>
    </row>
    <row r="26" spans="1:60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>COUNTIF($K$10:$AO$10,"Sun")</f>
        <v>4</v>
      </c>
      <c r="K26" s="61" t="s">
        <v>20</v>
      </c>
      <c r="L26" s="61" t="s">
        <v>20</v>
      </c>
      <c r="M26" s="63" t="s">
        <v>21</v>
      </c>
      <c r="N26" s="61" t="s">
        <v>20</v>
      </c>
      <c r="O26" t="str">
        <f t="shared" si="32"/>
        <v>WO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t="str">
        <f t="shared" si="32"/>
        <v>WO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t="str">
        <f t="shared" si="33"/>
        <v>WO</v>
      </c>
      <c r="AD26" s="49" t="s">
        <v>20</v>
      </c>
      <c r="AE26" s="49" t="s">
        <v>20</v>
      </c>
      <c r="AF26" s="49" t="s">
        <v>20</v>
      </c>
      <c r="AG26" s="49" t="s">
        <v>20</v>
      </c>
      <c r="AH26" s="49" t="s">
        <v>20</v>
      </c>
      <c r="AI26" s="49" t="s">
        <v>20</v>
      </c>
      <c r="AJ26" t="str">
        <f t="shared" si="33"/>
        <v>WO</v>
      </c>
      <c r="AK26" s="49" t="s">
        <v>20</v>
      </c>
      <c r="AL26" s="49" t="s">
        <v>21</v>
      </c>
      <c r="AM26" s="44" t="s">
        <v>22</v>
      </c>
      <c r="AN26" s="49" t="s">
        <v>20</v>
      </c>
      <c r="AO26" s="49" t="s">
        <v>20</v>
      </c>
      <c r="AP26" s="46"/>
      <c r="AQ26" s="44"/>
      <c r="AR26" s="4">
        <v>15</v>
      </c>
      <c r="AS26" s="5">
        <v>1015</v>
      </c>
      <c r="AT26" s="5" t="str">
        <f t="shared" si="30"/>
        <v>January</v>
      </c>
      <c r="AU26" s="24" t="s">
        <v>36</v>
      </c>
      <c r="AV26">
        <f>COUNTIF($L26:$AO26,"P")</f>
        <v>23</v>
      </c>
      <c r="AW26">
        <f>COUNTIF($L26:$AO26,"A")</f>
        <v>2</v>
      </c>
      <c r="AX26">
        <f>COUNTIF($L26:$AO26,"L")</f>
        <v>1</v>
      </c>
      <c r="AY26">
        <f>COUNTIF($K$10:$AO$10,"Sun")</f>
        <v>4</v>
      </c>
      <c r="AZ26">
        <f t="shared" si="31"/>
        <v>31</v>
      </c>
      <c r="BA26">
        <f>Janreport[[#This Row],[Days]]-Janreport[[#This Row],[Absent]]</f>
        <v>29</v>
      </c>
      <c r="BB26" s="27">
        <v>20000</v>
      </c>
      <c r="BC26" s="27">
        <f>Janreport[[#This Row],[Salary]]/Janreport[[#This Row],[Days]]</f>
        <v>645.16129032258061</v>
      </c>
      <c r="BD26" s="27">
        <f>Janreport[[#This Row],[Per day salary]]*Janreport[[#This Row],[Absent]]</f>
        <v>1290.3225806451612</v>
      </c>
      <c r="BE26" s="35">
        <f>Janreport[[#This Row],[Salary]]-Janreport[[#This Row],[Deduction]]</f>
        <v>18709.677419354837</v>
      </c>
      <c r="BF26" s="44"/>
      <c r="BG26" s="43"/>
      <c r="BH26" s="43"/>
    </row>
    <row r="27" spans="1:60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>COUNTIF($K$10:$AO$10,"Sun")</f>
        <v>4</v>
      </c>
      <c r="K27" s="61" t="s">
        <v>20</v>
      </c>
      <c r="L27" s="61" t="s">
        <v>20</v>
      </c>
      <c r="M27" s="63" t="s">
        <v>21</v>
      </c>
      <c r="N27" s="61" t="s">
        <v>20</v>
      </c>
      <c r="O27" t="str">
        <f t="shared" si="32"/>
        <v>WO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t="str">
        <f t="shared" si="32"/>
        <v>WO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9" t="s">
        <v>20</v>
      </c>
      <c r="AC27" t="str">
        <f t="shared" si="33"/>
        <v>WO</v>
      </c>
      <c r="AD27" s="49" t="s">
        <v>20</v>
      </c>
      <c r="AE27" s="49" t="s">
        <v>20</v>
      </c>
      <c r="AF27" s="49" t="s">
        <v>20</v>
      </c>
      <c r="AG27" s="49" t="s">
        <v>20</v>
      </c>
      <c r="AH27" s="49" t="s">
        <v>20</v>
      </c>
      <c r="AI27" s="49" t="s">
        <v>20</v>
      </c>
      <c r="AJ27" t="str">
        <f t="shared" si="33"/>
        <v>WO</v>
      </c>
      <c r="AK27" s="49" t="s">
        <v>20</v>
      </c>
      <c r="AL27" s="49" t="s">
        <v>21</v>
      </c>
      <c r="AM27" s="44" t="s">
        <v>22</v>
      </c>
      <c r="AN27" s="49" t="s">
        <v>20</v>
      </c>
      <c r="AO27" s="49" t="s">
        <v>20</v>
      </c>
      <c r="AP27" s="46"/>
      <c r="AQ27" s="44"/>
      <c r="AR27" s="4">
        <v>16</v>
      </c>
      <c r="AS27" s="5">
        <v>1016</v>
      </c>
      <c r="AT27" s="5" t="str">
        <f t="shared" si="30"/>
        <v>January</v>
      </c>
      <c r="AU27" s="24" t="s">
        <v>37</v>
      </c>
      <c r="AV27">
        <f>COUNTIF($L27:$AO27,"P")</f>
        <v>23</v>
      </c>
      <c r="AW27">
        <f>COUNTIF($L27:$AO27,"A")</f>
        <v>2</v>
      </c>
      <c r="AX27">
        <f>COUNTIF($L27:$AO27,"L")</f>
        <v>1</v>
      </c>
      <c r="AY27">
        <f>COUNTIF($K$10:$AO$10,"Sun")</f>
        <v>4</v>
      </c>
      <c r="AZ27">
        <f t="shared" si="31"/>
        <v>31</v>
      </c>
      <c r="BA27">
        <f>Janreport[[#This Row],[Days]]-Janreport[[#This Row],[Absent]]</f>
        <v>29</v>
      </c>
      <c r="BB27" s="27">
        <v>26000</v>
      </c>
      <c r="BC27" s="27">
        <f>Janreport[[#This Row],[Salary]]/Janreport[[#This Row],[Days]]</f>
        <v>838.70967741935488</v>
      </c>
      <c r="BD27" s="27">
        <f>Janreport[[#This Row],[Per day salary]]*Janreport[[#This Row],[Absent]]</f>
        <v>1677.4193548387098</v>
      </c>
      <c r="BE27" s="35">
        <f>Janreport[[#This Row],[Salary]]-Janreport[[#This Row],[Deduction]]</f>
        <v>24322.580645161292</v>
      </c>
      <c r="BF27" s="44"/>
      <c r="BG27" s="43"/>
      <c r="BH27" s="43"/>
    </row>
    <row r="28" spans="1:60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>COUNTIF($K$10:$AO$10,"Sun")</f>
        <v>4</v>
      </c>
      <c r="K28" s="61" t="s">
        <v>20</v>
      </c>
      <c r="L28" s="61" t="s">
        <v>20</v>
      </c>
      <c r="M28" s="63" t="s">
        <v>21</v>
      </c>
      <c r="N28" s="61" t="s">
        <v>20</v>
      </c>
      <c r="O28" t="str">
        <f t="shared" si="32"/>
        <v>WO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t="str">
        <f t="shared" si="32"/>
        <v>WO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21</v>
      </c>
      <c r="AB28" s="49" t="s">
        <v>20</v>
      </c>
      <c r="AC28" t="str">
        <f t="shared" ref="AC28:AO31" si="34">IF(AC$10="Sun","WO","")</f>
        <v>WO</v>
      </c>
      <c r="AD28" s="49" t="s">
        <v>20</v>
      </c>
      <c r="AE28" s="49" t="s">
        <v>20</v>
      </c>
      <c r="AF28" s="49" t="s">
        <v>20</v>
      </c>
      <c r="AG28" s="49" t="s">
        <v>20</v>
      </c>
      <c r="AH28" s="49" t="s">
        <v>20</v>
      </c>
      <c r="AI28" s="49" t="s">
        <v>20</v>
      </c>
      <c r="AJ28" t="str">
        <f t="shared" si="34"/>
        <v>WO</v>
      </c>
      <c r="AK28" s="49" t="s">
        <v>20</v>
      </c>
      <c r="AL28" s="49" t="s">
        <v>21</v>
      </c>
      <c r="AM28" s="44" t="s">
        <v>22</v>
      </c>
      <c r="AN28" s="49" t="s">
        <v>20</v>
      </c>
      <c r="AO28" s="49" t="s">
        <v>20</v>
      </c>
      <c r="AP28" s="46"/>
      <c r="AQ28" s="44"/>
      <c r="AR28" s="4">
        <v>17</v>
      </c>
      <c r="AS28" s="5">
        <v>1017</v>
      </c>
      <c r="AT28" s="5" t="str">
        <f t="shared" si="30"/>
        <v>January</v>
      </c>
      <c r="AU28" s="24" t="s">
        <v>38</v>
      </c>
      <c r="AV28">
        <f>COUNTIF($L28:$AO28,"P")</f>
        <v>22</v>
      </c>
      <c r="AW28">
        <f>COUNTIF($L28:$AO28,"A")</f>
        <v>3</v>
      </c>
      <c r="AX28">
        <f>COUNTIF($L28:$AO28,"L")</f>
        <v>1</v>
      </c>
      <c r="AY28">
        <f>COUNTIF($K$10:$AO$10,"Sun")</f>
        <v>4</v>
      </c>
      <c r="AZ28">
        <f t="shared" si="31"/>
        <v>31</v>
      </c>
      <c r="BA28">
        <f>Janreport[[#This Row],[Days]]-Janreport[[#This Row],[Absent]]</f>
        <v>28</v>
      </c>
      <c r="BB28" s="27">
        <v>28000</v>
      </c>
      <c r="BC28" s="27">
        <f>Janreport[[#This Row],[Salary]]/Janreport[[#This Row],[Days]]</f>
        <v>903.22580645161293</v>
      </c>
      <c r="BD28" s="27">
        <f>Janreport[[#This Row],[Per day salary]]*Janreport[[#This Row],[Absent]]</f>
        <v>2709.677419354839</v>
      </c>
      <c r="BE28" s="35">
        <f>Janreport[[#This Row],[Salary]]-Janreport[[#This Row],[Deduction]]</f>
        <v>25290.322580645159</v>
      </c>
      <c r="BF28" s="44"/>
      <c r="BG28" s="43"/>
      <c r="BH28" s="43"/>
    </row>
    <row r="29" spans="1:60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>COUNTIF($K$10:$AO$10,"Sun")</f>
        <v>4</v>
      </c>
      <c r="K29" s="61" t="s">
        <v>20</v>
      </c>
      <c r="L29" s="61" t="s">
        <v>20</v>
      </c>
      <c r="M29" s="63" t="s">
        <v>21</v>
      </c>
      <c r="N29" s="61" t="s">
        <v>20</v>
      </c>
      <c r="O29" t="str">
        <f t="shared" ref="O29:V31" si="35">IF(O$10="Sun","WO","")</f>
        <v>WO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t="str">
        <f t="shared" si="35"/>
        <v>WO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9" t="s">
        <v>20</v>
      </c>
      <c r="AC29" t="str">
        <f t="shared" si="34"/>
        <v>WO</v>
      </c>
      <c r="AD29" s="49" t="s">
        <v>20</v>
      </c>
      <c r="AE29" s="49" t="s">
        <v>20</v>
      </c>
      <c r="AF29" s="49" t="s">
        <v>20</v>
      </c>
      <c r="AG29" s="49" t="s">
        <v>20</v>
      </c>
      <c r="AH29" s="49" t="s">
        <v>20</v>
      </c>
      <c r="AI29" s="49" t="s">
        <v>20</v>
      </c>
      <c r="AJ29" t="str">
        <f t="shared" si="34"/>
        <v>WO</v>
      </c>
      <c r="AK29" s="49" t="s">
        <v>20</v>
      </c>
      <c r="AL29" s="49" t="s">
        <v>21</v>
      </c>
      <c r="AM29" s="44" t="s">
        <v>22</v>
      </c>
      <c r="AN29" s="49" t="s">
        <v>20</v>
      </c>
      <c r="AO29" s="49" t="s">
        <v>20</v>
      </c>
      <c r="AP29" s="46"/>
      <c r="AQ29" s="44"/>
      <c r="AR29" s="4">
        <v>18</v>
      </c>
      <c r="AS29" s="5">
        <v>1018</v>
      </c>
      <c r="AT29" s="5" t="str">
        <f t="shared" si="30"/>
        <v>January</v>
      </c>
      <c r="AU29" s="24" t="s">
        <v>39</v>
      </c>
      <c r="AV29">
        <f>COUNTIF($L29:$AO29,"P")</f>
        <v>23</v>
      </c>
      <c r="AW29">
        <f>COUNTIF($L29:$AO29,"A")</f>
        <v>2</v>
      </c>
      <c r="AX29">
        <f>COUNTIF($L29:$AO29,"L")</f>
        <v>1</v>
      </c>
      <c r="AY29">
        <f>COUNTIF($K$10:$AO$10,"Sun")</f>
        <v>4</v>
      </c>
      <c r="AZ29">
        <f t="shared" si="31"/>
        <v>31</v>
      </c>
      <c r="BA29">
        <f>Janreport[[#This Row],[Days]]-Janreport[[#This Row],[Absent]]</f>
        <v>29</v>
      </c>
      <c r="BB29" s="27">
        <v>39000</v>
      </c>
      <c r="BC29" s="27">
        <f>Janreport[[#This Row],[Salary]]/Janreport[[#This Row],[Days]]</f>
        <v>1258.0645161290322</v>
      </c>
      <c r="BD29" s="27">
        <f>Janreport[[#This Row],[Per day salary]]*Janreport[[#This Row],[Absent]]</f>
        <v>2516.1290322580644</v>
      </c>
      <c r="BE29" s="35">
        <f>Janreport[[#This Row],[Salary]]-Janreport[[#This Row],[Deduction]]</f>
        <v>36483.870967741939</v>
      </c>
      <c r="BF29" s="44"/>
      <c r="BG29" s="43"/>
      <c r="BH29" s="43"/>
    </row>
    <row r="30" spans="1:60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>COUNTIF($K$10:$AO$10,"Sun")</f>
        <v>4</v>
      </c>
      <c r="K30" s="61" t="s">
        <v>20</v>
      </c>
      <c r="L30" s="61" t="s">
        <v>20</v>
      </c>
      <c r="M30" s="63" t="s">
        <v>21</v>
      </c>
      <c r="N30" s="61" t="s">
        <v>20</v>
      </c>
      <c r="O30" t="str">
        <f t="shared" si="35"/>
        <v>WO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t="str">
        <f t="shared" si="35"/>
        <v>WO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9" t="s">
        <v>20</v>
      </c>
      <c r="AC30" t="str">
        <f t="shared" si="34"/>
        <v>WO</v>
      </c>
      <c r="AD30" s="49" t="s">
        <v>20</v>
      </c>
      <c r="AE30" s="49" t="s">
        <v>20</v>
      </c>
      <c r="AF30" s="49" t="s">
        <v>20</v>
      </c>
      <c r="AG30" s="49" t="s">
        <v>20</v>
      </c>
      <c r="AH30" s="49" t="s">
        <v>20</v>
      </c>
      <c r="AI30" s="49" t="s">
        <v>20</v>
      </c>
      <c r="AJ30" t="str">
        <f t="shared" si="34"/>
        <v>WO</v>
      </c>
      <c r="AK30" s="49" t="s">
        <v>20</v>
      </c>
      <c r="AL30" s="49" t="s">
        <v>21</v>
      </c>
      <c r="AM30" s="44" t="s">
        <v>22</v>
      </c>
      <c r="AN30" s="49" t="s">
        <v>20</v>
      </c>
      <c r="AO30" s="49" t="s">
        <v>20</v>
      </c>
      <c r="AP30" s="46"/>
      <c r="AQ30" s="44"/>
      <c r="AR30" s="4">
        <v>19</v>
      </c>
      <c r="AS30" s="5">
        <v>1019</v>
      </c>
      <c r="AT30" s="5" t="str">
        <f t="shared" si="30"/>
        <v>January</v>
      </c>
      <c r="AU30" s="24" t="s">
        <v>40</v>
      </c>
      <c r="AV30">
        <f>COUNTIF($L30:$AO30,"P")</f>
        <v>23</v>
      </c>
      <c r="AW30">
        <f>COUNTIF($L30:$AO30,"A")</f>
        <v>2</v>
      </c>
      <c r="AX30">
        <f>COUNTIF($L30:$AO30,"L")</f>
        <v>1</v>
      </c>
      <c r="AY30">
        <f>COUNTIF($K$10:$AO$10,"Sun")</f>
        <v>4</v>
      </c>
      <c r="AZ30">
        <f t="shared" si="31"/>
        <v>31</v>
      </c>
      <c r="BA30">
        <f>Janreport[[#This Row],[Days]]-Janreport[[#This Row],[Absent]]</f>
        <v>29</v>
      </c>
      <c r="BB30" s="27">
        <v>40000</v>
      </c>
      <c r="BC30" s="27">
        <f>Janreport[[#This Row],[Salary]]/Janreport[[#This Row],[Days]]</f>
        <v>1290.3225806451612</v>
      </c>
      <c r="BD30" s="27">
        <f>Janreport[[#This Row],[Per day salary]]*Janreport[[#This Row],[Absent]]</f>
        <v>2580.6451612903224</v>
      </c>
      <c r="BE30" s="35">
        <f>Janreport[[#This Row],[Salary]]-Janreport[[#This Row],[Deduction]]</f>
        <v>37419.354838709674</v>
      </c>
      <c r="BF30" s="44"/>
      <c r="BG30" s="43"/>
      <c r="BH30" s="43"/>
    </row>
    <row r="31" spans="1:60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>COUNTIF($K$10:$AO$10,"Sun")</f>
        <v>4</v>
      </c>
      <c r="K31" s="61" t="s">
        <v>20</v>
      </c>
      <c r="L31" s="61" t="s">
        <v>20</v>
      </c>
      <c r="M31" s="63" t="s">
        <v>21</v>
      </c>
      <c r="N31" s="61" t="s">
        <v>20</v>
      </c>
      <c r="O31" s="15" t="str">
        <f t="shared" si="35"/>
        <v>WO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15" t="str">
        <f t="shared" si="35"/>
        <v>WO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9" t="s">
        <v>20</v>
      </c>
      <c r="AC31" s="15" t="str">
        <f t="shared" si="34"/>
        <v>WO</v>
      </c>
      <c r="AD31" s="49" t="s">
        <v>20</v>
      </c>
      <c r="AE31" s="49" t="s">
        <v>20</v>
      </c>
      <c r="AF31" s="49" t="s">
        <v>20</v>
      </c>
      <c r="AG31" s="49" t="s">
        <v>20</v>
      </c>
      <c r="AH31" s="49" t="s">
        <v>20</v>
      </c>
      <c r="AI31" s="49" t="s">
        <v>20</v>
      </c>
      <c r="AJ31" s="15" t="str">
        <f t="shared" si="34"/>
        <v>WO</v>
      </c>
      <c r="AK31" s="49" t="s">
        <v>20</v>
      </c>
      <c r="AL31" s="49" t="s">
        <v>21</v>
      </c>
      <c r="AM31" s="44" t="s">
        <v>22</v>
      </c>
      <c r="AN31" s="49" t="s">
        <v>20</v>
      </c>
      <c r="AO31" s="49" t="s">
        <v>20</v>
      </c>
      <c r="AP31" s="46"/>
      <c r="AQ31" s="44"/>
      <c r="AR31" s="6">
        <v>20</v>
      </c>
      <c r="AS31" s="7">
        <v>1020</v>
      </c>
      <c r="AT31" s="7" t="str">
        <f t="shared" si="30"/>
        <v>January</v>
      </c>
      <c r="AU31" s="36" t="s">
        <v>41</v>
      </c>
      <c r="AV31" s="15">
        <f>COUNTIF($L31:$AO31,"P")</f>
        <v>23</v>
      </c>
      <c r="AW31" s="15">
        <f>COUNTIF($L31:$AO31,"A")</f>
        <v>2</v>
      </c>
      <c r="AX31" s="15">
        <f>COUNTIF($L31:$AO31,"L")</f>
        <v>1</v>
      </c>
      <c r="AY31" s="15">
        <f>COUNTIF($K$10:$AO$10,"Sun")</f>
        <v>4</v>
      </c>
      <c r="AZ31" s="15">
        <f t="shared" si="31"/>
        <v>31</v>
      </c>
      <c r="BA31" s="15">
        <f>Janreport[[#This Row],[Days]]-Janreport[[#This Row],[Absent]]</f>
        <v>29</v>
      </c>
      <c r="BB31" s="28">
        <v>42000</v>
      </c>
      <c r="BC31" s="28">
        <f>Janreport[[#This Row],[Salary]]/Janreport[[#This Row],[Days]]</f>
        <v>1354.8387096774193</v>
      </c>
      <c r="BD31" s="28">
        <f>Janreport[[#This Row],[Per day salary]]*Janreport[[#This Row],[Absent]]</f>
        <v>2709.6774193548385</v>
      </c>
      <c r="BE31" s="37">
        <f>Janreport[[#This Row],[Salary]]-Janreport[[#This Row],[Deduction]]</f>
        <v>39290.322580645159</v>
      </c>
      <c r="BF31" s="44"/>
      <c r="BG31" s="43"/>
      <c r="BH31" s="43"/>
    </row>
    <row r="32" spans="1:60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O12:AO31">
    <cfRule type="containsText" dxfId="276" priority="2" operator="containsText" text="L">
      <formula>NOT(ISERROR(SEARCH("L",O12)))</formula>
    </cfRule>
    <cfRule type="containsText" dxfId="275" priority="3" operator="containsText" text="A">
      <formula>NOT(ISERROR(SEARCH("A",O12)))</formula>
    </cfRule>
    <cfRule type="containsText" dxfId="274" priority="4" operator="containsText" text="P">
      <formula>NOT(ISERROR(SEARCH("P",O12)))</formula>
    </cfRule>
    <cfRule type="containsText" dxfId="273" priority="5" operator="containsText" text="WO">
      <formula>NOT(ISERROR(SEARCH("WO",O12)))</formula>
    </cfRule>
    <cfRule type="containsText" dxfId="272" priority="6" stopIfTrue="1" operator="containsText" text="WO">
      <formula>NOT(ISERROR(SEARCH("WO",O12)))</formula>
    </cfRule>
  </conditionalFormatting>
  <conditionalFormatting sqref="AM12:AM31">
    <cfRule type="containsText" dxfId="271" priority="1" operator="containsText" text="L">
      <formula>NOT(ISERROR(SEARCH("L",AM12)))</formula>
    </cfRule>
  </conditionalFormatting>
  <dataValidations count="3">
    <dataValidation allowBlank="1" showInputMessage="1" showErrorMessage="1" sqref="H11" xr:uid="{596A2C6E-E1D6-4F60-BC8C-4E11CB95EF90}"/>
    <dataValidation type="list" allowBlank="1" showInputMessage="1" showErrorMessage="1" sqref="AK12:AO31 P12:U31 W12:AB31 AD12:AI31" xr:uid="{3345D9CB-DA6C-4C6C-80C5-3C7572FAF104}">
      <formula1>"P,A,L"</formula1>
    </dataValidation>
    <dataValidation type="list" allowBlank="1" showInputMessage="1" showErrorMessage="1" sqref="K12:N31" xr:uid="{AFE0C4AF-9961-471A-AA3F-D6C432DCA3D4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F70CBE-13A6-4AC9-B5A6-22524280EC3E}">
          <x14:formula1>
            <xm:f>Rough!$A$1:$A$12</xm:f>
          </x14:formula1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EC53-4DF9-414B-B4A8-CF6BF643799F}">
  <dimension ref="A1:A12"/>
  <sheetViews>
    <sheetView workbookViewId="0">
      <selection activeCell="A12" sqref="A12"/>
    </sheetView>
  </sheetViews>
  <sheetFormatPr defaultRowHeight="14.45"/>
  <cols>
    <col min="1" max="1" width="11.140625" bestFit="1" customWidth="1"/>
  </cols>
  <sheetData>
    <row r="1" spans="1:1">
      <c r="A1" s="3">
        <v>45658</v>
      </c>
    </row>
    <row r="2" spans="1:1">
      <c r="A2" s="3">
        <v>45689</v>
      </c>
    </row>
    <row r="3" spans="1:1">
      <c r="A3" s="3">
        <v>45717</v>
      </c>
    </row>
    <row r="4" spans="1:1">
      <c r="A4" s="3">
        <v>45748</v>
      </c>
    </row>
    <row r="5" spans="1:1">
      <c r="A5" s="3">
        <v>45778</v>
      </c>
    </row>
    <row r="6" spans="1:1">
      <c r="A6" s="3">
        <v>45809</v>
      </c>
    </row>
    <row r="7" spans="1:1">
      <c r="A7" s="3">
        <v>45839</v>
      </c>
    </row>
    <row r="8" spans="1:1">
      <c r="A8" s="3">
        <v>45870</v>
      </c>
    </row>
    <row r="9" spans="1:1">
      <c r="A9" s="3">
        <v>45901</v>
      </c>
    </row>
    <row r="10" spans="1:1">
      <c r="A10" s="3">
        <v>45931</v>
      </c>
    </row>
    <row r="11" spans="1:1">
      <c r="A11" s="3">
        <v>45962</v>
      </c>
    </row>
    <row r="12" spans="1:1">
      <c r="A12" s="3">
        <v>45992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7167-5944-45E8-A66E-B8808D4C7FCD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7" t="s">
        <v>0</v>
      </c>
      <c r="H8" s="58">
        <v>45717</v>
      </c>
      <c r="I8" s="57">
        <f>(DATEDIF($H$8,$K$8,"D"))+1</f>
        <v>31</v>
      </c>
      <c r="J8" s="57" t="s">
        <v>1</v>
      </c>
      <c r="K8" s="58">
        <f>EOMONTH(H8,0)</f>
        <v>45747</v>
      </c>
      <c r="L8" s="54"/>
      <c r="M8" s="54"/>
      <c r="N8" s="54" t="s">
        <v>2</v>
      </c>
      <c r="O8" s="54" t="str">
        <f>TEXT($H$8,"MMMM")</f>
        <v>March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Sat</v>
      </c>
      <c r="L10" s="10" t="str">
        <f t="shared" ref="L10:AB10" si="0">TEXT(L11,"DDD")</f>
        <v>Sun</v>
      </c>
      <c r="M10" s="10" t="str">
        <f t="shared" si="0"/>
        <v>Mon</v>
      </c>
      <c r="N10" s="10" t="str">
        <f t="shared" si="0"/>
        <v>Tue</v>
      </c>
      <c r="O10" s="10" t="str">
        <f t="shared" si="0"/>
        <v>Wed</v>
      </c>
      <c r="P10" s="10" t="str">
        <f t="shared" si="0"/>
        <v>Thu</v>
      </c>
      <c r="Q10" s="10" t="str">
        <f t="shared" si="0"/>
        <v>Fri</v>
      </c>
      <c r="R10" s="10" t="str">
        <f t="shared" si="0"/>
        <v>Sat</v>
      </c>
      <c r="S10" s="10" t="str">
        <f t="shared" si="0"/>
        <v>Sun</v>
      </c>
      <c r="T10" s="10" t="str">
        <f t="shared" si="0"/>
        <v>Mon</v>
      </c>
      <c r="U10" s="10" t="str">
        <f t="shared" si="0"/>
        <v>Tue</v>
      </c>
      <c r="V10" s="10" t="str">
        <f t="shared" si="0"/>
        <v>Wed</v>
      </c>
      <c r="W10" s="10" t="str">
        <f t="shared" si="0"/>
        <v>Thu</v>
      </c>
      <c r="X10" s="10" t="str">
        <f t="shared" si="0"/>
        <v>Fri</v>
      </c>
      <c r="Y10" s="10" t="str">
        <f t="shared" si="0"/>
        <v>Sat</v>
      </c>
      <c r="Z10" s="10" t="str">
        <f t="shared" si="0"/>
        <v>Sun</v>
      </c>
      <c r="AA10" s="10" t="str">
        <f t="shared" si="0"/>
        <v>Mon</v>
      </c>
      <c r="AB10" s="10" t="str">
        <f t="shared" si="0"/>
        <v>Tue</v>
      </c>
      <c r="AC10" s="10" t="str">
        <f>TEXT(AC11,"DDD")</f>
        <v>Wed</v>
      </c>
      <c r="AD10" s="10" t="str">
        <f>TEXT(AD11,"DDD")</f>
        <v>Thu</v>
      </c>
      <c r="AE10" s="10" t="str">
        <f t="shared" ref="AE10:AO10" si="1">TEXT(AE11,"DDD")</f>
        <v>Fri</v>
      </c>
      <c r="AF10" s="10" t="str">
        <f t="shared" si="1"/>
        <v>Sat</v>
      </c>
      <c r="AG10" s="10" t="str">
        <f t="shared" si="1"/>
        <v>Sun</v>
      </c>
      <c r="AH10" s="10" t="str">
        <f t="shared" si="1"/>
        <v>Mon</v>
      </c>
      <c r="AI10" s="10" t="str">
        <f t="shared" si="1"/>
        <v>Tue</v>
      </c>
      <c r="AJ10" s="10" t="str">
        <f t="shared" si="1"/>
        <v>Wed</v>
      </c>
      <c r="AK10" s="10" t="str">
        <f t="shared" si="1"/>
        <v>Thu</v>
      </c>
      <c r="AL10" s="10" t="str">
        <f t="shared" si="1"/>
        <v>Fri</v>
      </c>
      <c r="AM10" s="10" t="str">
        <f t="shared" si="1"/>
        <v>Sat</v>
      </c>
      <c r="AN10" s="10" t="str">
        <f t="shared" si="1"/>
        <v>Sun</v>
      </c>
      <c r="AO10" s="11" t="str">
        <f t="shared" si="1"/>
        <v>Mon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45717</v>
      </c>
      <c r="L11" s="12">
        <f>IF(K11&lt;$K$8,K11+1,"")</f>
        <v>45718</v>
      </c>
      <c r="M11" s="12">
        <f t="shared" ref="M11:AQ11" si="2">IF(L11&lt;$K$8,L11+1,"")</f>
        <v>45719</v>
      </c>
      <c r="N11" s="12">
        <f t="shared" si="2"/>
        <v>45720</v>
      </c>
      <c r="O11" s="12">
        <f t="shared" si="2"/>
        <v>45721</v>
      </c>
      <c r="P11" s="12">
        <f t="shared" si="2"/>
        <v>45722</v>
      </c>
      <c r="Q11" s="12">
        <f t="shared" si="2"/>
        <v>45723</v>
      </c>
      <c r="R11" s="12">
        <f t="shared" si="2"/>
        <v>45724</v>
      </c>
      <c r="S11" s="12">
        <f t="shared" si="2"/>
        <v>45725</v>
      </c>
      <c r="T11" s="12">
        <f t="shared" si="2"/>
        <v>45726</v>
      </c>
      <c r="U11" s="12">
        <f t="shared" si="2"/>
        <v>45727</v>
      </c>
      <c r="V11" s="12">
        <f t="shared" si="2"/>
        <v>45728</v>
      </c>
      <c r="W11" s="12">
        <f t="shared" si="2"/>
        <v>45729</v>
      </c>
      <c r="X11" s="12">
        <f t="shared" si="2"/>
        <v>45730</v>
      </c>
      <c r="Y11" s="12">
        <f t="shared" si="2"/>
        <v>45731</v>
      </c>
      <c r="Z11" s="12">
        <f t="shared" si="2"/>
        <v>45732</v>
      </c>
      <c r="AA11" s="12">
        <f t="shared" si="2"/>
        <v>45733</v>
      </c>
      <c r="AB11" s="12">
        <f t="shared" si="2"/>
        <v>45734</v>
      </c>
      <c r="AC11" s="62">
        <f t="shared" si="2"/>
        <v>45735</v>
      </c>
      <c r="AD11" s="12">
        <f t="shared" si="2"/>
        <v>45736</v>
      </c>
      <c r="AE11" s="12">
        <f t="shared" si="2"/>
        <v>45737</v>
      </c>
      <c r="AF11" s="12">
        <f t="shared" si="2"/>
        <v>45738</v>
      </c>
      <c r="AG11" s="12">
        <f t="shared" si="2"/>
        <v>45739</v>
      </c>
      <c r="AH11" s="12">
        <f t="shared" si="2"/>
        <v>45740</v>
      </c>
      <c r="AI11" s="12">
        <f t="shared" si="2"/>
        <v>45741</v>
      </c>
      <c r="AJ11" s="12">
        <f t="shared" si="2"/>
        <v>45742</v>
      </c>
      <c r="AK11" s="12">
        <f t="shared" si="2"/>
        <v>45743</v>
      </c>
      <c r="AL11" s="12">
        <f t="shared" si="2"/>
        <v>45744</v>
      </c>
      <c r="AM11" s="12">
        <f t="shared" si="2"/>
        <v>45745</v>
      </c>
      <c r="AN11" s="12">
        <f t="shared" si="2"/>
        <v>45746</v>
      </c>
      <c r="AO11" s="13">
        <f t="shared" si="2"/>
        <v>45747</v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5</v>
      </c>
      <c r="K12" s="49" t="s">
        <v>20</v>
      </c>
      <c r="L12" t="str">
        <f t="shared" ref="L12" si="3">IF(L$10="Sun","WO","")</f>
        <v>WO</v>
      </c>
      <c r="M12" s="49" t="s">
        <v>20</v>
      </c>
      <c r="N12" s="49" t="s">
        <v>20</v>
      </c>
      <c r="O12" s="49" t="s">
        <v>20</v>
      </c>
      <c r="P12" s="49" t="s">
        <v>20</v>
      </c>
      <c r="Q12" s="49" t="s">
        <v>20</v>
      </c>
      <c r="R12" s="49" t="s">
        <v>20</v>
      </c>
      <c r="S12" t="str">
        <f t="shared" ref="S12" si="4">IF(S$10="Sun","WO","")</f>
        <v>WO</v>
      </c>
      <c r="T12" s="49" t="s">
        <v>20</v>
      </c>
      <c r="U12" s="49" t="s">
        <v>21</v>
      </c>
      <c r="V12" s="49" t="s">
        <v>20</v>
      </c>
      <c r="W12" s="49" t="s">
        <v>20</v>
      </c>
      <c r="X12" s="49" t="s">
        <v>20</v>
      </c>
      <c r="Y12" s="49" t="s">
        <v>22</v>
      </c>
      <c r="Z12" t="str">
        <f t="shared" ref="Z12:AG13" si="5">IF(Z$10="Sun","WO","")</f>
        <v>WO</v>
      </c>
      <c r="AA12" s="61" t="s">
        <v>20</v>
      </c>
      <c r="AB12" s="61" t="s">
        <v>20</v>
      </c>
      <c r="AC12" s="61" t="s">
        <v>20</v>
      </c>
      <c r="AD12" s="63" t="s">
        <v>21</v>
      </c>
      <c r="AE12" s="64" t="s">
        <v>22</v>
      </c>
      <c r="AF12" s="61" t="s">
        <v>20</v>
      </c>
      <c r="AG12" t="str">
        <f t="shared" si="5"/>
        <v>WO</v>
      </c>
      <c r="AH12" s="49" t="s">
        <v>20</v>
      </c>
      <c r="AI12" s="49" t="s">
        <v>20</v>
      </c>
      <c r="AJ12" s="49" t="s">
        <v>20</v>
      </c>
      <c r="AK12" s="49" t="s">
        <v>20</v>
      </c>
      <c r="AL12" s="49" t="s">
        <v>20</v>
      </c>
      <c r="AM12" s="49" t="s">
        <v>20</v>
      </c>
      <c r="AN12" t="str">
        <f t="shared" ref="L12:AO28" si="6">IF(AN$10="Sun","WO","")</f>
        <v>WO</v>
      </c>
      <c r="AO12" s="50" t="s">
        <v>20</v>
      </c>
      <c r="AP12" s="46"/>
      <c r="AQ12" s="44"/>
      <c r="AR12" s="29">
        <v>1</v>
      </c>
      <c r="AS12" s="30">
        <v>1001</v>
      </c>
      <c r="AT12" s="30" t="str">
        <f t="shared" ref="AT12:AT31" si="7">$O$8</f>
        <v>March</v>
      </c>
      <c r="AU12" s="31" t="s">
        <v>19</v>
      </c>
      <c r="AV12" s="32">
        <f>COUNTIF($K12:$AO12,"P")</f>
        <v>22</v>
      </c>
      <c r="AW12" s="32">
        <f t="shared" ref="AW12:AW31" si="8">COUNTIF($K12:$AO12,"A")</f>
        <v>2</v>
      </c>
      <c r="AX12" s="32">
        <f t="shared" ref="AX12:AX31" si="9">COUNTIF($K12:$AO12,"L")</f>
        <v>2</v>
      </c>
      <c r="AY12" s="32">
        <f t="shared" ref="AY12:AY31" si="10">COUNTIF($K$10:$AO$10,"Sun")</f>
        <v>5</v>
      </c>
      <c r="AZ12" s="32">
        <f t="shared" ref="AZ12:AZ31" si="11">$I$8</f>
        <v>31</v>
      </c>
      <c r="BA12" s="32">
        <f>Janreport23[[#This Row],[Days]]-Janreport23[[#This Row],[Absent]]</f>
        <v>29</v>
      </c>
      <c r="BB12" s="33">
        <v>10000</v>
      </c>
      <c r="BC12" s="33">
        <f>Janreport23[[#This Row],[Salary]]/Janreport23[[#This Row],[Days]]</f>
        <v>322.58064516129031</v>
      </c>
      <c r="BD12" s="33">
        <f>Janreport23[[#This Row],[Per day salary]]*Janreport23[[#This Row],[Absent]]</f>
        <v>645.16129032258061</v>
      </c>
      <c r="BE12" s="34">
        <f>Janreport23[[#This Row],[Salary]]-Janreport23[[#This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12">COUNTIF($K$10:$AO$10,"Sun")</f>
        <v>5</v>
      </c>
      <c r="K13" s="49" t="s">
        <v>20</v>
      </c>
      <c r="L13" t="str">
        <f>IF(L$10="Sun","WO","")</f>
        <v>WO</v>
      </c>
      <c r="M13" s="49" t="s">
        <v>20</v>
      </c>
      <c r="N13" s="49" t="s">
        <v>20</v>
      </c>
      <c r="O13" s="49" t="s">
        <v>20</v>
      </c>
      <c r="P13" s="49" t="s">
        <v>20</v>
      </c>
      <c r="Q13" s="49" t="s">
        <v>20</v>
      </c>
      <c r="R13" s="49" t="s">
        <v>20</v>
      </c>
      <c r="S13" t="str">
        <f t="shared" ref="K13:Z28" si="13">IF(S$10="Sun","WO","")</f>
        <v>WO</v>
      </c>
      <c r="T13" s="49" t="s">
        <v>20</v>
      </c>
      <c r="U13" s="49" t="s">
        <v>21</v>
      </c>
      <c r="V13" s="49" t="s">
        <v>20</v>
      </c>
      <c r="W13" s="49" t="s">
        <v>20</v>
      </c>
      <c r="X13" s="49" t="s">
        <v>20</v>
      </c>
      <c r="Y13" s="49" t="s">
        <v>22</v>
      </c>
      <c r="Z13" t="str">
        <f t="shared" si="13"/>
        <v>WO</v>
      </c>
      <c r="AA13" s="61" t="s">
        <v>20</v>
      </c>
      <c r="AB13" s="61" t="s">
        <v>20</v>
      </c>
      <c r="AC13" s="61" t="s">
        <v>20</v>
      </c>
      <c r="AD13" s="63" t="s">
        <v>21</v>
      </c>
      <c r="AE13" s="64" t="s">
        <v>22</v>
      </c>
      <c r="AF13" s="61" t="s">
        <v>20</v>
      </c>
      <c r="AG13" t="str">
        <f t="shared" si="6"/>
        <v>WO</v>
      </c>
      <c r="AH13" s="49" t="s">
        <v>20</v>
      </c>
      <c r="AI13" s="49" t="s">
        <v>20</v>
      </c>
      <c r="AJ13" s="49" t="s">
        <v>20</v>
      </c>
      <c r="AK13" s="49" t="s">
        <v>20</v>
      </c>
      <c r="AL13" s="49" t="s">
        <v>20</v>
      </c>
      <c r="AM13" s="49" t="s">
        <v>20</v>
      </c>
      <c r="AN13" t="str">
        <f t="shared" si="6"/>
        <v>WO</v>
      </c>
      <c r="AO13" s="50" t="s">
        <v>20</v>
      </c>
      <c r="AP13" s="46"/>
      <c r="AQ13" s="44"/>
      <c r="AR13" s="4">
        <v>2</v>
      </c>
      <c r="AS13" s="5">
        <v>1002</v>
      </c>
      <c r="AT13" s="5" t="str">
        <f t="shared" si="7"/>
        <v>March</v>
      </c>
      <c r="AU13" s="24" t="s">
        <v>23</v>
      </c>
      <c r="AV13">
        <f t="shared" ref="AV13:AV31" si="14">COUNTIF($K13:$AO13,"P")</f>
        <v>22</v>
      </c>
      <c r="AW13">
        <f t="shared" si="8"/>
        <v>2</v>
      </c>
      <c r="AX13">
        <f t="shared" si="9"/>
        <v>2</v>
      </c>
      <c r="AY13">
        <f t="shared" si="10"/>
        <v>5</v>
      </c>
      <c r="AZ13">
        <f t="shared" si="11"/>
        <v>31</v>
      </c>
      <c r="BA13">
        <f>Janreport23[[#This Row],[Days]]-Janreport23[[#This Row],[Absent]]</f>
        <v>29</v>
      </c>
      <c r="BB13" s="27">
        <v>25000</v>
      </c>
      <c r="BC13" s="27">
        <f>Janreport23[[#This Row],[Salary]]/Janreport23[[#This Row],[Days]]</f>
        <v>806.45161290322585</v>
      </c>
      <c r="BD13" s="27">
        <f>Janreport23[[#This Row],[Per day salary]]*Janreport23[[#This Row],[Absent]]</f>
        <v>1612.9032258064517</v>
      </c>
      <c r="BE13" s="35">
        <f>Janreport23[[#This Row],[Salary]]-Janreport23[[#This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12"/>
        <v>5</v>
      </c>
      <c r="K14" s="49" t="s">
        <v>20</v>
      </c>
      <c r="L14" t="str">
        <f t="shared" si="6"/>
        <v>WO</v>
      </c>
      <c r="M14" s="49" t="s">
        <v>20</v>
      </c>
      <c r="N14" s="49" t="s">
        <v>20</v>
      </c>
      <c r="O14" s="49" t="s">
        <v>20</v>
      </c>
      <c r="P14" s="49" t="s">
        <v>20</v>
      </c>
      <c r="Q14" s="49" t="s">
        <v>20</v>
      </c>
      <c r="R14" s="49" t="s">
        <v>20</v>
      </c>
      <c r="S14" t="str">
        <f t="shared" si="13"/>
        <v>WO</v>
      </c>
      <c r="T14" s="49" t="s">
        <v>20</v>
      </c>
      <c r="U14" s="49" t="s">
        <v>21</v>
      </c>
      <c r="V14" s="49" t="s">
        <v>20</v>
      </c>
      <c r="W14" s="49" t="s">
        <v>20</v>
      </c>
      <c r="X14" s="49" t="s">
        <v>20</v>
      </c>
      <c r="Y14" s="49" t="s">
        <v>22</v>
      </c>
      <c r="Z14" t="str">
        <f t="shared" si="13"/>
        <v>WO</v>
      </c>
      <c r="AA14" s="61" t="s">
        <v>20</v>
      </c>
      <c r="AB14" s="61" t="s">
        <v>20</v>
      </c>
      <c r="AC14" s="61" t="s">
        <v>20</v>
      </c>
      <c r="AD14" s="63" t="s">
        <v>21</v>
      </c>
      <c r="AE14" s="64" t="s">
        <v>22</v>
      </c>
      <c r="AF14" s="61" t="s">
        <v>20</v>
      </c>
      <c r="AG14" t="str">
        <f t="shared" si="6"/>
        <v>WO</v>
      </c>
      <c r="AH14" s="49" t="s">
        <v>20</v>
      </c>
      <c r="AI14" s="49" t="s">
        <v>20</v>
      </c>
      <c r="AJ14" s="49" t="s">
        <v>20</v>
      </c>
      <c r="AK14" s="49" t="s">
        <v>20</v>
      </c>
      <c r="AL14" s="49" t="s">
        <v>20</v>
      </c>
      <c r="AM14" s="49" t="s">
        <v>20</v>
      </c>
      <c r="AN14" t="str">
        <f t="shared" si="6"/>
        <v>WO</v>
      </c>
      <c r="AO14" s="50" t="s">
        <v>20</v>
      </c>
      <c r="AP14" s="46"/>
      <c r="AQ14" s="44"/>
      <c r="AR14" s="4">
        <v>3</v>
      </c>
      <c r="AS14" s="5">
        <v>1003</v>
      </c>
      <c r="AT14" s="5" t="str">
        <f t="shared" si="7"/>
        <v>March</v>
      </c>
      <c r="AU14" s="24" t="s">
        <v>24</v>
      </c>
      <c r="AV14">
        <f t="shared" si="14"/>
        <v>22</v>
      </c>
      <c r="AW14">
        <f t="shared" si="8"/>
        <v>2</v>
      </c>
      <c r="AX14">
        <f t="shared" si="9"/>
        <v>2</v>
      </c>
      <c r="AY14">
        <f t="shared" si="10"/>
        <v>5</v>
      </c>
      <c r="AZ14">
        <f t="shared" si="11"/>
        <v>31</v>
      </c>
      <c r="BA14">
        <f>Janreport23[[#This Row],[Days]]-Janreport23[[#This Row],[Absent]]</f>
        <v>29</v>
      </c>
      <c r="BB14" s="27">
        <v>32000</v>
      </c>
      <c r="BC14" s="27">
        <f>Janreport23[[#This Row],[Salary]]/Janreport23[[#This Row],[Days]]</f>
        <v>1032.258064516129</v>
      </c>
      <c r="BD14" s="27">
        <f>Janreport23[[#This Row],[Per day salary]]*Janreport23[[#This Row],[Absent]]</f>
        <v>2064.516129032258</v>
      </c>
      <c r="BE14" s="35">
        <f>Janreport23[[#This Row],[Salary]]-Janreport23[[#This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12"/>
        <v>5</v>
      </c>
      <c r="K15" s="49" t="s">
        <v>20</v>
      </c>
      <c r="L15" t="str">
        <f t="shared" si="13"/>
        <v>WO</v>
      </c>
      <c r="M15" s="49" t="s">
        <v>20</v>
      </c>
      <c r="N15" s="49" t="s">
        <v>20</v>
      </c>
      <c r="O15" s="49" t="s">
        <v>20</v>
      </c>
      <c r="P15" s="49" t="s">
        <v>20</v>
      </c>
      <c r="Q15" s="49" t="s">
        <v>20</v>
      </c>
      <c r="R15" s="49" t="s">
        <v>20</v>
      </c>
      <c r="S15" t="str">
        <f t="shared" si="13"/>
        <v>WO</v>
      </c>
      <c r="T15" s="49" t="s">
        <v>20</v>
      </c>
      <c r="U15" s="49" t="s">
        <v>21</v>
      </c>
      <c r="V15" s="49" t="s">
        <v>20</v>
      </c>
      <c r="W15" s="49" t="s">
        <v>20</v>
      </c>
      <c r="X15" s="49" t="s">
        <v>20</v>
      </c>
      <c r="Y15" s="49" t="s">
        <v>22</v>
      </c>
      <c r="Z15" t="str">
        <f t="shared" si="13"/>
        <v>WO</v>
      </c>
      <c r="AA15" s="61" t="s">
        <v>20</v>
      </c>
      <c r="AB15" s="61" t="s">
        <v>20</v>
      </c>
      <c r="AC15" s="61" t="s">
        <v>20</v>
      </c>
      <c r="AD15" s="63" t="s">
        <v>21</v>
      </c>
      <c r="AE15" s="64" t="s">
        <v>22</v>
      </c>
      <c r="AF15" s="61" t="s">
        <v>20</v>
      </c>
      <c r="AG15" t="str">
        <f t="shared" si="6"/>
        <v>WO</v>
      </c>
      <c r="AH15" s="49" t="s">
        <v>20</v>
      </c>
      <c r="AI15" s="49" t="s">
        <v>20</v>
      </c>
      <c r="AJ15" s="49" t="s">
        <v>20</v>
      </c>
      <c r="AK15" s="49" t="s">
        <v>20</v>
      </c>
      <c r="AL15" s="49" t="s">
        <v>20</v>
      </c>
      <c r="AM15" s="49" t="s">
        <v>20</v>
      </c>
      <c r="AN15" t="str">
        <f t="shared" si="6"/>
        <v>WO</v>
      </c>
      <c r="AO15" s="50" t="s">
        <v>20</v>
      </c>
      <c r="AP15" s="46"/>
      <c r="AQ15" s="44"/>
      <c r="AR15" s="4">
        <v>4</v>
      </c>
      <c r="AS15" s="5">
        <v>1004</v>
      </c>
      <c r="AT15" s="5" t="str">
        <f t="shared" si="7"/>
        <v>March</v>
      </c>
      <c r="AU15" s="24" t="s">
        <v>25</v>
      </c>
      <c r="AV15">
        <f t="shared" si="14"/>
        <v>22</v>
      </c>
      <c r="AW15">
        <f t="shared" si="8"/>
        <v>2</v>
      </c>
      <c r="AX15">
        <f t="shared" si="9"/>
        <v>2</v>
      </c>
      <c r="AY15">
        <f t="shared" si="10"/>
        <v>5</v>
      </c>
      <c r="AZ15">
        <f t="shared" si="11"/>
        <v>31</v>
      </c>
      <c r="BA15">
        <f>Janreport23[[#This Row],[Days]]-Janreport23[[#This Row],[Absent]]</f>
        <v>29</v>
      </c>
      <c r="BB15" s="27">
        <v>75000</v>
      </c>
      <c r="BC15" s="27">
        <f>Janreport23[[#This Row],[Salary]]/Janreport23[[#This Row],[Days]]</f>
        <v>2419.3548387096776</v>
      </c>
      <c r="BD15" s="27">
        <f>Janreport23[[#This Row],[Per day salary]]*Janreport23[[#This Row],[Absent]]</f>
        <v>4838.7096774193551</v>
      </c>
      <c r="BE15" s="35">
        <f>Janreport23[[#This Row],[Salary]]-Janreport23[[#This Row],[Deduction]]</f>
        <v>70161.290322580651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12"/>
        <v>5</v>
      </c>
      <c r="K16" s="49" t="s">
        <v>20</v>
      </c>
      <c r="L16" t="str">
        <f t="shared" si="13"/>
        <v>WO</v>
      </c>
      <c r="M16" s="49" t="s">
        <v>20</v>
      </c>
      <c r="N16" s="49" t="s">
        <v>20</v>
      </c>
      <c r="O16" s="49" t="s">
        <v>20</v>
      </c>
      <c r="P16" s="49" t="s">
        <v>20</v>
      </c>
      <c r="Q16" s="49" t="s">
        <v>20</v>
      </c>
      <c r="R16" s="49" t="s">
        <v>20</v>
      </c>
      <c r="S16" t="str">
        <f t="shared" si="13"/>
        <v>WO</v>
      </c>
      <c r="T16" s="49" t="s">
        <v>20</v>
      </c>
      <c r="U16" s="49" t="s">
        <v>21</v>
      </c>
      <c r="V16" s="49" t="s">
        <v>20</v>
      </c>
      <c r="W16" s="49" t="s">
        <v>20</v>
      </c>
      <c r="X16" s="49" t="s">
        <v>20</v>
      </c>
      <c r="Y16" s="49" t="s">
        <v>22</v>
      </c>
      <c r="Z16" t="str">
        <f t="shared" si="13"/>
        <v>WO</v>
      </c>
      <c r="AA16" s="61" t="s">
        <v>20</v>
      </c>
      <c r="AB16" s="61" t="s">
        <v>20</v>
      </c>
      <c r="AC16" s="61" t="s">
        <v>20</v>
      </c>
      <c r="AD16" s="63" t="s">
        <v>21</v>
      </c>
      <c r="AE16" s="64" t="s">
        <v>22</v>
      </c>
      <c r="AF16" s="61" t="s">
        <v>20</v>
      </c>
      <c r="AG16" t="str">
        <f t="shared" si="6"/>
        <v>WO</v>
      </c>
      <c r="AH16" s="49" t="s">
        <v>20</v>
      </c>
      <c r="AI16" s="49" t="s">
        <v>20</v>
      </c>
      <c r="AJ16" s="49" t="s">
        <v>20</v>
      </c>
      <c r="AK16" s="49" t="s">
        <v>20</v>
      </c>
      <c r="AL16" s="49" t="s">
        <v>20</v>
      </c>
      <c r="AM16" s="49" t="s">
        <v>20</v>
      </c>
      <c r="AN16" t="str">
        <f t="shared" si="6"/>
        <v>WO</v>
      </c>
      <c r="AO16" s="50" t="s">
        <v>20</v>
      </c>
      <c r="AP16" s="46"/>
      <c r="AQ16" s="44"/>
      <c r="AR16" s="4">
        <v>5</v>
      </c>
      <c r="AS16" s="5">
        <v>1005</v>
      </c>
      <c r="AT16" s="5" t="str">
        <f t="shared" si="7"/>
        <v>March</v>
      </c>
      <c r="AU16" s="24" t="s">
        <v>26</v>
      </c>
      <c r="AV16">
        <f t="shared" si="14"/>
        <v>22</v>
      </c>
      <c r="AW16">
        <f t="shared" si="8"/>
        <v>2</v>
      </c>
      <c r="AX16">
        <f t="shared" si="9"/>
        <v>2</v>
      </c>
      <c r="AY16">
        <f t="shared" si="10"/>
        <v>5</v>
      </c>
      <c r="AZ16">
        <f t="shared" si="11"/>
        <v>31</v>
      </c>
      <c r="BA16">
        <f>Janreport23[[#This Row],[Days]]-Janreport23[[#This Row],[Absent]]</f>
        <v>29</v>
      </c>
      <c r="BB16" s="27">
        <v>16000</v>
      </c>
      <c r="BC16" s="27">
        <f>Janreport23[[#This Row],[Salary]]/Janreport23[[#This Row],[Days]]</f>
        <v>516.12903225806451</v>
      </c>
      <c r="BD16" s="27">
        <f>Janreport23[[#This Row],[Per day salary]]*Janreport23[[#This Row],[Absent]]</f>
        <v>1032.258064516129</v>
      </c>
      <c r="BE16" s="35">
        <f>Janreport23[[#This Row],[Salary]]-Janreport23[[#This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12"/>
        <v>5</v>
      </c>
      <c r="K17" s="49" t="s">
        <v>20</v>
      </c>
      <c r="L17" t="str">
        <f t="shared" si="13"/>
        <v>WO</v>
      </c>
      <c r="M17" s="49" t="s">
        <v>20</v>
      </c>
      <c r="N17" s="49" t="s">
        <v>20</v>
      </c>
      <c r="O17" s="49" t="s">
        <v>20</v>
      </c>
      <c r="P17" s="49" t="s">
        <v>20</v>
      </c>
      <c r="Q17" s="49" t="s">
        <v>20</v>
      </c>
      <c r="R17" s="49" t="s">
        <v>20</v>
      </c>
      <c r="S17" t="str">
        <f t="shared" si="13"/>
        <v>WO</v>
      </c>
      <c r="T17" s="49" t="s">
        <v>20</v>
      </c>
      <c r="U17" s="49" t="s">
        <v>21</v>
      </c>
      <c r="V17" s="49" t="s">
        <v>20</v>
      </c>
      <c r="W17" s="49" t="s">
        <v>20</v>
      </c>
      <c r="X17" s="49" t="s">
        <v>20</v>
      </c>
      <c r="Y17" s="49" t="s">
        <v>22</v>
      </c>
      <c r="Z17" t="str">
        <f t="shared" si="13"/>
        <v>WO</v>
      </c>
      <c r="AA17" s="61" t="s">
        <v>20</v>
      </c>
      <c r="AB17" s="61" t="s">
        <v>20</v>
      </c>
      <c r="AC17" s="61" t="s">
        <v>20</v>
      </c>
      <c r="AD17" s="63" t="s">
        <v>21</v>
      </c>
      <c r="AE17" s="64" t="s">
        <v>22</v>
      </c>
      <c r="AF17" s="61" t="s">
        <v>20</v>
      </c>
      <c r="AG17" t="str">
        <f t="shared" si="6"/>
        <v>WO</v>
      </c>
      <c r="AH17" s="49" t="s">
        <v>20</v>
      </c>
      <c r="AI17" s="49" t="s">
        <v>20</v>
      </c>
      <c r="AJ17" s="49" t="s">
        <v>20</v>
      </c>
      <c r="AK17" s="49" t="s">
        <v>20</v>
      </c>
      <c r="AL17" s="49" t="s">
        <v>20</v>
      </c>
      <c r="AM17" s="49" t="s">
        <v>20</v>
      </c>
      <c r="AN17" t="str">
        <f t="shared" si="6"/>
        <v>WO</v>
      </c>
      <c r="AO17" s="50" t="s">
        <v>20</v>
      </c>
      <c r="AP17" s="46"/>
      <c r="AQ17" s="44"/>
      <c r="AR17" s="4">
        <v>6</v>
      </c>
      <c r="AS17" s="5">
        <v>1006</v>
      </c>
      <c r="AT17" s="5" t="str">
        <f t="shared" si="7"/>
        <v>March</v>
      </c>
      <c r="AU17" s="24" t="s">
        <v>27</v>
      </c>
      <c r="AV17">
        <f t="shared" si="14"/>
        <v>22</v>
      </c>
      <c r="AW17">
        <f t="shared" si="8"/>
        <v>2</v>
      </c>
      <c r="AX17">
        <f t="shared" si="9"/>
        <v>2</v>
      </c>
      <c r="AY17">
        <f t="shared" si="10"/>
        <v>5</v>
      </c>
      <c r="AZ17">
        <f t="shared" si="11"/>
        <v>31</v>
      </c>
      <c r="BA17">
        <f>Janreport23[[#This Row],[Days]]-Janreport23[[#This Row],[Absent]]</f>
        <v>29</v>
      </c>
      <c r="BB17" s="27">
        <v>31000</v>
      </c>
      <c r="BC17" s="27">
        <f>Janreport23[[#This Row],[Salary]]/Janreport23[[#This Row],[Days]]</f>
        <v>1000</v>
      </c>
      <c r="BD17" s="27">
        <f>Janreport23[[#This Row],[Per day salary]]*Janreport23[[#This Row],[Absent]]</f>
        <v>2000</v>
      </c>
      <c r="BE17" s="35">
        <f>Janreport23[[#This Row],[Salary]]-Janreport23[[#This Row],[Deduction]]</f>
        <v>29000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12"/>
        <v>5</v>
      </c>
      <c r="K18" s="49" t="s">
        <v>20</v>
      </c>
      <c r="L18" t="str">
        <f t="shared" si="13"/>
        <v>WO</v>
      </c>
      <c r="M18" s="49" t="s">
        <v>20</v>
      </c>
      <c r="N18" s="49" t="s">
        <v>20</v>
      </c>
      <c r="O18" s="49" t="s">
        <v>20</v>
      </c>
      <c r="P18" s="49" t="s">
        <v>20</v>
      </c>
      <c r="Q18" s="49" t="s">
        <v>20</v>
      </c>
      <c r="R18" s="49" t="s">
        <v>20</v>
      </c>
      <c r="S18" t="str">
        <f t="shared" si="13"/>
        <v>WO</v>
      </c>
      <c r="T18" s="49" t="s">
        <v>20</v>
      </c>
      <c r="U18" s="49" t="s">
        <v>21</v>
      </c>
      <c r="V18" s="49" t="s">
        <v>20</v>
      </c>
      <c r="W18" s="49" t="s">
        <v>20</v>
      </c>
      <c r="X18" s="49" t="s">
        <v>20</v>
      </c>
      <c r="Y18" s="49" t="s">
        <v>22</v>
      </c>
      <c r="Z18" t="str">
        <f t="shared" si="13"/>
        <v>WO</v>
      </c>
      <c r="AA18" s="61" t="s">
        <v>20</v>
      </c>
      <c r="AB18" s="61" t="s">
        <v>20</v>
      </c>
      <c r="AC18" s="61" t="s">
        <v>20</v>
      </c>
      <c r="AD18" s="63" t="s">
        <v>21</v>
      </c>
      <c r="AE18" s="64" t="s">
        <v>22</v>
      </c>
      <c r="AF18" s="61" t="s">
        <v>20</v>
      </c>
      <c r="AG18" t="str">
        <f t="shared" si="6"/>
        <v>WO</v>
      </c>
      <c r="AH18" s="49" t="s">
        <v>20</v>
      </c>
      <c r="AI18" s="49" t="s">
        <v>20</v>
      </c>
      <c r="AJ18" s="49" t="s">
        <v>20</v>
      </c>
      <c r="AK18" s="49" t="s">
        <v>20</v>
      </c>
      <c r="AL18" s="49" t="s">
        <v>20</v>
      </c>
      <c r="AM18" s="49" t="s">
        <v>20</v>
      </c>
      <c r="AN18" t="str">
        <f t="shared" si="6"/>
        <v>WO</v>
      </c>
      <c r="AO18" s="50" t="s">
        <v>20</v>
      </c>
      <c r="AP18" s="46"/>
      <c r="AQ18" s="44"/>
      <c r="AR18" s="4">
        <v>7</v>
      </c>
      <c r="AS18" s="5">
        <v>1007</v>
      </c>
      <c r="AT18" s="5" t="str">
        <f t="shared" si="7"/>
        <v>March</v>
      </c>
      <c r="AU18" s="24" t="s">
        <v>28</v>
      </c>
      <c r="AV18">
        <f t="shared" si="14"/>
        <v>22</v>
      </c>
      <c r="AW18">
        <f t="shared" si="8"/>
        <v>2</v>
      </c>
      <c r="AX18">
        <f t="shared" si="9"/>
        <v>2</v>
      </c>
      <c r="AY18">
        <f t="shared" si="10"/>
        <v>5</v>
      </c>
      <c r="AZ18">
        <f t="shared" si="11"/>
        <v>31</v>
      </c>
      <c r="BA18">
        <f>Janreport23[[#This Row],[Days]]-Janreport23[[#This Row],[Absent]]</f>
        <v>29</v>
      </c>
      <c r="BB18" s="27">
        <v>18000</v>
      </c>
      <c r="BC18" s="27">
        <f>Janreport23[[#This Row],[Salary]]/Janreport23[[#This Row],[Days]]</f>
        <v>580.64516129032256</v>
      </c>
      <c r="BD18" s="27">
        <f>Janreport23[[#This Row],[Per day salary]]*Janreport23[[#This Row],[Absent]]</f>
        <v>1161.2903225806451</v>
      </c>
      <c r="BE18" s="35">
        <f>Janreport23[[#This Row],[Salary]]-Janreport23[[#This Row],[Deduction]]</f>
        <v>16838.709677419356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12"/>
        <v>5</v>
      </c>
      <c r="K19" s="49" t="s">
        <v>20</v>
      </c>
      <c r="L19" t="str">
        <f t="shared" si="13"/>
        <v>WO</v>
      </c>
      <c r="M19" s="49" t="s">
        <v>20</v>
      </c>
      <c r="N19" s="49" t="s">
        <v>20</v>
      </c>
      <c r="O19" s="49" t="s">
        <v>20</v>
      </c>
      <c r="P19" s="49" t="s">
        <v>20</v>
      </c>
      <c r="Q19" s="49" t="s">
        <v>20</v>
      </c>
      <c r="R19" s="49" t="s">
        <v>20</v>
      </c>
      <c r="S19" t="str">
        <f t="shared" si="13"/>
        <v>WO</v>
      </c>
      <c r="T19" s="49" t="s">
        <v>20</v>
      </c>
      <c r="U19" s="49" t="s">
        <v>21</v>
      </c>
      <c r="V19" s="49" t="s">
        <v>20</v>
      </c>
      <c r="W19" s="49" t="s">
        <v>20</v>
      </c>
      <c r="X19" s="49" t="s">
        <v>20</v>
      </c>
      <c r="Y19" s="49" t="s">
        <v>22</v>
      </c>
      <c r="Z19" t="str">
        <f t="shared" si="13"/>
        <v>WO</v>
      </c>
      <c r="AA19" s="61" t="s">
        <v>20</v>
      </c>
      <c r="AB19" s="61" t="s">
        <v>20</v>
      </c>
      <c r="AC19" s="61" t="s">
        <v>20</v>
      </c>
      <c r="AD19" s="63" t="s">
        <v>21</v>
      </c>
      <c r="AE19" s="64" t="s">
        <v>22</v>
      </c>
      <c r="AF19" s="61" t="s">
        <v>20</v>
      </c>
      <c r="AG19" t="str">
        <f t="shared" si="6"/>
        <v>WO</v>
      </c>
      <c r="AH19" s="49" t="s">
        <v>20</v>
      </c>
      <c r="AI19" s="49" t="s">
        <v>20</v>
      </c>
      <c r="AJ19" s="49" t="s">
        <v>20</v>
      </c>
      <c r="AK19" s="49" t="s">
        <v>20</v>
      </c>
      <c r="AL19" s="49" t="s">
        <v>20</v>
      </c>
      <c r="AM19" s="49" t="s">
        <v>20</v>
      </c>
      <c r="AN19" t="str">
        <f t="shared" si="6"/>
        <v>WO</v>
      </c>
      <c r="AO19" s="50" t="s">
        <v>20</v>
      </c>
      <c r="AP19" s="46"/>
      <c r="AQ19" s="44"/>
      <c r="AR19" s="4">
        <v>8</v>
      </c>
      <c r="AS19" s="5">
        <v>1008</v>
      </c>
      <c r="AT19" s="5" t="str">
        <f t="shared" si="7"/>
        <v>March</v>
      </c>
      <c r="AU19" s="24" t="s">
        <v>29</v>
      </c>
      <c r="AV19">
        <f t="shared" si="14"/>
        <v>22</v>
      </c>
      <c r="AW19">
        <f t="shared" si="8"/>
        <v>2</v>
      </c>
      <c r="AX19">
        <f t="shared" si="9"/>
        <v>2</v>
      </c>
      <c r="AY19">
        <f t="shared" si="10"/>
        <v>5</v>
      </c>
      <c r="AZ19">
        <f t="shared" si="11"/>
        <v>31</v>
      </c>
      <c r="BA19">
        <f>Janreport23[[#This Row],[Days]]-Janreport23[[#This Row],[Absent]]</f>
        <v>29</v>
      </c>
      <c r="BB19" s="27">
        <v>52000</v>
      </c>
      <c r="BC19" s="27">
        <f>Janreport23[[#This Row],[Salary]]/Janreport23[[#This Row],[Days]]</f>
        <v>1677.4193548387098</v>
      </c>
      <c r="BD19" s="27">
        <f>Janreport23[[#This Row],[Per day salary]]*Janreport23[[#This Row],[Absent]]</f>
        <v>3354.8387096774195</v>
      </c>
      <c r="BE19" s="35">
        <f>Janreport23[[#This Row],[Salary]]-Janreport23[[#This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12"/>
        <v>5</v>
      </c>
      <c r="K20" s="49" t="s">
        <v>20</v>
      </c>
      <c r="L20" t="str">
        <f t="shared" si="13"/>
        <v>WO</v>
      </c>
      <c r="M20" s="49" t="s">
        <v>20</v>
      </c>
      <c r="N20" s="49" t="s">
        <v>20</v>
      </c>
      <c r="O20" s="49" t="s">
        <v>20</v>
      </c>
      <c r="P20" s="49" t="s">
        <v>20</v>
      </c>
      <c r="Q20" s="49" t="s">
        <v>20</v>
      </c>
      <c r="R20" s="49" t="s">
        <v>20</v>
      </c>
      <c r="S20" t="str">
        <f t="shared" si="13"/>
        <v>WO</v>
      </c>
      <c r="T20" s="49" t="s">
        <v>20</v>
      </c>
      <c r="U20" s="49" t="s">
        <v>21</v>
      </c>
      <c r="V20" s="49" t="s">
        <v>20</v>
      </c>
      <c r="W20" s="49" t="s">
        <v>20</v>
      </c>
      <c r="X20" s="49" t="s">
        <v>20</v>
      </c>
      <c r="Y20" s="49" t="s">
        <v>22</v>
      </c>
      <c r="Z20" t="str">
        <f t="shared" si="13"/>
        <v>WO</v>
      </c>
      <c r="AA20" s="61" t="s">
        <v>20</v>
      </c>
      <c r="AB20" s="61" t="s">
        <v>20</v>
      </c>
      <c r="AC20" s="61" t="s">
        <v>20</v>
      </c>
      <c r="AD20" s="63" t="s">
        <v>21</v>
      </c>
      <c r="AE20" s="64" t="s">
        <v>22</v>
      </c>
      <c r="AF20" s="61" t="s">
        <v>20</v>
      </c>
      <c r="AG20" t="str">
        <f t="shared" si="6"/>
        <v>WO</v>
      </c>
      <c r="AH20" s="49" t="s">
        <v>20</v>
      </c>
      <c r="AI20" s="49" t="s">
        <v>20</v>
      </c>
      <c r="AJ20" s="49" t="s">
        <v>20</v>
      </c>
      <c r="AK20" s="49" t="s">
        <v>20</v>
      </c>
      <c r="AL20" s="49" t="s">
        <v>20</v>
      </c>
      <c r="AM20" s="49" t="s">
        <v>20</v>
      </c>
      <c r="AN20" t="str">
        <f t="shared" si="6"/>
        <v>WO</v>
      </c>
      <c r="AO20" s="50" t="s">
        <v>20</v>
      </c>
      <c r="AP20" s="46"/>
      <c r="AQ20" s="44"/>
      <c r="AR20" s="4">
        <v>9</v>
      </c>
      <c r="AS20" s="5">
        <v>1009</v>
      </c>
      <c r="AT20" s="5" t="str">
        <f t="shared" si="7"/>
        <v>March</v>
      </c>
      <c r="AU20" s="24" t="s">
        <v>30</v>
      </c>
      <c r="AV20">
        <f t="shared" si="14"/>
        <v>22</v>
      </c>
      <c r="AW20">
        <f t="shared" si="8"/>
        <v>2</v>
      </c>
      <c r="AX20">
        <f t="shared" si="9"/>
        <v>2</v>
      </c>
      <c r="AY20">
        <f t="shared" si="10"/>
        <v>5</v>
      </c>
      <c r="AZ20">
        <f t="shared" si="11"/>
        <v>31</v>
      </c>
      <c r="BA20">
        <f>Janreport23[[#This Row],[Days]]-Janreport23[[#This Row],[Absent]]</f>
        <v>29</v>
      </c>
      <c r="BB20" s="27">
        <v>13000</v>
      </c>
      <c r="BC20" s="27">
        <f>Janreport23[[#This Row],[Salary]]/Janreport23[[#This Row],[Days]]</f>
        <v>419.35483870967744</v>
      </c>
      <c r="BD20" s="27">
        <f>Janreport23[[#This Row],[Per day salary]]*Janreport23[[#This Row],[Absent]]</f>
        <v>838.70967741935488</v>
      </c>
      <c r="BE20" s="35">
        <f>Janreport23[[#This Row],[Salary]]-Janreport23[[#This Row],[Deduction]]</f>
        <v>12161.290322580646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12"/>
        <v>5</v>
      </c>
      <c r="K21" s="49" t="s">
        <v>20</v>
      </c>
      <c r="L21" t="str">
        <f t="shared" si="13"/>
        <v>WO</v>
      </c>
      <c r="M21" s="49" t="s">
        <v>20</v>
      </c>
      <c r="N21" s="49" t="s">
        <v>20</v>
      </c>
      <c r="O21" s="49" t="s">
        <v>20</v>
      </c>
      <c r="P21" s="49" t="s">
        <v>20</v>
      </c>
      <c r="Q21" s="49" t="s">
        <v>20</v>
      </c>
      <c r="R21" s="49" t="s">
        <v>20</v>
      </c>
      <c r="S21" t="str">
        <f t="shared" si="13"/>
        <v>WO</v>
      </c>
      <c r="T21" s="49" t="s">
        <v>20</v>
      </c>
      <c r="U21" s="49" t="s">
        <v>21</v>
      </c>
      <c r="V21" s="49" t="s">
        <v>20</v>
      </c>
      <c r="W21" s="49" t="s">
        <v>20</v>
      </c>
      <c r="X21" s="49" t="s">
        <v>20</v>
      </c>
      <c r="Y21" s="49" t="s">
        <v>22</v>
      </c>
      <c r="Z21" t="str">
        <f t="shared" si="13"/>
        <v>WO</v>
      </c>
      <c r="AA21" s="61" t="s">
        <v>20</v>
      </c>
      <c r="AB21" s="61" t="s">
        <v>20</v>
      </c>
      <c r="AC21" s="61" t="s">
        <v>20</v>
      </c>
      <c r="AD21" s="63" t="s">
        <v>21</v>
      </c>
      <c r="AE21" s="64" t="s">
        <v>22</v>
      </c>
      <c r="AF21" s="61" t="s">
        <v>20</v>
      </c>
      <c r="AG21" t="str">
        <f t="shared" si="6"/>
        <v>WO</v>
      </c>
      <c r="AH21" s="49" t="s">
        <v>20</v>
      </c>
      <c r="AI21" s="49" t="s">
        <v>20</v>
      </c>
      <c r="AJ21" s="49" t="s">
        <v>20</v>
      </c>
      <c r="AK21" s="49" t="s">
        <v>20</v>
      </c>
      <c r="AL21" s="49" t="s">
        <v>20</v>
      </c>
      <c r="AM21" s="49" t="s">
        <v>20</v>
      </c>
      <c r="AN21" t="str">
        <f t="shared" si="6"/>
        <v>WO</v>
      </c>
      <c r="AO21" s="50" t="s">
        <v>20</v>
      </c>
      <c r="AP21" s="46"/>
      <c r="AQ21" s="44"/>
      <c r="AR21" s="4">
        <v>10</v>
      </c>
      <c r="AS21" s="5">
        <v>1010</v>
      </c>
      <c r="AT21" s="5" t="str">
        <f t="shared" si="7"/>
        <v>March</v>
      </c>
      <c r="AU21" s="24" t="s">
        <v>31</v>
      </c>
      <c r="AV21">
        <f t="shared" si="14"/>
        <v>22</v>
      </c>
      <c r="AW21">
        <f t="shared" si="8"/>
        <v>2</v>
      </c>
      <c r="AX21">
        <f t="shared" si="9"/>
        <v>2</v>
      </c>
      <c r="AY21">
        <f t="shared" si="10"/>
        <v>5</v>
      </c>
      <c r="AZ21">
        <f t="shared" si="11"/>
        <v>31</v>
      </c>
      <c r="BA21">
        <f>Janreport23[[#This Row],[Days]]-Janreport23[[#This Row],[Absent]]</f>
        <v>29</v>
      </c>
      <c r="BB21" s="27">
        <v>22000</v>
      </c>
      <c r="BC21" s="27">
        <f>Janreport23[[#This Row],[Salary]]/Janreport23[[#This Row],[Days]]</f>
        <v>709.67741935483866</v>
      </c>
      <c r="BD21" s="27">
        <f>Janreport23[[#This Row],[Per day salary]]*Janreport23[[#This Row],[Absent]]</f>
        <v>1419.3548387096773</v>
      </c>
      <c r="BE21" s="35">
        <f>Janreport23[[#This Row],[Salary]]-Janreport23[[#This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12"/>
        <v>5</v>
      </c>
      <c r="K22" s="49" t="s">
        <v>20</v>
      </c>
      <c r="L22" t="str">
        <f t="shared" si="13"/>
        <v>WO</v>
      </c>
      <c r="M22" s="49" t="s">
        <v>20</v>
      </c>
      <c r="N22" s="49" t="s">
        <v>20</v>
      </c>
      <c r="O22" s="49" t="s">
        <v>20</v>
      </c>
      <c r="P22" s="49" t="s">
        <v>20</v>
      </c>
      <c r="Q22" s="49" t="s">
        <v>20</v>
      </c>
      <c r="R22" s="49" t="s">
        <v>20</v>
      </c>
      <c r="S22" t="str">
        <f t="shared" si="13"/>
        <v>WO</v>
      </c>
      <c r="T22" s="49" t="s">
        <v>20</v>
      </c>
      <c r="U22" s="49" t="s">
        <v>21</v>
      </c>
      <c r="V22" s="49" t="s">
        <v>20</v>
      </c>
      <c r="W22" s="49" t="s">
        <v>20</v>
      </c>
      <c r="X22" s="49" t="s">
        <v>20</v>
      </c>
      <c r="Y22" s="49" t="s">
        <v>22</v>
      </c>
      <c r="Z22" t="str">
        <f t="shared" si="13"/>
        <v>WO</v>
      </c>
      <c r="AA22" s="61" t="s">
        <v>20</v>
      </c>
      <c r="AB22" s="61" t="s">
        <v>20</v>
      </c>
      <c r="AC22" s="61" t="s">
        <v>20</v>
      </c>
      <c r="AD22" s="63" t="s">
        <v>21</v>
      </c>
      <c r="AE22" s="64" t="s">
        <v>22</v>
      </c>
      <c r="AF22" s="61" t="s">
        <v>20</v>
      </c>
      <c r="AG22" t="str">
        <f t="shared" si="6"/>
        <v>WO</v>
      </c>
      <c r="AH22" s="49" t="s">
        <v>20</v>
      </c>
      <c r="AI22" s="49" t="s">
        <v>20</v>
      </c>
      <c r="AJ22" s="49" t="s">
        <v>20</v>
      </c>
      <c r="AK22" s="49" t="s">
        <v>20</v>
      </c>
      <c r="AL22" s="49" t="s">
        <v>20</v>
      </c>
      <c r="AM22" s="49" t="s">
        <v>20</v>
      </c>
      <c r="AN22" t="str">
        <f t="shared" si="6"/>
        <v>WO</v>
      </c>
      <c r="AO22" s="50" t="s">
        <v>20</v>
      </c>
      <c r="AP22" s="46"/>
      <c r="AQ22" s="44"/>
      <c r="AR22" s="4">
        <v>11</v>
      </c>
      <c r="AS22" s="5">
        <v>1011</v>
      </c>
      <c r="AT22" s="5" t="str">
        <f t="shared" si="7"/>
        <v>March</v>
      </c>
      <c r="AU22" s="24" t="s">
        <v>32</v>
      </c>
      <c r="AV22">
        <f t="shared" si="14"/>
        <v>22</v>
      </c>
      <c r="AW22">
        <f t="shared" si="8"/>
        <v>2</v>
      </c>
      <c r="AX22">
        <f t="shared" si="9"/>
        <v>2</v>
      </c>
      <c r="AY22">
        <f t="shared" si="10"/>
        <v>5</v>
      </c>
      <c r="AZ22">
        <f t="shared" si="11"/>
        <v>31</v>
      </c>
      <c r="BA22">
        <f>Janreport23[[#This Row],[Days]]-Janreport23[[#This Row],[Absent]]</f>
        <v>29</v>
      </c>
      <c r="BB22" s="27">
        <v>28000</v>
      </c>
      <c r="BC22" s="27">
        <f>Janreport23[[#This Row],[Salary]]/Janreport23[[#This Row],[Days]]</f>
        <v>903.22580645161293</v>
      </c>
      <c r="BD22" s="27">
        <f>Janreport23[[#This Row],[Per day salary]]*Janreport23[[#This Row],[Absent]]</f>
        <v>1806.4516129032259</v>
      </c>
      <c r="BE22" s="35">
        <f>Janreport23[[#This Row],[Salary]]-Janreport23[[#This Row],[Deduction]]</f>
        <v>26193.548387096773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12"/>
        <v>5</v>
      </c>
      <c r="K23" s="49" t="s">
        <v>20</v>
      </c>
      <c r="L23" t="str">
        <f t="shared" si="13"/>
        <v>WO</v>
      </c>
      <c r="M23" s="49" t="s">
        <v>20</v>
      </c>
      <c r="N23" s="49" t="s">
        <v>20</v>
      </c>
      <c r="O23" s="49" t="s">
        <v>20</v>
      </c>
      <c r="P23" s="49" t="s">
        <v>20</v>
      </c>
      <c r="Q23" s="49" t="s">
        <v>20</v>
      </c>
      <c r="R23" s="49" t="s">
        <v>20</v>
      </c>
      <c r="S23" t="str">
        <f t="shared" si="13"/>
        <v>WO</v>
      </c>
      <c r="T23" s="49" t="s">
        <v>20</v>
      </c>
      <c r="U23" s="49" t="s">
        <v>21</v>
      </c>
      <c r="V23" s="49" t="s">
        <v>20</v>
      </c>
      <c r="W23" s="49" t="s">
        <v>20</v>
      </c>
      <c r="X23" s="49" t="s">
        <v>20</v>
      </c>
      <c r="Y23" s="49" t="s">
        <v>22</v>
      </c>
      <c r="Z23" t="str">
        <f t="shared" si="13"/>
        <v>WO</v>
      </c>
      <c r="AA23" s="61" t="s">
        <v>20</v>
      </c>
      <c r="AB23" s="61" t="s">
        <v>20</v>
      </c>
      <c r="AC23" s="61" t="s">
        <v>20</v>
      </c>
      <c r="AD23" s="63" t="s">
        <v>21</v>
      </c>
      <c r="AE23" s="64" t="s">
        <v>22</v>
      </c>
      <c r="AF23" s="61" t="s">
        <v>20</v>
      </c>
      <c r="AG23" t="str">
        <f t="shared" si="6"/>
        <v>WO</v>
      </c>
      <c r="AH23" s="49" t="s">
        <v>20</v>
      </c>
      <c r="AI23" s="49" t="s">
        <v>20</v>
      </c>
      <c r="AJ23" s="49" t="s">
        <v>20</v>
      </c>
      <c r="AK23" s="49" t="s">
        <v>20</v>
      </c>
      <c r="AL23" s="49" t="s">
        <v>20</v>
      </c>
      <c r="AM23" s="49" t="s">
        <v>20</v>
      </c>
      <c r="AN23" t="str">
        <f t="shared" si="6"/>
        <v>WO</v>
      </c>
      <c r="AO23" s="50" t="s">
        <v>20</v>
      </c>
      <c r="AP23" s="46"/>
      <c r="AQ23" s="44"/>
      <c r="AR23" s="4">
        <v>12</v>
      </c>
      <c r="AS23" s="5">
        <v>1012</v>
      </c>
      <c r="AT23" s="5" t="str">
        <f t="shared" si="7"/>
        <v>March</v>
      </c>
      <c r="AU23" s="24" t="s">
        <v>33</v>
      </c>
      <c r="AV23">
        <f t="shared" si="14"/>
        <v>22</v>
      </c>
      <c r="AW23">
        <f t="shared" si="8"/>
        <v>2</v>
      </c>
      <c r="AX23">
        <f t="shared" si="9"/>
        <v>2</v>
      </c>
      <c r="AY23">
        <f t="shared" si="10"/>
        <v>5</v>
      </c>
      <c r="AZ23">
        <f t="shared" si="11"/>
        <v>31</v>
      </c>
      <c r="BA23">
        <f>Janreport23[[#This Row],[Days]]-Janreport23[[#This Row],[Absent]]</f>
        <v>29</v>
      </c>
      <c r="BB23" s="27">
        <v>42000</v>
      </c>
      <c r="BC23" s="27">
        <f>Janreport23[[#This Row],[Salary]]/Janreport23[[#This Row],[Days]]</f>
        <v>1354.8387096774193</v>
      </c>
      <c r="BD23" s="27">
        <f>Janreport23[[#This Row],[Per day salary]]*Janreport23[[#This Row],[Absent]]</f>
        <v>2709.6774193548385</v>
      </c>
      <c r="BE23" s="35">
        <f>Janreport23[[#This Row],[Salary]]-Janreport23[[#This Row],[Deduction]]</f>
        <v>39290.322580645159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12"/>
        <v>5</v>
      </c>
      <c r="K24" s="49" t="s">
        <v>20</v>
      </c>
      <c r="L24" t="str">
        <f t="shared" si="13"/>
        <v>WO</v>
      </c>
      <c r="M24" s="49" t="s">
        <v>20</v>
      </c>
      <c r="N24" s="49" t="s">
        <v>20</v>
      </c>
      <c r="O24" s="49" t="s">
        <v>20</v>
      </c>
      <c r="P24" s="49" t="s">
        <v>20</v>
      </c>
      <c r="Q24" s="49" t="s">
        <v>20</v>
      </c>
      <c r="R24" s="49" t="s">
        <v>20</v>
      </c>
      <c r="S24" t="str">
        <f t="shared" si="13"/>
        <v>WO</v>
      </c>
      <c r="T24" s="49" t="s">
        <v>20</v>
      </c>
      <c r="U24" s="49" t="s">
        <v>21</v>
      </c>
      <c r="V24" s="49" t="s">
        <v>20</v>
      </c>
      <c r="W24" s="49" t="s">
        <v>20</v>
      </c>
      <c r="X24" s="49" t="s">
        <v>20</v>
      </c>
      <c r="Y24" s="49" t="s">
        <v>22</v>
      </c>
      <c r="Z24" t="str">
        <f t="shared" si="13"/>
        <v>WO</v>
      </c>
      <c r="AA24" s="61" t="s">
        <v>20</v>
      </c>
      <c r="AB24" s="61" t="s">
        <v>20</v>
      </c>
      <c r="AC24" s="61" t="s">
        <v>20</v>
      </c>
      <c r="AD24" s="63" t="s">
        <v>21</v>
      </c>
      <c r="AE24" s="64" t="s">
        <v>22</v>
      </c>
      <c r="AF24" s="61" t="s">
        <v>20</v>
      </c>
      <c r="AG24" t="str">
        <f t="shared" si="6"/>
        <v>WO</v>
      </c>
      <c r="AH24" s="49" t="s">
        <v>20</v>
      </c>
      <c r="AI24" s="49" t="s">
        <v>20</v>
      </c>
      <c r="AJ24" s="49" t="s">
        <v>20</v>
      </c>
      <c r="AK24" s="49" t="s">
        <v>20</v>
      </c>
      <c r="AL24" s="49" t="s">
        <v>20</v>
      </c>
      <c r="AM24" s="49" t="s">
        <v>20</v>
      </c>
      <c r="AN24" t="str">
        <f t="shared" si="6"/>
        <v>WO</v>
      </c>
      <c r="AO24" s="50" t="s">
        <v>20</v>
      </c>
      <c r="AP24" s="46"/>
      <c r="AQ24" s="44"/>
      <c r="AR24" s="4">
        <v>13</v>
      </c>
      <c r="AS24" s="5">
        <v>1013</v>
      </c>
      <c r="AT24" s="5" t="str">
        <f t="shared" si="7"/>
        <v>March</v>
      </c>
      <c r="AU24" s="24" t="s">
        <v>34</v>
      </c>
      <c r="AV24">
        <f t="shared" si="14"/>
        <v>22</v>
      </c>
      <c r="AW24">
        <f t="shared" si="8"/>
        <v>2</v>
      </c>
      <c r="AX24">
        <f t="shared" si="9"/>
        <v>2</v>
      </c>
      <c r="AY24">
        <f t="shared" si="10"/>
        <v>5</v>
      </c>
      <c r="AZ24">
        <f t="shared" si="11"/>
        <v>31</v>
      </c>
      <c r="BA24">
        <f>Janreport23[[#This Row],[Days]]-Janreport23[[#This Row],[Absent]]</f>
        <v>29</v>
      </c>
      <c r="BB24" s="27">
        <v>16000</v>
      </c>
      <c r="BC24" s="27">
        <f>Janreport23[[#This Row],[Salary]]/Janreport23[[#This Row],[Days]]</f>
        <v>516.12903225806451</v>
      </c>
      <c r="BD24" s="27">
        <f>Janreport23[[#This Row],[Per day salary]]*Janreport23[[#This Row],[Absent]]</f>
        <v>1032.258064516129</v>
      </c>
      <c r="BE24" s="35">
        <f>Janreport23[[#This Row],[Salary]]-Janreport23[[#This Row],[Deduction]]</f>
        <v>14967.741935483871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12"/>
        <v>5</v>
      </c>
      <c r="K25" s="49" t="s">
        <v>20</v>
      </c>
      <c r="L25" t="str">
        <f t="shared" si="13"/>
        <v>WO</v>
      </c>
      <c r="M25" s="49" t="s">
        <v>20</v>
      </c>
      <c r="N25" s="49" t="s">
        <v>20</v>
      </c>
      <c r="O25" s="49" t="s">
        <v>20</v>
      </c>
      <c r="P25" s="49" t="s">
        <v>20</v>
      </c>
      <c r="Q25" s="49" t="s">
        <v>20</v>
      </c>
      <c r="R25" s="49" t="s">
        <v>20</v>
      </c>
      <c r="S25" t="str">
        <f t="shared" si="13"/>
        <v>WO</v>
      </c>
      <c r="T25" s="49" t="s">
        <v>20</v>
      </c>
      <c r="U25" s="49" t="s">
        <v>21</v>
      </c>
      <c r="V25" s="49" t="s">
        <v>20</v>
      </c>
      <c r="W25" s="49" t="s">
        <v>20</v>
      </c>
      <c r="X25" s="49" t="s">
        <v>20</v>
      </c>
      <c r="Y25" s="49" t="s">
        <v>22</v>
      </c>
      <c r="Z25" t="str">
        <f t="shared" si="13"/>
        <v>WO</v>
      </c>
      <c r="AA25" s="61" t="s">
        <v>20</v>
      </c>
      <c r="AB25" s="61" t="s">
        <v>20</v>
      </c>
      <c r="AC25" s="61" t="s">
        <v>20</v>
      </c>
      <c r="AD25" s="63" t="s">
        <v>21</v>
      </c>
      <c r="AE25" s="64" t="s">
        <v>22</v>
      </c>
      <c r="AF25" s="61" t="s">
        <v>20</v>
      </c>
      <c r="AG25" t="str">
        <f t="shared" si="6"/>
        <v>WO</v>
      </c>
      <c r="AH25" s="49" t="s">
        <v>20</v>
      </c>
      <c r="AI25" s="49" t="s">
        <v>20</v>
      </c>
      <c r="AJ25" s="49" t="s">
        <v>20</v>
      </c>
      <c r="AK25" s="49" t="s">
        <v>20</v>
      </c>
      <c r="AL25" s="49" t="s">
        <v>20</v>
      </c>
      <c r="AM25" s="49" t="s">
        <v>20</v>
      </c>
      <c r="AN25" t="str">
        <f t="shared" si="6"/>
        <v>WO</v>
      </c>
      <c r="AO25" s="50" t="s">
        <v>20</v>
      </c>
      <c r="AP25" s="46"/>
      <c r="AQ25" s="44"/>
      <c r="AR25" s="4">
        <v>14</v>
      </c>
      <c r="AS25" s="5">
        <v>1014</v>
      </c>
      <c r="AT25" s="5" t="str">
        <f t="shared" si="7"/>
        <v>March</v>
      </c>
      <c r="AU25" s="24" t="s">
        <v>35</v>
      </c>
      <c r="AV25">
        <f t="shared" si="14"/>
        <v>22</v>
      </c>
      <c r="AW25">
        <f t="shared" si="8"/>
        <v>2</v>
      </c>
      <c r="AX25">
        <f t="shared" si="9"/>
        <v>2</v>
      </c>
      <c r="AY25">
        <f t="shared" si="10"/>
        <v>5</v>
      </c>
      <c r="AZ25">
        <f t="shared" si="11"/>
        <v>31</v>
      </c>
      <c r="BA25">
        <f>Janreport23[[#This Row],[Days]]-Janreport23[[#This Row],[Absent]]</f>
        <v>29</v>
      </c>
      <c r="BB25" s="27">
        <v>19000</v>
      </c>
      <c r="BC25" s="27">
        <f>Janreport23[[#This Row],[Salary]]/Janreport23[[#This Row],[Days]]</f>
        <v>612.90322580645159</v>
      </c>
      <c r="BD25" s="27">
        <f>Janreport23[[#This Row],[Per day salary]]*Janreport23[[#This Row],[Absent]]</f>
        <v>1225.8064516129032</v>
      </c>
      <c r="BE25" s="35">
        <f>Janreport23[[#This Row],[Salary]]-Janreport23[[#This Row],[Deduction]]</f>
        <v>17774.193548387098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12"/>
        <v>5</v>
      </c>
      <c r="K26" s="49" t="s">
        <v>20</v>
      </c>
      <c r="L26" t="str">
        <f t="shared" si="13"/>
        <v>WO</v>
      </c>
      <c r="M26" s="49" t="s">
        <v>20</v>
      </c>
      <c r="N26" s="49" t="s">
        <v>20</v>
      </c>
      <c r="O26" s="49" t="s">
        <v>20</v>
      </c>
      <c r="P26" s="49" t="s">
        <v>20</v>
      </c>
      <c r="Q26" s="49" t="s">
        <v>20</v>
      </c>
      <c r="R26" s="49" t="s">
        <v>20</v>
      </c>
      <c r="S26" t="str">
        <f t="shared" si="13"/>
        <v>WO</v>
      </c>
      <c r="T26" s="49" t="s">
        <v>20</v>
      </c>
      <c r="U26" s="49" t="s">
        <v>21</v>
      </c>
      <c r="V26" s="49" t="s">
        <v>20</v>
      </c>
      <c r="W26" s="49" t="s">
        <v>20</v>
      </c>
      <c r="X26" s="49" t="s">
        <v>20</v>
      </c>
      <c r="Y26" s="49" t="s">
        <v>22</v>
      </c>
      <c r="Z26" t="str">
        <f t="shared" si="13"/>
        <v>WO</v>
      </c>
      <c r="AA26" s="61" t="s">
        <v>20</v>
      </c>
      <c r="AB26" s="61" t="s">
        <v>20</v>
      </c>
      <c r="AC26" s="61" t="s">
        <v>20</v>
      </c>
      <c r="AD26" s="63" t="s">
        <v>21</v>
      </c>
      <c r="AE26" s="64" t="s">
        <v>22</v>
      </c>
      <c r="AF26" s="61" t="s">
        <v>20</v>
      </c>
      <c r="AG26" t="str">
        <f t="shared" si="6"/>
        <v>WO</v>
      </c>
      <c r="AH26" s="49" t="s">
        <v>20</v>
      </c>
      <c r="AI26" s="49" t="s">
        <v>20</v>
      </c>
      <c r="AJ26" s="49" t="s">
        <v>20</v>
      </c>
      <c r="AK26" s="49" t="s">
        <v>20</v>
      </c>
      <c r="AL26" s="49" t="s">
        <v>20</v>
      </c>
      <c r="AM26" s="49" t="s">
        <v>20</v>
      </c>
      <c r="AN26" t="str">
        <f t="shared" si="6"/>
        <v>WO</v>
      </c>
      <c r="AO26" s="50" t="s">
        <v>20</v>
      </c>
      <c r="AP26" s="46"/>
      <c r="AQ26" s="44"/>
      <c r="AR26" s="4">
        <v>15</v>
      </c>
      <c r="AS26" s="5">
        <v>1015</v>
      </c>
      <c r="AT26" s="5" t="str">
        <f t="shared" si="7"/>
        <v>March</v>
      </c>
      <c r="AU26" s="24" t="s">
        <v>36</v>
      </c>
      <c r="AV26">
        <f t="shared" si="14"/>
        <v>22</v>
      </c>
      <c r="AW26">
        <f t="shared" si="8"/>
        <v>2</v>
      </c>
      <c r="AX26">
        <f t="shared" si="9"/>
        <v>2</v>
      </c>
      <c r="AY26">
        <f t="shared" si="10"/>
        <v>5</v>
      </c>
      <c r="AZ26">
        <f t="shared" si="11"/>
        <v>31</v>
      </c>
      <c r="BA26">
        <f>Janreport23[[#This Row],[Days]]-Janreport23[[#This Row],[Absent]]</f>
        <v>29</v>
      </c>
      <c r="BB26" s="27">
        <v>20000</v>
      </c>
      <c r="BC26" s="27">
        <f>Janreport23[[#This Row],[Salary]]/Janreport23[[#This Row],[Days]]</f>
        <v>645.16129032258061</v>
      </c>
      <c r="BD26" s="27">
        <f>Janreport23[[#This Row],[Per day salary]]*Janreport23[[#This Row],[Absent]]</f>
        <v>1290.3225806451612</v>
      </c>
      <c r="BE26" s="35">
        <f>Janreport23[[#This Row],[Salary]]-Janreport23[[#This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12"/>
        <v>5</v>
      </c>
      <c r="K27" s="49" t="s">
        <v>20</v>
      </c>
      <c r="L27" t="str">
        <f t="shared" si="13"/>
        <v>WO</v>
      </c>
      <c r="M27" s="49" t="s">
        <v>20</v>
      </c>
      <c r="N27" s="49" t="s">
        <v>20</v>
      </c>
      <c r="O27" s="49" t="s">
        <v>20</v>
      </c>
      <c r="P27" s="49" t="s">
        <v>20</v>
      </c>
      <c r="Q27" s="49" t="s">
        <v>20</v>
      </c>
      <c r="R27" s="49" t="s">
        <v>20</v>
      </c>
      <c r="S27" t="str">
        <f t="shared" si="13"/>
        <v>WO</v>
      </c>
      <c r="T27" s="49" t="s">
        <v>20</v>
      </c>
      <c r="U27" s="49" t="s">
        <v>21</v>
      </c>
      <c r="V27" s="49" t="s">
        <v>20</v>
      </c>
      <c r="W27" s="49" t="s">
        <v>20</v>
      </c>
      <c r="X27" s="49" t="s">
        <v>20</v>
      </c>
      <c r="Y27" s="49" t="s">
        <v>22</v>
      </c>
      <c r="Z27" t="str">
        <f t="shared" si="13"/>
        <v>WO</v>
      </c>
      <c r="AA27" s="61" t="s">
        <v>20</v>
      </c>
      <c r="AB27" s="61" t="s">
        <v>20</v>
      </c>
      <c r="AC27" s="61" t="s">
        <v>20</v>
      </c>
      <c r="AD27" s="63" t="s">
        <v>21</v>
      </c>
      <c r="AE27" s="64" t="s">
        <v>22</v>
      </c>
      <c r="AF27" s="61" t="s">
        <v>20</v>
      </c>
      <c r="AG27" t="str">
        <f t="shared" si="6"/>
        <v>WO</v>
      </c>
      <c r="AH27" s="49" t="s">
        <v>20</v>
      </c>
      <c r="AI27" s="49" t="s">
        <v>20</v>
      </c>
      <c r="AJ27" s="49" t="s">
        <v>20</v>
      </c>
      <c r="AK27" s="49" t="s">
        <v>20</v>
      </c>
      <c r="AL27" s="49" t="s">
        <v>20</v>
      </c>
      <c r="AM27" s="49" t="s">
        <v>20</v>
      </c>
      <c r="AN27" t="str">
        <f t="shared" si="6"/>
        <v>WO</v>
      </c>
      <c r="AO27" s="50" t="s">
        <v>20</v>
      </c>
      <c r="AP27" s="46"/>
      <c r="AQ27" s="44"/>
      <c r="AR27" s="4">
        <v>16</v>
      </c>
      <c r="AS27" s="5">
        <v>1016</v>
      </c>
      <c r="AT27" s="5" t="str">
        <f t="shared" si="7"/>
        <v>March</v>
      </c>
      <c r="AU27" s="24" t="s">
        <v>37</v>
      </c>
      <c r="AV27">
        <f t="shared" si="14"/>
        <v>22</v>
      </c>
      <c r="AW27">
        <f t="shared" si="8"/>
        <v>2</v>
      </c>
      <c r="AX27">
        <f t="shared" si="9"/>
        <v>2</v>
      </c>
      <c r="AY27">
        <f t="shared" si="10"/>
        <v>5</v>
      </c>
      <c r="AZ27">
        <f t="shared" si="11"/>
        <v>31</v>
      </c>
      <c r="BA27">
        <f>Janreport23[[#This Row],[Days]]-Janreport23[[#This Row],[Absent]]</f>
        <v>29</v>
      </c>
      <c r="BB27" s="27">
        <v>26000</v>
      </c>
      <c r="BC27" s="27">
        <f>Janreport23[[#This Row],[Salary]]/Janreport23[[#This Row],[Days]]</f>
        <v>838.70967741935488</v>
      </c>
      <c r="BD27" s="27">
        <f>Janreport23[[#This Row],[Per day salary]]*Janreport23[[#This Row],[Absent]]</f>
        <v>1677.4193548387098</v>
      </c>
      <c r="BE27" s="35">
        <f>Janreport23[[#This Row],[Salary]]-Janreport23[[#This Row],[Deduction]]</f>
        <v>24322.580645161292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12"/>
        <v>5</v>
      </c>
      <c r="K28" s="49" t="s">
        <v>20</v>
      </c>
      <c r="L28" t="str">
        <f t="shared" si="13"/>
        <v>WO</v>
      </c>
      <c r="M28" s="49" t="s">
        <v>20</v>
      </c>
      <c r="N28" s="49" t="s">
        <v>20</v>
      </c>
      <c r="O28" s="49" t="s">
        <v>20</v>
      </c>
      <c r="P28" s="49" t="s">
        <v>20</v>
      </c>
      <c r="Q28" s="49" t="s">
        <v>20</v>
      </c>
      <c r="R28" s="49" t="s">
        <v>20</v>
      </c>
      <c r="S28" t="str">
        <f t="shared" si="13"/>
        <v>WO</v>
      </c>
      <c r="T28" s="49" t="s">
        <v>20</v>
      </c>
      <c r="U28" s="49" t="s">
        <v>21</v>
      </c>
      <c r="V28" s="49" t="s">
        <v>20</v>
      </c>
      <c r="W28" s="49" t="s">
        <v>20</v>
      </c>
      <c r="X28" s="49" t="s">
        <v>20</v>
      </c>
      <c r="Y28" s="49" t="s">
        <v>22</v>
      </c>
      <c r="Z28" t="str">
        <f t="shared" si="13"/>
        <v>WO</v>
      </c>
      <c r="AA28" s="61" t="s">
        <v>20</v>
      </c>
      <c r="AB28" s="61" t="s">
        <v>20</v>
      </c>
      <c r="AC28" s="61" t="s">
        <v>20</v>
      </c>
      <c r="AD28" s="63" t="s">
        <v>21</v>
      </c>
      <c r="AE28" s="64" t="s">
        <v>22</v>
      </c>
      <c r="AF28" s="61" t="s">
        <v>20</v>
      </c>
      <c r="AG28" t="str">
        <f t="shared" ref="AA28:AO31" si="15">IF(AG$10="Sun","WO","")</f>
        <v>WO</v>
      </c>
      <c r="AH28" s="49" t="s">
        <v>20</v>
      </c>
      <c r="AI28" s="49" t="s">
        <v>20</v>
      </c>
      <c r="AJ28" s="49" t="s">
        <v>20</v>
      </c>
      <c r="AK28" s="49" t="s">
        <v>20</v>
      </c>
      <c r="AL28" s="49" t="s">
        <v>20</v>
      </c>
      <c r="AM28" s="49" t="s">
        <v>20</v>
      </c>
      <c r="AN28" t="str">
        <f t="shared" si="15"/>
        <v>WO</v>
      </c>
      <c r="AO28" s="50" t="s">
        <v>20</v>
      </c>
      <c r="AP28" s="46"/>
      <c r="AQ28" s="44"/>
      <c r="AR28" s="4">
        <v>17</v>
      </c>
      <c r="AS28" s="5">
        <v>1017</v>
      </c>
      <c r="AT28" s="5" t="str">
        <f t="shared" si="7"/>
        <v>March</v>
      </c>
      <c r="AU28" s="24" t="s">
        <v>38</v>
      </c>
      <c r="AV28">
        <f t="shared" si="14"/>
        <v>22</v>
      </c>
      <c r="AW28">
        <f t="shared" si="8"/>
        <v>2</v>
      </c>
      <c r="AX28">
        <f t="shared" si="9"/>
        <v>2</v>
      </c>
      <c r="AY28">
        <f t="shared" si="10"/>
        <v>5</v>
      </c>
      <c r="AZ28">
        <f t="shared" si="11"/>
        <v>31</v>
      </c>
      <c r="BA28">
        <f>Janreport23[[#This Row],[Days]]-Janreport23[[#This Row],[Absent]]</f>
        <v>29</v>
      </c>
      <c r="BB28" s="27">
        <v>28000</v>
      </c>
      <c r="BC28" s="27">
        <f>Janreport23[[#This Row],[Salary]]/Janreport23[[#This Row],[Days]]</f>
        <v>903.22580645161293</v>
      </c>
      <c r="BD28" s="27">
        <f>Janreport23[[#This Row],[Per day salary]]*Janreport23[[#This Row],[Absent]]</f>
        <v>1806.4516129032259</v>
      </c>
      <c r="BE28" s="35">
        <f>Janreport23[[#This Row],[Salary]]-Janreport23[[#This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12"/>
        <v>5</v>
      </c>
      <c r="K29" s="49" t="s">
        <v>20</v>
      </c>
      <c r="L29" t="str">
        <f t="shared" ref="K29:Z31" si="16">IF(L$10="Sun","WO","")</f>
        <v>WO</v>
      </c>
      <c r="M29" s="49" t="s">
        <v>20</v>
      </c>
      <c r="N29" s="49" t="s">
        <v>20</v>
      </c>
      <c r="O29" s="49" t="s">
        <v>20</v>
      </c>
      <c r="P29" s="49" t="s">
        <v>20</v>
      </c>
      <c r="Q29" s="49" t="s">
        <v>20</v>
      </c>
      <c r="R29" s="49" t="s">
        <v>20</v>
      </c>
      <c r="S29" t="str">
        <f t="shared" si="16"/>
        <v>WO</v>
      </c>
      <c r="T29" s="49" t="s">
        <v>20</v>
      </c>
      <c r="U29" s="49" t="s">
        <v>21</v>
      </c>
      <c r="V29" s="49" t="s">
        <v>20</v>
      </c>
      <c r="W29" s="49" t="s">
        <v>20</v>
      </c>
      <c r="X29" s="49" t="s">
        <v>20</v>
      </c>
      <c r="Y29" s="49" t="s">
        <v>22</v>
      </c>
      <c r="Z29" t="str">
        <f t="shared" si="16"/>
        <v>WO</v>
      </c>
      <c r="AA29" s="61" t="s">
        <v>20</v>
      </c>
      <c r="AB29" s="61" t="s">
        <v>20</v>
      </c>
      <c r="AC29" s="61" t="s">
        <v>20</v>
      </c>
      <c r="AD29" s="63" t="s">
        <v>21</v>
      </c>
      <c r="AE29" s="64" t="s">
        <v>22</v>
      </c>
      <c r="AF29" s="61" t="s">
        <v>20</v>
      </c>
      <c r="AG29" t="str">
        <f t="shared" si="15"/>
        <v>WO</v>
      </c>
      <c r="AH29" s="49" t="s">
        <v>20</v>
      </c>
      <c r="AI29" s="49" t="s">
        <v>20</v>
      </c>
      <c r="AJ29" s="49" t="s">
        <v>20</v>
      </c>
      <c r="AK29" s="49" t="s">
        <v>20</v>
      </c>
      <c r="AL29" s="49" t="s">
        <v>20</v>
      </c>
      <c r="AM29" s="49" t="s">
        <v>20</v>
      </c>
      <c r="AN29" t="str">
        <f t="shared" si="15"/>
        <v>WO</v>
      </c>
      <c r="AO29" s="50" t="s">
        <v>20</v>
      </c>
      <c r="AP29" s="46"/>
      <c r="AQ29" s="44"/>
      <c r="AR29" s="4">
        <v>18</v>
      </c>
      <c r="AS29" s="5">
        <v>1018</v>
      </c>
      <c r="AT29" s="5" t="str">
        <f t="shared" si="7"/>
        <v>March</v>
      </c>
      <c r="AU29" s="24" t="s">
        <v>39</v>
      </c>
      <c r="AV29">
        <f t="shared" si="14"/>
        <v>22</v>
      </c>
      <c r="AW29">
        <f t="shared" si="8"/>
        <v>2</v>
      </c>
      <c r="AX29">
        <f t="shared" si="9"/>
        <v>2</v>
      </c>
      <c r="AY29">
        <f t="shared" si="10"/>
        <v>5</v>
      </c>
      <c r="AZ29">
        <f t="shared" si="11"/>
        <v>31</v>
      </c>
      <c r="BA29">
        <f>Janreport23[[#This Row],[Days]]-Janreport23[[#This Row],[Absent]]</f>
        <v>29</v>
      </c>
      <c r="BB29" s="27">
        <v>39000</v>
      </c>
      <c r="BC29" s="27">
        <f>Janreport23[[#This Row],[Salary]]/Janreport23[[#This Row],[Days]]</f>
        <v>1258.0645161290322</v>
      </c>
      <c r="BD29" s="27">
        <f>Janreport23[[#This Row],[Per day salary]]*Janreport23[[#This Row],[Absent]]</f>
        <v>2516.1290322580644</v>
      </c>
      <c r="BE29" s="35">
        <f>Janreport23[[#This Row],[Salary]]-Janreport23[[#This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12"/>
        <v>5</v>
      </c>
      <c r="K30" s="49" t="s">
        <v>20</v>
      </c>
      <c r="L30" t="str">
        <f t="shared" si="16"/>
        <v>WO</v>
      </c>
      <c r="M30" s="49" t="s">
        <v>20</v>
      </c>
      <c r="N30" s="49" t="s">
        <v>20</v>
      </c>
      <c r="O30" s="49" t="s">
        <v>20</v>
      </c>
      <c r="P30" s="49" t="s">
        <v>20</v>
      </c>
      <c r="Q30" s="49" t="s">
        <v>20</v>
      </c>
      <c r="R30" s="49" t="s">
        <v>20</v>
      </c>
      <c r="S30" t="str">
        <f t="shared" si="16"/>
        <v>WO</v>
      </c>
      <c r="T30" s="49" t="s">
        <v>20</v>
      </c>
      <c r="U30" s="49" t="s">
        <v>21</v>
      </c>
      <c r="V30" s="49" t="s">
        <v>20</v>
      </c>
      <c r="W30" s="49" t="s">
        <v>20</v>
      </c>
      <c r="X30" s="49" t="s">
        <v>20</v>
      </c>
      <c r="Y30" s="49" t="s">
        <v>22</v>
      </c>
      <c r="Z30" t="str">
        <f t="shared" si="16"/>
        <v>WO</v>
      </c>
      <c r="AA30" s="61" t="s">
        <v>20</v>
      </c>
      <c r="AB30" s="61" t="s">
        <v>20</v>
      </c>
      <c r="AC30" s="61" t="s">
        <v>20</v>
      </c>
      <c r="AD30" s="63" t="s">
        <v>21</v>
      </c>
      <c r="AE30" s="64" t="s">
        <v>22</v>
      </c>
      <c r="AF30" s="61" t="s">
        <v>20</v>
      </c>
      <c r="AG30" t="str">
        <f t="shared" si="15"/>
        <v>WO</v>
      </c>
      <c r="AH30" s="49" t="s">
        <v>20</v>
      </c>
      <c r="AI30" s="49" t="s">
        <v>20</v>
      </c>
      <c r="AJ30" s="49" t="s">
        <v>20</v>
      </c>
      <c r="AK30" s="49" t="s">
        <v>20</v>
      </c>
      <c r="AL30" s="49" t="s">
        <v>20</v>
      </c>
      <c r="AM30" s="49" t="s">
        <v>20</v>
      </c>
      <c r="AN30" t="str">
        <f t="shared" si="15"/>
        <v>WO</v>
      </c>
      <c r="AO30" s="50" t="s">
        <v>20</v>
      </c>
      <c r="AP30" s="46"/>
      <c r="AQ30" s="44"/>
      <c r="AR30" s="4">
        <v>19</v>
      </c>
      <c r="AS30" s="5">
        <v>1019</v>
      </c>
      <c r="AT30" s="5" t="str">
        <f t="shared" si="7"/>
        <v>March</v>
      </c>
      <c r="AU30" s="24" t="s">
        <v>40</v>
      </c>
      <c r="AV30">
        <f t="shared" si="14"/>
        <v>22</v>
      </c>
      <c r="AW30">
        <f t="shared" si="8"/>
        <v>2</v>
      </c>
      <c r="AX30">
        <f t="shared" si="9"/>
        <v>2</v>
      </c>
      <c r="AY30">
        <f t="shared" si="10"/>
        <v>5</v>
      </c>
      <c r="AZ30">
        <f t="shared" si="11"/>
        <v>31</v>
      </c>
      <c r="BA30">
        <f>Janreport23[[#This Row],[Days]]-Janreport23[[#This Row],[Absent]]</f>
        <v>29</v>
      </c>
      <c r="BB30" s="27">
        <v>40000</v>
      </c>
      <c r="BC30" s="27">
        <f>Janreport23[[#This Row],[Salary]]/Janreport23[[#This Row],[Days]]</f>
        <v>1290.3225806451612</v>
      </c>
      <c r="BD30" s="27">
        <f>Janreport23[[#This Row],[Per day salary]]*Janreport23[[#This Row],[Absent]]</f>
        <v>2580.6451612903224</v>
      </c>
      <c r="BE30" s="35">
        <f>Janreport23[[#This Row],[Salary]]-Janreport23[[#This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12"/>
        <v>5</v>
      </c>
      <c r="K31" s="49" t="s">
        <v>20</v>
      </c>
      <c r="L31" s="15" t="str">
        <f t="shared" si="16"/>
        <v>WO</v>
      </c>
      <c r="M31" s="49" t="s">
        <v>20</v>
      </c>
      <c r="N31" s="49" t="s">
        <v>20</v>
      </c>
      <c r="O31" s="49" t="s">
        <v>20</v>
      </c>
      <c r="P31" s="49" t="s">
        <v>20</v>
      </c>
      <c r="Q31" s="49" t="s">
        <v>20</v>
      </c>
      <c r="R31" s="49" t="s">
        <v>20</v>
      </c>
      <c r="S31" s="15" t="str">
        <f t="shared" si="16"/>
        <v>WO</v>
      </c>
      <c r="T31" s="49" t="s">
        <v>20</v>
      </c>
      <c r="U31" s="49" t="s">
        <v>21</v>
      </c>
      <c r="V31" s="49" t="s">
        <v>20</v>
      </c>
      <c r="W31" s="49" t="s">
        <v>20</v>
      </c>
      <c r="X31" s="49" t="s">
        <v>20</v>
      </c>
      <c r="Y31" s="49" t="s">
        <v>22</v>
      </c>
      <c r="Z31" s="15" t="str">
        <f t="shared" si="16"/>
        <v>WO</v>
      </c>
      <c r="AA31" s="61" t="s">
        <v>20</v>
      </c>
      <c r="AB31" s="61" t="s">
        <v>20</v>
      </c>
      <c r="AC31" s="61" t="s">
        <v>20</v>
      </c>
      <c r="AD31" s="63" t="s">
        <v>21</v>
      </c>
      <c r="AE31" s="64" t="s">
        <v>22</v>
      </c>
      <c r="AF31" s="61" t="s">
        <v>20</v>
      </c>
      <c r="AG31" s="15" t="str">
        <f t="shared" si="15"/>
        <v>WO</v>
      </c>
      <c r="AH31" s="49" t="s">
        <v>20</v>
      </c>
      <c r="AI31" s="49" t="s">
        <v>20</v>
      </c>
      <c r="AJ31" s="49" t="s">
        <v>20</v>
      </c>
      <c r="AK31" s="49" t="s">
        <v>20</v>
      </c>
      <c r="AL31" s="49" t="s">
        <v>20</v>
      </c>
      <c r="AM31" s="49" t="s">
        <v>20</v>
      </c>
      <c r="AN31" s="15" t="str">
        <f t="shared" si="15"/>
        <v>WO</v>
      </c>
      <c r="AO31" s="50" t="s">
        <v>20</v>
      </c>
      <c r="AP31" s="46"/>
      <c r="AQ31" s="44"/>
      <c r="AR31" s="6">
        <v>20</v>
      </c>
      <c r="AS31" s="7">
        <v>1020</v>
      </c>
      <c r="AT31" s="7" t="str">
        <f t="shared" si="7"/>
        <v>March</v>
      </c>
      <c r="AU31" s="36" t="s">
        <v>41</v>
      </c>
      <c r="AV31" s="15">
        <f t="shared" si="14"/>
        <v>22</v>
      </c>
      <c r="AW31" s="15">
        <f t="shared" si="8"/>
        <v>2</v>
      </c>
      <c r="AX31" s="15">
        <f t="shared" si="9"/>
        <v>2</v>
      </c>
      <c r="AY31" s="15">
        <f t="shared" si="10"/>
        <v>5</v>
      </c>
      <c r="AZ31" s="15">
        <f t="shared" si="11"/>
        <v>31</v>
      </c>
      <c r="BA31" s="15">
        <f>Janreport23[[#This Row],[Days]]-Janreport23[[#This Row],[Absent]]</f>
        <v>29</v>
      </c>
      <c r="BB31" s="28">
        <v>42000</v>
      </c>
      <c r="BC31" s="28">
        <f>Janreport23[[#This Row],[Salary]]/Janreport23[[#This Row],[Days]]</f>
        <v>1354.8387096774193</v>
      </c>
      <c r="BD31" s="28">
        <f>Janreport23[[#This Row],[Per day salary]]*Janreport23[[#This Row],[Absent]]</f>
        <v>2709.6774193548385</v>
      </c>
      <c r="BE31" s="37">
        <f>Janreport23[[#This Row],[Salary]]-Janreport23[[#This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 ht="15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 ht="15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 ht="15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W13:W34 X13:Z31 K13:V31 K12:Z12 AG12:AO31">
    <cfRule type="containsText" dxfId="252" priority="1" operator="containsText" text="L">
      <formula>NOT(ISERROR(SEARCH("L",K12)))</formula>
    </cfRule>
    <cfRule type="containsText" dxfId="251" priority="2" operator="containsText" text="A">
      <formula>NOT(ISERROR(SEARCH("A",K12)))</formula>
    </cfRule>
    <cfRule type="containsText" dxfId="250" priority="3" operator="containsText" text="P">
      <formula>NOT(ISERROR(SEARCH("P",K12)))</formula>
    </cfRule>
    <cfRule type="containsText" dxfId="249" priority="4" operator="containsText" text="WO">
      <formula>NOT(ISERROR(SEARCH("WO",K12)))</formula>
    </cfRule>
    <cfRule type="containsText" dxfId="248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47DE3B0A-89AB-4FE5-AA47-EF5DAD6FC53D}"/>
    <dataValidation type="list" allowBlank="1" showInputMessage="1" showErrorMessage="1" sqref="K12:K31 M12:R31 T13:V31 W13:W34 X13:Y31 T12:Y12 AH12:AM31 AO12:AO31 AA12:AF31" xr:uid="{6AF3BB83-CDD4-4E0C-8688-CEFBF795F822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A0A157-24AA-4E6C-9D88-38993D55199B}">
          <x14:formula1>
            <xm:f>Rough!$A$1:$A$12</xm:f>
          </x14:formula1>
          <xm:sqref>H8:H9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32EE-EFFE-4079-9F8C-66297B22179A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45778</v>
      </c>
      <c r="I8" s="51">
        <f>(DATEDIF($H$8,$K$8,"D"))+1</f>
        <v>31</v>
      </c>
      <c r="J8" s="51" t="s">
        <v>1</v>
      </c>
      <c r="K8" s="52">
        <f>EOMONTH(H8,0)</f>
        <v>45808</v>
      </c>
      <c r="L8" s="53"/>
      <c r="M8" s="53"/>
      <c r="N8" s="53" t="s">
        <v>2</v>
      </c>
      <c r="O8" s="53" t="str">
        <f>TEXT($H$8,"MMMM")</f>
        <v>May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Thu</v>
      </c>
      <c r="L10" s="10" t="str">
        <f t="shared" ref="L10:AB10" si="0">TEXT(L11,"DDD")</f>
        <v>Fri</v>
      </c>
      <c r="M10" s="10" t="str">
        <f t="shared" si="0"/>
        <v>Sat</v>
      </c>
      <c r="N10" s="10" t="str">
        <f t="shared" si="0"/>
        <v>Sun</v>
      </c>
      <c r="O10" s="10" t="str">
        <f t="shared" si="0"/>
        <v>Mon</v>
      </c>
      <c r="P10" s="10" t="str">
        <f t="shared" si="0"/>
        <v>Tue</v>
      </c>
      <c r="Q10" s="10" t="str">
        <f t="shared" si="0"/>
        <v>Wed</v>
      </c>
      <c r="R10" s="10" t="str">
        <f t="shared" si="0"/>
        <v>Thu</v>
      </c>
      <c r="S10" s="10" t="str">
        <f t="shared" si="0"/>
        <v>Fri</v>
      </c>
      <c r="T10" s="10" t="str">
        <f t="shared" si="0"/>
        <v>Sat</v>
      </c>
      <c r="U10" s="10" t="str">
        <f t="shared" si="0"/>
        <v>Sun</v>
      </c>
      <c r="V10" s="10" t="str">
        <f t="shared" si="0"/>
        <v>Mon</v>
      </c>
      <c r="W10" s="10" t="str">
        <f t="shared" si="0"/>
        <v>Tue</v>
      </c>
      <c r="X10" s="10" t="str">
        <f t="shared" si="0"/>
        <v>Wed</v>
      </c>
      <c r="Y10" s="10" t="str">
        <f t="shared" si="0"/>
        <v>Thu</v>
      </c>
      <c r="Z10" s="10" t="str">
        <f t="shared" si="0"/>
        <v>Fri</v>
      </c>
      <c r="AA10" s="10" t="str">
        <f t="shared" si="0"/>
        <v>Sat</v>
      </c>
      <c r="AB10" s="10" t="str">
        <f t="shared" si="0"/>
        <v>Sun</v>
      </c>
      <c r="AC10" s="10" t="str">
        <f>TEXT(AC11,"DDD")</f>
        <v>Mon</v>
      </c>
      <c r="AD10" s="10" t="str">
        <f>TEXT(AD11,"DDD")</f>
        <v>Tue</v>
      </c>
      <c r="AE10" s="10" t="str">
        <f t="shared" ref="AE10:AO10" si="1">TEXT(AE11,"DDD")</f>
        <v>Wed</v>
      </c>
      <c r="AF10" s="10" t="str">
        <f t="shared" si="1"/>
        <v>Thu</v>
      </c>
      <c r="AG10" s="10" t="str">
        <f t="shared" si="1"/>
        <v>Fri</v>
      </c>
      <c r="AH10" s="10" t="str">
        <f t="shared" si="1"/>
        <v>Sat</v>
      </c>
      <c r="AI10" s="10" t="str">
        <f t="shared" si="1"/>
        <v>Sun</v>
      </c>
      <c r="AJ10" s="10" t="str">
        <f t="shared" si="1"/>
        <v>Mon</v>
      </c>
      <c r="AK10" s="10" t="str">
        <f t="shared" si="1"/>
        <v>Tue</v>
      </c>
      <c r="AL10" s="10" t="str">
        <f t="shared" si="1"/>
        <v>Wed</v>
      </c>
      <c r="AM10" s="10" t="str">
        <f t="shared" si="1"/>
        <v>Thu</v>
      </c>
      <c r="AN10" s="10" t="str">
        <f t="shared" si="1"/>
        <v>Fri</v>
      </c>
      <c r="AO10" s="11" t="str">
        <f t="shared" si="1"/>
        <v>Sat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45778</v>
      </c>
      <c r="L11" s="12">
        <f>IF(K11&lt;$K$8,K11+1,"")</f>
        <v>45779</v>
      </c>
      <c r="M11" s="12">
        <f t="shared" ref="M11:AQ11" si="2">IF(L11&lt;$K$8,L11+1,"")</f>
        <v>45780</v>
      </c>
      <c r="N11" s="12">
        <f t="shared" si="2"/>
        <v>45781</v>
      </c>
      <c r="O11" s="12">
        <f t="shared" si="2"/>
        <v>45782</v>
      </c>
      <c r="P11" s="12">
        <f t="shared" si="2"/>
        <v>45783</v>
      </c>
      <c r="Q11" s="12">
        <f t="shared" si="2"/>
        <v>45784</v>
      </c>
      <c r="R11" s="12">
        <f t="shared" si="2"/>
        <v>45785</v>
      </c>
      <c r="S11" s="12">
        <f t="shared" si="2"/>
        <v>45786</v>
      </c>
      <c r="T11" s="12">
        <f t="shared" si="2"/>
        <v>45787</v>
      </c>
      <c r="U11" s="12">
        <f t="shared" si="2"/>
        <v>45788</v>
      </c>
      <c r="V11" s="12">
        <f t="shared" si="2"/>
        <v>45789</v>
      </c>
      <c r="W11" s="12">
        <f t="shared" si="2"/>
        <v>45790</v>
      </c>
      <c r="X11" s="12">
        <f t="shared" si="2"/>
        <v>45791</v>
      </c>
      <c r="Y11" s="12">
        <f t="shared" si="2"/>
        <v>45792</v>
      </c>
      <c r="Z11" s="12">
        <f t="shared" si="2"/>
        <v>45793</v>
      </c>
      <c r="AA11" s="12">
        <f t="shared" si="2"/>
        <v>45794</v>
      </c>
      <c r="AB11" s="12">
        <f t="shared" si="2"/>
        <v>45795</v>
      </c>
      <c r="AC11" s="12">
        <f t="shared" si="2"/>
        <v>45796</v>
      </c>
      <c r="AD11" s="12">
        <f t="shared" si="2"/>
        <v>45797</v>
      </c>
      <c r="AE11" s="12">
        <f t="shared" si="2"/>
        <v>45798</v>
      </c>
      <c r="AF11" s="12">
        <f t="shared" si="2"/>
        <v>45799</v>
      </c>
      <c r="AG11" s="12">
        <f t="shared" si="2"/>
        <v>45800</v>
      </c>
      <c r="AH11" s="12">
        <f t="shared" si="2"/>
        <v>45801</v>
      </c>
      <c r="AI11" s="12">
        <f t="shared" si="2"/>
        <v>45802</v>
      </c>
      <c r="AJ11" s="12">
        <f t="shared" si="2"/>
        <v>45803</v>
      </c>
      <c r="AK11" s="12">
        <f t="shared" si="2"/>
        <v>45804</v>
      </c>
      <c r="AL11" s="12">
        <f t="shared" si="2"/>
        <v>45805</v>
      </c>
      <c r="AM11" s="12">
        <f t="shared" si="2"/>
        <v>45806</v>
      </c>
      <c r="AN11" s="12">
        <f t="shared" si="2"/>
        <v>45807</v>
      </c>
      <c r="AO11" s="13">
        <f t="shared" si="2"/>
        <v>45808</v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21</v>
      </c>
      <c r="L12" t="s">
        <v>21</v>
      </c>
      <c r="M12" t="s">
        <v>20</v>
      </c>
      <c r="N12" t="str">
        <f t="shared" ref="L12:AO27" si="3">IF(N$10="Sun","WO","")</f>
        <v>WO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tr">
        <f t="shared" si="3"/>
        <v>WO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tr">
        <f t="shared" si="3"/>
        <v>WO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tr">
        <f t="shared" si="3"/>
        <v>WO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s="46"/>
      <c r="AQ12" s="44"/>
      <c r="AR12" s="29">
        <v>1</v>
      </c>
      <c r="AS12" s="30">
        <v>1001</v>
      </c>
      <c r="AT12" s="30" t="str">
        <f t="shared" ref="AT12:AT31" si="4">$O$8</f>
        <v>May</v>
      </c>
      <c r="AU12" s="31" t="s">
        <v>19</v>
      </c>
      <c r="AV12" s="32">
        <f>COUNTIF($K12:$AO12,"P")</f>
        <v>25</v>
      </c>
      <c r="AW12" s="32">
        <f t="shared" ref="AW12:AW31" si="5">COUNTIF($K12:$AO12,"A")</f>
        <v>2</v>
      </c>
      <c r="AX12" s="32">
        <f t="shared" ref="AX12:AX31" si="6">COUNTIF($K12:$AO12,"L")</f>
        <v>0</v>
      </c>
      <c r="AY12" s="32">
        <f t="shared" ref="AY12:AY31" si="7">COUNTIF($K$10:$AO$10,"Sun")</f>
        <v>4</v>
      </c>
      <c r="AZ12" s="32">
        <f t="shared" ref="AZ12:AZ31" si="8">$I$8</f>
        <v>31</v>
      </c>
      <c r="BA12" s="32">
        <f>Janreport25[[#This Row],[Days]]-Janreport25[[#This Row],[Absent]]</f>
        <v>29</v>
      </c>
      <c r="BB12" s="33">
        <v>10000</v>
      </c>
      <c r="BC12" s="33">
        <f>Janreport25[[#This Row],[Salary]]/Janreport25[[#This Row],[Days]]</f>
        <v>322.58064516129031</v>
      </c>
      <c r="BD12" s="33">
        <f>Janreport25[[#This Row],[Per day salary]]*Janreport25[[#This Row],[Absent]]</f>
        <v>645.16129032258061</v>
      </c>
      <c r="BE12" s="34">
        <f>Janreport25[[#This Row],[Salary]]-Janreport25[[#This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4</v>
      </c>
      <c r="K13" t="s">
        <v>21</v>
      </c>
      <c r="L13" t="s">
        <v>21</v>
      </c>
      <c r="M13" t="s">
        <v>20</v>
      </c>
      <c r="N13" t="str">
        <f t="shared" si="3"/>
        <v>WO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tr">
        <f t="shared" ref="K13:Z28" si="10">IF(U$10="Sun","WO","")</f>
        <v>WO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tr">
        <f t="shared" si="3"/>
        <v>WO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tr">
        <f t="shared" si="3"/>
        <v>WO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s="46"/>
      <c r="AQ13" s="44"/>
      <c r="AR13" s="4">
        <v>2</v>
      </c>
      <c r="AS13" s="5">
        <v>1002</v>
      </c>
      <c r="AT13" s="5" t="str">
        <f t="shared" si="4"/>
        <v>May</v>
      </c>
      <c r="AU13" s="24" t="s">
        <v>23</v>
      </c>
      <c r="AV13">
        <f t="shared" ref="AV13:AV31" si="11">COUNTIF($K13:$AO13,"P")</f>
        <v>25</v>
      </c>
      <c r="AW13">
        <f t="shared" si="5"/>
        <v>2</v>
      </c>
      <c r="AX13">
        <f t="shared" si="6"/>
        <v>0</v>
      </c>
      <c r="AY13">
        <f t="shared" si="7"/>
        <v>4</v>
      </c>
      <c r="AZ13">
        <f t="shared" si="8"/>
        <v>31</v>
      </c>
      <c r="BA13">
        <f>Janreport25[[#This Row],[Days]]-Janreport25[[#This Row],[Absent]]</f>
        <v>29</v>
      </c>
      <c r="BB13" s="27">
        <v>25000</v>
      </c>
      <c r="BC13" s="27">
        <f>Janreport25[[#This Row],[Salary]]/Janreport25[[#This Row],[Days]]</f>
        <v>806.45161290322585</v>
      </c>
      <c r="BD13" s="27">
        <f>Janreport25[[#This Row],[Per day salary]]*Janreport25[[#This Row],[Absent]]</f>
        <v>1612.9032258064517</v>
      </c>
      <c r="BE13" s="35">
        <f>Janreport25[[#This Row],[Salary]]-Janreport25[[#This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4</v>
      </c>
      <c r="K14" t="s">
        <v>21</v>
      </c>
      <c r="L14" t="s">
        <v>21</v>
      </c>
      <c r="M14" t="s">
        <v>20</v>
      </c>
      <c r="N14" t="str">
        <f t="shared" si="3"/>
        <v>WO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tr">
        <f t="shared" si="10"/>
        <v>WO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tr">
        <f t="shared" si="3"/>
        <v>WO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tr">
        <f t="shared" si="3"/>
        <v>WO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s="46"/>
      <c r="AQ14" s="44"/>
      <c r="AR14" s="4">
        <v>3</v>
      </c>
      <c r="AS14" s="5">
        <v>1003</v>
      </c>
      <c r="AT14" s="5" t="str">
        <f t="shared" si="4"/>
        <v>May</v>
      </c>
      <c r="AU14" s="24" t="s">
        <v>24</v>
      </c>
      <c r="AV14">
        <f t="shared" si="11"/>
        <v>25</v>
      </c>
      <c r="AW14">
        <f t="shared" si="5"/>
        <v>2</v>
      </c>
      <c r="AX14">
        <f t="shared" si="6"/>
        <v>0</v>
      </c>
      <c r="AY14">
        <f t="shared" si="7"/>
        <v>4</v>
      </c>
      <c r="AZ14">
        <f t="shared" si="8"/>
        <v>31</v>
      </c>
      <c r="BA14">
        <f>Janreport25[[#This Row],[Days]]-Janreport25[[#This Row],[Absent]]</f>
        <v>29</v>
      </c>
      <c r="BB14" s="27">
        <v>32000</v>
      </c>
      <c r="BC14" s="27">
        <f>Janreport25[[#This Row],[Salary]]/Janreport25[[#This Row],[Days]]</f>
        <v>1032.258064516129</v>
      </c>
      <c r="BD14" s="27">
        <f>Janreport25[[#This Row],[Per day salary]]*Janreport25[[#This Row],[Absent]]</f>
        <v>2064.516129032258</v>
      </c>
      <c r="BE14" s="35">
        <f>Janreport25[[#This Row],[Salary]]-Janreport25[[#This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4</v>
      </c>
      <c r="K15" t="s">
        <v>21</v>
      </c>
      <c r="L15" t="s">
        <v>21</v>
      </c>
      <c r="M15" t="s">
        <v>20</v>
      </c>
      <c r="N15" t="str">
        <f t="shared" si="10"/>
        <v>WO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tr">
        <f t="shared" si="10"/>
        <v>WO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tr">
        <f t="shared" si="3"/>
        <v>WO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tr">
        <f t="shared" si="3"/>
        <v>WO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s="46"/>
      <c r="AQ15" s="44"/>
      <c r="AR15" s="4">
        <v>4</v>
      </c>
      <c r="AS15" s="5">
        <v>1004</v>
      </c>
      <c r="AT15" s="5" t="str">
        <f t="shared" si="4"/>
        <v>May</v>
      </c>
      <c r="AU15" s="24" t="s">
        <v>25</v>
      </c>
      <c r="AV15">
        <f t="shared" si="11"/>
        <v>25</v>
      </c>
      <c r="AW15">
        <f t="shared" si="5"/>
        <v>2</v>
      </c>
      <c r="AX15">
        <f t="shared" si="6"/>
        <v>0</v>
      </c>
      <c r="AY15">
        <f t="shared" si="7"/>
        <v>4</v>
      </c>
      <c r="AZ15">
        <f t="shared" si="8"/>
        <v>31</v>
      </c>
      <c r="BA15">
        <f>Janreport25[[#This Row],[Days]]-Janreport25[[#This Row],[Absent]]</f>
        <v>29</v>
      </c>
      <c r="BB15" s="27">
        <v>75000</v>
      </c>
      <c r="BC15" s="27">
        <f>Janreport25[[#This Row],[Salary]]/Janreport25[[#This Row],[Days]]</f>
        <v>2419.3548387096776</v>
      </c>
      <c r="BD15" s="27">
        <f>Janreport25[[#This Row],[Per day salary]]*Janreport25[[#This Row],[Absent]]</f>
        <v>4838.7096774193551</v>
      </c>
      <c r="BE15" s="35">
        <f>Janreport25[[#This Row],[Salary]]-Janreport25[[#This Row],[Deduction]]</f>
        <v>70161.290322580651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4</v>
      </c>
      <c r="K16" t="s">
        <v>21</v>
      </c>
      <c r="L16" t="s">
        <v>21</v>
      </c>
      <c r="M16" t="s">
        <v>20</v>
      </c>
      <c r="N16" t="str">
        <f t="shared" si="10"/>
        <v>WO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tr">
        <f t="shared" si="10"/>
        <v>WO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tr">
        <f t="shared" si="3"/>
        <v>WO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tr">
        <f t="shared" si="3"/>
        <v>WO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  <c r="AP16" s="46"/>
      <c r="AQ16" s="44"/>
      <c r="AR16" s="4">
        <v>5</v>
      </c>
      <c r="AS16" s="5">
        <v>1005</v>
      </c>
      <c r="AT16" s="5" t="str">
        <f t="shared" si="4"/>
        <v>May</v>
      </c>
      <c r="AU16" s="24" t="s">
        <v>26</v>
      </c>
      <c r="AV16">
        <f t="shared" si="11"/>
        <v>25</v>
      </c>
      <c r="AW16">
        <f t="shared" si="5"/>
        <v>2</v>
      </c>
      <c r="AX16">
        <f t="shared" si="6"/>
        <v>0</v>
      </c>
      <c r="AY16">
        <f t="shared" si="7"/>
        <v>4</v>
      </c>
      <c r="AZ16">
        <f t="shared" si="8"/>
        <v>31</v>
      </c>
      <c r="BA16">
        <f>Janreport25[[#This Row],[Days]]-Janreport25[[#This Row],[Absent]]</f>
        <v>29</v>
      </c>
      <c r="BB16" s="27">
        <v>16000</v>
      </c>
      <c r="BC16" s="27">
        <f>Janreport25[[#This Row],[Salary]]/Janreport25[[#This Row],[Days]]</f>
        <v>516.12903225806451</v>
      </c>
      <c r="BD16" s="27">
        <f>Janreport25[[#This Row],[Per day salary]]*Janreport25[[#This Row],[Absent]]</f>
        <v>1032.258064516129</v>
      </c>
      <c r="BE16" s="35">
        <f>Janreport25[[#This Row],[Salary]]-Janreport25[[#This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4</v>
      </c>
      <c r="K17" t="s">
        <v>21</v>
      </c>
      <c r="L17" t="s">
        <v>21</v>
      </c>
      <c r="M17" t="s">
        <v>20</v>
      </c>
      <c r="N17" t="str">
        <f t="shared" si="10"/>
        <v>WO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tr">
        <f t="shared" si="10"/>
        <v>WO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tr">
        <f t="shared" si="3"/>
        <v>WO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tr">
        <f t="shared" si="3"/>
        <v>WO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s="46"/>
      <c r="AQ17" s="44"/>
      <c r="AR17" s="4">
        <v>6</v>
      </c>
      <c r="AS17" s="5">
        <v>1006</v>
      </c>
      <c r="AT17" s="5" t="str">
        <f t="shared" si="4"/>
        <v>May</v>
      </c>
      <c r="AU17" s="24" t="s">
        <v>27</v>
      </c>
      <c r="AV17">
        <f t="shared" si="11"/>
        <v>25</v>
      </c>
      <c r="AW17">
        <f t="shared" si="5"/>
        <v>2</v>
      </c>
      <c r="AX17">
        <f t="shared" si="6"/>
        <v>0</v>
      </c>
      <c r="AY17">
        <f t="shared" si="7"/>
        <v>4</v>
      </c>
      <c r="AZ17">
        <f t="shared" si="8"/>
        <v>31</v>
      </c>
      <c r="BA17">
        <f>Janreport25[[#This Row],[Days]]-Janreport25[[#This Row],[Absent]]</f>
        <v>29</v>
      </c>
      <c r="BB17" s="27">
        <v>31000</v>
      </c>
      <c r="BC17" s="27">
        <f>Janreport25[[#This Row],[Salary]]/Janreport25[[#This Row],[Days]]</f>
        <v>1000</v>
      </c>
      <c r="BD17" s="27">
        <f>Janreport25[[#This Row],[Per day salary]]*Janreport25[[#This Row],[Absent]]</f>
        <v>2000</v>
      </c>
      <c r="BE17" s="35">
        <f>Janreport25[[#This Row],[Salary]]-Janreport25[[#This Row],[Deduction]]</f>
        <v>29000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4</v>
      </c>
      <c r="K18" t="s">
        <v>21</v>
      </c>
      <c r="L18" t="s">
        <v>21</v>
      </c>
      <c r="M18" t="s">
        <v>20</v>
      </c>
      <c r="N18" t="str">
        <f t="shared" si="10"/>
        <v>WO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tr">
        <f t="shared" si="10"/>
        <v>WO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tr">
        <f t="shared" si="3"/>
        <v>WO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tr">
        <f t="shared" si="3"/>
        <v>WO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s="46"/>
      <c r="AQ18" s="44"/>
      <c r="AR18" s="4">
        <v>7</v>
      </c>
      <c r="AS18" s="5">
        <v>1007</v>
      </c>
      <c r="AT18" s="5" t="str">
        <f t="shared" si="4"/>
        <v>May</v>
      </c>
      <c r="AU18" s="24" t="s">
        <v>28</v>
      </c>
      <c r="AV18">
        <f t="shared" si="11"/>
        <v>25</v>
      </c>
      <c r="AW18">
        <f t="shared" si="5"/>
        <v>2</v>
      </c>
      <c r="AX18">
        <f t="shared" si="6"/>
        <v>0</v>
      </c>
      <c r="AY18">
        <f t="shared" si="7"/>
        <v>4</v>
      </c>
      <c r="AZ18">
        <f t="shared" si="8"/>
        <v>31</v>
      </c>
      <c r="BA18">
        <f>Janreport25[[#This Row],[Days]]-Janreport25[[#This Row],[Absent]]</f>
        <v>29</v>
      </c>
      <c r="BB18" s="27">
        <v>18000</v>
      </c>
      <c r="BC18" s="27">
        <f>Janreport25[[#This Row],[Salary]]/Janreport25[[#This Row],[Days]]</f>
        <v>580.64516129032256</v>
      </c>
      <c r="BD18" s="27">
        <f>Janreport25[[#This Row],[Per day salary]]*Janreport25[[#This Row],[Absent]]</f>
        <v>1161.2903225806451</v>
      </c>
      <c r="BE18" s="35">
        <f>Janreport25[[#This Row],[Salary]]-Janreport25[[#This Row],[Deduction]]</f>
        <v>16838.709677419356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4</v>
      </c>
      <c r="K19" t="s">
        <v>21</v>
      </c>
      <c r="L19" t="s">
        <v>21</v>
      </c>
      <c r="M19" t="s">
        <v>20</v>
      </c>
      <c r="N19" t="str">
        <f t="shared" ref="N19:N20" si="12">IF(N$10="Sun","WO","")</f>
        <v>WO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tr">
        <f t="shared" si="10"/>
        <v>WO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tr">
        <f t="shared" si="3"/>
        <v>WO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tr">
        <f t="shared" si="3"/>
        <v>WO</v>
      </c>
      <c r="AJ19" t="s">
        <v>20</v>
      </c>
      <c r="AK19" t="s">
        <v>20</v>
      </c>
      <c r="AL19" t="s">
        <v>20</v>
      </c>
      <c r="AM19" t="s">
        <v>20</v>
      </c>
      <c r="AN19" t="s">
        <v>20</v>
      </c>
      <c r="AO19" t="s">
        <v>20</v>
      </c>
      <c r="AP19" s="46"/>
      <c r="AQ19" s="44"/>
      <c r="AR19" s="4">
        <v>8</v>
      </c>
      <c r="AS19" s="5">
        <v>1008</v>
      </c>
      <c r="AT19" s="5" t="str">
        <f t="shared" si="4"/>
        <v>May</v>
      </c>
      <c r="AU19" s="24" t="s">
        <v>29</v>
      </c>
      <c r="AV19">
        <f t="shared" si="11"/>
        <v>25</v>
      </c>
      <c r="AW19">
        <f t="shared" si="5"/>
        <v>2</v>
      </c>
      <c r="AX19">
        <f t="shared" si="6"/>
        <v>0</v>
      </c>
      <c r="AY19">
        <f t="shared" si="7"/>
        <v>4</v>
      </c>
      <c r="AZ19">
        <f t="shared" si="8"/>
        <v>31</v>
      </c>
      <c r="BA19">
        <f>Janreport25[[#This Row],[Days]]-Janreport25[[#This Row],[Absent]]</f>
        <v>29</v>
      </c>
      <c r="BB19" s="27">
        <v>52000</v>
      </c>
      <c r="BC19" s="27">
        <f>Janreport25[[#This Row],[Salary]]/Janreport25[[#This Row],[Days]]</f>
        <v>1677.4193548387098</v>
      </c>
      <c r="BD19" s="27">
        <f>Janreport25[[#This Row],[Per day salary]]*Janreport25[[#This Row],[Absent]]</f>
        <v>3354.8387096774195</v>
      </c>
      <c r="BE19" s="35">
        <f>Janreport25[[#This Row],[Salary]]-Janreport25[[#This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4</v>
      </c>
      <c r="K20" t="s">
        <v>21</v>
      </c>
      <c r="L20" t="s">
        <v>21</v>
      </c>
      <c r="M20" t="s">
        <v>20</v>
      </c>
      <c r="N20" t="str">
        <f t="shared" si="12"/>
        <v>WO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tr">
        <f t="shared" si="10"/>
        <v>WO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tr">
        <f t="shared" si="3"/>
        <v>WO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tr">
        <f t="shared" si="3"/>
        <v>WO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s="46"/>
      <c r="AQ20" s="44"/>
      <c r="AR20" s="4">
        <v>9</v>
      </c>
      <c r="AS20" s="5">
        <v>1009</v>
      </c>
      <c r="AT20" s="5" t="str">
        <f t="shared" si="4"/>
        <v>May</v>
      </c>
      <c r="AU20" s="24" t="s">
        <v>30</v>
      </c>
      <c r="AV20">
        <f t="shared" si="11"/>
        <v>25</v>
      </c>
      <c r="AW20">
        <f t="shared" si="5"/>
        <v>2</v>
      </c>
      <c r="AX20">
        <f t="shared" si="6"/>
        <v>0</v>
      </c>
      <c r="AY20">
        <f t="shared" si="7"/>
        <v>4</v>
      </c>
      <c r="AZ20">
        <f t="shared" si="8"/>
        <v>31</v>
      </c>
      <c r="BA20">
        <f>Janreport25[[#This Row],[Days]]-Janreport25[[#This Row],[Absent]]</f>
        <v>29</v>
      </c>
      <c r="BB20" s="27">
        <v>13000</v>
      </c>
      <c r="BC20" s="27">
        <f>Janreport25[[#This Row],[Salary]]/Janreport25[[#This Row],[Days]]</f>
        <v>419.35483870967744</v>
      </c>
      <c r="BD20" s="27">
        <f>Janreport25[[#This Row],[Per day salary]]*Janreport25[[#This Row],[Absent]]</f>
        <v>838.70967741935488</v>
      </c>
      <c r="BE20" s="35">
        <f>Janreport25[[#This Row],[Salary]]-Janreport25[[#This Row],[Deduction]]</f>
        <v>12161.290322580646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4</v>
      </c>
      <c r="K21" t="s">
        <v>21</v>
      </c>
      <c r="L21" t="s">
        <v>21</v>
      </c>
      <c r="M21" t="s">
        <v>20</v>
      </c>
      <c r="N21" t="str">
        <f t="shared" si="10"/>
        <v>WO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tr">
        <f t="shared" si="10"/>
        <v>WO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tr">
        <f t="shared" si="3"/>
        <v>WO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tr">
        <f t="shared" si="3"/>
        <v>WO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s="46"/>
      <c r="AQ21" s="44"/>
      <c r="AR21" s="4">
        <v>10</v>
      </c>
      <c r="AS21" s="5">
        <v>1010</v>
      </c>
      <c r="AT21" s="5" t="str">
        <f t="shared" si="4"/>
        <v>May</v>
      </c>
      <c r="AU21" s="24" t="s">
        <v>31</v>
      </c>
      <c r="AV21">
        <f t="shared" si="11"/>
        <v>25</v>
      </c>
      <c r="AW21">
        <f t="shared" si="5"/>
        <v>2</v>
      </c>
      <c r="AX21">
        <f t="shared" si="6"/>
        <v>0</v>
      </c>
      <c r="AY21">
        <f t="shared" si="7"/>
        <v>4</v>
      </c>
      <c r="AZ21">
        <f t="shared" si="8"/>
        <v>31</v>
      </c>
      <c r="BA21">
        <f>Janreport25[[#This Row],[Days]]-Janreport25[[#This Row],[Absent]]</f>
        <v>29</v>
      </c>
      <c r="BB21" s="27">
        <v>22000</v>
      </c>
      <c r="BC21" s="27">
        <f>Janreport25[[#This Row],[Salary]]/Janreport25[[#This Row],[Days]]</f>
        <v>709.67741935483866</v>
      </c>
      <c r="BD21" s="27">
        <f>Janreport25[[#This Row],[Per day salary]]*Janreport25[[#This Row],[Absent]]</f>
        <v>1419.3548387096773</v>
      </c>
      <c r="BE21" s="35">
        <f>Janreport25[[#This Row],[Salary]]-Janreport25[[#This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4</v>
      </c>
      <c r="K22" t="s">
        <v>21</v>
      </c>
      <c r="L22" t="s">
        <v>21</v>
      </c>
      <c r="M22" t="s">
        <v>20</v>
      </c>
      <c r="N22" t="str">
        <f t="shared" si="10"/>
        <v>WO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tr">
        <f t="shared" si="10"/>
        <v>WO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tr">
        <f t="shared" si="3"/>
        <v>WO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tr">
        <f t="shared" si="3"/>
        <v>WO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s="46"/>
      <c r="AQ22" s="44"/>
      <c r="AR22" s="4">
        <v>11</v>
      </c>
      <c r="AS22" s="5">
        <v>1011</v>
      </c>
      <c r="AT22" s="5" t="str">
        <f t="shared" si="4"/>
        <v>May</v>
      </c>
      <c r="AU22" s="24" t="s">
        <v>32</v>
      </c>
      <c r="AV22">
        <f t="shared" si="11"/>
        <v>25</v>
      </c>
      <c r="AW22">
        <f t="shared" si="5"/>
        <v>2</v>
      </c>
      <c r="AX22">
        <f t="shared" si="6"/>
        <v>0</v>
      </c>
      <c r="AY22">
        <f t="shared" si="7"/>
        <v>4</v>
      </c>
      <c r="AZ22">
        <f t="shared" si="8"/>
        <v>31</v>
      </c>
      <c r="BA22">
        <f>Janreport25[[#This Row],[Days]]-Janreport25[[#This Row],[Absent]]</f>
        <v>29</v>
      </c>
      <c r="BB22" s="27">
        <v>28000</v>
      </c>
      <c r="BC22" s="27">
        <f>Janreport25[[#This Row],[Salary]]/Janreport25[[#This Row],[Days]]</f>
        <v>903.22580645161293</v>
      </c>
      <c r="BD22" s="27">
        <f>Janreport25[[#This Row],[Per day salary]]*Janreport25[[#This Row],[Absent]]</f>
        <v>1806.4516129032259</v>
      </c>
      <c r="BE22" s="35">
        <f>Janreport25[[#This Row],[Salary]]-Janreport25[[#This Row],[Deduction]]</f>
        <v>26193.548387096773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4</v>
      </c>
      <c r="K23" t="s">
        <v>21</v>
      </c>
      <c r="L23" t="s">
        <v>21</v>
      </c>
      <c r="M23" t="s">
        <v>20</v>
      </c>
      <c r="N23" t="str">
        <f t="shared" si="10"/>
        <v>WO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tr">
        <f t="shared" si="10"/>
        <v>WO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tr">
        <f t="shared" si="3"/>
        <v>WO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tr">
        <f t="shared" si="3"/>
        <v>WO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s="46"/>
      <c r="AQ23" s="44"/>
      <c r="AR23" s="4">
        <v>12</v>
      </c>
      <c r="AS23" s="5">
        <v>1012</v>
      </c>
      <c r="AT23" s="5" t="str">
        <f t="shared" si="4"/>
        <v>May</v>
      </c>
      <c r="AU23" s="24" t="s">
        <v>33</v>
      </c>
      <c r="AV23">
        <f t="shared" si="11"/>
        <v>25</v>
      </c>
      <c r="AW23">
        <f t="shared" si="5"/>
        <v>2</v>
      </c>
      <c r="AX23">
        <f t="shared" si="6"/>
        <v>0</v>
      </c>
      <c r="AY23">
        <f t="shared" si="7"/>
        <v>4</v>
      </c>
      <c r="AZ23">
        <f t="shared" si="8"/>
        <v>31</v>
      </c>
      <c r="BA23">
        <f>Janreport25[[#This Row],[Days]]-Janreport25[[#This Row],[Absent]]</f>
        <v>29</v>
      </c>
      <c r="BB23" s="27">
        <v>42000</v>
      </c>
      <c r="BC23" s="27">
        <f>Janreport25[[#This Row],[Salary]]/Janreport25[[#This Row],[Days]]</f>
        <v>1354.8387096774193</v>
      </c>
      <c r="BD23" s="27">
        <f>Janreport25[[#This Row],[Per day salary]]*Janreport25[[#This Row],[Absent]]</f>
        <v>2709.6774193548385</v>
      </c>
      <c r="BE23" s="35">
        <f>Janreport25[[#This Row],[Salary]]-Janreport25[[#This Row],[Deduction]]</f>
        <v>39290.322580645159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4</v>
      </c>
      <c r="K24" t="s">
        <v>21</v>
      </c>
      <c r="L24" t="s">
        <v>21</v>
      </c>
      <c r="M24" t="s">
        <v>20</v>
      </c>
      <c r="N24" t="str">
        <f t="shared" si="10"/>
        <v>WO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tr">
        <f t="shared" si="10"/>
        <v>WO</v>
      </c>
      <c r="V24" t="s">
        <v>20</v>
      </c>
      <c r="W24" t="s">
        <v>20</v>
      </c>
      <c r="X24" t="s">
        <v>20</v>
      </c>
      <c r="Y24" t="s">
        <v>20</v>
      </c>
      <c r="Z24" t="s">
        <v>20</v>
      </c>
      <c r="AA24" t="s">
        <v>20</v>
      </c>
      <c r="AB24" t="str">
        <f t="shared" si="3"/>
        <v>WO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tr">
        <f t="shared" si="3"/>
        <v>WO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20</v>
      </c>
      <c r="AP24" s="46"/>
      <c r="AQ24" s="44"/>
      <c r="AR24" s="4">
        <v>13</v>
      </c>
      <c r="AS24" s="5">
        <v>1013</v>
      </c>
      <c r="AT24" s="5" t="str">
        <f t="shared" si="4"/>
        <v>May</v>
      </c>
      <c r="AU24" s="24" t="s">
        <v>34</v>
      </c>
      <c r="AV24">
        <f t="shared" si="11"/>
        <v>25</v>
      </c>
      <c r="AW24">
        <f t="shared" si="5"/>
        <v>2</v>
      </c>
      <c r="AX24">
        <f t="shared" si="6"/>
        <v>0</v>
      </c>
      <c r="AY24">
        <f t="shared" si="7"/>
        <v>4</v>
      </c>
      <c r="AZ24">
        <f t="shared" si="8"/>
        <v>31</v>
      </c>
      <c r="BA24">
        <f>Janreport25[[#This Row],[Days]]-Janreport25[[#This Row],[Absent]]</f>
        <v>29</v>
      </c>
      <c r="BB24" s="27">
        <v>16000</v>
      </c>
      <c r="BC24" s="27">
        <f>Janreport25[[#This Row],[Salary]]/Janreport25[[#This Row],[Days]]</f>
        <v>516.12903225806451</v>
      </c>
      <c r="BD24" s="27">
        <f>Janreport25[[#This Row],[Per day salary]]*Janreport25[[#This Row],[Absent]]</f>
        <v>1032.258064516129</v>
      </c>
      <c r="BE24" s="35">
        <f>Janreport25[[#This Row],[Salary]]-Janreport25[[#This Row],[Deduction]]</f>
        <v>14967.741935483871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4</v>
      </c>
      <c r="K25" t="s">
        <v>21</v>
      </c>
      <c r="L25" t="s">
        <v>21</v>
      </c>
      <c r="M25" t="s">
        <v>20</v>
      </c>
      <c r="N25" t="str">
        <f t="shared" si="10"/>
        <v>WO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tr">
        <f t="shared" si="10"/>
        <v>WO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tr">
        <f t="shared" si="3"/>
        <v>WO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tr">
        <f t="shared" si="3"/>
        <v>WO</v>
      </c>
      <c r="AJ25" t="s">
        <v>20</v>
      </c>
      <c r="AK25" t="s">
        <v>20</v>
      </c>
      <c r="AL25" t="s">
        <v>20</v>
      </c>
      <c r="AM25" t="s">
        <v>20</v>
      </c>
      <c r="AN25" t="s">
        <v>20</v>
      </c>
      <c r="AO25" t="s">
        <v>20</v>
      </c>
      <c r="AP25" s="46"/>
      <c r="AQ25" s="44"/>
      <c r="AR25" s="4">
        <v>14</v>
      </c>
      <c r="AS25" s="5">
        <v>1014</v>
      </c>
      <c r="AT25" s="5" t="str">
        <f t="shared" si="4"/>
        <v>May</v>
      </c>
      <c r="AU25" s="24" t="s">
        <v>35</v>
      </c>
      <c r="AV25">
        <f t="shared" si="11"/>
        <v>25</v>
      </c>
      <c r="AW25">
        <f t="shared" si="5"/>
        <v>2</v>
      </c>
      <c r="AX25">
        <f t="shared" si="6"/>
        <v>0</v>
      </c>
      <c r="AY25">
        <f t="shared" si="7"/>
        <v>4</v>
      </c>
      <c r="AZ25">
        <f t="shared" si="8"/>
        <v>31</v>
      </c>
      <c r="BA25">
        <f>Janreport25[[#This Row],[Days]]-Janreport25[[#This Row],[Absent]]</f>
        <v>29</v>
      </c>
      <c r="BB25" s="27">
        <v>19000</v>
      </c>
      <c r="BC25" s="27">
        <f>Janreport25[[#This Row],[Salary]]/Janreport25[[#This Row],[Days]]</f>
        <v>612.90322580645159</v>
      </c>
      <c r="BD25" s="27">
        <f>Janreport25[[#This Row],[Per day salary]]*Janreport25[[#This Row],[Absent]]</f>
        <v>1225.8064516129032</v>
      </c>
      <c r="BE25" s="35">
        <f>Janreport25[[#This Row],[Salary]]-Janreport25[[#This Row],[Deduction]]</f>
        <v>17774.193548387098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4</v>
      </c>
      <c r="K26" t="s">
        <v>21</v>
      </c>
      <c r="L26" t="s">
        <v>21</v>
      </c>
      <c r="M26" t="s">
        <v>20</v>
      </c>
      <c r="N26" t="str">
        <f t="shared" si="10"/>
        <v>WO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tr">
        <f t="shared" si="10"/>
        <v>WO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tr">
        <f t="shared" si="3"/>
        <v>WO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tr">
        <f t="shared" si="3"/>
        <v>WO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s="46"/>
      <c r="AQ26" s="44"/>
      <c r="AR26" s="4">
        <v>15</v>
      </c>
      <c r="AS26" s="5">
        <v>1015</v>
      </c>
      <c r="AT26" s="5" t="str">
        <f t="shared" si="4"/>
        <v>May</v>
      </c>
      <c r="AU26" s="24" t="s">
        <v>36</v>
      </c>
      <c r="AV26">
        <f t="shared" si="11"/>
        <v>25</v>
      </c>
      <c r="AW26">
        <f t="shared" si="5"/>
        <v>2</v>
      </c>
      <c r="AX26">
        <f t="shared" si="6"/>
        <v>0</v>
      </c>
      <c r="AY26">
        <f t="shared" si="7"/>
        <v>4</v>
      </c>
      <c r="AZ26">
        <f t="shared" si="8"/>
        <v>31</v>
      </c>
      <c r="BA26">
        <f>Janreport25[[#This Row],[Days]]-Janreport25[[#This Row],[Absent]]</f>
        <v>29</v>
      </c>
      <c r="BB26" s="27">
        <v>20000</v>
      </c>
      <c r="BC26" s="27">
        <f>Janreport25[[#This Row],[Salary]]/Janreport25[[#This Row],[Days]]</f>
        <v>645.16129032258061</v>
      </c>
      <c r="BD26" s="27">
        <f>Janreport25[[#This Row],[Per day salary]]*Janreport25[[#This Row],[Absent]]</f>
        <v>1290.3225806451612</v>
      </c>
      <c r="BE26" s="35">
        <f>Janreport25[[#This Row],[Salary]]-Janreport25[[#This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4</v>
      </c>
      <c r="K27" t="s">
        <v>21</v>
      </c>
      <c r="L27" t="s">
        <v>21</v>
      </c>
      <c r="M27" t="s">
        <v>20</v>
      </c>
      <c r="N27" t="str">
        <f t="shared" si="10"/>
        <v>WO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tr">
        <f t="shared" si="10"/>
        <v>WO</v>
      </c>
      <c r="V27" t="s">
        <v>20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t="str">
        <f t="shared" si="3"/>
        <v>WO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tr">
        <f t="shared" si="3"/>
        <v>WO</v>
      </c>
      <c r="AJ27" t="s">
        <v>20</v>
      </c>
      <c r="AK27" t="s">
        <v>20</v>
      </c>
      <c r="AL27" t="s">
        <v>20</v>
      </c>
      <c r="AM27" t="s">
        <v>20</v>
      </c>
      <c r="AN27" t="s">
        <v>20</v>
      </c>
      <c r="AO27" t="s">
        <v>20</v>
      </c>
      <c r="AP27" s="46"/>
      <c r="AQ27" s="44"/>
      <c r="AR27" s="4">
        <v>16</v>
      </c>
      <c r="AS27" s="5">
        <v>1016</v>
      </c>
      <c r="AT27" s="5" t="str">
        <f t="shared" si="4"/>
        <v>May</v>
      </c>
      <c r="AU27" s="24" t="s">
        <v>37</v>
      </c>
      <c r="AV27">
        <f t="shared" si="11"/>
        <v>25</v>
      </c>
      <c r="AW27">
        <f t="shared" si="5"/>
        <v>2</v>
      </c>
      <c r="AX27">
        <f t="shared" si="6"/>
        <v>0</v>
      </c>
      <c r="AY27">
        <f t="shared" si="7"/>
        <v>4</v>
      </c>
      <c r="AZ27">
        <f t="shared" si="8"/>
        <v>31</v>
      </c>
      <c r="BA27">
        <f>Janreport25[[#This Row],[Days]]-Janreport25[[#This Row],[Absent]]</f>
        <v>29</v>
      </c>
      <c r="BB27" s="27">
        <v>26000</v>
      </c>
      <c r="BC27" s="27">
        <f>Janreport25[[#This Row],[Salary]]/Janreport25[[#This Row],[Days]]</f>
        <v>838.70967741935488</v>
      </c>
      <c r="BD27" s="27">
        <f>Janreport25[[#This Row],[Per day salary]]*Janreport25[[#This Row],[Absent]]</f>
        <v>1677.4193548387098</v>
      </c>
      <c r="BE27" s="35">
        <f>Janreport25[[#This Row],[Salary]]-Janreport25[[#This Row],[Deduction]]</f>
        <v>24322.580645161292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4</v>
      </c>
      <c r="K28" t="s">
        <v>21</v>
      </c>
      <c r="L28" t="s">
        <v>21</v>
      </c>
      <c r="M28" t="s">
        <v>20</v>
      </c>
      <c r="N28" t="str">
        <f t="shared" si="10"/>
        <v>WO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tr">
        <f t="shared" si="10"/>
        <v>WO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tr">
        <f t="shared" ref="AA28:AO31" si="13">IF(AB$10="Sun","WO","")</f>
        <v>WO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tr">
        <f t="shared" si="13"/>
        <v>WO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  <c r="AP28" s="46"/>
      <c r="AQ28" s="44"/>
      <c r="AR28" s="4">
        <v>17</v>
      </c>
      <c r="AS28" s="5">
        <v>1017</v>
      </c>
      <c r="AT28" s="5" t="str">
        <f t="shared" si="4"/>
        <v>May</v>
      </c>
      <c r="AU28" s="24" t="s">
        <v>38</v>
      </c>
      <c r="AV28">
        <f t="shared" si="11"/>
        <v>25</v>
      </c>
      <c r="AW28">
        <f t="shared" si="5"/>
        <v>2</v>
      </c>
      <c r="AX28">
        <f t="shared" si="6"/>
        <v>0</v>
      </c>
      <c r="AY28">
        <f t="shared" si="7"/>
        <v>4</v>
      </c>
      <c r="AZ28">
        <f t="shared" si="8"/>
        <v>31</v>
      </c>
      <c r="BA28">
        <f>Janreport25[[#This Row],[Days]]-Janreport25[[#This Row],[Absent]]</f>
        <v>29</v>
      </c>
      <c r="BB28" s="27">
        <v>28000</v>
      </c>
      <c r="BC28" s="27">
        <f>Janreport25[[#This Row],[Salary]]/Janreport25[[#This Row],[Days]]</f>
        <v>903.22580645161293</v>
      </c>
      <c r="BD28" s="27">
        <f>Janreport25[[#This Row],[Per day salary]]*Janreport25[[#This Row],[Absent]]</f>
        <v>1806.4516129032259</v>
      </c>
      <c r="BE28" s="35">
        <f>Janreport25[[#This Row],[Salary]]-Janreport25[[#This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4</v>
      </c>
      <c r="K29" t="s">
        <v>21</v>
      </c>
      <c r="L29" t="s">
        <v>21</v>
      </c>
      <c r="M29" t="s">
        <v>20</v>
      </c>
      <c r="N29" t="str">
        <f t="shared" ref="K29:Z31" si="14">IF(N$10="Sun","WO","")</f>
        <v>WO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tr">
        <f t="shared" si="14"/>
        <v>WO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tr">
        <f t="shared" si="13"/>
        <v>WO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tr">
        <f t="shared" si="13"/>
        <v>WO</v>
      </c>
      <c r="AJ29" t="s">
        <v>20</v>
      </c>
      <c r="AK29" t="s">
        <v>20</v>
      </c>
      <c r="AL29" t="s">
        <v>20</v>
      </c>
      <c r="AM29" t="s">
        <v>20</v>
      </c>
      <c r="AN29" t="s">
        <v>20</v>
      </c>
      <c r="AO29" t="s">
        <v>20</v>
      </c>
      <c r="AP29" s="46"/>
      <c r="AQ29" s="44"/>
      <c r="AR29" s="4">
        <v>18</v>
      </c>
      <c r="AS29" s="5">
        <v>1018</v>
      </c>
      <c r="AT29" s="5" t="str">
        <f t="shared" si="4"/>
        <v>May</v>
      </c>
      <c r="AU29" s="24" t="s">
        <v>39</v>
      </c>
      <c r="AV29">
        <f t="shared" si="11"/>
        <v>25</v>
      </c>
      <c r="AW29">
        <f t="shared" si="5"/>
        <v>2</v>
      </c>
      <c r="AX29">
        <f t="shared" si="6"/>
        <v>0</v>
      </c>
      <c r="AY29">
        <f t="shared" si="7"/>
        <v>4</v>
      </c>
      <c r="AZ29">
        <f t="shared" si="8"/>
        <v>31</v>
      </c>
      <c r="BA29">
        <f>Janreport25[[#This Row],[Days]]-Janreport25[[#This Row],[Absent]]</f>
        <v>29</v>
      </c>
      <c r="BB29" s="27">
        <v>39000</v>
      </c>
      <c r="BC29" s="27">
        <f>Janreport25[[#This Row],[Salary]]/Janreport25[[#This Row],[Days]]</f>
        <v>1258.0645161290322</v>
      </c>
      <c r="BD29" s="27">
        <f>Janreport25[[#This Row],[Per day salary]]*Janreport25[[#This Row],[Absent]]</f>
        <v>2516.1290322580644</v>
      </c>
      <c r="BE29" s="35">
        <f>Janreport25[[#This Row],[Salary]]-Janreport25[[#This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4</v>
      </c>
      <c r="K30" t="s">
        <v>21</v>
      </c>
      <c r="L30" t="s">
        <v>21</v>
      </c>
      <c r="M30" t="s">
        <v>20</v>
      </c>
      <c r="N30" t="str">
        <f t="shared" si="14"/>
        <v>WO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tr">
        <f t="shared" si="14"/>
        <v>WO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tr">
        <f t="shared" si="13"/>
        <v>WO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tr">
        <f t="shared" si="13"/>
        <v>WO</v>
      </c>
      <c r="AJ30" t="s">
        <v>20</v>
      </c>
      <c r="AK30" t="s">
        <v>20</v>
      </c>
      <c r="AL30" t="s">
        <v>20</v>
      </c>
      <c r="AM30" t="s">
        <v>20</v>
      </c>
      <c r="AN30" t="s">
        <v>20</v>
      </c>
      <c r="AO30" t="s">
        <v>20</v>
      </c>
      <c r="AP30" s="46"/>
      <c r="AQ30" s="44"/>
      <c r="AR30" s="4">
        <v>19</v>
      </c>
      <c r="AS30" s="5">
        <v>1019</v>
      </c>
      <c r="AT30" s="5" t="str">
        <f t="shared" si="4"/>
        <v>May</v>
      </c>
      <c r="AU30" s="24" t="s">
        <v>40</v>
      </c>
      <c r="AV30">
        <f t="shared" si="11"/>
        <v>25</v>
      </c>
      <c r="AW30">
        <f t="shared" si="5"/>
        <v>2</v>
      </c>
      <c r="AX30">
        <f t="shared" si="6"/>
        <v>0</v>
      </c>
      <c r="AY30">
        <f t="shared" si="7"/>
        <v>4</v>
      </c>
      <c r="AZ30">
        <f t="shared" si="8"/>
        <v>31</v>
      </c>
      <c r="BA30">
        <f>Janreport25[[#This Row],[Days]]-Janreport25[[#This Row],[Absent]]</f>
        <v>29</v>
      </c>
      <c r="BB30" s="27">
        <v>40000</v>
      </c>
      <c r="BC30" s="27">
        <f>Janreport25[[#This Row],[Salary]]/Janreport25[[#This Row],[Days]]</f>
        <v>1290.3225806451612</v>
      </c>
      <c r="BD30" s="27">
        <f>Janreport25[[#This Row],[Per day salary]]*Janreport25[[#This Row],[Absent]]</f>
        <v>2580.6451612903224</v>
      </c>
      <c r="BE30" s="35">
        <f>Janreport25[[#This Row],[Salary]]-Janreport25[[#This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4</v>
      </c>
      <c r="K31" t="s">
        <v>21</v>
      </c>
      <c r="L31" t="s">
        <v>21</v>
      </c>
      <c r="M31" t="s">
        <v>20</v>
      </c>
      <c r="N31" s="15" t="str">
        <f t="shared" si="14"/>
        <v>WO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s="15" t="str">
        <f t="shared" si="14"/>
        <v>WO</v>
      </c>
      <c r="V31" t="s">
        <v>20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s="15" t="str">
        <f t="shared" si="13"/>
        <v>WO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s="15" t="str">
        <f t="shared" si="13"/>
        <v>WO</v>
      </c>
      <c r="AJ31" t="s">
        <v>20</v>
      </c>
      <c r="AK31" t="s">
        <v>20</v>
      </c>
      <c r="AL31" t="s">
        <v>20</v>
      </c>
      <c r="AM31" t="s">
        <v>20</v>
      </c>
      <c r="AN31" t="s">
        <v>20</v>
      </c>
      <c r="AO31" t="s">
        <v>20</v>
      </c>
      <c r="AP31" s="46"/>
      <c r="AQ31" s="44"/>
      <c r="AR31" s="6">
        <v>20</v>
      </c>
      <c r="AS31" s="7">
        <v>1020</v>
      </c>
      <c r="AT31" s="7" t="str">
        <f t="shared" si="4"/>
        <v>May</v>
      </c>
      <c r="AU31" s="36" t="s">
        <v>41</v>
      </c>
      <c r="AV31" s="15">
        <f t="shared" si="11"/>
        <v>25</v>
      </c>
      <c r="AW31" s="15">
        <f t="shared" si="5"/>
        <v>2</v>
      </c>
      <c r="AX31" s="15">
        <f t="shared" si="6"/>
        <v>0</v>
      </c>
      <c r="AY31" s="15">
        <f t="shared" si="7"/>
        <v>4</v>
      </c>
      <c r="AZ31" s="15">
        <f t="shared" si="8"/>
        <v>31</v>
      </c>
      <c r="BA31" s="15">
        <f>Janreport25[[#This Row],[Days]]-Janreport25[[#This Row],[Absent]]</f>
        <v>29</v>
      </c>
      <c r="BB31" s="28">
        <v>42000</v>
      </c>
      <c r="BC31" s="28">
        <f>Janreport25[[#This Row],[Salary]]/Janreport25[[#This Row],[Days]]</f>
        <v>1354.8387096774193</v>
      </c>
      <c r="BD31" s="28">
        <f>Janreport25[[#This Row],[Per day salary]]*Janreport25[[#This Row],[Absent]]</f>
        <v>2709.6774193548385</v>
      </c>
      <c r="BE31" s="37">
        <f>Janreport25[[#This Row],[Salary]]-Janreport25[[#This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56"/>
      <c r="AK32" s="56"/>
      <c r="AL32" s="56"/>
      <c r="AM32" s="56"/>
      <c r="AN32" s="56"/>
      <c r="AO32" s="5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 ht="15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AJ13:AO32 K12:AO12 K13:AI31">
    <cfRule type="containsText" dxfId="229" priority="1" operator="containsText" text="L">
      <formula>NOT(ISERROR(SEARCH("L",K12)))</formula>
    </cfRule>
    <cfRule type="containsText" dxfId="228" priority="2" operator="containsText" text="A">
      <formula>NOT(ISERROR(SEARCH("A",K12)))</formula>
    </cfRule>
    <cfRule type="containsText" dxfId="227" priority="3" operator="containsText" text="P">
      <formula>NOT(ISERROR(SEARCH("P",K12)))</formula>
    </cfRule>
    <cfRule type="containsText" dxfId="226" priority="4" operator="containsText" text="WO">
      <formula>NOT(ISERROR(SEARCH("WO",K12)))</formula>
    </cfRule>
    <cfRule type="containsText" dxfId="225" priority="5" stopIfTrue="1" operator="containsText" text="WO">
      <formula>NOT(ISERROR(SEARCH("WO",K12)))</formula>
    </cfRule>
  </conditionalFormatting>
  <dataValidations count="2">
    <dataValidation allowBlank="1" showInputMessage="1" showErrorMessage="1" sqref="H11 AJ32:AO32" xr:uid="{BB836247-2F4A-49DE-9C35-6DEE4E013661}"/>
    <dataValidation type="list" allowBlank="1" showInputMessage="1" showErrorMessage="1" sqref="AJ12:AO31 AC12:AH31 O12:T31 V12:AA31 K12:M31" xr:uid="{FFEE1627-5170-43CE-B899-4C3704873755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EAB3F1-4171-4D26-B930-B0E450BE354B}">
          <x14:formula1>
            <xm:f>Rough!$A$1:$A$12</xm:f>
          </x14:formula1>
          <xm:sqref>H8:H9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80DB-BB18-4C28-B13F-3C9B883E5804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>
      <c r="A8" s="2"/>
      <c r="B8" s="1"/>
      <c r="C8" s="1"/>
      <c r="D8" s="1"/>
      <c r="F8" s="43"/>
      <c r="G8" s="5" t="s">
        <v>0</v>
      </c>
      <c r="H8" s="26">
        <v>45748</v>
      </c>
      <c r="I8" s="5">
        <f>(DATEDIF($H$8,$K$8,"D"))+1</f>
        <v>30</v>
      </c>
      <c r="J8" s="5" t="s">
        <v>1</v>
      </c>
      <c r="K8" s="26">
        <f>EOMONTH(H8,0)</f>
        <v>45777</v>
      </c>
      <c r="N8" t="s">
        <v>2</v>
      </c>
      <c r="O8" t="str">
        <f>TEXT($H$8,"MMMM")</f>
        <v>April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Tue</v>
      </c>
      <c r="L10" s="10" t="str">
        <f t="shared" ref="L10:AB10" si="0">TEXT(L11,"DDD")</f>
        <v>Wed</v>
      </c>
      <c r="M10" s="10" t="str">
        <f t="shared" si="0"/>
        <v>Thu</v>
      </c>
      <c r="N10" s="10" t="str">
        <f t="shared" si="0"/>
        <v>Fri</v>
      </c>
      <c r="O10" s="10" t="str">
        <f t="shared" si="0"/>
        <v>Sat</v>
      </c>
      <c r="P10" s="10" t="str">
        <f t="shared" si="0"/>
        <v>Sun</v>
      </c>
      <c r="Q10" s="10" t="str">
        <f t="shared" si="0"/>
        <v>Mon</v>
      </c>
      <c r="R10" s="10" t="str">
        <f t="shared" si="0"/>
        <v>Tue</v>
      </c>
      <c r="S10" s="10" t="str">
        <f t="shared" si="0"/>
        <v>Wed</v>
      </c>
      <c r="T10" s="10" t="str">
        <f t="shared" si="0"/>
        <v>Thu</v>
      </c>
      <c r="U10" s="10" t="str">
        <f t="shared" si="0"/>
        <v>Fri</v>
      </c>
      <c r="V10" s="10" t="str">
        <f t="shared" si="0"/>
        <v>Sat</v>
      </c>
      <c r="W10" s="10" t="str">
        <f t="shared" si="0"/>
        <v>Sun</v>
      </c>
      <c r="X10" s="10" t="str">
        <f t="shared" si="0"/>
        <v>Mon</v>
      </c>
      <c r="Y10" s="10" t="str">
        <f t="shared" si="0"/>
        <v>Tue</v>
      </c>
      <c r="Z10" s="10" t="str">
        <f t="shared" si="0"/>
        <v>Wed</v>
      </c>
      <c r="AA10" s="10" t="str">
        <f t="shared" si="0"/>
        <v>Thu</v>
      </c>
      <c r="AB10" s="10" t="str">
        <f t="shared" si="0"/>
        <v>Fri</v>
      </c>
      <c r="AC10" s="10" t="str">
        <f>TEXT(AC11,"DDD")</f>
        <v>Sat</v>
      </c>
      <c r="AD10" s="10" t="str">
        <f>TEXT(AD11,"DDD")</f>
        <v>Sun</v>
      </c>
      <c r="AE10" s="10" t="str">
        <f t="shared" ref="AE10:AO10" si="1">TEXT(AE11,"DDD")</f>
        <v>Mon</v>
      </c>
      <c r="AF10" s="10" t="str">
        <f t="shared" si="1"/>
        <v>Tue</v>
      </c>
      <c r="AG10" s="10" t="str">
        <f t="shared" si="1"/>
        <v>Wed</v>
      </c>
      <c r="AH10" s="10" t="str">
        <f t="shared" si="1"/>
        <v>Thu</v>
      </c>
      <c r="AI10" s="10" t="str">
        <f t="shared" si="1"/>
        <v>Fri</v>
      </c>
      <c r="AJ10" s="10" t="str">
        <f t="shared" si="1"/>
        <v>Sat</v>
      </c>
      <c r="AK10" s="10" t="str">
        <f t="shared" si="1"/>
        <v>Sun</v>
      </c>
      <c r="AL10" s="10" t="str">
        <f t="shared" si="1"/>
        <v>Mon</v>
      </c>
      <c r="AM10" s="10" t="str">
        <f t="shared" si="1"/>
        <v>Tue</v>
      </c>
      <c r="AN10" s="10" t="str">
        <f t="shared" si="1"/>
        <v>Wed</v>
      </c>
      <c r="AO10" s="11" t="str">
        <f t="shared" si="1"/>
        <v/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45748</v>
      </c>
      <c r="L11" s="12">
        <f>IF(K11&lt;$K$8,K11+1,"")</f>
        <v>45749</v>
      </c>
      <c r="M11" s="12">
        <f t="shared" ref="M11:AQ11" si="2">IF(L11&lt;$K$8,L11+1,"")</f>
        <v>45750</v>
      </c>
      <c r="N11" s="12">
        <f t="shared" si="2"/>
        <v>45751</v>
      </c>
      <c r="O11" s="12">
        <f t="shared" si="2"/>
        <v>45752</v>
      </c>
      <c r="P11" s="12">
        <f t="shared" si="2"/>
        <v>45753</v>
      </c>
      <c r="Q11" s="12">
        <f t="shared" si="2"/>
        <v>45754</v>
      </c>
      <c r="R11" s="12">
        <f t="shared" si="2"/>
        <v>45755</v>
      </c>
      <c r="S11" s="12">
        <f t="shared" si="2"/>
        <v>45756</v>
      </c>
      <c r="T11" s="12">
        <f t="shared" si="2"/>
        <v>45757</v>
      </c>
      <c r="U11" s="12">
        <f t="shared" si="2"/>
        <v>45758</v>
      </c>
      <c r="V11" s="12">
        <f t="shared" si="2"/>
        <v>45759</v>
      </c>
      <c r="W11" s="12">
        <f t="shared" si="2"/>
        <v>45760</v>
      </c>
      <c r="X11" s="12">
        <f t="shared" si="2"/>
        <v>45761</v>
      </c>
      <c r="Y11" s="12">
        <f t="shared" si="2"/>
        <v>45762</v>
      </c>
      <c r="Z11" s="12">
        <f t="shared" si="2"/>
        <v>45763</v>
      </c>
      <c r="AA11" s="12">
        <f t="shared" si="2"/>
        <v>45764</v>
      </c>
      <c r="AB11" s="12">
        <f t="shared" si="2"/>
        <v>45765</v>
      </c>
      <c r="AC11" s="12">
        <f t="shared" si="2"/>
        <v>45766</v>
      </c>
      <c r="AD11" s="12">
        <f t="shared" si="2"/>
        <v>45767</v>
      </c>
      <c r="AE11" s="12">
        <f t="shared" si="2"/>
        <v>45768</v>
      </c>
      <c r="AF11" s="12">
        <f t="shared" si="2"/>
        <v>45769</v>
      </c>
      <c r="AG11" s="12">
        <f t="shared" si="2"/>
        <v>45770</v>
      </c>
      <c r="AH11" s="12">
        <f t="shared" si="2"/>
        <v>45771</v>
      </c>
      <c r="AI11" s="12">
        <f t="shared" si="2"/>
        <v>45772</v>
      </c>
      <c r="AJ11" s="12">
        <f t="shared" si="2"/>
        <v>45773</v>
      </c>
      <c r="AK11" s="12">
        <f t="shared" si="2"/>
        <v>45774</v>
      </c>
      <c r="AL11" s="12">
        <f t="shared" si="2"/>
        <v>45775</v>
      </c>
      <c r="AM11" s="12">
        <f t="shared" si="2"/>
        <v>45776</v>
      </c>
      <c r="AN11" s="12">
        <f t="shared" si="2"/>
        <v>45777</v>
      </c>
      <c r="AO11" s="13" t="str">
        <f t="shared" si="2"/>
        <v/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tr">
        <f t="shared" ref="L12:AO27" si="3">IF(P$10="Sun","WO","")</f>
        <v>WO</v>
      </c>
      <c r="Q12" t="s">
        <v>21</v>
      </c>
      <c r="R12" t="s">
        <v>22</v>
      </c>
      <c r="S12" t="s">
        <v>20</v>
      </c>
      <c r="T12" t="s">
        <v>20</v>
      </c>
      <c r="U12" t="s">
        <v>20</v>
      </c>
      <c r="V12" t="s">
        <v>20</v>
      </c>
      <c r="W12" t="str">
        <f t="shared" si="3"/>
        <v>WO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tr">
        <f t="shared" si="3"/>
        <v>WO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tr">
        <f t="shared" si="3"/>
        <v>WO</v>
      </c>
      <c r="AL12" t="s">
        <v>21</v>
      </c>
      <c r="AM12" t="s">
        <v>20</v>
      </c>
      <c r="AN12" t="s">
        <v>22</v>
      </c>
      <c r="AO12" s="14"/>
      <c r="AP12" s="46"/>
      <c r="AQ12" s="44"/>
      <c r="AR12" s="29">
        <v>1</v>
      </c>
      <c r="AS12" s="30">
        <v>1001</v>
      </c>
      <c r="AT12" s="30" t="str">
        <f t="shared" ref="AT12:AT31" si="4">$O$8</f>
        <v>April</v>
      </c>
      <c r="AU12" s="31" t="s">
        <v>19</v>
      </c>
      <c r="AV12" s="32">
        <f>COUNTIF($K12:$AO12,"P")</f>
        <v>22</v>
      </c>
      <c r="AW12" s="32">
        <f t="shared" ref="AW12:AW31" si="5">COUNTIF($K12:$AO12,"A")</f>
        <v>2</v>
      </c>
      <c r="AX12" s="32">
        <f t="shared" ref="AX12:AX31" si="6">COUNTIF($K12:$AO12,"L")</f>
        <v>2</v>
      </c>
      <c r="AY12" s="32">
        <f t="shared" ref="AY12:AY31" si="7">COUNTIF($K$10:$AO$10,"Sun")</f>
        <v>4</v>
      </c>
      <c r="AZ12" s="32">
        <f t="shared" ref="AZ12:AZ31" si="8">$I$8</f>
        <v>30</v>
      </c>
      <c r="BA12" s="32">
        <f>Janreport24[[#This Row],[Days]]-Janreport24[[#This Row],[Absent]]</f>
        <v>28</v>
      </c>
      <c r="BB12" s="33">
        <v>10000</v>
      </c>
      <c r="BC12" s="33">
        <f>Janreport24[[#This Row],[Salary]]/Janreport24[[#This Row],[Days]]</f>
        <v>333.33333333333331</v>
      </c>
      <c r="BD12" s="33">
        <f>Janreport24[[#This Row],[Per day salary]]*Janreport24[[#This Row],[Absent]]</f>
        <v>666.66666666666663</v>
      </c>
      <c r="BE12" s="34">
        <f>Janreport24[[#This Row],[Salary]]-Janreport24[[#This Row],[Deduction]]</f>
        <v>9333.3333333333339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tr">
        <f t="shared" ref="K13:Z28" si="10">IF(P$10="Sun","WO","")</f>
        <v>WO</v>
      </c>
      <c r="Q13" t="s">
        <v>21</v>
      </c>
      <c r="R13" t="s">
        <v>22</v>
      </c>
      <c r="S13" t="s">
        <v>20</v>
      </c>
      <c r="T13" t="s">
        <v>20</v>
      </c>
      <c r="U13" t="s">
        <v>20</v>
      </c>
      <c r="V13" t="s">
        <v>20</v>
      </c>
      <c r="W13" t="str">
        <f t="shared" si="10"/>
        <v>WO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tr">
        <f t="shared" si="3"/>
        <v>WO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tr">
        <f t="shared" si="3"/>
        <v>WO</v>
      </c>
      <c r="AL13" t="s">
        <v>21</v>
      </c>
      <c r="AM13" t="s">
        <v>20</v>
      </c>
      <c r="AN13" t="s">
        <v>22</v>
      </c>
      <c r="AO13" s="14"/>
      <c r="AP13" s="46"/>
      <c r="AQ13" s="44"/>
      <c r="AR13" s="4">
        <v>2</v>
      </c>
      <c r="AS13" s="5">
        <v>1002</v>
      </c>
      <c r="AT13" s="5" t="str">
        <f t="shared" si="4"/>
        <v>April</v>
      </c>
      <c r="AU13" s="24" t="s">
        <v>23</v>
      </c>
      <c r="AV13">
        <f t="shared" ref="AV13:AV31" si="11">COUNTIF($K13:$AO13,"P")</f>
        <v>22</v>
      </c>
      <c r="AW13">
        <f t="shared" si="5"/>
        <v>2</v>
      </c>
      <c r="AX13">
        <f t="shared" si="6"/>
        <v>2</v>
      </c>
      <c r="AY13">
        <f t="shared" si="7"/>
        <v>4</v>
      </c>
      <c r="AZ13">
        <f t="shared" si="8"/>
        <v>30</v>
      </c>
      <c r="BA13">
        <f>Janreport24[[#This Row],[Days]]-Janreport24[[#This Row],[Absent]]</f>
        <v>28</v>
      </c>
      <c r="BB13" s="27">
        <v>25000</v>
      </c>
      <c r="BC13" s="27">
        <f>Janreport24[[#This Row],[Salary]]/Janreport24[[#This Row],[Days]]</f>
        <v>833.33333333333337</v>
      </c>
      <c r="BD13" s="27">
        <f>Janreport24[[#This Row],[Per day salary]]*Janreport24[[#This Row],[Absent]]</f>
        <v>1666.6666666666667</v>
      </c>
      <c r="BE13" s="35">
        <f>Janreport24[[#This Row],[Salary]]-Janreport24[[#This Row],[Deduction]]</f>
        <v>23333.333333333332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tr">
        <f t="shared" si="10"/>
        <v>WO</v>
      </c>
      <c r="Q14" t="s">
        <v>21</v>
      </c>
      <c r="R14" t="s">
        <v>22</v>
      </c>
      <c r="S14" t="s">
        <v>20</v>
      </c>
      <c r="T14" t="s">
        <v>20</v>
      </c>
      <c r="U14" t="s">
        <v>20</v>
      </c>
      <c r="V14" t="s">
        <v>20</v>
      </c>
      <c r="W14" t="str">
        <f t="shared" si="10"/>
        <v>WO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tr">
        <f t="shared" si="3"/>
        <v>WO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tr">
        <f t="shared" si="3"/>
        <v>WO</v>
      </c>
      <c r="AL14" t="s">
        <v>21</v>
      </c>
      <c r="AM14" t="s">
        <v>20</v>
      </c>
      <c r="AN14" t="s">
        <v>22</v>
      </c>
      <c r="AO14" s="14"/>
      <c r="AP14" s="46"/>
      <c r="AQ14" s="44"/>
      <c r="AR14" s="4">
        <v>3</v>
      </c>
      <c r="AS14" s="5">
        <v>1003</v>
      </c>
      <c r="AT14" s="5" t="str">
        <f t="shared" si="4"/>
        <v>April</v>
      </c>
      <c r="AU14" s="24" t="s">
        <v>24</v>
      </c>
      <c r="AV14">
        <f t="shared" si="11"/>
        <v>22</v>
      </c>
      <c r="AW14">
        <f t="shared" si="5"/>
        <v>2</v>
      </c>
      <c r="AX14">
        <f t="shared" si="6"/>
        <v>2</v>
      </c>
      <c r="AY14">
        <f t="shared" si="7"/>
        <v>4</v>
      </c>
      <c r="AZ14">
        <f t="shared" si="8"/>
        <v>30</v>
      </c>
      <c r="BA14">
        <f>Janreport24[[#This Row],[Days]]-Janreport24[[#This Row],[Absent]]</f>
        <v>28</v>
      </c>
      <c r="BB14" s="27">
        <v>32000</v>
      </c>
      <c r="BC14" s="27">
        <f>Janreport24[[#This Row],[Salary]]/Janreport24[[#This Row],[Days]]</f>
        <v>1066.6666666666667</v>
      </c>
      <c r="BD14" s="27">
        <f>Janreport24[[#This Row],[Per day salary]]*Janreport24[[#This Row],[Absent]]</f>
        <v>2133.3333333333335</v>
      </c>
      <c r="BE14" s="35">
        <f>Janreport24[[#This Row],[Salary]]-Janreport24[[#This Row],[Deduction]]</f>
        <v>29866.666666666668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tr">
        <f t="shared" si="10"/>
        <v>WO</v>
      </c>
      <c r="Q15" t="s">
        <v>21</v>
      </c>
      <c r="R15" t="s">
        <v>22</v>
      </c>
      <c r="S15" t="s">
        <v>20</v>
      </c>
      <c r="T15" t="s">
        <v>20</v>
      </c>
      <c r="U15" t="s">
        <v>20</v>
      </c>
      <c r="V15" t="s">
        <v>20</v>
      </c>
      <c r="W15" t="str">
        <f t="shared" si="10"/>
        <v>WO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tr">
        <f t="shared" si="3"/>
        <v>WO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tr">
        <f t="shared" si="3"/>
        <v>WO</v>
      </c>
      <c r="AL15" t="s">
        <v>21</v>
      </c>
      <c r="AM15" t="s">
        <v>20</v>
      </c>
      <c r="AN15" t="s">
        <v>22</v>
      </c>
      <c r="AO15" s="14"/>
      <c r="AP15" s="46"/>
      <c r="AQ15" s="44"/>
      <c r="AR15" s="4">
        <v>4</v>
      </c>
      <c r="AS15" s="5">
        <v>1004</v>
      </c>
      <c r="AT15" s="5" t="str">
        <f t="shared" si="4"/>
        <v>April</v>
      </c>
      <c r="AU15" s="24" t="s">
        <v>25</v>
      </c>
      <c r="AV15">
        <f t="shared" si="11"/>
        <v>22</v>
      </c>
      <c r="AW15">
        <f t="shared" si="5"/>
        <v>2</v>
      </c>
      <c r="AX15">
        <f t="shared" si="6"/>
        <v>2</v>
      </c>
      <c r="AY15">
        <f t="shared" si="7"/>
        <v>4</v>
      </c>
      <c r="AZ15">
        <f t="shared" si="8"/>
        <v>30</v>
      </c>
      <c r="BA15">
        <f>Janreport24[[#This Row],[Days]]-Janreport24[[#This Row],[Absent]]</f>
        <v>28</v>
      </c>
      <c r="BB15" s="27">
        <v>75000</v>
      </c>
      <c r="BC15" s="27">
        <f>Janreport24[[#This Row],[Salary]]/Janreport24[[#This Row],[Days]]</f>
        <v>2500</v>
      </c>
      <c r="BD15" s="27">
        <f>Janreport24[[#This Row],[Per day salary]]*Janreport24[[#This Row],[Absent]]</f>
        <v>5000</v>
      </c>
      <c r="BE15" s="35">
        <f>Janreport24[[#This Row],[Salary]]-Janreport24[[#This Row],[Deduction]]</f>
        <v>70000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tr">
        <f t="shared" si="10"/>
        <v>WO</v>
      </c>
      <c r="Q16" t="s">
        <v>21</v>
      </c>
      <c r="R16" t="s">
        <v>22</v>
      </c>
      <c r="S16" t="s">
        <v>20</v>
      </c>
      <c r="T16" t="s">
        <v>20</v>
      </c>
      <c r="U16" t="s">
        <v>20</v>
      </c>
      <c r="V16" t="s">
        <v>20</v>
      </c>
      <c r="W16" t="str">
        <f t="shared" si="10"/>
        <v>WO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tr">
        <f t="shared" si="3"/>
        <v>WO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tr">
        <f t="shared" si="3"/>
        <v>WO</v>
      </c>
      <c r="AL16" t="s">
        <v>21</v>
      </c>
      <c r="AM16" t="s">
        <v>20</v>
      </c>
      <c r="AN16" t="s">
        <v>22</v>
      </c>
      <c r="AO16" s="14"/>
      <c r="AP16" s="46"/>
      <c r="AQ16" s="44"/>
      <c r="AR16" s="4">
        <v>5</v>
      </c>
      <c r="AS16" s="5">
        <v>1005</v>
      </c>
      <c r="AT16" s="5" t="str">
        <f t="shared" si="4"/>
        <v>April</v>
      </c>
      <c r="AU16" s="24" t="s">
        <v>26</v>
      </c>
      <c r="AV16">
        <f t="shared" si="11"/>
        <v>22</v>
      </c>
      <c r="AW16">
        <f t="shared" si="5"/>
        <v>2</v>
      </c>
      <c r="AX16">
        <f t="shared" si="6"/>
        <v>2</v>
      </c>
      <c r="AY16">
        <f t="shared" si="7"/>
        <v>4</v>
      </c>
      <c r="AZ16">
        <f t="shared" si="8"/>
        <v>30</v>
      </c>
      <c r="BA16">
        <f>Janreport24[[#This Row],[Days]]-Janreport24[[#This Row],[Absent]]</f>
        <v>28</v>
      </c>
      <c r="BB16" s="27">
        <v>16000</v>
      </c>
      <c r="BC16" s="27">
        <f>Janreport24[[#This Row],[Salary]]/Janreport24[[#This Row],[Days]]</f>
        <v>533.33333333333337</v>
      </c>
      <c r="BD16" s="27">
        <f>Janreport24[[#This Row],[Per day salary]]*Janreport24[[#This Row],[Absent]]</f>
        <v>1066.6666666666667</v>
      </c>
      <c r="BE16" s="35">
        <f>Janreport24[[#This Row],[Salary]]-Janreport24[[#This Row],[Deduction]]</f>
        <v>14933.333333333334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tr">
        <f t="shared" si="10"/>
        <v>WO</v>
      </c>
      <c r="Q17" t="s">
        <v>21</v>
      </c>
      <c r="R17" t="s">
        <v>22</v>
      </c>
      <c r="S17" t="s">
        <v>20</v>
      </c>
      <c r="T17" t="s">
        <v>20</v>
      </c>
      <c r="U17" t="s">
        <v>20</v>
      </c>
      <c r="V17" t="s">
        <v>20</v>
      </c>
      <c r="W17" t="str">
        <f t="shared" si="10"/>
        <v>WO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tr">
        <f t="shared" si="3"/>
        <v>WO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tr">
        <f t="shared" si="3"/>
        <v>WO</v>
      </c>
      <c r="AL17" t="s">
        <v>21</v>
      </c>
      <c r="AM17" t="s">
        <v>20</v>
      </c>
      <c r="AN17" t="s">
        <v>22</v>
      </c>
      <c r="AO17" s="14"/>
      <c r="AP17" s="46"/>
      <c r="AQ17" s="44"/>
      <c r="AR17" s="4">
        <v>6</v>
      </c>
      <c r="AS17" s="5">
        <v>1006</v>
      </c>
      <c r="AT17" s="5" t="str">
        <f t="shared" si="4"/>
        <v>April</v>
      </c>
      <c r="AU17" s="24" t="s">
        <v>27</v>
      </c>
      <c r="AV17">
        <f t="shared" si="11"/>
        <v>22</v>
      </c>
      <c r="AW17">
        <f t="shared" si="5"/>
        <v>2</v>
      </c>
      <c r="AX17">
        <f t="shared" si="6"/>
        <v>2</v>
      </c>
      <c r="AY17">
        <f t="shared" si="7"/>
        <v>4</v>
      </c>
      <c r="AZ17">
        <f t="shared" si="8"/>
        <v>30</v>
      </c>
      <c r="BA17">
        <f>Janreport24[[#This Row],[Days]]-Janreport24[[#This Row],[Absent]]</f>
        <v>28</v>
      </c>
      <c r="BB17" s="27">
        <v>31000</v>
      </c>
      <c r="BC17" s="27">
        <f>Janreport24[[#This Row],[Salary]]/Janreport24[[#This Row],[Days]]</f>
        <v>1033.3333333333333</v>
      </c>
      <c r="BD17" s="27">
        <f>Janreport24[[#This Row],[Per day salary]]*Janreport24[[#This Row],[Absent]]</f>
        <v>2066.6666666666665</v>
      </c>
      <c r="BE17" s="35">
        <f>Janreport24[[#This Row],[Salary]]-Janreport24[[#This Row],[Deduction]]</f>
        <v>28933.333333333332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tr">
        <f t="shared" si="10"/>
        <v>WO</v>
      </c>
      <c r="Q18" t="s">
        <v>21</v>
      </c>
      <c r="R18" t="s">
        <v>22</v>
      </c>
      <c r="S18" t="s">
        <v>20</v>
      </c>
      <c r="T18" t="s">
        <v>20</v>
      </c>
      <c r="U18" t="s">
        <v>20</v>
      </c>
      <c r="V18" t="s">
        <v>20</v>
      </c>
      <c r="W18" t="str">
        <f t="shared" si="10"/>
        <v>WO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tr">
        <f t="shared" si="3"/>
        <v>WO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tr">
        <f t="shared" si="3"/>
        <v>WO</v>
      </c>
      <c r="AL18" t="s">
        <v>21</v>
      </c>
      <c r="AM18" t="s">
        <v>20</v>
      </c>
      <c r="AN18" t="s">
        <v>22</v>
      </c>
      <c r="AO18" s="14"/>
      <c r="AP18" s="46"/>
      <c r="AQ18" s="44"/>
      <c r="AR18" s="4">
        <v>7</v>
      </c>
      <c r="AS18" s="5">
        <v>1007</v>
      </c>
      <c r="AT18" s="5" t="str">
        <f t="shared" si="4"/>
        <v>April</v>
      </c>
      <c r="AU18" s="24" t="s">
        <v>28</v>
      </c>
      <c r="AV18">
        <f t="shared" si="11"/>
        <v>22</v>
      </c>
      <c r="AW18">
        <f t="shared" si="5"/>
        <v>2</v>
      </c>
      <c r="AX18">
        <f t="shared" si="6"/>
        <v>2</v>
      </c>
      <c r="AY18">
        <f t="shared" si="7"/>
        <v>4</v>
      </c>
      <c r="AZ18">
        <f t="shared" si="8"/>
        <v>30</v>
      </c>
      <c r="BA18">
        <f>Janreport24[[#This Row],[Days]]-Janreport24[[#This Row],[Absent]]</f>
        <v>28</v>
      </c>
      <c r="BB18" s="27">
        <v>18000</v>
      </c>
      <c r="BC18" s="27">
        <f>Janreport24[[#This Row],[Salary]]/Janreport24[[#This Row],[Days]]</f>
        <v>600</v>
      </c>
      <c r="BD18" s="27">
        <f>Janreport24[[#This Row],[Per day salary]]*Janreport24[[#This Row],[Absent]]</f>
        <v>1200</v>
      </c>
      <c r="BE18" s="35">
        <f>Janreport24[[#This Row],[Salary]]-Janreport24[[#This Row],[Deduction]]</f>
        <v>16800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tr">
        <f t="shared" si="10"/>
        <v>WO</v>
      </c>
      <c r="Q19" t="s">
        <v>21</v>
      </c>
      <c r="R19" t="s">
        <v>22</v>
      </c>
      <c r="S19" t="s">
        <v>20</v>
      </c>
      <c r="T19" t="s">
        <v>20</v>
      </c>
      <c r="U19" t="s">
        <v>20</v>
      </c>
      <c r="V19" t="s">
        <v>20</v>
      </c>
      <c r="W19" t="str">
        <f t="shared" si="10"/>
        <v>WO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tr">
        <f t="shared" si="3"/>
        <v>WO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tr">
        <f t="shared" si="3"/>
        <v>WO</v>
      </c>
      <c r="AL19" t="s">
        <v>21</v>
      </c>
      <c r="AM19" t="s">
        <v>20</v>
      </c>
      <c r="AN19" t="s">
        <v>22</v>
      </c>
      <c r="AO19" s="14"/>
      <c r="AP19" s="46"/>
      <c r="AQ19" s="44"/>
      <c r="AR19" s="4">
        <v>8</v>
      </c>
      <c r="AS19" s="5">
        <v>1008</v>
      </c>
      <c r="AT19" s="5" t="str">
        <f t="shared" si="4"/>
        <v>April</v>
      </c>
      <c r="AU19" s="24" t="s">
        <v>29</v>
      </c>
      <c r="AV19">
        <f t="shared" si="11"/>
        <v>22</v>
      </c>
      <c r="AW19">
        <f t="shared" si="5"/>
        <v>2</v>
      </c>
      <c r="AX19">
        <f t="shared" si="6"/>
        <v>2</v>
      </c>
      <c r="AY19">
        <f t="shared" si="7"/>
        <v>4</v>
      </c>
      <c r="AZ19">
        <f t="shared" si="8"/>
        <v>30</v>
      </c>
      <c r="BA19">
        <f>Janreport24[[#This Row],[Days]]-Janreport24[[#This Row],[Absent]]</f>
        <v>28</v>
      </c>
      <c r="BB19" s="27">
        <v>52000</v>
      </c>
      <c r="BC19" s="27">
        <f>Janreport24[[#This Row],[Salary]]/Janreport24[[#This Row],[Days]]</f>
        <v>1733.3333333333333</v>
      </c>
      <c r="BD19" s="27">
        <f>Janreport24[[#This Row],[Per day salary]]*Janreport24[[#This Row],[Absent]]</f>
        <v>3466.6666666666665</v>
      </c>
      <c r="BE19" s="35">
        <f>Janreport24[[#This Row],[Salary]]-Janreport24[[#This Row],[Deduction]]</f>
        <v>48533.333333333336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tr">
        <f t="shared" si="10"/>
        <v>WO</v>
      </c>
      <c r="Q20" t="s">
        <v>21</v>
      </c>
      <c r="R20" t="s">
        <v>22</v>
      </c>
      <c r="S20" t="s">
        <v>20</v>
      </c>
      <c r="T20" t="s">
        <v>20</v>
      </c>
      <c r="U20" t="s">
        <v>20</v>
      </c>
      <c r="V20" t="s">
        <v>20</v>
      </c>
      <c r="W20" t="str">
        <f t="shared" si="10"/>
        <v>WO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tr">
        <f t="shared" si="3"/>
        <v>WO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tr">
        <f t="shared" si="3"/>
        <v>WO</v>
      </c>
      <c r="AL20" t="s">
        <v>21</v>
      </c>
      <c r="AM20" t="s">
        <v>20</v>
      </c>
      <c r="AN20" t="s">
        <v>22</v>
      </c>
      <c r="AO20" s="14"/>
      <c r="AP20" s="46"/>
      <c r="AQ20" s="44"/>
      <c r="AR20" s="4">
        <v>9</v>
      </c>
      <c r="AS20" s="5">
        <v>1009</v>
      </c>
      <c r="AT20" s="5" t="str">
        <f t="shared" si="4"/>
        <v>April</v>
      </c>
      <c r="AU20" s="24" t="s">
        <v>30</v>
      </c>
      <c r="AV20">
        <f t="shared" si="11"/>
        <v>22</v>
      </c>
      <c r="AW20">
        <f t="shared" si="5"/>
        <v>2</v>
      </c>
      <c r="AX20">
        <f t="shared" si="6"/>
        <v>2</v>
      </c>
      <c r="AY20">
        <f t="shared" si="7"/>
        <v>4</v>
      </c>
      <c r="AZ20">
        <f t="shared" si="8"/>
        <v>30</v>
      </c>
      <c r="BA20">
        <f>Janreport24[[#This Row],[Days]]-Janreport24[[#This Row],[Absent]]</f>
        <v>28</v>
      </c>
      <c r="BB20" s="27">
        <v>13000</v>
      </c>
      <c r="BC20" s="27">
        <f>Janreport24[[#This Row],[Salary]]/Janreport24[[#This Row],[Days]]</f>
        <v>433.33333333333331</v>
      </c>
      <c r="BD20" s="27">
        <f>Janreport24[[#This Row],[Per day salary]]*Janreport24[[#This Row],[Absent]]</f>
        <v>866.66666666666663</v>
      </c>
      <c r="BE20" s="35">
        <f>Janreport24[[#This Row],[Salary]]-Janreport24[[#This Row],[Deduction]]</f>
        <v>12133.333333333334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tr">
        <f t="shared" si="10"/>
        <v>WO</v>
      </c>
      <c r="Q21" t="s">
        <v>21</v>
      </c>
      <c r="R21" t="s">
        <v>22</v>
      </c>
      <c r="S21" t="s">
        <v>20</v>
      </c>
      <c r="T21" t="s">
        <v>20</v>
      </c>
      <c r="U21" t="s">
        <v>20</v>
      </c>
      <c r="V21" t="s">
        <v>20</v>
      </c>
      <c r="W21" t="str">
        <f t="shared" si="10"/>
        <v>WO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tr">
        <f t="shared" si="3"/>
        <v>WO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tr">
        <f t="shared" si="3"/>
        <v>WO</v>
      </c>
      <c r="AL21" t="s">
        <v>21</v>
      </c>
      <c r="AM21" t="s">
        <v>20</v>
      </c>
      <c r="AN21" t="s">
        <v>22</v>
      </c>
      <c r="AO21" s="14"/>
      <c r="AP21" s="46"/>
      <c r="AQ21" s="44"/>
      <c r="AR21" s="4">
        <v>10</v>
      </c>
      <c r="AS21" s="5">
        <v>1010</v>
      </c>
      <c r="AT21" s="5" t="str">
        <f t="shared" si="4"/>
        <v>April</v>
      </c>
      <c r="AU21" s="24" t="s">
        <v>31</v>
      </c>
      <c r="AV21">
        <f t="shared" si="11"/>
        <v>22</v>
      </c>
      <c r="AW21">
        <f t="shared" si="5"/>
        <v>2</v>
      </c>
      <c r="AX21">
        <f t="shared" si="6"/>
        <v>2</v>
      </c>
      <c r="AY21">
        <f t="shared" si="7"/>
        <v>4</v>
      </c>
      <c r="AZ21">
        <f t="shared" si="8"/>
        <v>30</v>
      </c>
      <c r="BA21">
        <f>Janreport24[[#This Row],[Days]]-Janreport24[[#This Row],[Absent]]</f>
        <v>28</v>
      </c>
      <c r="BB21" s="27">
        <v>22000</v>
      </c>
      <c r="BC21" s="27">
        <f>Janreport24[[#This Row],[Salary]]/Janreport24[[#This Row],[Days]]</f>
        <v>733.33333333333337</v>
      </c>
      <c r="BD21" s="27">
        <f>Janreport24[[#This Row],[Per day salary]]*Janreport24[[#This Row],[Absent]]</f>
        <v>1466.6666666666667</v>
      </c>
      <c r="BE21" s="35">
        <f>Janreport24[[#This Row],[Salary]]-Janreport24[[#This Row],[Deduction]]</f>
        <v>20533.333333333332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tr">
        <f t="shared" si="10"/>
        <v>WO</v>
      </c>
      <c r="Q22" t="s">
        <v>21</v>
      </c>
      <c r="R22" t="s">
        <v>22</v>
      </c>
      <c r="S22" t="s">
        <v>20</v>
      </c>
      <c r="T22" t="s">
        <v>20</v>
      </c>
      <c r="U22" t="s">
        <v>20</v>
      </c>
      <c r="V22" t="s">
        <v>20</v>
      </c>
      <c r="W22" t="str">
        <f t="shared" si="10"/>
        <v>WO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tr">
        <f t="shared" si="3"/>
        <v>WO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tr">
        <f t="shared" si="3"/>
        <v>WO</v>
      </c>
      <c r="AL22" t="s">
        <v>21</v>
      </c>
      <c r="AM22" t="s">
        <v>20</v>
      </c>
      <c r="AN22" t="s">
        <v>22</v>
      </c>
      <c r="AO22" s="14"/>
      <c r="AP22" s="46"/>
      <c r="AQ22" s="44"/>
      <c r="AR22" s="4">
        <v>11</v>
      </c>
      <c r="AS22" s="5">
        <v>1011</v>
      </c>
      <c r="AT22" s="5" t="str">
        <f t="shared" si="4"/>
        <v>April</v>
      </c>
      <c r="AU22" s="24" t="s">
        <v>32</v>
      </c>
      <c r="AV22">
        <f t="shared" si="11"/>
        <v>22</v>
      </c>
      <c r="AW22">
        <f t="shared" si="5"/>
        <v>2</v>
      </c>
      <c r="AX22">
        <f t="shared" si="6"/>
        <v>2</v>
      </c>
      <c r="AY22">
        <f t="shared" si="7"/>
        <v>4</v>
      </c>
      <c r="AZ22">
        <f t="shared" si="8"/>
        <v>30</v>
      </c>
      <c r="BA22">
        <f>Janreport24[[#This Row],[Days]]-Janreport24[[#This Row],[Absent]]</f>
        <v>28</v>
      </c>
      <c r="BB22" s="27">
        <v>28000</v>
      </c>
      <c r="BC22" s="27">
        <f>Janreport24[[#This Row],[Salary]]/Janreport24[[#This Row],[Days]]</f>
        <v>933.33333333333337</v>
      </c>
      <c r="BD22" s="27">
        <f>Janreport24[[#This Row],[Per day salary]]*Janreport24[[#This Row],[Absent]]</f>
        <v>1866.6666666666667</v>
      </c>
      <c r="BE22" s="35">
        <f>Janreport24[[#This Row],[Salary]]-Janreport24[[#This Row],[Deduction]]</f>
        <v>26133.333333333332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tr">
        <f t="shared" si="10"/>
        <v>WO</v>
      </c>
      <c r="Q23" t="s">
        <v>21</v>
      </c>
      <c r="R23" t="s">
        <v>22</v>
      </c>
      <c r="S23" t="s">
        <v>20</v>
      </c>
      <c r="T23" t="s">
        <v>20</v>
      </c>
      <c r="U23" t="s">
        <v>20</v>
      </c>
      <c r="V23" t="s">
        <v>20</v>
      </c>
      <c r="W23" t="str">
        <f t="shared" si="10"/>
        <v>WO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tr">
        <f t="shared" si="3"/>
        <v>WO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tr">
        <f t="shared" si="3"/>
        <v>WO</v>
      </c>
      <c r="AL23" t="s">
        <v>21</v>
      </c>
      <c r="AM23" t="s">
        <v>20</v>
      </c>
      <c r="AN23" t="s">
        <v>22</v>
      </c>
      <c r="AO23" s="14"/>
      <c r="AP23" s="46"/>
      <c r="AQ23" s="44"/>
      <c r="AR23" s="4">
        <v>12</v>
      </c>
      <c r="AS23" s="5">
        <v>1012</v>
      </c>
      <c r="AT23" s="5" t="str">
        <f t="shared" si="4"/>
        <v>April</v>
      </c>
      <c r="AU23" s="24" t="s">
        <v>33</v>
      </c>
      <c r="AV23">
        <f t="shared" si="11"/>
        <v>22</v>
      </c>
      <c r="AW23">
        <f t="shared" si="5"/>
        <v>2</v>
      </c>
      <c r="AX23">
        <f t="shared" si="6"/>
        <v>2</v>
      </c>
      <c r="AY23">
        <f t="shared" si="7"/>
        <v>4</v>
      </c>
      <c r="AZ23">
        <f t="shared" si="8"/>
        <v>30</v>
      </c>
      <c r="BA23">
        <f>Janreport24[[#This Row],[Days]]-Janreport24[[#This Row],[Absent]]</f>
        <v>28</v>
      </c>
      <c r="BB23" s="27">
        <v>42000</v>
      </c>
      <c r="BC23" s="27">
        <f>Janreport24[[#This Row],[Salary]]/Janreport24[[#This Row],[Days]]</f>
        <v>1400</v>
      </c>
      <c r="BD23" s="27">
        <f>Janreport24[[#This Row],[Per day salary]]*Janreport24[[#This Row],[Absent]]</f>
        <v>2800</v>
      </c>
      <c r="BE23" s="35">
        <f>Janreport24[[#This Row],[Salary]]-Janreport24[[#This Row],[Deduction]]</f>
        <v>39200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tr">
        <f t="shared" si="10"/>
        <v>WO</v>
      </c>
      <c r="Q24" t="s">
        <v>21</v>
      </c>
      <c r="R24" t="s">
        <v>22</v>
      </c>
      <c r="S24" t="s">
        <v>20</v>
      </c>
      <c r="T24" t="s">
        <v>20</v>
      </c>
      <c r="U24" t="s">
        <v>20</v>
      </c>
      <c r="V24" t="s">
        <v>20</v>
      </c>
      <c r="W24" t="str">
        <f t="shared" si="10"/>
        <v>WO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  <c r="AD24" t="str">
        <f t="shared" si="3"/>
        <v>WO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tr">
        <f t="shared" si="3"/>
        <v>WO</v>
      </c>
      <c r="AL24" t="s">
        <v>21</v>
      </c>
      <c r="AM24" t="s">
        <v>20</v>
      </c>
      <c r="AN24" t="s">
        <v>22</v>
      </c>
      <c r="AO24" s="14"/>
      <c r="AP24" s="46"/>
      <c r="AQ24" s="44"/>
      <c r="AR24" s="4">
        <v>13</v>
      </c>
      <c r="AS24" s="5">
        <v>1013</v>
      </c>
      <c r="AT24" s="5" t="str">
        <f t="shared" si="4"/>
        <v>April</v>
      </c>
      <c r="AU24" s="24" t="s">
        <v>34</v>
      </c>
      <c r="AV24">
        <f t="shared" si="11"/>
        <v>22</v>
      </c>
      <c r="AW24">
        <f t="shared" si="5"/>
        <v>2</v>
      </c>
      <c r="AX24">
        <f t="shared" si="6"/>
        <v>2</v>
      </c>
      <c r="AY24">
        <f t="shared" si="7"/>
        <v>4</v>
      </c>
      <c r="AZ24">
        <f t="shared" si="8"/>
        <v>30</v>
      </c>
      <c r="BA24">
        <f>Janreport24[[#This Row],[Days]]-Janreport24[[#This Row],[Absent]]</f>
        <v>28</v>
      </c>
      <c r="BB24" s="27">
        <v>16000</v>
      </c>
      <c r="BC24" s="27">
        <f>Janreport24[[#This Row],[Salary]]/Janreport24[[#This Row],[Days]]</f>
        <v>533.33333333333337</v>
      </c>
      <c r="BD24" s="27">
        <f>Janreport24[[#This Row],[Per day salary]]*Janreport24[[#This Row],[Absent]]</f>
        <v>1066.6666666666667</v>
      </c>
      <c r="BE24" s="35">
        <f>Janreport24[[#This Row],[Salary]]-Janreport24[[#This Row],[Deduction]]</f>
        <v>14933.333333333334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tr">
        <f t="shared" si="10"/>
        <v>WO</v>
      </c>
      <c r="Q25" t="s">
        <v>21</v>
      </c>
      <c r="R25" t="s">
        <v>22</v>
      </c>
      <c r="S25" t="s">
        <v>20</v>
      </c>
      <c r="T25" t="s">
        <v>20</v>
      </c>
      <c r="U25" t="s">
        <v>20</v>
      </c>
      <c r="V25" t="s">
        <v>20</v>
      </c>
      <c r="W25" t="str">
        <f t="shared" si="10"/>
        <v>WO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tr">
        <f t="shared" si="3"/>
        <v>WO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tr">
        <f t="shared" si="3"/>
        <v>WO</v>
      </c>
      <c r="AL25" t="s">
        <v>21</v>
      </c>
      <c r="AM25" t="s">
        <v>20</v>
      </c>
      <c r="AN25" t="s">
        <v>22</v>
      </c>
      <c r="AO25" s="14"/>
      <c r="AP25" s="46"/>
      <c r="AQ25" s="44"/>
      <c r="AR25" s="4">
        <v>14</v>
      </c>
      <c r="AS25" s="5">
        <v>1014</v>
      </c>
      <c r="AT25" s="5" t="str">
        <f t="shared" si="4"/>
        <v>April</v>
      </c>
      <c r="AU25" s="24" t="s">
        <v>35</v>
      </c>
      <c r="AV25">
        <f t="shared" si="11"/>
        <v>22</v>
      </c>
      <c r="AW25">
        <f t="shared" si="5"/>
        <v>2</v>
      </c>
      <c r="AX25">
        <f t="shared" si="6"/>
        <v>2</v>
      </c>
      <c r="AY25">
        <f t="shared" si="7"/>
        <v>4</v>
      </c>
      <c r="AZ25">
        <f t="shared" si="8"/>
        <v>30</v>
      </c>
      <c r="BA25">
        <f>Janreport24[[#This Row],[Days]]-Janreport24[[#This Row],[Absent]]</f>
        <v>28</v>
      </c>
      <c r="BB25" s="27">
        <v>19000</v>
      </c>
      <c r="BC25" s="27">
        <f>Janreport24[[#This Row],[Salary]]/Janreport24[[#This Row],[Days]]</f>
        <v>633.33333333333337</v>
      </c>
      <c r="BD25" s="27">
        <f>Janreport24[[#This Row],[Per day salary]]*Janreport24[[#This Row],[Absent]]</f>
        <v>1266.6666666666667</v>
      </c>
      <c r="BE25" s="35">
        <f>Janreport24[[#This Row],[Salary]]-Janreport24[[#This Row],[Deduction]]</f>
        <v>17733.333333333332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tr">
        <f t="shared" si="10"/>
        <v>WO</v>
      </c>
      <c r="Q26" t="s">
        <v>21</v>
      </c>
      <c r="R26" t="s">
        <v>22</v>
      </c>
      <c r="S26" t="s">
        <v>20</v>
      </c>
      <c r="T26" t="s">
        <v>20</v>
      </c>
      <c r="U26" t="s">
        <v>20</v>
      </c>
      <c r="V26" t="s">
        <v>20</v>
      </c>
      <c r="W26" t="str">
        <f t="shared" si="10"/>
        <v>WO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tr">
        <f t="shared" si="3"/>
        <v>WO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tr">
        <f t="shared" si="3"/>
        <v>WO</v>
      </c>
      <c r="AL26" t="s">
        <v>21</v>
      </c>
      <c r="AM26" t="s">
        <v>20</v>
      </c>
      <c r="AN26" t="s">
        <v>22</v>
      </c>
      <c r="AO26" s="14"/>
      <c r="AP26" s="46"/>
      <c r="AQ26" s="44"/>
      <c r="AR26" s="4">
        <v>15</v>
      </c>
      <c r="AS26" s="5">
        <v>1015</v>
      </c>
      <c r="AT26" s="5" t="str">
        <f t="shared" si="4"/>
        <v>April</v>
      </c>
      <c r="AU26" s="24" t="s">
        <v>36</v>
      </c>
      <c r="AV26">
        <f t="shared" si="11"/>
        <v>22</v>
      </c>
      <c r="AW26">
        <f t="shared" si="5"/>
        <v>2</v>
      </c>
      <c r="AX26">
        <f t="shared" si="6"/>
        <v>2</v>
      </c>
      <c r="AY26">
        <f t="shared" si="7"/>
        <v>4</v>
      </c>
      <c r="AZ26">
        <f t="shared" si="8"/>
        <v>30</v>
      </c>
      <c r="BA26">
        <f>Janreport24[[#This Row],[Days]]-Janreport24[[#This Row],[Absent]]</f>
        <v>28</v>
      </c>
      <c r="BB26" s="27">
        <v>20000</v>
      </c>
      <c r="BC26" s="27">
        <f>Janreport24[[#This Row],[Salary]]/Janreport24[[#This Row],[Days]]</f>
        <v>666.66666666666663</v>
      </c>
      <c r="BD26" s="27">
        <f>Janreport24[[#This Row],[Per day salary]]*Janreport24[[#This Row],[Absent]]</f>
        <v>1333.3333333333333</v>
      </c>
      <c r="BE26" s="35">
        <f>Janreport24[[#This Row],[Salary]]-Janreport24[[#This Row],[Deduction]]</f>
        <v>18666.666666666668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tr">
        <f t="shared" si="10"/>
        <v>WO</v>
      </c>
      <c r="Q27" t="s">
        <v>21</v>
      </c>
      <c r="R27" t="s">
        <v>22</v>
      </c>
      <c r="S27" t="s">
        <v>20</v>
      </c>
      <c r="T27" t="s">
        <v>20</v>
      </c>
      <c r="U27" t="s">
        <v>20</v>
      </c>
      <c r="V27" t="s">
        <v>20</v>
      </c>
      <c r="W27" t="str">
        <f t="shared" si="10"/>
        <v>WO</v>
      </c>
      <c r="X27" t="s">
        <v>20</v>
      </c>
      <c r="Y27" t="s">
        <v>20</v>
      </c>
      <c r="Z27" t="s">
        <v>20</v>
      </c>
      <c r="AA27" t="s">
        <v>20</v>
      </c>
      <c r="AB27" t="s">
        <v>20</v>
      </c>
      <c r="AC27" t="s">
        <v>20</v>
      </c>
      <c r="AD27" t="str">
        <f t="shared" si="3"/>
        <v>WO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tr">
        <f t="shared" si="3"/>
        <v>WO</v>
      </c>
      <c r="AL27" t="s">
        <v>21</v>
      </c>
      <c r="AM27" t="s">
        <v>20</v>
      </c>
      <c r="AN27" t="s">
        <v>22</v>
      </c>
      <c r="AO27" s="14"/>
      <c r="AP27" s="46"/>
      <c r="AQ27" s="44"/>
      <c r="AR27" s="4">
        <v>16</v>
      </c>
      <c r="AS27" s="5">
        <v>1016</v>
      </c>
      <c r="AT27" s="5" t="str">
        <f t="shared" si="4"/>
        <v>April</v>
      </c>
      <c r="AU27" s="24" t="s">
        <v>37</v>
      </c>
      <c r="AV27">
        <f t="shared" si="11"/>
        <v>22</v>
      </c>
      <c r="AW27">
        <f t="shared" si="5"/>
        <v>2</v>
      </c>
      <c r="AX27">
        <f t="shared" si="6"/>
        <v>2</v>
      </c>
      <c r="AY27">
        <f t="shared" si="7"/>
        <v>4</v>
      </c>
      <c r="AZ27">
        <f t="shared" si="8"/>
        <v>30</v>
      </c>
      <c r="BA27">
        <f>Janreport24[[#This Row],[Days]]-Janreport24[[#This Row],[Absent]]</f>
        <v>28</v>
      </c>
      <c r="BB27" s="27">
        <v>26000</v>
      </c>
      <c r="BC27" s="27">
        <f>Janreport24[[#This Row],[Salary]]/Janreport24[[#This Row],[Days]]</f>
        <v>866.66666666666663</v>
      </c>
      <c r="BD27" s="27">
        <f>Janreport24[[#This Row],[Per day salary]]*Janreport24[[#This Row],[Absent]]</f>
        <v>1733.3333333333333</v>
      </c>
      <c r="BE27" s="35">
        <f>Janreport24[[#This Row],[Salary]]-Janreport24[[#This Row],[Deduction]]</f>
        <v>24266.666666666668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tr">
        <f t="shared" si="10"/>
        <v>WO</v>
      </c>
      <c r="Q28" t="s">
        <v>21</v>
      </c>
      <c r="R28" t="s">
        <v>22</v>
      </c>
      <c r="S28" t="s">
        <v>20</v>
      </c>
      <c r="T28" t="s">
        <v>20</v>
      </c>
      <c r="U28" t="s">
        <v>20</v>
      </c>
      <c r="V28" t="s">
        <v>20</v>
      </c>
      <c r="W28" t="str">
        <f t="shared" si="10"/>
        <v>WO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tr">
        <f t="shared" ref="AA28:AO31" si="12">IF(AD$10="Sun","WO","")</f>
        <v>WO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tr">
        <f t="shared" si="12"/>
        <v>WO</v>
      </c>
      <c r="AL28" t="s">
        <v>21</v>
      </c>
      <c r="AM28" t="s">
        <v>20</v>
      </c>
      <c r="AN28" t="s">
        <v>22</v>
      </c>
      <c r="AO28" s="14"/>
      <c r="AP28" s="46"/>
      <c r="AQ28" s="44"/>
      <c r="AR28" s="4">
        <v>17</v>
      </c>
      <c r="AS28" s="5">
        <v>1017</v>
      </c>
      <c r="AT28" s="5" t="str">
        <f t="shared" si="4"/>
        <v>April</v>
      </c>
      <c r="AU28" s="24" t="s">
        <v>38</v>
      </c>
      <c r="AV28">
        <f t="shared" si="11"/>
        <v>22</v>
      </c>
      <c r="AW28">
        <f t="shared" si="5"/>
        <v>2</v>
      </c>
      <c r="AX28">
        <f t="shared" si="6"/>
        <v>2</v>
      </c>
      <c r="AY28">
        <f t="shared" si="7"/>
        <v>4</v>
      </c>
      <c r="AZ28">
        <f t="shared" si="8"/>
        <v>30</v>
      </c>
      <c r="BA28">
        <f>Janreport24[[#This Row],[Days]]-Janreport24[[#This Row],[Absent]]</f>
        <v>28</v>
      </c>
      <c r="BB28" s="27">
        <v>28000</v>
      </c>
      <c r="BC28" s="27">
        <f>Janreport24[[#This Row],[Salary]]/Janreport24[[#This Row],[Days]]</f>
        <v>933.33333333333337</v>
      </c>
      <c r="BD28" s="27">
        <f>Janreport24[[#This Row],[Per day salary]]*Janreport24[[#This Row],[Absent]]</f>
        <v>1866.6666666666667</v>
      </c>
      <c r="BE28" s="35">
        <f>Janreport24[[#This Row],[Salary]]-Janreport24[[#This Row],[Deduction]]</f>
        <v>26133.333333333332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tr">
        <f t="shared" ref="K29:Z31" si="13">IF(P$10="Sun","WO","")</f>
        <v>WO</v>
      </c>
      <c r="Q29" t="s">
        <v>21</v>
      </c>
      <c r="R29" t="s">
        <v>22</v>
      </c>
      <c r="S29" t="s">
        <v>20</v>
      </c>
      <c r="T29" t="s">
        <v>20</v>
      </c>
      <c r="U29" t="s">
        <v>20</v>
      </c>
      <c r="V29" t="s">
        <v>20</v>
      </c>
      <c r="W29" t="str">
        <f t="shared" si="13"/>
        <v>WO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tr">
        <f t="shared" si="12"/>
        <v>WO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tr">
        <f t="shared" si="12"/>
        <v>WO</v>
      </c>
      <c r="AL29" t="s">
        <v>21</v>
      </c>
      <c r="AM29" t="s">
        <v>20</v>
      </c>
      <c r="AN29" t="s">
        <v>22</v>
      </c>
      <c r="AO29" s="14"/>
      <c r="AP29" s="46"/>
      <c r="AQ29" s="44"/>
      <c r="AR29" s="4">
        <v>18</v>
      </c>
      <c r="AS29" s="5">
        <v>1018</v>
      </c>
      <c r="AT29" s="5" t="str">
        <f t="shared" si="4"/>
        <v>April</v>
      </c>
      <c r="AU29" s="24" t="s">
        <v>39</v>
      </c>
      <c r="AV29">
        <f t="shared" si="11"/>
        <v>22</v>
      </c>
      <c r="AW29">
        <f t="shared" si="5"/>
        <v>2</v>
      </c>
      <c r="AX29">
        <f t="shared" si="6"/>
        <v>2</v>
      </c>
      <c r="AY29">
        <f t="shared" si="7"/>
        <v>4</v>
      </c>
      <c r="AZ29">
        <f t="shared" si="8"/>
        <v>30</v>
      </c>
      <c r="BA29">
        <f>Janreport24[[#This Row],[Days]]-Janreport24[[#This Row],[Absent]]</f>
        <v>28</v>
      </c>
      <c r="BB29" s="27">
        <v>39000</v>
      </c>
      <c r="BC29" s="27">
        <f>Janreport24[[#This Row],[Salary]]/Janreport24[[#This Row],[Days]]</f>
        <v>1300</v>
      </c>
      <c r="BD29" s="27">
        <f>Janreport24[[#This Row],[Per day salary]]*Janreport24[[#This Row],[Absent]]</f>
        <v>2600</v>
      </c>
      <c r="BE29" s="35">
        <f>Janreport24[[#This Row],[Salary]]-Janreport24[[#This Row],[Deduction]]</f>
        <v>36400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tr">
        <f t="shared" si="13"/>
        <v>WO</v>
      </c>
      <c r="Q30" t="s">
        <v>21</v>
      </c>
      <c r="R30" t="s">
        <v>22</v>
      </c>
      <c r="S30" t="s">
        <v>20</v>
      </c>
      <c r="T30" t="s">
        <v>20</v>
      </c>
      <c r="U30" t="s">
        <v>20</v>
      </c>
      <c r="V30" t="s">
        <v>20</v>
      </c>
      <c r="W30" t="str">
        <f t="shared" si="13"/>
        <v>WO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tr">
        <f t="shared" si="12"/>
        <v>WO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tr">
        <f t="shared" si="12"/>
        <v>WO</v>
      </c>
      <c r="AL30" t="s">
        <v>21</v>
      </c>
      <c r="AM30" t="s">
        <v>20</v>
      </c>
      <c r="AN30" t="s">
        <v>22</v>
      </c>
      <c r="AO30" s="14"/>
      <c r="AP30" s="46"/>
      <c r="AQ30" s="44"/>
      <c r="AR30" s="4">
        <v>19</v>
      </c>
      <c r="AS30" s="5">
        <v>1019</v>
      </c>
      <c r="AT30" s="5" t="str">
        <f t="shared" si="4"/>
        <v>April</v>
      </c>
      <c r="AU30" s="24" t="s">
        <v>40</v>
      </c>
      <c r="AV30">
        <f t="shared" si="11"/>
        <v>22</v>
      </c>
      <c r="AW30">
        <f t="shared" si="5"/>
        <v>2</v>
      </c>
      <c r="AX30">
        <f t="shared" si="6"/>
        <v>2</v>
      </c>
      <c r="AY30">
        <f t="shared" si="7"/>
        <v>4</v>
      </c>
      <c r="AZ30">
        <f t="shared" si="8"/>
        <v>30</v>
      </c>
      <c r="BA30">
        <f>Janreport24[[#This Row],[Days]]-Janreport24[[#This Row],[Absent]]</f>
        <v>28</v>
      </c>
      <c r="BB30" s="27">
        <v>40000</v>
      </c>
      <c r="BC30" s="27">
        <f>Janreport24[[#This Row],[Salary]]/Janreport24[[#This Row],[Days]]</f>
        <v>1333.3333333333333</v>
      </c>
      <c r="BD30" s="27">
        <f>Janreport24[[#This Row],[Per day salary]]*Janreport24[[#This Row],[Absent]]</f>
        <v>2666.6666666666665</v>
      </c>
      <c r="BE30" s="35">
        <f>Janreport24[[#This Row],[Salary]]-Janreport24[[#This Row],[Deduction]]</f>
        <v>37333.333333333336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s="15" t="str">
        <f t="shared" si="13"/>
        <v>WO</v>
      </c>
      <c r="Q31" t="s">
        <v>21</v>
      </c>
      <c r="R31" t="s">
        <v>22</v>
      </c>
      <c r="S31" t="s">
        <v>20</v>
      </c>
      <c r="T31" t="s">
        <v>20</v>
      </c>
      <c r="U31" t="s">
        <v>20</v>
      </c>
      <c r="V31" t="s">
        <v>20</v>
      </c>
      <c r="W31" s="15" t="str">
        <f t="shared" si="13"/>
        <v>WO</v>
      </c>
      <c r="X31" t="s">
        <v>20</v>
      </c>
      <c r="Y31" t="s">
        <v>20</v>
      </c>
      <c r="Z31" t="s">
        <v>20</v>
      </c>
      <c r="AA31" t="s">
        <v>20</v>
      </c>
      <c r="AB31" t="s">
        <v>20</v>
      </c>
      <c r="AC31" t="s">
        <v>20</v>
      </c>
      <c r="AD31" s="15" t="str">
        <f t="shared" si="12"/>
        <v>WO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s="15" t="str">
        <f t="shared" si="12"/>
        <v>WO</v>
      </c>
      <c r="AL31" t="s">
        <v>21</v>
      </c>
      <c r="AM31" t="s">
        <v>20</v>
      </c>
      <c r="AN31" t="s">
        <v>22</v>
      </c>
      <c r="AO31" s="16"/>
      <c r="AP31" s="46"/>
      <c r="AQ31" s="44"/>
      <c r="AR31" s="6">
        <v>20</v>
      </c>
      <c r="AS31" s="7">
        <v>1020</v>
      </c>
      <c r="AT31" s="7" t="str">
        <f t="shared" si="4"/>
        <v>April</v>
      </c>
      <c r="AU31" s="36" t="s">
        <v>41</v>
      </c>
      <c r="AV31" s="15">
        <f t="shared" si="11"/>
        <v>22</v>
      </c>
      <c r="AW31" s="15">
        <f t="shared" si="5"/>
        <v>2</v>
      </c>
      <c r="AX31" s="15">
        <f t="shared" si="6"/>
        <v>2</v>
      </c>
      <c r="AY31" s="15">
        <f t="shared" si="7"/>
        <v>4</v>
      </c>
      <c r="AZ31" s="15">
        <f t="shared" si="8"/>
        <v>30</v>
      </c>
      <c r="BA31" s="15">
        <f>Janreport24[[#This Row],[Days]]-Janreport24[[#This Row],[Absent]]</f>
        <v>28</v>
      </c>
      <c r="BB31" s="28">
        <v>42000</v>
      </c>
      <c r="BC31" s="28">
        <f>Janreport24[[#This Row],[Salary]]/Janreport24[[#This Row],[Days]]</f>
        <v>1400</v>
      </c>
      <c r="BD31" s="28">
        <f>Janreport24[[#This Row],[Per day salary]]*Janreport24[[#This Row],[Absent]]</f>
        <v>2800</v>
      </c>
      <c r="BE31" s="37">
        <f>Janreport24[[#This Row],[Salary]]-Janreport24[[#This Row],[Deduction]]</f>
        <v>39200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206" priority="1" operator="containsText" text="L">
      <formula>NOT(ISERROR(SEARCH("L",K12)))</formula>
    </cfRule>
    <cfRule type="containsText" dxfId="205" priority="2" operator="containsText" text="A">
      <formula>NOT(ISERROR(SEARCH("A",K12)))</formula>
    </cfRule>
    <cfRule type="containsText" dxfId="204" priority="3" operator="containsText" text="P">
      <formula>NOT(ISERROR(SEARCH("P",K12)))</formula>
    </cfRule>
    <cfRule type="containsText" dxfId="203" priority="4" operator="containsText" text="WO">
      <formula>NOT(ISERROR(SEARCH("WO",K12)))</formula>
    </cfRule>
    <cfRule type="containsText" dxfId="202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0D6C7203-C3A4-4DC1-9524-B6C7097B4A6E}"/>
    <dataValidation type="list" allowBlank="1" showInputMessage="1" showErrorMessage="1" sqref="X12:AC31 AE12:AJ31 Q12:V31 K12:O31 AL12:AO31" xr:uid="{717450F9-1483-466E-B372-EFF33A05C019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8AE975-2B46-4C14-9615-11542C30B0ED}">
          <x14:formula1>
            <xm:f>Rough!$A$1:$A$12</xm:f>
          </x14:formula1>
          <xm:sqref>H8:H9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06AA-7104-46C8-A942-5415EBE0FCFA}">
  <dimension ref="A1:BH43"/>
  <sheetViews>
    <sheetView topLeftCell="A13" workbookViewId="0">
      <selection activeCell="R7" sqref="R7"/>
    </sheetView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 ht="15">
      <c r="A3" s="2"/>
      <c r="B3" s="1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 ht="15">
      <c r="A7" s="2"/>
      <c r="B7" s="1"/>
      <c r="C7" s="1"/>
      <c r="D7" s="1"/>
      <c r="E7" s="43"/>
      <c r="F7" s="43"/>
      <c r="G7" s="54"/>
      <c r="H7" s="54"/>
      <c r="I7" s="54"/>
      <c r="J7" s="54"/>
      <c r="K7" s="54"/>
      <c r="L7" s="54"/>
      <c r="M7" s="54"/>
      <c r="N7" s="54"/>
      <c r="O7" s="54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45689</v>
      </c>
      <c r="I8" s="51">
        <f>(DATEDIF($H$8,$K$8,"D"))+1</f>
        <v>28</v>
      </c>
      <c r="J8" s="51" t="s">
        <v>1</v>
      </c>
      <c r="K8" s="52">
        <f>EOMONTH(H8,0)</f>
        <v>45716</v>
      </c>
      <c r="L8" s="53"/>
      <c r="M8" s="53"/>
      <c r="N8" s="53" t="s">
        <v>2</v>
      </c>
      <c r="O8" s="53" t="str">
        <f>TEXT($H$8,"MMMM")</f>
        <v>February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Sat</v>
      </c>
      <c r="L10" s="10" t="str">
        <f t="shared" ref="L10:AB10" si="0">TEXT(L11,"DDD")</f>
        <v>Sun</v>
      </c>
      <c r="M10" s="10" t="str">
        <f t="shared" si="0"/>
        <v>Mon</v>
      </c>
      <c r="N10" s="10" t="str">
        <f t="shared" si="0"/>
        <v>Tue</v>
      </c>
      <c r="O10" s="10" t="str">
        <f t="shared" si="0"/>
        <v>Wed</v>
      </c>
      <c r="P10" s="10" t="str">
        <f t="shared" si="0"/>
        <v>Thu</v>
      </c>
      <c r="Q10" s="10" t="str">
        <f t="shared" si="0"/>
        <v>Fri</v>
      </c>
      <c r="R10" s="10" t="str">
        <f t="shared" si="0"/>
        <v>Sat</v>
      </c>
      <c r="S10" s="10" t="str">
        <f t="shared" si="0"/>
        <v>Sun</v>
      </c>
      <c r="T10" s="10" t="str">
        <f t="shared" si="0"/>
        <v>Mon</v>
      </c>
      <c r="U10" s="10" t="str">
        <f t="shared" si="0"/>
        <v>Tue</v>
      </c>
      <c r="V10" s="10" t="str">
        <f t="shared" si="0"/>
        <v>Wed</v>
      </c>
      <c r="W10" s="10" t="str">
        <f t="shared" si="0"/>
        <v>Thu</v>
      </c>
      <c r="X10" s="10" t="str">
        <f t="shared" si="0"/>
        <v>Fri</v>
      </c>
      <c r="Y10" s="10" t="str">
        <f t="shared" si="0"/>
        <v>Sat</v>
      </c>
      <c r="Z10" s="10" t="str">
        <f t="shared" si="0"/>
        <v>Sun</v>
      </c>
      <c r="AA10" s="10" t="str">
        <f t="shared" si="0"/>
        <v>Mon</v>
      </c>
      <c r="AB10" s="10" t="str">
        <f t="shared" si="0"/>
        <v>Tue</v>
      </c>
      <c r="AC10" s="10" t="str">
        <f>TEXT(AC11,"DDD")</f>
        <v>Wed</v>
      </c>
      <c r="AD10" s="10" t="str">
        <f>TEXT(AD11,"DDD")</f>
        <v>Thu</v>
      </c>
      <c r="AE10" s="10" t="str">
        <f t="shared" ref="AE10:AO10" si="1">TEXT(AE11,"DDD")</f>
        <v>Fri</v>
      </c>
      <c r="AF10" s="10" t="str">
        <f t="shared" si="1"/>
        <v>Sat</v>
      </c>
      <c r="AG10" s="10" t="str">
        <f t="shared" si="1"/>
        <v>Sun</v>
      </c>
      <c r="AH10" s="10" t="str">
        <f t="shared" si="1"/>
        <v>Mon</v>
      </c>
      <c r="AI10" s="10" t="str">
        <f t="shared" si="1"/>
        <v>Tue</v>
      </c>
      <c r="AJ10" s="10" t="str">
        <f t="shared" si="1"/>
        <v>Wed</v>
      </c>
      <c r="AK10" s="10" t="str">
        <f t="shared" si="1"/>
        <v>Thu</v>
      </c>
      <c r="AL10" s="10" t="str">
        <f t="shared" si="1"/>
        <v>Fri</v>
      </c>
      <c r="AM10" s="10" t="str">
        <f t="shared" si="1"/>
        <v/>
      </c>
      <c r="AN10" s="10" t="str">
        <f t="shared" si="1"/>
        <v/>
      </c>
      <c r="AO10" s="11" t="str">
        <f t="shared" si="1"/>
        <v/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45689</v>
      </c>
      <c r="L11" s="12">
        <f>IF(K11&lt;$K$8,K11+1,"")</f>
        <v>45690</v>
      </c>
      <c r="M11" s="12">
        <f t="shared" ref="M11:AQ11" si="2">IF(L11&lt;$K$8,L11+1,"")</f>
        <v>45691</v>
      </c>
      <c r="N11" s="12">
        <f t="shared" si="2"/>
        <v>45692</v>
      </c>
      <c r="O11" s="12">
        <f t="shared" si="2"/>
        <v>45693</v>
      </c>
      <c r="P11" s="12">
        <f t="shared" si="2"/>
        <v>45694</v>
      </c>
      <c r="Q11" s="12">
        <f t="shared" si="2"/>
        <v>45695</v>
      </c>
      <c r="R11" s="12">
        <f t="shared" si="2"/>
        <v>45696</v>
      </c>
      <c r="S11" s="12">
        <f t="shared" si="2"/>
        <v>45697</v>
      </c>
      <c r="T11" s="12">
        <f t="shared" si="2"/>
        <v>45698</v>
      </c>
      <c r="U11" s="12">
        <f t="shared" si="2"/>
        <v>45699</v>
      </c>
      <c r="V11" s="12">
        <f t="shared" si="2"/>
        <v>45700</v>
      </c>
      <c r="W11" s="12">
        <f t="shared" si="2"/>
        <v>45701</v>
      </c>
      <c r="X11" s="12">
        <f t="shared" si="2"/>
        <v>45702</v>
      </c>
      <c r="Y11" s="12">
        <f t="shared" si="2"/>
        <v>45703</v>
      </c>
      <c r="Z11" s="12">
        <f t="shared" si="2"/>
        <v>45704</v>
      </c>
      <c r="AA11" s="12">
        <f t="shared" si="2"/>
        <v>45705</v>
      </c>
      <c r="AB11" s="12">
        <f t="shared" si="2"/>
        <v>45706</v>
      </c>
      <c r="AC11" s="12">
        <f t="shared" si="2"/>
        <v>45707</v>
      </c>
      <c r="AD11" s="12">
        <f t="shared" si="2"/>
        <v>45708</v>
      </c>
      <c r="AE11" s="12">
        <f t="shared" si="2"/>
        <v>45709</v>
      </c>
      <c r="AF11" s="12">
        <f t="shared" si="2"/>
        <v>45710</v>
      </c>
      <c r="AG11" s="12">
        <f t="shared" si="2"/>
        <v>45711</v>
      </c>
      <c r="AH11" s="12">
        <f t="shared" si="2"/>
        <v>45712</v>
      </c>
      <c r="AI11" s="12">
        <f t="shared" si="2"/>
        <v>45713</v>
      </c>
      <c r="AJ11" s="12">
        <f t="shared" si="2"/>
        <v>45714</v>
      </c>
      <c r="AK11" s="12">
        <f t="shared" si="2"/>
        <v>45715</v>
      </c>
      <c r="AL11" s="12">
        <f t="shared" si="2"/>
        <v>45716</v>
      </c>
      <c r="AM11" s="12" t="str">
        <f t="shared" si="2"/>
        <v/>
      </c>
      <c r="AN11" s="12" t="str">
        <f t="shared" si="2"/>
        <v/>
      </c>
      <c r="AO11" s="13" t="str">
        <f t="shared" si="2"/>
        <v/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tr">
        <f t="shared" ref="L12:AO27" si="3">IF(L$10="Sun","WO","")</f>
        <v>WO</v>
      </c>
      <c r="M12" s="49" t="s">
        <v>21</v>
      </c>
      <c r="N12" s="49" t="s">
        <v>20</v>
      </c>
      <c r="O12" s="49" t="s">
        <v>20</v>
      </c>
      <c r="P12" s="49" t="s">
        <v>20</v>
      </c>
      <c r="Q12" s="49" t="s">
        <v>20</v>
      </c>
      <c r="R12" s="49" t="s">
        <v>20</v>
      </c>
      <c r="S12" t="str">
        <f t="shared" si="3"/>
        <v>WO</v>
      </c>
      <c r="T12" s="49" t="s">
        <v>22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t="str">
        <f t="shared" si="3"/>
        <v>WO</v>
      </c>
      <c r="AA12" s="49" t="s">
        <v>21</v>
      </c>
      <c r="AB12" s="49" t="s">
        <v>21</v>
      </c>
      <c r="AC12" s="49" t="s">
        <v>20</v>
      </c>
      <c r="AD12" s="49" t="s">
        <v>20</v>
      </c>
      <c r="AE12" s="49" t="s">
        <v>20</v>
      </c>
      <c r="AF12" s="49" t="s">
        <v>20</v>
      </c>
      <c r="AG12" t="str">
        <f t="shared" ref="AC12:AI12" si="4">IF(AG$10="Sun","WO","")</f>
        <v>WO</v>
      </c>
      <c r="AH12" s="49" t="s">
        <v>22</v>
      </c>
      <c r="AI12" s="49" t="s">
        <v>21</v>
      </c>
      <c r="AJ12" s="49" t="s">
        <v>20</v>
      </c>
      <c r="AK12" s="49" t="s">
        <v>20</v>
      </c>
      <c r="AL12" s="49" t="s">
        <v>20</v>
      </c>
      <c r="AM12" s="49"/>
      <c r="AN12" s="49"/>
      <c r="AO12" s="50"/>
      <c r="AP12" s="46"/>
      <c r="AQ12" s="44"/>
      <c r="AR12" s="29">
        <v>1</v>
      </c>
      <c r="AS12" s="30">
        <v>1001</v>
      </c>
      <c r="AT12" s="30" t="str">
        <f t="shared" ref="AT12:AT31" si="5">$O$8</f>
        <v>February</v>
      </c>
      <c r="AU12" s="31" t="s">
        <v>19</v>
      </c>
      <c r="AV12" s="32">
        <f>COUNTIF($K12:$AO12,"P")</f>
        <v>18</v>
      </c>
      <c r="AW12" s="32">
        <f t="shared" ref="AW12:AW31" si="6">COUNTIF($K12:$AO12,"A")</f>
        <v>4</v>
      </c>
      <c r="AX12" s="32">
        <f t="shared" ref="AX12:AX31" si="7">COUNTIF($K12:$AO12,"L")</f>
        <v>2</v>
      </c>
      <c r="AY12" s="32">
        <f t="shared" ref="AY12:AY31" si="8">COUNTIF($K$10:$AO$10,"Sun")</f>
        <v>4</v>
      </c>
      <c r="AZ12" s="32">
        <f t="shared" ref="AZ12:AZ31" si="9">$I$8</f>
        <v>28</v>
      </c>
      <c r="BA12" s="32">
        <f>Janreport2[[#This Row],[Days]]-Janreport2[[#This Row],[Absent]]</f>
        <v>24</v>
      </c>
      <c r="BB12" s="33">
        <v>10000</v>
      </c>
      <c r="BC12" s="33">
        <f>Janreport2[[#This Row],[Salary]]/Janreport2[[#This Row],[Days]]</f>
        <v>357.14285714285717</v>
      </c>
      <c r="BD12" s="33">
        <f>Janreport2[[#This Row],[Per day salary]]*Janreport2[[#This Row],[Absent]]</f>
        <v>1428.5714285714287</v>
      </c>
      <c r="BE12" s="34">
        <f>Janreport2[[#This Row],[Salary]]-Janreport2[[#This Row],[Deduction]]</f>
        <v>8571.4285714285706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10">COUNTIF($K$10:$AO$10,"Sun")</f>
        <v>4</v>
      </c>
      <c r="K13" t="s">
        <v>20</v>
      </c>
      <c r="L13" t="str">
        <f t="shared" ref="K13:Z28" si="11">IF(L$10="Sun","WO","")</f>
        <v>WO</v>
      </c>
      <c r="M13" s="49" t="s">
        <v>21</v>
      </c>
      <c r="N13" s="49" t="s">
        <v>20</v>
      </c>
      <c r="O13" s="49" t="s">
        <v>20</v>
      </c>
      <c r="P13" s="49" t="s">
        <v>20</v>
      </c>
      <c r="Q13" s="49" t="s">
        <v>20</v>
      </c>
      <c r="R13" s="49" t="s">
        <v>20</v>
      </c>
      <c r="S13" t="str">
        <f t="shared" si="11"/>
        <v>WO</v>
      </c>
      <c r="T13" s="49" t="s">
        <v>22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t="str">
        <f t="shared" si="11"/>
        <v>WO</v>
      </c>
      <c r="AA13" s="49" t="s">
        <v>21</v>
      </c>
      <c r="AB13" s="49" t="s">
        <v>21</v>
      </c>
      <c r="AC13" s="49" t="s">
        <v>20</v>
      </c>
      <c r="AD13" s="49" t="s">
        <v>20</v>
      </c>
      <c r="AE13" s="49" t="s">
        <v>20</v>
      </c>
      <c r="AF13" s="49" t="s">
        <v>20</v>
      </c>
      <c r="AG13" t="str">
        <f t="shared" si="3"/>
        <v>WO</v>
      </c>
      <c r="AH13" s="49" t="s">
        <v>22</v>
      </c>
      <c r="AI13" s="49" t="s">
        <v>21</v>
      </c>
      <c r="AJ13" s="49" t="s">
        <v>20</v>
      </c>
      <c r="AK13" s="49" t="s">
        <v>20</v>
      </c>
      <c r="AL13" s="49" t="s">
        <v>20</v>
      </c>
      <c r="AM13" s="49"/>
      <c r="AN13" s="49"/>
      <c r="AO13" s="50"/>
      <c r="AP13" s="46"/>
      <c r="AQ13" s="44"/>
      <c r="AR13" s="4">
        <v>2</v>
      </c>
      <c r="AS13" s="5">
        <v>1002</v>
      </c>
      <c r="AT13" s="5" t="str">
        <f t="shared" si="5"/>
        <v>February</v>
      </c>
      <c r="AU13" s="24" t="s">
        <v>23</v>
      </c>
      <c r="AV13">
        <f t="shared" ref="AV13:AV31" si="12">COUNTIF($K13:$AO13,"P")</f>
        <v>18</v>
      </c>
      <c r="AW13">
        <f t="shared" si="6"/>
        <v>4</v>
      </c>
      <c r="AX13">
        <f t="shared" si="7"/>
        <v>2</v>
      </c>
      <c r="AY13">
        <f t="shared" si="8"/>
        <v>4</v>
      </c>
      <c r="AZ13">
        <f t="shared" si="9"/>
        <v>28</v>
      </c>
      <c r="BA13">
        <f>Janreport2[[#This Row],[Days]]-Janreport2[[#This Row],[Absent]]</f>
        <v>24</v>
      </c>
      <c r="BB13" s="27">
        <v>25000</v>
      </c>
      <c r="BC13" s="27">
        <f>Janreport2[[#This Row],[Salary]]/Janreport2[[#This Row],[Days]]</f>
        <v>892.85714285714289</v>
      </c>
      <c r="BD13" s="27">
        <f>Janreport2[[#This Row],[Per day salary]]*Janreport2[[#This Row],[Absent]]</f>
        <v>3571.4285714285716</v>
      </c>
      <c r="BE13" s="35">
        <f>Janreport2[[#This Row],[Salary]]-Janreport2[[#This Row],[Deduction]]</f>
        <v>21428.571428571428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10"/>
        <v>4</v>
      </c>
      <c r="K14" t="s">
        <v>20</v>
      </c>
      <c r="L14" t="str">
        <f t="shared" si="11"/>
        <v>WO</v>
      </c>
      <c r="M14" s="49" t="s">
        <v>21</v>
      </c>
      <c r="N14" s="49" t="s">
        <v>20</v>
      </c>
      <c r="O14" s="49" t="s">
        <v>20</v>
      </c>
      <c r="P14" s="49" t="s">
        <v>20</v>
      </c>
      <c r="Q14" s="49" t="s">
        <v>20</v>
      </c>
      <c r="R14" s="49" t="s">
        <v>20</v>
      </c>
      <c r="S14" t="str">
        <f t="shared" si="11"/>
        <v>WO</v>
      </c>
      <c r="T14" s="49" t="s">
        <v>22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t="str">
        <f t="shared" si="11"/>
        <v>WO</v>
      </c>
      <c r="AA14" s="49" t="s">
        <v>21</v>
      </c>
      <c r="AB14" s="49" t="s">
        <v>21</v>
      </c>
      <c r="AC14" s="49" t="s">
        <v>20</v>
      </c>
      <c r="AD14" s="49" t="s">
        <v>20</v>
      </c>
      <c r="AE14" s="49" t="s">
        <v>20</v>
      </c>
      <c r="AF14" s="49" t="s">
        <v>20</v>
      </c>
      <c r="AG14" t="str">
        <f t="shared" si="3"/>
        <v>WO</v>
      </c>
      <c r="AH14" s="49" t="s">
        <v>22</v>
      </c>
      <c r="AI14" s="49" t="s">
        <v>21</v>
      </c>
      <c r="AJ14" s="49" t="s">
        <v>20</v>
      </c>
      <c r="AK14" s="49" t="s">
        <v>20</v>
      </c>
      <c r="AL14" s="49" t="s">
        <v>20</v>
      </c>
      <c r="AM14" s="49"/>
      <c r="AN14" s="49"/>
      <c r="AO14" s="50"/>
      <c r="AP14" s="46"/>
      <c r="AQ14" s="44"/>
      <c r="AR14" s="4">
        <v>3</v>
      </c>
      <c r="AS14" s="5">
        <v>1003</v>
      </c>
      <c r="AT14" s="5" t="str">
        <f t="shared" si="5"/>
        <v>February</v>
      </c>
      <c r="AU14" s="24" t="s">
        <v>24</v>
      </c>
      <c r="AV14">
        <f t="shared" si="12"/>
        <v>18</v>
      </c>
      <c r="AW14">
        <f t="shared" si="6"/>
        <v>4</v>
      </c>
      <c r="AX14">
        <f t="shared" si="7"/>
        <v>2</v>
      </c>
      <c r="AY14">
        <f t="shared" si="8"/>
        <v>4</v>
      </c>
      <c r="AZ14">
        <f t="shared" si="9"/>
        <v>28</v>
      </c>
      <c r="BA14">
        <f>Janreport2[[#This Row],[Days]]-Janreport2[[#This Row],[Absent]]</f>
        <v>24</v>
      </c>
      <c r="BB14" s="27">
        <v>32000</v>
      </c>
      <c r="BC14" s="27">
        <f>Janreport2[[#This Row],[Salary]]/Janreport2[[#This Row],[Days]]</f>
        <v>1142.8571428571429</v>
      </c>
      <c r="BD14" s="27">
        <f>Janreport2[[#This Row],[Per day salary]]*Janreport2[[#This Row],[Absent]]</f>
        <v>4571.4285714285716</v>
      </c>
      <c r="BE14" s="35">
        <f>Janreport2[[#This Row],[Salary]]-Janreport2[[#This Row],[Deduction]]</f>
        <v>27428.571428571428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10"/>
        <v>4</v>
      </c>
      <c r="K15" t="s">
        <v>20</v>
      </c>
      <c r="L15" t="str">
        <f t="shared" si="11"/>
        <v>WO</v>
      </c>
      <c r="M15" s="49" t="s">
        <v>21</v>
      </c>
      <c r="N15" s="49" t="s">
        <v>20</v>
      </c>
      <c r="O15" s="49" t="s">
        <v>20</v>
      </c>
      <c r="P15" s="49" t="s">
        <v>20</v>
      </c>
      <c r="Q15" s="49" t="s">
        <v>20</v>
      </c>
      <c r="R15" s="49" t="s">
        <v>20</v>
      </c>
      <c r="S15" t="str">
        <f t="shared" si="11"/>
        <v>WO</v>
      </c>
      <c r="T15" s="49" t="s">
        <v>22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t="str">
        <f t="shared" si="11"/>
        <v>WO</v>
      </c>
      <c r="AA15" s="49" t="s">
        <v>21</v>
      </c>
      <c r="AB15" s="49" t="s">
        <v>21</v>
      </c>
      <c r="AC15" s="49" t="s">
        <v>20</v>
      </c>
      <c r="AD15" s="49" t="s">
        <v>20</v>
      </c>
      <c r="AE15" s="49" t="s">
        <v>20</v>
      </c>
      <c r="AF15" s="49" t="s">
        <v>20</v>
      </c>
      <c r="AG15" t="str">
        <f t="shared" si="3"/>
        <v>WO</v>
      </c>
      <c r="AH15" s="49" t="s">
        <v>22</v>
      </c>
      <c r="AI15" s="49" t="s">
        <v>21</v>
      </c>
      <c r="AJ15" s="49" t="s">
        <v>20</v>
      </c>
      <c r="AK15" s="49" t="s">
        <v>20</v>
      </c>
      <c r="AL15" s="49" t="s">
        <v>20</v>
      </c>
      <c r="AM15" s="49"/>
      <c r="AN15" s="49"/>
      <c r="AO15" s="50"/>
      <c r="AP15" s="46"/>
      <c r="AQ15" s="44"/>
      <c r="AR15" s="4">
        <v>4</v>
      </c>
      <c r="AS15" s="5">
        <v>1004</v>
      </c>
      <c r="AT15" s="5" t="str">
        <f t="shared" si="5"/>
        <v>February</v>
      </c>
      <c r="AU15" s="24" t="s">
        <v>25</v>
      </c>
      <c r="AV15">
        <f t="shared" si="12"/>
        <v>18</v>
      </c>
      <c r="AW15">
        <f t="shared" si="6"/>
        <v>4</v>
      </c>
      <c r="AX15">
        <f t="shared" si="7"/>
        <v>2</v>
      </c>
      <c r="AY15">
        <f t="shared" si="8"/>
        <v>4</v>
      </c>
      <c r="AZ15">
        <f t="shared" si="9"/>
        <v>28</v>
      </c>
      <c r="BA15">
        <f>Janreport2[[#This Row],[Days]]-Janreport2[[#This Row],[Absent]]</f>
        <v>24</v>
      </c>
      <c r="BB15" s="27">
        <v>75000</v>
      </c>
      <c r="BC15" s="27">
        <f>Janreport2[[#This Row],[Salary]]/Janreport2[[#This Row],[Days]]</f>
        <v>2678.5714285714284</v>
      </c>
      <c r="BD15" s="27">
        <f>Janreport2[[#This Row],[Per day salary]]*Janreport2[[#This Row],[Absent]]</f>
        <v>10714.285714285714</v>
      </c>
      <c r="BE15" s="35">
        <f>Janreport2[[#This Row],[Salary]]-Janreport2[[#This Row],[Deduction]]</f>
        <v>64285.71428571429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10"/>
        <v>4</v>
      </c>
      <c r="K16" t="s">
        <v>20</v>
      </c>
      <c r="L16" t="str">
        <f t="shared" si="11"/>
        <v>WO</v>
      </c>
      <c r="M16" s="49" t="s">
        <v>21</v>
      </c>
      <c r="N16" s="49" t="s">
        <v>20</v>
      </c>
      <c r="O16" s="49" t="s">
        <v>20</v>
      </c>
      <c r="P16" s="49" t="s">
        <v>20</v>
      </c>
      <c r="Q16" s="49" t="s">
        <v>20</v>
      </c>
      <c r="R16" s="49" t="s">
        <v>20</v>
      </c>
      <c r="S16" t="str">
        <f t="shared" si="11"/>
        <v>WO</v>
      </c>
      <c r="T16" s="49" t="s">
        <v>22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t="str">
        <f t="shared" si="11"/>
        <v>WO</v>
      </c>
      <c r="AA16" s="49" t="s">
        <v>21</v>
      </c>
      <c r="AB16" s="49" t="s">
        <v>21</v>
      </c>
      <c r="AC16" s="49" t="s">
        <v>20</v>
      </c>
      <c r="AD16" s="49" t="s">
        <v>20</v>
      </c>
      <c r="AE16" s="49" t="s">
        <v>20</v>
      </c>
      <c r="AF16" s="49" t="s">
        <v>20</v>
      </c>
      <c r="AG16" t="str">
        <f t="shared" si="3"/>
        <v>WO</v>
      </c>
      <c r="AH16" s="49" t="s">
        <v>22</v>
      </c>
      <c r="AI16" s="49" t="s">
        <v>21</v>
      </c>
      <c r="AJ16" s="49" t="s">
        <v>20</v>
      </c>
      <c r="AK16" s="49" t="s">
        <v>20</v>
      </c>
      <c r="AL16" s="49" t="s">
        <v>20</v>
      </c>
      <c r="AM16" s="49"/>
      <c r="AN16" s="49"/>
      <c r="AO16" s="50"/>
      <c r="AP16" s="46"/>
      <c r="AQ16" s="44"/>
      <c r="AR16" s="4">
        <v>5</v>
      </c>
      <c r="AS16" s="5">
        <v>1005</v>
      </c>
      <c r="AT16" s="5" t="str">
        <f t="shared" si="5"/>
        <v>February</v>
      </c>
      <c r="AU16" s="24" t="s">
        <v>26</v>
      </c>
      <c r="AV16">
        <f t="shared" si="12"/>
        <v>18</v>
      </c>
      <c r="AW16">
        <f t="shared" si="6"/>
        <v>4</v>
      </c>
      <c r="AX16">
        <f t="shared" si="7"/>
        <v>2</v>
      </c>
      <c r="AY16">
        <f t="shared" si="8"/>
        <v>4</v>
      </c>
      <c r="AZ16">
        <f t="shared" si="9"/>
        <v>28</v>
      </c>
      <c r="BA16">
        <f>Janreport2[[#This Row],[Days]]-Janreport2[[#This Row],[Absent]]</f>
        <v>24</v>
      </c>
      <c r="BB16" s="27">
        <v>16000</v>
      </c>
      <c r="BC16" s="27">
        <f>Janreport2[[#This Row],[Salary]]/Janreport2[[#This Row],[Days]]</f>
        <v>571.42857142857144</v>
      </c>
      <c r="BD16" s="27">
        <f>Janreport2[[#This Row],[Per day salary]]*Janreport2[[#This Row],[Absent]]</f>
        <v>2285.7142857142858</v>
      </c>
      <c r="BE16" s="35">
        <f>Janreport2[[#This Row],[Salary]]-Janreport2[[#This Row],[Deduction]]</f>
        <v>13714.285714285714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10"/>
        <v>4</v>
      </c>
      <c r="K17" t="s">
        <v>20</v>
      </c>
      <c r="L17" t="str">
        <f t="shared" si="11"/>
        <v>WO</v>
      </c>
      <c r="M17" s="49" t="s">
        <v>21</v>
      </c>
      <c r="N17" s="49" t="s">
        <v>20</v>
      </c>
      <c r="O17" s="49" t="s">
        <v>20</v>
      </c>
      <c r="P17" s="49" t="s">
        <v>20</v>
      </c>
      <c r="Q17" s="49" t="s">
        <v>20</v>
      </c>
      <c r="R17" s="49" t="s">
        <v>20</v>
      </c>
      <c r="S17" t="str">
        <f t="shared" si="11"/>
        <v>WO</v>
      </c>
      <c r="T17" s="49" t="s">
        <v>22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t="str">
        <f t="shared" si="11"/>
        <v>WO</v>
      </c>
      <c r="AA17" s="49" t="s">
        <v>21</v>
      </c>
      <c r="AB17" s="49" t="s">
        <v>21</v>
      </c>
      <c r="AC17" s="49" t="s">
        <v>20</v>
      </c>
      <c r="AD17" s="49" t="s">
        <v>20</v>
      </c>
      <c r="AE17" s="49" t="s">
        <v>20</v>
      </c>
      <c r="AF17" s="49" t="s">
        <v>20</v>
      </c>
      <c r="AG17" t="str">
        <f t="shared" si="3"/>
        <v>WO</v>
      </c>
      <c r="AH17" s="49" t="s">
        <v>22</v>
      </c>
      <c r="AI17" s="49" t="s">
        <v>21</v>
      </c>
      <c r="AJ17" s="49" t="s">
        <v>20</v>
      </c>
      <c r="AK17" s="49" t="s">
        <v>20</v>
      </c>
      <c r="AL17" s="49" t="s">
        <v>20</v>
      </c>
      <c r="AM17" s="49"/>
      <c r="AN17" s="49"/>
      <c r="AO17" s="50"/>
      <c r="AP17" s="46"/>
      <c r="AQ17" s="44"/>
      <c r="AR17" s="4">
        <v>6</v>
      </c>
      <c r="AS17" s="5">
        <v>1006</v>
      </c>
      <c r="AT17" s="5" t="str">
        <f t="shared" si="5"/>
        <v>February</v>
      </c>
      <c r="AU17" s="24" t="s">
        <v>27</v>
      </c>
      <c r="AV17">
        <f t="shared" si="12"/>
        <v>18</v>
      </c>
      <c r="AW17">
        <f t="shared" si="6"/>
        <v>4</v>
      </c>
      <c r="AX17">
        <f t="shared" si="7"/>
        <v>2</v>
      </c>
      <c r="AY17">
        <f t="shared" si="8"/>
        <v>4</v>
      </c>
      <c r="AZ17">
        <f t="shared" si="9"/>
        <v>28</v>
      </c>
      <c r="BA17">
        <f>Janreport2[[#This Row],[Days]]-Janreport2[[#This Row],[Absent]]</f>
        <v>24</v>
      </c>
      <c r="BB17" s="27">
        <v>31000</v>
      </c>
      <c r="BC17" s="27">
        <f>Janreport2[[#This Row],[Salary]]/Janreport2[[#This Row],[Days]]</f>
        <v>1107.1428571428571</v>
      </c>
      <c r="BD17" s="27">
        <f>Janreport2[[#This Row],[Per day salary]]*Janreport2[[#This Row],[Absent]]</f>
        <v>4428.5714285714284</v>
      </c>
      <c r="BE17" s="35">
        <f>Janreport2[[#This Row],[Salary]]-Janreport2[[#This Row],[Deduction]]</f>
        <v>26571.428571428572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10"/>
        <v>4</v>
      </c>
      <c r="K18" t="s">
        <v>20</v>
      </c>
      <c r="L18" t="str">
        <f t="shared" si="11"/>
        <v>WO</v>
      </c>
      <c r="M18" s="49" t="s">
        <v>21</v>
      </c>
      <c r="N18" s="49" t="s">
        <v>20</v>
      </c>
      <c r="O18" s="49" t="s">
        <v>20</v>
      </c>
      <c r="P18" s="49" t="s">
        <v>20</v>
      </c>
      <c r="Q18" s="49" t="s">
        <v>20</v>
      </c>
      <c r="R18" s="49" t="s">
        <v>20</v>
      </c>
      <c r="S18" t="str">
        <f t="shared" si="11"/>
        <v>WO</v>
      </c>
      <c r="T18" s="49" t="s">
        <v>22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t="str">
        <f t="shared" si="11"/>
        <v>WO</v>
      </c>
      <c r="AA18" s="49" t="s">
        <v>21</v>
      </c>
      <c r="AB18" s="49" t="s">
        <v>21</v>
      </c>
      <c r="AC18" s="49" t="s">
        <v>20</v>
      </c>
      <c r="AD18" s="49" t="s">
        <v>20</v>
      </c>
      <c r="AE18" s="49" t="s">
        <v>20</v>
      </c>
      <c r="AF18" s="49" t="s">
        <v>20</v>
      </c>
      <c r="AG18" t="str">
        <f t="shared" si="3"/>
        <v>WO</v>
      </c>
      <c r="AH18" s="49" t="s">
        <v>22</v>
      </c>
      <c r="AI18" s="49" t="s">
        <v>21</v>
      </c>
      <c r="AJ18" s="49" t="s">
        <v>20</v>
      </c>
      <c r="AK18" s="49" t="s">
        <v>20</v>
      </c>
      <c r="AL18" s="49" t="s">
        <v>20</v>
      </c>
      <c r="AM18" s="49"/>
      <c r="AN18" s="49"/>
      <c r="AO18" s="50"/>
      <c r="AP18" s="46"/>
      <c r="AQ18" s="44"/>
      <c r="AR18" s="4">
        <v>7</v>
      </c>
      <c r="AS18" s="5">
        <v>1007</v>
      </c>
      <c r="AT18" s="5" t="str">
        <f t="shared" si="5"/>
        <v>February</v>
      </c>
      <c r="AU18" s="24" t="s">
        <v>28</v>
      </c>
      <c r="AV18">
        <f t="shared" si="12"/>
        <v>18</v>
      </c>
      <c r="AW18">
        <f t="shared" si="6"/>
        <v>4</v>
      </c>
      <c r="AX18">
        <f t="shared" si="7"/>
        <v>2</v>
      </c>
      <c r="AY18">
        <f t="shared" si="8"/>
        <v>4</v>
      </c>
      <c r="AZ18">
        <f t="shared" si="9"/>
        <v>28</v>
      </c>
      <c r="BA18">
        <f>Janreport2[[#This Row],[Days]]-Janreport2[[#This Row],[Absent]]</f>
        <v>24</v>
      </c>
      <c r="BB18" s="27">
        <v>18000</v>
      </c>
      <c r="BC18" s="27">
        <f>Janreport2[[#This Row],[Salary]]/Janreport2[[#This Row],[Days]]</f>
        <v>642.85714285714289</v>
      </c>
      <c r="BD18" s="27">
        <f>Janreport2[[#This Row],[Per day salary]]*Janreport2[[#This Row],[Absent]]</f>
        <v>2571.4285714285716</v>
      </c>
      <c r="BE18" s="35">
        <f>Janreport2[[#This Row],[Salary]]-Janreport2[[#This Row],[Deduction]]</f>
        <v>15428.571428571428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10"/>
        <v>4</v>
      </c>
      <c r="K19" t="s">
        <v>20</v>
      </c>
      <c r="L19" t="str">
        <f t="shared" si="11"/>
        <v>WO</v>
      </c>
      <c r="M19" s="49" t="s">
        <v>21</v>
      </c>
      <c r="N19" s="49" t="s">
        <v>20</v>
      </c>
      <c r="O19" s="49" t="s">
        <v>20</v>
      </c>
      <c r="P19" s="49" t="s">
        <v>20</v>
      </c>
      <c r="Q19" s="49" t="s">
        <v>20</v>
      </c>
      <c r="R19" s="49" t="s">
        <v>20</v>
      </c>
      <c r="S19" t="str">
        <f t="shared" si="11"/>
        <v>WO</v>
      </c>
      <c r="T19" s="49" t="s">
        <v>22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t="str">
        <f t="shared" si="11"/>
        <v>WO</v>
      </c>
      <c r="AA19" s="49" t="s">
        <v>21</v>
      </c>
      <c r="AB19" s="49" t="s">
        <v>21</v>
      </c>
      <c r="AC19" s="49" t="s">
        <v>20</v>
      </c>
      <c r="AD19" s="49" t="s">
        <v>20</v>
      </c>
      <c r="AE19" s="49" t="s">
        <v>20</v>
      </c>
      <c r="AF19" s="49" t="s">
        <v>20</v>
      </c>
      <c r="AG19" t="str">
        <f t="shared" si="3"/>
        <v>WO</v>
      </c>
      <c r="AH19" s="49" t="s">
        <v>22</v>
      </c>
      <c r="AI19" s="49" t="s">
        <v>21</v>
      </c>
      <c r="AJ19" s="49" t="s">
        <v>20</v>
      </c>
      <c r="AK19" s="49" t="s">
        <v>20</v>
      </c>
      <c r="AL19" s="49" t="s">
        <v>20</v>
      </c>
      <c r="AM19" s="49"/>
      <c r="AN19" s="49"/>
      <c r="AO19" s="50"/>
      <c r="AP19" s="46"/>
      <c r="AQ19" s="44"/>
      <c r="AR19" s="4">
        <v>8</v>
      </c>
      <c r="AS19" s="5">
        <v>1008</v>
      </c>
      <c r="AT19" s="5" t="str">
        <f t="shared" si="5"/>
        <v>February</v>
      </c>
      <c r="AU19" s="24" t="s">
        <v>29</v>
      </c>
      <c r="AV19">
        <f t="shared" si="12"/>
        <v>18</v>
      </c>
      <c r="AW19">
        <f t="shared" si="6"/>
        <v>4</v>
      </c>
      <c r="AX19">
        <f t="shared" si="7"/>
        <v>2</v>
      </c>
      <c r="AY19">
        <f t="shared" si="8"/>
        <v>4</v>
      </c>
      <c r="AZ19">
        <f t="shared" si="9"/>
        <v>28</v>
      </c>
      <c r="BA19">
        <f>Janreport2[[#This Row],[Days]]-Janreport2[[#This Row],[Absent]]</f>
        <v>24</v>
      </c>
      <c r="BB19" s="27">
        <v>52000</v>
      </c>
      <c r="BC19" s="27">
        <f>Janreport2[[#This Row],[Salary]]/Janreport2[[#This Row],[Days]]</f>
        <v>1857.1428571428571</v>
      </c>
      <c r="BD19" s="27">
        <f>Janreport2[[#This Row],[Per day salary]]*Janreport2[[#This Row],[Absent]]</f>
        <v>7428.5714285714284</v>
      </c>
      <c r="BE19" s="35">
        <f>Janreport2[[#This Row],[Salary]]-Janreport2[[#This Row],[Deduction]]</f>
        <v>44571.428571428572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10"/>
        <v>4</v>
      </c>
      <c r="K20" t="s">
        <v>20</v>
      </c>
      <c r="L20" t="str">
        <f t="shared" si="11"/>
        <v>WO</v>
      </c>
      <c r="M20" s="49" t="s">
        <v>21</v>
      </c>
      <c r="N20" s="49" t="s">
        <v>20</v>
      </c>
      <c r="O20" s="49" t="s">
        <v>20</v>
      </c>
      <c r="P20" s="49" t="s">
        <v>20</v>
      </c>
      <c r="Q20" s="49" t="s">
        <v>20</v>
      </c>
      <c r="R20" s="49" t="s">
        <v>20</v>
      </c>
      <c r="S20" t="str">
        <f t="shared" si="11"/>
        <v>WO</v>
      </c>
      <c r="T20" s="49" t="s">
        <v>22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t="str">
        <f t="shared" si="11"/>
        <v>WO</v>
      </c>
      <c r="AA20" s="49" t="s">
        <v>21</v>
      </c>
      <c r="AB20" s="49" t="s">
        <v>21</v>
      </c>
      <c r="AC20" s="49" t="s">
        <v>20</v>
      </c>
      <c r="AD20" s="49" t="s">
        <v>20</v>
      </c>
      <c r="AE20" s="49" t="s">
        <v>20</v>
      </c>
      <c r="AF20" s="49" t="s">
        <v>20</v>
      </c>
      <c r="AG20" t="str">
        <f t="shared" si="3"/>
        <v>WO</v>
      </c>
      <c r="AH20" s="49" t="s">
        <v>22</v>
      </c>
      <c r="AI20" s="49" t="s">
        <v>21</v>
      </c>
      <c r="AJ20" s="49" t="s">
        <v>20</v>
      </c>
      <c r="AK20" s="49" t="s">
        <v>20</v>
      </c>
      <c r="AL20" s="49" t="s">
        <v>20</v>
      </c>
      <c r="AM20" s="49"/>
      <c r="AN20" s="49"/>
      <c r="AO20" s="50"/>
      <c r="AP20" s="46"/>
      <c r="AQ20" s="44"/>
      <c r="AR20" s="4">
        <v>9</v>
      </c>
      <c r="AS20" s="5">
        <v>1009</v>
      </c>
      <c r="AT20" s="5" t="str">
        <f t="shared" si="5"/>
        <v>February</v>
      </c>
      <c r="AU20" s="24" t="s">
        <v>30</v>
      </c>
      <c r="AV20">
        <f t="shared" si="12"/>
        <v>18</v>
      </c>
      <c r="AW20">
        <f t="shared" si="6"/>
        <v>4</v>
      </c>
      <c r="AX20">
        <f t="shared" si="7"/>
        <v>2</v>
      </c>
      <c r="AY20">
        <f t="shared" si="8"/>
        <v>4</v>
      </c>
      <c r="AZ20">
        <f t="shared" si="9"/>
        <v>28</v>
      </c>
      <c r="BA20">
        <f>Janreport2[[#This Row],[Days]]-Janreport2[[#This Row],[Absent]]</f>
        <v>24</v>
      </c>
      <c r="BB20" s="27">
        <v>13000</v>
      </c>
      <c r="BC20" s="27">
        <f>Janreport2[[#This Row],[Salary]]/Janreport2[[#This Row],[Days]]</f>
        <v>464.28571428571428</v>
      </c>
      <c r="BD20" s="27">
        <f>Janreport2[[#This Row],[Per day salary]]*Janreport2[[#This Row],[Absent]]</f>
        <v>1857.1428571428571</v>
      </c>
      <c r="BE20" s="35">
        <f>Janreport2[[#This Row],[Salary]]-Janreport2[[#This Row],[Deduction]]</f>
        <v>11142.857142857143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10"/>
        <v>4</v>
      </c>
      <c r="K21" t="s">
        <v>20</v>
      </c>
      <c r="L21" t="str">
        <f t="shared" si="11"/>
        <v>WO</v>
      </c>
      <c r="M21" s="49" t="s">
        <v>21</v>
      </c>
      <c r="N21" s="49" t="s">
        <v>20</v>
      </c>
      <c r="O21" s="49" t="s">
        <v>20</v>
      </c>
      <c r="P21" s="49" t="s">
        <v>20</v>
      </c>
      <c r="Q21" s="49" t="s">
        <v>20</v>
      </c>
      <c r="R21" s="49" t="s">
        <v>20</v>
      </c>
      <c r="S21" t="str">
        <f t="shared" si="11"/>
        <v>WO</v>
      </c>
      <c r="T21" s="49" t="s">
        <v>22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t="str">
        <f t="shared" si="11"/>
        <v>WO</v>
      </c>
      <c r="AA21" s="49" t="s">
        <v>21</v>
      </c>
      <c r="AB21" s="49" t="s">
        <v>21</v>
      </c>
      <c r="AC21" s="49" t="s">
        <v>20</v>
      </c>
      <c r="AD21" s="49" t="s">
        <v>20</v>
      </c>
      <c r="AE21" s="49" t="s">
        <v>20</v>
      </c>
      <c r="AF21" s="49" t="s">
        <v>20</v>
      </c>
      <c r="AG21" t="str">
        <f t="shared" si="3"/>
        <v>WO</v>
      </c>
      <c r="AH21" s="49" t="s">
        <v>22</v>
      </c>
      <c r="AI21" s="49" t="s">
        <v>21</v>
      </c>
      <c r="AJ21" s="49" t="s">
        <v>20</v>
      </c>
      <c r="AK21" s="49" t="s">
        <v>20</v>
      </c>
      <c r="AL21" s="49" t="s">
        <v>20</v>
      </c>
      <c r="AM21" s="49"/>
      <c r="AN21" s="49"/>
      <c r="AO21" s="50"/>
      <c r="AP21" s="46"/>
      <c r="AQ21" s="44"/>
      <c r="AR21" s="4">
        <v>10</v>
      </c>
      <c r="AS21" s="5">
        <v>1010</v>
      </c>
      <c r="AT21" s="5" t="str">
        <f t="shared" si="5"/>
        <v>February</v>
      </c>
      <c r="AU21" s="24" t="s">
        <v>31</v>
      </c>
      <c r="AV21">
        <f t="shared" si="12"/>
        <v>18</v>
      </c>
      <c r="AW21">
        <f t="shared" si="6"/>
        <v>4</v>
      </c>
      <c r="AX21">
        <f t="shared" si="7"/>
        <v>2</v>
      </c>
      <c r="AY21">
        <f t="shared" si="8"/>
        <v>4</v>
      </c>
      <c r="AZ21">
        <f t="shared" si="9"/>
        <v>28</v>
      </c>
      <c r="BA21">
        <f>Janreport2[[#This Row],[Days]]-Janreport2[[#This Row],[Absent]]</f>
        <v>24</v>
      </c>
      <c r="BB21" s="27">
        <v>22000</v>
      </c>
      <c r="BC21" s="27">
        <f>Janreport2[[#This Row],[Salary]]/Janreport2[[#This Row],[Days]]</f>
        <v>785.71428571428567</v>
      </c>
      <c r="BD21" s="27">
        <f>Janreport2[[#This Row],[Per day salary]]*Janreport2[[#This Row],[Absent]]</f>
        <v>3142.8571428571427</v>
      </c>
      <c r="BE21" s="35">
        <f>Janreport2[[#This Row],[Salary]]-Janreport2[[#This Row],[Deduction]]</f>
        <v>18857.142857142859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10"/>
        <v>4</v>
      </c>
      <c r="K22" t="s">
        <v>20</v>
      </c>
      <c r="L22" t="str">
        <f t="shared" si="11"/>
        <v>WO</v>
      </c>
      <c r="M22" s="49" t="s">
        <v>21</v>
      </c>
      <c r="N22" s="49" t="s">
        <v>20</v>
      </c>
      <c r="O22" s="49" t="s">
        <v>20</v>
      </c>
      <c r="P22" s="49" t="s">
        <v>20</v>
      </c>
      <c r="Q22" s="49" t="s">
        <v>20</v>
      </c>
      <c r="R22" s="49" t="s">
        <v>20</v>
      </c>
      <c r="S22" t="str">
        <f t="shared" si="11"/>
        <v>WO</v>
      </c>
      <c r="T22" s="49" t="s">
        <v>22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t="str">
        <f t="shared" si="11"/>
        <v>WO</v>
      </c>
      <c r="AA22" s="49" t="s">
        <v>21</v>
      </c>
      <c r="AB22" s="49" t="s">
        <v>21</v>
      </c>
      <c r="AC22" s="49" t="s">
        <v>20</v>
      </c>
      <c r="AD22" s="49" t="s">
        <v>20</v>
      </c>
      <c r="AE22" s="49" t="s">
        <v>20</v>
      </c>
      <c r="AF22" s="49" t="s">
        <v>20</v>
      </c>
      <c r="AG22" t="str">
        <f t="shared" si="3"/>
        <v>WO</v>
      </c>
      <c r="AH22" s="49" t="s">
        <v>22</v>
      </c>
      <c r="AI22" s="49" t="s">
        <v>21</v>
      </c>
      <c r="AJ22" s="49" t="s">
        <v>20</v>
      </c>
      <c r="AK22" s="49" t="s">
        <v>20</v>
      </c>
      <c r="AL22" s="49" t="s">
        <v>20</v>
      </c>
      <c r="AM22" s="49"/>
      <c r="AN22" s="49"/>
      <c r="AO22" s="50"/>
      <c r="AP22" s="46"/>
      <c r="AQ22" s="44"/>
      <c r="AR22" s="4">
        <v>11</v>
      </c>
      <c r="AS22" s="5">
        <v>1011</v>
      </c>
      <c r="AT22" s="5" t="str">
        <f t="shared" si="5"/>
        <v>February</v>
      </c>
      <c r="AU22" s="24" t="s">
        <v>32</v>
      </c>
      <c r="AV22">
        <f t="shared" si="12"/>
        <v>18</v>
      </c>
      <c r="AW22">
        <f t="shared" si="6"/>
        <v>4</v>
      </c>
      <c r="AX22">
        <f t="shared" si="7"/>
        <v>2</v>
      </c>
      <c r="AY22">
        <f t="shared" si="8"/>
        <v>4</v>
      </c>
      <c r="AZ22">
        <f t="shared" si="9"/>
        <v>28</v>
      </c>
      <c r="BA22">
        <f>Janreport2[[#This Row],[Days]]-Janreport2[[#This Row],[Absent]]</f>
        <v>24</v>
      </c>
      <c r="BB22" s="27">
        <v>28000</v>
      </c>
      <c r="BC22" s="27">
        <f>Janreport2[[#This Row],[Salary]]/Janreport2[[#This Row],[Days]]</f>
        <v>1000</v>
      </c>
      <c r="BD22" s="27">
        <f>Janreport2[[#This Row],[Per day salary]]*Janreport2[[#This Row],[Absent]]</f>
        <v>4000</v>
      </c>
      <c r="BE22" s="35">
        <f>Janreport2[[#This Row],[Salary]]-Janreport2[[#This Row],[Deduction]]</f>
        <v>24000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10"/>
        <v>4</v>
      </c>
      <c r="K23" t="s">
        <v>20</v>
      </c>
      <c r="L23" t="str">
        <f t="shared" si="11"/>
        <v>WO</v>
      </c>
      <c r="M23" s="49" t="s">
        <v>21</v>
      </c>
      <c r="N23" s="49" t="s">
        <v>20</v>
      </c>
      <c r="O23" s="49" t="s">
        <v>20</v>
      </c>
      <c r="P23" s="49" t="s">
        <v>20</v>
      </c>
      <c r="Q23" s="49" t="s">
        <v>20</v>
      </c>
      <c r="R23" s="49" t="s">
        <v>20</v>
      </c>
      <c r="S23" t="str">
        <f t="shared" si="11"/>
        <v>WO</v>
      </c>
      <c r="T23" s="49" t="s">
        <v>22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t="str">
        <f t="shared" si="11"/>
        <v>WO</v>
      </c>
      <c r="AA23" s="49" t="s">
        <v>21</v>
      </c>
      <c r="AB23" s="49" t="s">
        <v>21</v>
      </c>
      <c r="AC23" s="49" t="s">
        <v>20</v>
      </c>
      <c r="AD23" s="49" t="s">
        <v>20</v>
      </c>
      <c r="AE23" s="49" t="s">
        <v>20</v>
      </c>
      <c r="AF23" s="49" t="s">
        <v>20</v>
      </c>
      <c r="AG23" t="str">
        <f t="shared" si="3"/>
        <v>WO</v>
      </c>
      <c r="AH23" s="49" t="s">
        <v>22</v>
      </c>
      <c r="AI23" s="49" t="s">
        <v>21</v>
      </c>
      <c r="AJ23" s="49" t="s">
        <v>20</v>
      </c>
      <c r="AK23" s="49" t="s">
        <v>20</v>
      </c>
      <c r="AL23" s="49" t="s">
        <v>20</v>
      </c>
      <c r="AM23" s="49"/>
      <c r="AN23" s="49"/>
      <c r="AO23" s="50"/>
      <c r="AP23" s="46"/>
      <c r="AQ23" s="44"/>
      <c r="AR23" s="4">
        <v>12</v>
      </c>
      <c r="AS23" s="5">
        <v>1012</v>
      </c>
      <c r="AT23" s="5" t="str">
        <f t="shared" si="5"/>
        <v>February</v>
      </c>
      <c r="AU23" s="24" t="s">
        <v>33</v>
      </c>
      <c r="AV23">
        <f t="shared" si="12"/>
        <v>18</v>
      </c>
      <c r="AW23">
        <f t="shared" si="6"/>
        <v>4</v>
      </c>
      <c r="AX23">
        <f t="shared" si="7"/>
        <v>2</v>
      </c>
      <c r="AY23">
        <f t="shared" si="8"/>
        <v>4</v>
      </c>
      <c r="AZ23">
        <f t="shared" si="9"/>
        <v>28</v>
      </c>
      <c r="BA23">
        <f>Janreport2[[#This Row],[Days]]-Janreport2[[#This Row],[Absent]]</f>
        <v>24</v>
      </c>
      <c r="BB23" s="27">
        <v>42000</v>
      </c>
      <c r="BC23" s="27">
        <f>Janreport2[[#This Row],[Salary]]/Janreport2[[#This Row],[Days]]</f>
        <v>1500</v>
      </c>
      <c r="BD23" s="27">
        <f>Janreport2[[#This Row],[Per day salary]]*Janreport2[[#This Row],[Absent]]</f>
        <v>6000</v>
      </c>
      <c r="BE23" s="35">
        <f>Janreport2[[#This Row],[Salary]]-Janreport2[[#This Row],[Deduction]]</f>
        <v>36000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10"/>
        <v>4</v>
      </c>
      <c r="K24" t="s">
        <v>20</v>
      </c>
      <c r="L24" t="str">
        <f t="shared" si="11"/>
        <v>WO</v>
      </c>
      <c r="M24" s="49" t="s">
        <v>21</v>
      </c>
      <c r="N24" s="49" t="s">
        <v>20</v>
      </c>
      <c r="O24" s="49" t="s">
        <v>20</v>
      </c>
      <c r="P24" s="49" t="s">
        <v>20</v>
      </c>
      <c r="Q24" s="49" t="s">
        <v>20</v>
      </c>
      <c r="R24" s="49" t="s">
        <v>20</v>
      </c>
      <c r="S24" t="str">
        <f t="shared" si="11"/>
        <v>WO</v>
      </c>
      <c r="T24" s="49" t="s">
        <v>22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t="str">
        <f t="shared" si="11"/>
        <v>WO</v>
      </c>
      <c r="AA24" s="49" t="s">
        <v>21</v>
      </c>
      <c r="AB24" s="49" t="s">
        <v>21</v>
      </c>
      <c r="AC24" s="49" t="s">
        <v>20</v>
      </c>
      <c r="AD24" s="49" t="s">
        <v>20</v>
      </c>
      <c r="AE24" s="49" t="s">
        <v>20</v>
      </c>
      <c r="AF24" s="49" t="s">
        <v>20</v>
      </c>
      <c r="AG24" t="str">
        <f t="shared" si="3"/>
        <v>WO</v>
      </c>
      <c r="AH24" s="49" t="s">
        <v>22</v>
      </c>
      <c r="AI24" s="49" t="s">
        <v>21</v>
      </c>
      <c r="AJ24" s="49" t="s">
        <v>20</v>
      </c>
      <c r="AK24" s="49" t="s">
        <v>20</v>
      </c>
      <c r="AL24" s="49" t="s">
        <v>20</v>
      </c>
      <c r="AM24" s="49"/>
      <c r="AN24" s="49"/>
      <c r="AO24" s="50"/>
      <c r="AP24" s="46"/>
      <c r="AQ24" s="44"/>
      <c r="AR24" s="4">
        <v>13</v>
      </c>
      <c r="AS24" s="5">
        <v>1013</v>
      </c>
      <c r="AT24" s="5" t="str">
        <f t="shared" si="5"/>
        <v>February</v>
      </c>
      <c r="AU24" s="24" t="s">
        <v>34</v>
      </c>
      <c r="AV24">
        <f t="shared" si="12"/>
        <v>18</v>
      </c>
      <c r="AW24">
        <f t="shared" si="6"/>
        <v>4</v>
      </c>
      <c r="AX24">
        <f t="shared" si="7"/>
        <v>2</v>
      </c>
      <c r="AY24">
        <f t="shared" si="8"/>
        <v>4</v>
      </c>
      <c r="AZ24">
        <f t="shared" si="9"/>
        <v>28</v>
      </c>
      <c r="BA24">
        <f>Janreport2[[#This Row],[Days]]-Janreport2[[#This Row],[Absent]]</f>
        <v>24</v>
      </c>
      <c r="BB24" s="27">
        <v>16000</v>
      </c>
      <c r="BC24" s="27">
        <f>Janreport2[[#This Row],[Salary]]/Janreport2[[#This Row],[Days]]</f>
        <v>571.42857142857144</v>
      </c>
      <c r="BD24" s="27">
        <f>Janreport2[[#This Row],[Per day salary]]*Janreport2[[#This Row],[Absent]]</f>
        <v>2285.7142857142858</v>
      </c>
      <c r="BE24" s="35">
        <f>Janreport2[[#This Row],[Salary]]-Janreport2[[#This Row],[Deduction]]</f>
        <v>13714.285714285714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10"/>
        <v>4</v>
      </c>
      <c r="K25" t="s">
        <v>20</v>
      </c>
      <c r="L25" t="str">
        <f t="shared" si="11"/>
        <v>WO</v>
      </c>
      <c r="M25" s="49" t="s">
        <v>21</v>
      </c>
      <c r="N25" s="49" t="s">
        <v>20</v>
      </c>
      <c r="O25" s="49" t="s">
        <v>20</v>
      </c>
      <c r="P25" s="49" t="s">
        <v>20</v>
      </c>
      <c r="Q25" s="49" t="s">
        <v>20</v>
      </c>
      <c r="R25" s="49" t="s">
        <v>20</v>
      </c>
      <c r="S25" t="str">
        <f t="shared" si="11"/>
        <v>WO</v>
      </c>
      <c r="T25" s="49" t="s">
        <v>22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t="str">
        <f t="shared" si="11"/>
        <v>WO</v>
      </c>
      <c r="AA25" s="49" t="s">
        <v>21</v>
      </c>
      <c r="AB25" s="49" t="s">
        <v>21</v>
      </c>
      <c r="AC25" s="49" t="s">
        <v>20</v>
      </c>
      <c r="AD25" s="49" t="s">
        <v>20</v>
      </c>
      <c r="AE25" s="49" t="s">
        <v>20</v>
      </c>
      <c r="AF25" s="49" t="s">
        <v>20</v>
      </c>
      <c r="AG25" t="str">
        <f t="shared" si="3"/>
        <v>WO</v>
      </c>
      <c r="AH25" s="49" t="s">
        <v>22</v>
      </c>
      <c r="AI25" s="49" t="s">
        <v>21</v>
      </c>
      <c r="AJ25" s="49" t="s">
        <v>20</v>
      </c>
      <c r="AK25" s="49" t="s">
        <v>20</v>
      </c>
      <c r="AL25" s="49" t="s">
        <v>20</v>
      </c>
      <c r="AM25" s="49"/>
      <c r="AN25" s="49"/>
      <c r="AO25" s="50"/>
      <c r="AP25" s="46"/>
      <c r="AQ25" s="44"/>
      <c r="AR25" s="4">
        <v>14</v>
      </c>
      <c r="AS25" s="5">
        <v>1014</v>
      </c>
      <c r="AT25" s="5" t="str">
        <f t="shared" si="5"/>
        <v>February</v>
      </c>
      <c r="AU25" s="24" t="s">
        <v>35</v>
      </c>
      <c r="AV25">
        <f t="shared" si="12"/>
        <v>18</v>
      </c>
      <c r="AW25">
        <f t="shared" si="6"/>
        <v>4</v>
      </c>
      <c r="AX25">
        <f t="shared" si="7"/>
        <v>2</v>
      </c>
      <c r="AY25">
        <f t="shared" si="8"/>
        <v>4</v>
      </c>
      <c r="AZ25">
        <f t="shared" si="9"/>
        <v>28</v>
      </c>
      <c r="BA25">
        <f>Janreport2[[#This Row],[Days]]-Janreport2[[#This Row],[Absent]]</f>
        <v>24</v>
      </c>
      <c r="BB25" s="27">
        <v>19000</v>
      </c>
      <c r="BC25" s="27">
        <f>Janreport2[[#This Row],[Salary]]/Janreport2[[#This Row],[Days]]</f>
        <v>678.57142857142856</v>
      </c>
      <c r="BD25" s="27">
        <f>Janreport2[[#This Row],[Per day salary]]*Janreport2[[#This Row],[Absent]]</f>
        <v>2714.2857142857142</v>
      </c>
      <c r="BE25" s="35">
        <f>Janreport2[[#This Row],[Salary]]-Janreport2[[#This Row],[Deduction]]</f>
        <v>16285.714285714286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10"/>
        <v>4</v>
      </c>
      <c r="K26" t="s">
        <v>20</v>
      </c>
      <c r="L26" t="str">
        <f t="shared" si="11"/>
        <v>WO</v>
      </c>
      <c r="M26" s="49" t="s">
        <v>21</v>
      </c>
      <c r="N26" s="49" t="s">
        <v>20</v>
      </c>
      <c r="O26" s="49" t="s">
        <v>20</v>
      </c>
      <c r="P26" s="49" t="s">
        <v>20</v>
      </c>
      <c r="Q26" s="49" t="s">
        <v>20</v>
      </c>
      <c r="R26" s="49" t="s">
        <v>20</v>
      </c>
      <c r="S26" t="str">
        <f t="shared" si="11"/>
        <v>WO</v>
      </c>
      <c r="T26" s="49" t="s">
        <v>22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t="str">
        <f t="shared" si="11"/>
        <v>WO</v>
      </c>
      <c r="AA26" s="49" t="s">
        <v>21</v>
      </c>
      <c r="AB26" s="49" t="s">
        <v>21</v>
      </c>
      <c r="AC26" s="49" t="s">
        <v>20</v>
      </c>
      <c r="AD26" s="49" t="s">
        <v>20</v>
      </c>
      <c r="AE26" s="49" t="s">
        <v>20</v>
      </c>
      <c r="AF26" s="49" t="s">
        <v>20</v>
      </c>
      <c r="AG26" t="str">
        <f t="shared" si="3"/>
        <v>WO</v>
      </c>
      <c r="AH26" s="49" t="s">
        <v>22</v>
      </c>
      <c r="AI26" s="49" t="s">
        <v>21</v>
      </c>
      <c r="AJ26" s="49" t="s">
        <v>20</v>
      </c>
      <c r="AK26" s="49" t="s">
        <v>20</v>
      </c>
      <c r="AL26" s="49" t="s">
        <v>20</v>
      </c>
      <c r="AM26" s="49"/>
      <c r="AN26" s="49"/>
      <c r="AO26" s="50"/>
      <c r="AP26" s="46"/>
      <c r="AQ26" s="44"/>
      <c r="AR26" s="4">
        <v>15</v>
      </c>
      <c r="AS26" s="5">
        <v>1015</v>
      </c>
      <c r="AT26" s="5" t="str">
        <f t="shared" si="5"/>
        <v>February</v>
      </c>
      <c r="AU26" s="24" t="s">
        <v>36</v>
      </c>
      <c r="AV26">
        <f t="shared" si="12"/>
        <v>18</v>
      </c>
      <c r="AW26">
        <f t="shared" si="6"/>
        <v>4</v>
      </c>
      <c r="AX26">
        <f t="shared" si="7"/>
        <v>2</v>
      </c>
      <c r="AY26">
        <f t="shared" si="8"/>
        <v>4</v>
      </c>
      <c r="AZ26">
        <f t="shared" si="9"/>
        <v>28</v>
      </c>
      <c r="BA26">
        <f>Janreport2[[#This Row],[Days]]-Janreport2[[#This Row],[Absent]]</f>
        <v>24</v>
      </c>
      <c r="BB26" s="27">
        <v>20000</v>
      </c>
      <c r="BC26" s="27">
        <f>Janreport2[[#This Row],[Salary]]/Janreport2[[#This Row],[Days]]</f>
        <v>714.28571428571433</v>
      </c>
      <c r="BD26" s="27">
        <f>Janreport2[[#This Row],[Per day salary]]*Janreport2[[#This Row],[Absent]]</f>
        <v>2857.1428571428573</v>
      </c>
      <c r="BE26" s="35">
        <f>Janreport2[[#This Row],[Salary]]-Janreport2[[#This Row],[Deduction]]</f>
        <v>17142.857142857141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10"/>
        <v>4</v>
      </c>
      <c r="K27" t="s">
        <v>20</v>
      </c>
      <c r="L27" t="str">
        <f t="shared" si="11"/>
        <v>WO</v>
      </c>
      <c r="M27" s="49" t="s">
        <v>21</v>
      </c>
      <c r="N27" s="49" t="s">
        <v>20</v>
      </c>
      <c r="O27" s="49" t="s">
        <v>20</v>
      </c>
      <c r="P27" s="49" t="s">
        <v>20</v>
      </c>
      <c r="Q27" s="49" t="s">
        <v>20</v>
      </c>
      <c r="R27" s="49" t="s">
        <v>20</v>
      </c>
      <c r="S27" t="str">
        <f t="shared" si="11"/>
        <v>WO</v>
      </c>
      <c r="T27" s="49" t="s">
        <v>22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t="str">
        <f t="shared" si="11"/>
        <v>WO</v>
      </c>
      <c r="AA27" s="49" t="s">
        <v>21</v>
      </c>
      <c r="AB27" s="49" t="s">
        <v>21</v>
      </c>
      <c r="AC27" s="49" t="s">
        <v>20</v>
      </c>
      <c r="AD27" s="49" t="s">
        <v>20</v>
      </c>
      <c r="AE27" s="49" t="s">
        <v>20</v>
      </c>
      <c r="AF27" s="49" t="s">
        <v>20</v>
      </c>
      <c r="AG27" t="str">
        <f t="shared" si="3"/>
        <v>WO</v>
      </c>
      <c r="AH27" s="49" t="s">
        <v>22</v>
      </c>
      <c r="AI27" s="49" t="s">
        <v>21</v>
      </c>
      <c r="AJ27" s="49" t="s">
        <v>20</v>
      </c>
      <c r="AK27" s="49" t="s">
        <v>20</v>
      </c>
      <c r="AL27" s="49" t="s">
        <v>20</v>
      </c>
      <c r="AM27" s="49"/>
      <c r="AN27" s="49"/>
      <c r="AO27" s="50"/>
      <c r="AP27" s="46"/>
      <c r="AQ27" s="44"/>
      <c r="AR27" s="4">
        <v>16</v>
      </c>
      <c r="AS27" s="5">
        <v>1016</v>
      </c>
      <c r="AT27" s="5" t="str">
        <f t="shared" si="5"/>
        <v>February</v>
      </c>
      <c r="AU27" s="24" t="s">
        <v>37</v>
      </c>
      <c r="AV27">
        <f t="shared" si="12"/>
        <v>18</v>
      </c>
      <c r="AW27">
        <f t="shared" si="6"/>
        <v>4</v>
      </c>
      <c r="AX27">
        <f t="shared" si="7"/>
        <v>2</v>
      </c>
      <c r="AY27">
        <f t="shared" si="8"/>
        <v>4</v>
      </c>
      <c r="AZ27">
        <f t="shared" si="9"/>
        <v>28</v>
      </c>
      <c r="BA27">
        <f>Janreport2[[#This Row],[Days]]-Janreport2[[#This Row],[Absent]]</f>
        <v>24</v>
      </c>
      <c r="BB27" s="27">
        <v>26000</v>
      </c>
      <c r="BC27" s="27">
        <f>Janreport2[[#This Row],[Salary]]/Janreport2[[#This Row],[Days]]</f>
        <v>928.57142857142856</v>
      </c>
      <c r="BD27" s="27">
        <f>Janreport2[[#This Row],[Per day salary]]*Janreport2[[#This Row],[Absent]]</f>
        <v>3714.2857142857142</v>
      </c>
      <c r="BE27" s="35">
        <f>Janreport2[[#This Row],[Salary]]-Janreport2[[#This Row],[Deduction]]</f>
        <v>22285.714285714286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10"/>
        <v>4</v>
      </c>
      <c r="K28" t="s">
        <v>20</v>
      </c>
      <c r="L28" t="str">
        <f t="shared" si="11"/>
        <v>WO</v>
      </c>
      <c r="M28" s="49" t="s">
        <v>21</v>
      </c>
      <c r="N28" s="49" t="s">
        <v>20</v>
      </c>
      <c r="O28" s="49" t="s">
        <v>20</v>
      </c>
      <c r="P28" s="49" t="s">
        <v>20</v>
      </c>
      <c r="Q28" s="49" t="s">
        <v>20</v>
      </c>
      <c r="R28" s="49" t="s">
        <v>20</v>
      </c>
      <c r="S28" t="str">
        <f t="shared" si="11"/>
        <v>WO</v>
      </c>
      <c r="T28" s="49" t="s">
        <v>22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t="str">
        <f t="shared" si="11"/>
        <v>WO</v>
      </c>
      <c r="AA28" s="49" t="s">
        <v>21</v>
      </c>
      <c r="AB28" s="49" t="s">
        <v>21</v>
      </c>
      <c r="AC28" s="49" t="s">
        <v>20</v>
      </c>
      <c r="AD28" s="49" t="s">
        <v>20</v>
      </c>
      <c r="AE28" s="49" t="s">
        <v>20</v>
      </c>
      <c r="AF28" s="49" t="s">
        <v>20</v>
      </c>
      <c r="AG28" t="str">
        <f t="shared" ref="AA28:AO31" si="13">IF(AG$10="Sun","WO","")</f>
        <v>WO</v>
      </c>
      <c r="AH28" s="49" t="s">
        <v>22</v>
      </c>
      <c r="AI28" s="49" t="s">
        <v>21</v>
      </c>
      <c r="AJ28" s="49" t="s">
        <v>20</v>
      </c>
      <c r="AK28" s="49" t="s">
        <v>20</v>
      </c>
      <c r="AL28" s="49" t="s">
        <v>20</v>
      </c>
      <c r="AM28" s="49"/>
      <c r="AN28" s="49"/>
      <c r="AO28" s="50"/>
      <c r="AP28" s="46"/>
      <c r="AQ28" s="44"/>
      <c r="AR28" s="4">
        <v>17</v>
      </c>
      <c r="AS28" s="5">
        <v>1017</v>
      </c>
      <c r="AT28" s="5" t="str">
        <f t="shared" si="5"/>
        <v>February</v>
      </c>
      <c r="AU28" s="24" t="s">
        <v>38</v>
      </c>
      <c r="AV28">
        <f t="shared" si="12"/>
        <v>18</v>
      </c>
      <c r="AW28">
        <f t="shared" si="6"/>
        <v>4</v>
      </c>
      <c r="AX28">
        <f t="shared" si="7"/>
        <v>2</v>
      </c>
      <c r="AY28">
        <f t="shared" si="8"/>
        <v>4</v>
      </c>
      <c r="AZ28">
        <f t="shared" si="9"/>
        <v>28</v>
      </c>
      <c r="BA28">
        <f>Janreport2[[#This Row],[Days]]-Janreport2[[#This Row],[Absent]]</f>
        <v>24</v>
      </c>
      <c r="BB28" s="27">
        <v>28000</v>
      </c>
      <c r="BC28" s="27">
        <f>Janreport2[[#This Row],[Salary]]/Janreport2[[#This Row],[Days]]</f>
        <v>1000</v>
      </c>
      <c r="BD28" s="27">
        <f>Janreport2[[#This Row],[Per day salary]]*Janreport2[[#This Row],[Absent]]</f>
        <v>4000</v>
      </c>
      <c r="BE28" s="35">
        <f>Janreport2[[#This Row],[Salary]]-Janreport2[[#This Row],[Deduction]]</f>
        <v>24000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10"/>
        <v>4</v>
      </c>
      <c r="K29" t="s">
        <v>20</v>
      </c>
      <c r="L29" t="str">
        <f t="shared" ref="K29:Z31" si="14">IF(L$10="Sun","WO","")</f>
        <v>WO</v>
      </c>
      <c r="M29" s="49" t="s">
        <v>21</v>
      </c>
      <c r="N29" s="49" t="s">
        <v>20</v>
      </c>
      <c r="O29" s="49" t="s">
        <v>20</v>
      </c>
      <c r="P29" s="49" t="s">
        <v>20</v>
      </c>
      <c r="Q29" s="49" t="s">
        <v>20</v>
      </c>
      <c r="R29" s="49" t="s">
        <v>20</v>
      </c>
      <c r="S29" t="str">
        <f t="shared" si="14"/>
        <v>WO</v>
      </c>
      <c r="T29" s="49" t="s">
        <v>22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t="str">
        <f t="shared" si="14"/>
        <v>WO</v>
      </c>
      <c r="AA29" s="49" t="s">
        <v>21</v>
      </c>
      <c r="AB29" s="49" t="s">
        <v>21</v>
      </c>
      <c r="AC29" s="49" t="s">
        <v>20</v>
      </c>
      <c r="AD29" s="49" t="s">
        <v>20</v>
      </c>
      <c r="AE29" s="49" t="s">
        <v>20</v>
      </c>
      <c r="AF29" s="49" t="s">
        <v>20</v>
      </c>
      <c r="AG29" t="str">
        <f t="shared" si="13"/>
        <v>WO</v>
      </c>
      <c r="AH29" s="49" t="s">
        <v>22</v>
      </c>
      <c r="AI29" s="49" t="s">
        <v>21</v>
      </c>
      <c r="AJ29" s="49" t="s">
        <v>20</v>
      </c>
      <c r="AK29" s="49" t="s">
        <v>20</v>
      </c>
      <c r="AL29" s="49" t="s">
        <v>20</v>
      </c>
      <c r="AM29" s="49"/>
      <c r="AN29" s="49"/>
      <c r="AO29" s="50"/>
      <c r="AP29" s="46"/>
      <c r="AQ29" s="44"/>
      <c r="AR29" s="4">
        <v>18</v>
      </c>
      <c r="AS29" s="5">
        <v>1018</v>
      </c>
      <c r="AT29" s="5" t="str">
        <f t="shared" si="5"/>
        <v>February</v>
      </c>
      <c r="AU29" s="24" t="s">
        <v>39</v>
      </c>
      <c r="AV29">
        <f t="shared" si="12"/>
        <v>18</v>
      </c>
      <c r="AW29">
        <f t="shared" si="6"/>
        <v>4</v>
      </c>
      <c r="AX29">
        <f t="shared" si="7"/>
        <v>2</v>
      </c>
      <c r="AY29">
        <f t="shared" si="8"/>
        <v>4</v>
      </c>
      <c r="AZ29">
        <f t="shared" si="9"/>
        <v>28</v>
      </c>
      <c r="BA29">
        <f>Janreport2[[#This Row],[Days]]-Janreport2[[#This Row],[Absent]]</f>
        <v>24</v>
      </c>
      <c r="BB29" s="27">
        <v>39000</v>
      </c>
      <c r="BC29" s="27">
        <f>Janreport2[[#This Row],[Salary]]/Janreport2[[#This Row],[Days]]</f>
        <v>1392.8571428571429</v>
      </c>
      <c r="BD29" s="27">
        <f>Janreport2[[#This Row],[Per day salary]]*Janreport2[[#This Row],[Absent]]</f>
        <v>5571.4285714285716</v>
      </c>
      <c r="BE29" s="35">
        <f>Janreport2[[#This Row],[Salary]]-Janreport2[[#This Row],[Deduction]]</f>
        <v>33428.571428571428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10"/>
        <v>4</v>
      </c>
      <c r="K30" t="s">
        <v>20</v>
      </c>
      <c r="L30" t="str">
        <f t="shared" si="14"/>
        <v>WO</v>
      </c>
      <c r="M30" s="49" t="s">
        <v>21</v>
      </c>
      <c r="N30" s="49" t="s">
        <v>20</v>
      </c>
      <c r="O30" s="49" t="s">
        <v>20</v>
      </c>
      <c r="P30" s="49" t="s">
        <v>20</v>
      </c>
      <c r="Q30" s="49" t="s">
        <v>20</v>
      </c>
      <c r="R30" s="49" t="s">
        <v>20</v>
      </c>
      <c r="S30" t="str">
        <f t="shared" si="14"/>
        <v>WO</v>
      </c>
      <c r="T30" s="49" t="s">
        <v>22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t="str">
        <f t="shared" si="14"/>
        <v>WO</v>
      </c>
      <c r="AA30" s="49" t="s">
        <v>21</v>
      </c>
      <c r="AB30" s="49" t="s">
        <v>21</v>
      </c>
      <c r="AC30" s="49" t="s">
        <v>20</v>
      </c>
      <c r="AD30" s="49" t="s">
        <v>20</v>
      </c>
      <c r="AE30" s="49" t="s">
        <v>20</v>
      </c>
      <c r="AF30" s="49" t="s">
        <v>20</v>
      </c>
      <c r="AG30" t="str">
        <f t="shared" si="13"/>
        <v>WO</v>
      </c>
      <c r="AH30" s="49" t="s">
        <v>22</v>
      </c>
      <c r="AI30" s="49" t="s">
        <v>21</v>
      </c>
      <c r="AJ30" s="49" t="s">
        <v>20</v>
      </c>
      <c r="AK30" s="49" t="s">
        <v>20</v>
      </c>
      <c r="AL30" s="49" t="s">
        <v>20</v>
      </c>
      <c r="AM30" s="49"/>
      <c r="AN30" s="49"/>
      <c r="AO30" s="50"/>
      <c r="AP30" s="46"/>
      <c r="AQ30" s="44"/>
      <c r="AR30" s="4">
        <v>19</v>
      </c>
      <c r="AS30" s="5">
        <v>1019</v>
      </c>
      <c r="AT30" s="5" t="str">
        <f t="shared" si="5"/>
        <v>February</v>
      </c>
      <c r="AU30" s="24" t="s">
        <v>40</v>
      </c>
      <c r="AV30">
        <f t="shared" si="12"/>
        <v>18</v>
      </c>
      <c r="AW30">
        <f t="shared" si="6"/>
        <v>4</v>
      </c>
      <c r="AX30">
        <f t="shared" si="7"/>
        <v>2</v>
      </c>
      <c r="AY30">
        <f t="shared" si="8"/>
        <v>4</v>
      </c>
      <c r="AZ30">
        <f t="shared" si="9"/>
        <v>28</v>
      </c>
      <c r="BA30">
        <f>Janreport2[[#This Row],[Days]]-Janreport2[[#This Row],[Absent]]</f>
        <v>24</v>
      </c>
      <c r="BB30" s="27">
        <v>40000</v>
      </c>
      <c r="BC30" s="27">
        <f>Janreport2[[#This Row],[Salary]]/Janreport2[[#This Row],[Days]]</f>
        <v>1428.5714285714287</v>
      </c>
      <c r="BD30" s="27">
        <f>Janreport2[[#This Row],[Per day salary]]*Janreport2[[#This Row],[Absent]]</f>
        <v>5714.2857142857147</v>
      </c>
      <c r="BE30" s="35">
        <f>Janreport2[[#This Row],[Salary]]-Janreport2[[#This Row],[Deduction]]</f>
        <v>34285.714285714283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10"/>
        <v>4</v>
      </c>
      <c r="K31" t="s">
        <v>20</v>
      </c>
      <c r="L31" s="15" t="str">
        <f t="shared" si="14"/>
        <v>WO</v>
      </c>
      <c r="M31" s="49" t="s">
        <v>21</v>
      </c>
      <c r="N31" s="49" t="s">
        <v>20</v>
      </c>
      <c r="O31" s="49" t="s">
        <v>20</v>
      </c>
      <c r="P31" s="49" t="s">
        <v>20</v>
      </c>
      <c r="Q31" s="49" t="s">
        <v>20</v>
      </c>
      <c r="R31" s="49" t="s">
        <v>20</v>
      </c>
      <c r="S31" s="15" t="str">
        <f t="shared" si="14"/>
        <v>WO</v>
      </c>
      <c r="T31" s="49" t="s">
        <v>22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15" t="str">
        <f t="shared" si="14"/>
        <v>WO</v>
      </c>
      <c r="AA31" s="49" t="s">
        <v>21</v>
      </c>
      <c r="AB31" s="49" t="s">
        <v>21</v>
      </c>
      <c r="AC31" s="49" t="s">
        <v>20</v>
      </c>
      <c r="AD31" s="49" t="s">
        <v>20</v>
      </c>
      <c r="AE31" s="49" t="s">
        <v>20</v>
      </c>
      <c r="AF31" s="49" t="s">
        <v>20</v>
      </c>
      <c r="AG31" s="15" t="str">
        <f t="shared" si="13"/>
        <v>WO</v>
      </c>
      <c r="AH31" s="49" t="s">
        <v>22</v>
      </c>
      <c r="AI31" s="49" t="s">
        <v>21</v>
      </c>
      <c r="AJ31" s="49" t="s">
        <v>20</v>
      </c>
      <c r="AK31" s="49" t="s">
        <v>20</v>
      </c>
      <c r="AL31" s="49" t="s">
        <v>20</v>
      </c>
      <c r="AM31" s="65"/>
      <c r="AN31" s="65"/>
      <c r="AO31" s="66"/>
      <c r="AP31" s="46"/>
      <c r="AQ31" s="44"/>
      <c r="AR31" s="6">
        <v>20</v>
      </c>
      <c r="AS31" s="7">
        <v>1020</v>
      </c>
      <c r="AT31" s="7" t="str">
        <f t="shared" si="5"/>
        <v>February</v>
      </c>
      <c r="AU31" s="36" t="s">
        <v>41</v>
      </c>
      <c r="AV31" s="15">
        <f t="shared" si="12"/>
        <v>18</v>
      </c>
      <c r="AW31" s="15">
        <f t="shared" si="6"/>
        <v>4</v>
      </c>
      <c r="AX31" s="15">
        <f t="shared" si="7"/>
        <v>2</v>
      </c>
      <c r="AY31" s="15">
        <f t="shared" si="8"/>
        <v>4</v>
      </c>
      <c r="AZ31" s="15">
        <f t="shared" si="9"/>
        <v>28</v>
      </c>
      <c r="BA31" s="15">
        <f>Janreport2[[#This Row],[Days]]-Janreport2[[#This Row],[Absent]]</f>
        <v>24</v>
      </c>
      <c r="BB31" s="28">
        <v>42000</v>
      </c>
      <c r="BC31" s="28">
        <f>Janreport2[[#This Row],[Salary]]/Janreport2[[#This Row],[Days]]</f>
        <v>1500</v>
      </c>
      <c r="BD31" s="28">
        <f>Janreport2[[#This Row],[Per day salary]]*Janreport2[[#This Row],[Absent]]</f>
        <v>6000</v>
      </c>
      <c r="BE31" s="37">
        <f>Janreport2[[#This Row],[Salary]]-Janreport2[[#This Row],[Deduction]]</f>
        <v>36000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183" priority="1" operator="containsText" text="L">
      <formula>NOT(ISERROR(SEARCH("L",K12)))</formula>
    </cfRule>
    <cfRule type="containsText" dxfId="182" priority="2" operator="containsText" text="A">
      <formula>NOT(ISERROR(SEARCH("A",K12)))</formula>
    </cfRule>
    <cfRule type="containsText" dxfId="181" priority="3" operator="containsText" text="P">
      <formula>NOT(ISERROR(SEARCH("P",K12)))</formula>
    </cfRule>
    <cfRule type="containsText" dxfId="180" priority="4" operator="containsText" text="WO">
      <formula>NOT(ISERROR(SEARCH("WO",K12)))</formula>
    </cfRule>
    <cfRule type="containsText" dxfId="179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2B8D45F2-0D32-4CA3-8706-4D37C91FB23E}"/>
    <dataValidation type="list" allowBlank="1" showInputMessage="1" showErrorMessage="1" sqref="AA12:AF31 K12:K31 M12:R31 T12:Y31 AH12:AL31" xr:uid="{84496E9F-F839-45F3-9A87-B265707415D8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105642-85A7-4893-B8C1-98FF3F244EEB}">
          <x14:formula1>
            <xm:f>Rough!$A$1:$A$12</xm:f>
          </x14:formula1>
          <xm:sqref>H8:H9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446A-847F-414A-A340-521A835A2D8C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 ht="15">
      <c r="A7" s="2"/>
      <c r="B7" s="1"/>
      <c r="C7" s="1"/>
      <c r="D7" s="1"/>
      <c r="E7" s="43"/>
      <c r="F7" s="43"/>
      <c r="G7" s="54"/>
      <c r="H7" s="54"/>
      <c r="I7" s="54"/>
      <c r="J7" s="54"/>
      <c r="K7" s="54"/>
      <c r="L7" s="54"/>
      <c r="M7" s="54"/>
      <c r="N7" s="54"/>
      <c r="O7" s="54"/>
      <c r="P7" s="54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45809</v>
      </c>
      <c r="I8" s="51">
        <f>(DATEDIF($H$8,$K$8,"D"))+1</f>
        <v>30</v>
      </c>
      <c r="J8" s="51" t="s">
        <v>1</v>
      </c>
      <c r="K8" s="52">
        <f>EOMONTH(H8,0)</f>
        <v>45838</v>
      </c>
      <c r="L8" s="53"/>
      <c r="M8" s="53"/>
      <c r="N8" s="53" t="s">
        <v>2</v>
      </c>
      <c r="O8" s="53" t="str">
        <f>TEXT($H$8,"MMMM")</f>
        <v>June</v>
      </c>
      <c r="P8" s="54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Sun</v>
      </c>
      <c r="L10" s="10" t="str">
        <f t="shared" ref="L10:AB10" si="0">TEXT(L11,"DDD")</f>
        <v>Mon</v>
      </c>
      <c r="M10" s="10" t="str">
        <f t="shared" si="0"/>
        <v>Tue</v>
      </c>
      <c r="N10" s="10" t="str">
        <f t="shared" si="0"/>
        <v>Wed</v>
      </c>
      <c r="O10" s="10" t="str">
        <f t="shared" si="0"/>
        <v>Thu</v>
      </c>
      <c r="P10" s="10" t="str">
        <f t="shared" si="0"/>
        <v>Fri</v>
      </c>
      <c r="Q10" s="10" t="str">
        <f t="shared" si="0"/>
        <v>Sat</v>
      </c>
      <c r="R10" s="10" t="str">
        <f t="shared" si="0"/>
        <v>Sun</v>
      </c>
      <c r="S10" s="10" t="str">
        <f t="shared" si="0"/>
        <v>Mon</v>
      </c>
      <c r="T10" s="10" t="str">
        <f t="shared" si="0"/>
        <v>Tue</v>
      </c>
      <c r="U10" s="10" t="str">
        <f t="shared" si="0"/>
        <v>Wed</v>
      </c>
      <c r="V10" s="10" t="str">
        <f t="shared" si="0"/>
        <v>Thu</v>
      </c>
      <c r="W10" s="10" t="str">
        <f t="shared" si="0"/>
        <v>Fri</v>
      </c>
      <c r="X10" s="10" t="str">
        <f t="shared" si="0"/>
        <v>Sat</v>
      </c>
      <c r="Y10" s="10" t="str">
        <f t="shared" si="0"/>
        <v>Sun</v>
      </c>
      <c r="Z10" s="10" t="str">
        <f t="shared" si="0"/>
        <v>Mon</v>
      </c>
      <c r="AA10" s="10" t="str">
        <f t="shared" si="0"/>
        <v>Tue</v>
      </c>
      <c r="AB10" s="10" t="str">
        <f t="shared" si="0"/>
        <v>Wed</v>
      </c>
      <c r="AC10" s="10" t="str">
        <f>TEXT(AC11,"DDD")</f>
        <v>Thu</v>
      </c>
      <c r="AD10" s="10" t="str">
        <f>TEXT(AD11,"DDD")</f>
        <v>Fri</v>
      </c>
      <c r="AE10" s="10" t="str">
        <f t="shared" ref="AE10:AO10" si="1">TEXT(AE11,"DDD")</f>
        <v>Sat</v>
      </c>
      <c r="AF10" s="10" t="str">
        <f t="shared" si="1"/>
        <v>Sun</v>
      </c>
      <c r="AG10" s="10" t="str">
        <f t="shared" si="1"/>
        <v>Mon</v>
      </c>
      <c r="AH10" s="10" t="str">
        <f t="shared" si="1"/>
        <v>Tue</v>
      </c>
      <c r="AI10" s="10" t="str">
        <f t="shared" si="1"/>
        <v>Wed</v>
      </c>
      <c r="AJ10" s="10" t="str">
        <f t="shared" si="1"/>
        <v>Thu</v>
      </c>
      <c r="AK10" s="10" t="str">
        <f t="shared" si="1"/>
        <v>Fri</v>
      </c>
      <c r="AL10" s="10" t="str">
        <f t="shared" si="1"/>
        <v>Sat</v>
      </c>
      <c r="AM10" s="10" t="str">
        <f t="shared" si="1"/>
        <v>Sun</v>
      </c>
      <c r="AN10" s="10" t="str">
        <f t="shared" si="1"/>
        <v>Mon</v>
      </c>
      <c r="AO10" s="11" t="str">
        <f t="shared" si="1"/>
        <v/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45809</v>
      </c>
      <c r="L11" s="12">
        <f>IF(K11&lt;$K$8,K11+1,"")</f>
        <v>45810</v>
      </c>
      <c r="M11" s="12">
        <f t="shared" ref="M11:AQ11" si="2">IF(L11&lt;$K$8,L11+1,"")</f>
        <v>45811</v>
      </c>
      <c r="N11" s="12">
        <f t="shared" si="2"/>
        <v>45812</v>
      </c>
      <c r="O11" s="12">
        <f t="shared" si="2"/>
        <v>45813</v>
      </c>
      <c r="P11" s="12">
        <f t="shared" si="2"/>
        <v>45814</v>
      </c>
      <c r="Q11" s="12">
        <f t="shared" si="2"/>
        <v>45815</v>
      </c>
      <c r="R11" s="12">
        <f t="shared" si="2"/>
        <v>45816</v>
      </c>
      <c r="S11" s="12">
        <f t="shared" si="2"/>
        <v>45817</v>
      </c>
      <c r="T11" s="12">
        <f t="shared" si="2"/>
        <v>45818</v>
      </c>
      <c r="U11" s="12">
        <f t="shared" si="2"/>
        <v>45819</v>
      </c>
      <c r="V11" s="12">
        <f t="shared" si="2"/>
        <v>45820</v>
      </c>
      <c r="W11" s="12">
        <f t="shared" si="2"/>
        <v>45821</v>
      </c>
      <c r="X11" s="12">
        <f t="shared" si="2"/>
        <v>45822</v>
      </c>
      <c r="Y11" s="12">
        <f t="shared" si="2"/>
        <v>45823</v>
      </c>
      <c r="Z11" s="12">
        <f t="shared" si="2"/>
        <v>45824</v>
      </c>
      <c r="AA11" s="12">
        <f t="shared" si="2"/>
        <v>45825</v>
      </c>
      <c r="AB11" s="12">
        <f t="shared" si="2"/>
        <v>45826</v>
      </c>
      <c r="AC11" s="12">
        <f t="shared" si="2"/>
        <v>45827</v>
      </c>
      <c r="AD11" s="12">
        <f t="shared" si="2"/>
        <v>45828</v>
      </c>
      <c r="AE11" s="12">
        <f t="shared" si="2"/>
        <v>45829</v>
      </c>
      <c r="AF11" s="12">
        <f t="shared" si="2"/>
        <v>45830</v>
      </c>
      <c r="AG11" s="12">
        <f t="shared" si="2"/>
        <v>45831</v>
      </c>
      <c r="AH11" s="12">
        <f t="shared" si="2"/>
        <v>45832</v>
      </c>
      <c r="AI11" s="12">
        <f t="shared" si="2"/>
        <v>45833</v>
      </c>
      <c r="AJ11" s="12">
        <f t="shared" si="2"/>
        <v>45834</v>
      </c>
      <c r="AK11" s="12">
        <f t="shared" si="2"/>
        <v>45835</v>
      </c>
      <c r="AL11" s="12">
        <f t="shared" si="2"/>
        <v>45836</v>
      </c>
      <c r="AM11" s="12">
        <f t="shared" si="2"/>
        <v>45837</v>
      </c>
      <c r="AN11" s="12">
        <f t="shared" si="2"/>
        <v>45838</v>
      </c>
      <c r="AO11" s="13" t="str">
        <f t="shared" si="2"/>
        <v/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5</v>
      </c>
      <c r="K12" t="str">
        <f>IF(K$10="Sun","WO","")</f>
        <v>WO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tr">
        <f t="shared" ref="L12:AO27" si="3">IF(R$10="Sun","WO","")</f>
        <v>WO</v>
      </c>
      <c r="S12" t="s">
        <v>21</v>
      </c>
      <c r="T12" t="s">
        <v>20</v>
      </c>
      <c r="U12" t="s">
        <v>20</v>
      </c>
      <c r="V12" t="s">
        <v>20</v>
      </c>
      <c r="W12" t="s">
        <v>20</v>
      </c>
      <c r="X12" t="s">
        <v>22</v>
      </c>
      <c r="Y12" t="str">
        <f t="shared" si="3"/>
        <v>WO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tr">
        <f t="shared" si="3"/>
        <v>WO</v>
      </c>
      <c r="AG12" t="s">
        <v>22</v>
      </c>
      <c r="AH12" t="s">
        <v>21</v>
      </c>
      <c r="AI12" t="s">
        <v>20</v>
      </c>
      <c r="AJ12" t="s">
        <v>20</v>
      </c>
      <c r="AK12" t="s">
        <v>20</v>
      </c>
      <c r="AL12" t="s">
        <v>20</v>
      </c>
      <c r="AM12" t="str">
        <f t="shared" si="3"/>
        <v>WO</v>
      </c>
      <c r="AN12" t="s">
        <v>21</v>
      </c>
      <c r="AO12" s="14"/>
      <c r="AP12" s="46"/>
      <c r="AQ12" s="44"/>
      <c r="AR12" s="29">
        <v>1</v>
      </c>
      <c r="AS12" s="30">
        <v>1001</v>
      </c>
      <c r="AT12" s="30" t="str">
        <f t="shared" ref="AT12:AT31" si="4">$O$8</f>
        <v>June</v>
      </c>
      <c r="AU12" s="31" t="s">
        <v>19</v>
      </c>
      <c r="AV12" s="32">
        <f>COUNTIF($K12:$AO12,"P")</f>
        <v>20</v>
      </c>
      <c r="AW12" s="32">
        <f t="shared" ref="AW12:AW31" si="5">COUNTIF($K12:$AO12,"A")</f>
        <v>3</v>
      </c>
      <c r="AX12" s="32">
        <f t="shared" ref="AX12:AX31" si="6">COUNTIF($K12:$AO12,"L")</f>
        <v>2</v>
      </c>
      <c r="AY12" s="32">
        <f t="shared" ref="AY12:AY31" si="7">COUNTIF($K$10:$AO$10,"Sun")</f>
        <v>5</v>
      </c>
      <c r="AZ12" s="32">
        <f t="shared" ref="AZ12:AZ31" si="8">$I$8</f>
        <v>30</v>
      </c>
      <c r="BA12" s="32">
        <f>Janreport26[[#This Row],[Days]]-Janreport26[[#This Row],[Absent]]</f>
        <v>27</v>
      </c>
      <c r="BB12" s="33">
        <v>10000</v>
      </c>
      <c r="BC12" s="33">
        <f>Janreport26[[#This Row],[Salary]]/Janreport26[[#This Row],[Days]]</f>
        <v>333.33333333333331</v>
      </c>
      <c r="BD12" s="33">
        <f>Janreport26[[#This Row],[Per day salary]]*Janreport26[[#This Row],[Absent]]</f>
        <v>1000</v>
      </c>
      <c r="BE12" s="34">
        <f>Janreport26[[#This Row],[Salary]]-Janreport26[[#This Row],[Deduction]]</f>
        <v>9000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5</v>
      </c>
      <c r="K13" t="str">
        <f t="shared" ref="K13:Z28" si="10">IF(K$10="Sun","WO","")</f>
        <v>WO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tr">
        <f t="shared" si="10"/>
        <v>WO</v>
      </c>
      <c r="S13" t="s">
        <v>21</v>
      </c>
      <c r="T13" t="s">
        <v>20</v>
      </c>
      <c r="U13" t="s">
        <v>20</v>
      </c>
      <c r="V13" t="s">
        <v>20</v>
      </c>
      <c r="W13" t="s">
        <v>20</v>
      </c>
      <c r="X13" t="s">
        <v>22</v>
      </c>
      <c r="Y13" t="str">
        <f t="shared" si="10"/>
        <v>WO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tr">
        <f t="shared" si="3"/>
        <v>WO</v>
      </c>
      <c r="AG13" t="s">
        <v>22</v>
      </c>
      <c r="AH13" t="s">
        <v>21</v>
      </c>
      <c r="AI13" t="s">
        <v>20</v>
      </c>
      <c r="AJ13" t="s">
        <v>20</v>
      </c>
      <c r="AK13" t="s">
        <v>20</v>
      </c>
      <c r="AL13" t="s">
        <v>20</v>
      </c>
      <c r="AM13" t="str">
        <f t="shared" si="3"/>
        <v>WO</v>
      </c>
      <c r="AN13" t="s">
        <v>21</v>
      </c>
      <c r="AO13" s="14"/>
      <c r="AP13" s="46"/>
      <c r="AQ13" s="44"/>
      <c r="AR13" s="4">
        <v>2</v>
      </c>
      <c r="AS13" s="5">
        <v>1002</v>
      </c>
      <c r="AT13" s="5" t="str">
        <f t="shared" si="4"/>
        <v>June</v>
      </c>
      <c r="AU13" s="24" t="s">
        <v>23</v>
      </c>
      <c r="AV13">
        <f t="shared" ref="AV13:AV31" si="11">COUNTIF($K13:$AO13,"P")</f>
        <v>20</v>
      </c>
      <c r="AW13">
        <f t="shared" si="5"/>
        <v>3</v>
      </c>
      <c r="AX13">
        <f t="shared" si="6"/>
        <v>2</v>
      </c>
      <c r="AY13">
        <f t="shared" si="7"/>
        <v>5</v>
      </c>
      <c r="AZ13">
        <f t="shared" si="8"/>
        <v>30</v>
      </c>
      <c r="BA13">
        <f>Janreport26[[#This Row],[Days]]-Janreport26[[#This Row],[Absent]]</f>
        <v>27</v>
      </c>
      <c r="BB13" s="27">
        <v>25000</v>
      </c>
      <c r="BC13" s="27">
        <f>Janreport26[[#This Row],[Salary]]/Janreport26[[#This Row],[Days]]</f>
        <v>833.33333333333337</v>
      </c>
      <c r="BD13" s="27">
        <f>Janreport26[[#This Row],[Per day salary]]*Janreport26[[#This Row],[Absent]]</f>
        <v>2500</v>
      </c>
      <c r="BE13" s="35">
        <f>Janreport26[[#This Row],[Salary]]-Janreport26[[#This Row],[Deduction]]</f>
        <v>22500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5</v>
      </c>
      <c r="K14" t="str">
        <f t="shared" si="10"/>
        <v>WO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tr">
        <f t="shared" si="10"/>
        <v>WO</v>
      </c>
      <c r="S14" t="s">
        <v>21</v>
      </c>
      <c r="T14" t="s">
        <v>20</v>
      </c>
      <c r="U14" t="s">
        <v>20</v>
      </c>
      <c r="V14" t="s">
        <v>20</v>
      </c>
      <c r="W14" t="s">
        <v>20</v>
      </c>
      <c r="X14" t="s">
        <v>22</v>
      </c>
      <c r="Y14" t="str">
        <f t="shared" si="10"/>
        <v>WO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tr">
        <f t="shared" si="3"/>
        <v>WO</v>
      </c>
      <c r="AG14" t="s">
        <v>22</v>
      </c>
      <c r="AH14" t="s">
        <v>21</v>
      </c>
      <c r="AI14" t="s">
        <v>20</v>
      </c>
      <c r="AJ14" t="s">
        <v>20</v>
      </c>
      <c r="AK14" t="s">
        <v>20</v>
      </c>
      <c r="AL14" t="s">
        <v>20</v>
      </c>
      <c r="AM14" t="str">
        <f t="shared" si="3"/>
        <v>WO</v>
      </c>
      <c r="AN14" t="s">
        <v>21</v>
      </c>
      <c r="AO14" s="14"/>
      <c r="AP14" s="46"/>
      <c r="AQ14" s="44"/>
      <c r="AR14" s="4">
        <v>3</v>
      </c>
      <c r="AS14" s="5">
        <v>1003</v>
      </c>
      <c r="AT14" s="5" t="str">
        <f t="shared" si="4"/>
        <v>June</v>
      </c>
      <c r="AU14" s="24" t="s">
        <v>24</v>
      </c>
      <c r="AV14">
        <f t="shared" si="11"/>
        <v>20</v>
      </c>
      <c r="AW14">
        <f t="shared" si="5"/>
        <v>3</v>
      </c>
      <c r="AX14">
        <f t="shared" si="6"/>
        <v>2</v>
      </c>
      <c r="AY14">
        <f t="shared" si="7"/>
        <v>5</v>
      </c>
      <c r="AZ14">
        <f t="shared" si="8"/>
        <v>30</v>
      </c>
      <c r="BA14">
        <f>Janreport26[[#This Row],[Days]]-Janreport26[[#This Row],[Absent]]</f>
        <v>27</v>
      </c>
      <c r="BB14" s="27">
        <v>32000</v>
      </c>
      <c r="BC14" s="27">
        <f>Janreport26[[#This Row],[Salary]]/Janreport26[[#This Row],[Days]]</f>
        <v>1066.6666666666667</v>
      </c>
      <c r="BD14" s="27">
        <f>Janreport26[[#This Row],[Per day salary]]*Janreport26[[#This Row],[Absent]]</f>
        <v>3200</v>
      </c>
      <c r="BE14" s="35">
        <f>Janreport26[[#This Row],[Salary]]-Janreport26[[#This Row],[Deduction]]</f>
        <v>28800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5</v>
      </c>
      <c r="K15" t="str">
        <f t="shared" si="10"/>
        <v>WO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tr">
        <f t="shared" si="10"/>
        <v>WO</v>
      </c>
      <c r="S15" t="s">
        <v>21</v>
      </c>
      <c r="T15" t="s">
        <v>20</v>
      </c>
      <c r="U15" t="s">
        <v>20</v>
      </c>
      <c r="V15" t="s">
        <v>20</v>
      </c>
      <c r="W15" t="s">
        <v>20</v>
      </c>
      <c r="X15" t="s">
        <v>22</v>
      </c>
      <c r="Y15" t="str">
        <f t="shared" si="10"/>
        <v>WO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tr">
        <f t="shared" si="3"/>
        <v>WO</v>
      </c>
      <c r="AG15" t="s">
        <v>22</v>
      </c>
      <c r="AH15" t="s">
        <v>21</v>
      </c>
      <c r="AI15" t="s">
        <v>20</v>
      </c>
      <c r="AJ15" t="s">
        <v>20</v>
      </c>
      <c r="AK15" t="s">
        <v>20</v>
      </c>
      <c r="AL15" t="s">
        <v>20</v>
      </c>
      <c r="AM15" t="str">
        <f t="shared" si="3"/>
        <v>WO</v>
      </c>
      <c r="AN15" t="s">
        <v>21</v>
      </c>
      <c r="AO15" s="14"/>
      <c r="AP15" s="46"/>
      <c r="AQ15" s="44"/>
      <c r="AR15" s="4">
        <v>4</v>
      </c>
      <c r="AS15" s="5">
        <v>1004</v>
      </c>
      <c r="AT15" s="5" t="str">
        <f t="shared" si="4"/>
        <v>June</v>
      </c>
      <c r="AU15" s="24" t="s">
        <v>25</v>
      </c>
      <c r="AV15">
        <f t="shared" si="11"/>
        <v>20</v>
      </c>
      <c r="AW15">
        <f t="shared" si="5"/>
        <v>3</v>
      </c>
      <c r="AX15">
        <f t="shared" si="6"/>
        <v>2</v>
      </c>
      <c r="AY15">
        <f t="shared" si="7"/>
        <v>5</v>
      </c>
      <c r="AZ15">
        <f t="shared" si="8"/>
        <v>30</v>
      </c>
      <c r="BA15">
        <f>Janreport26[[#This Row],[Days]]-Janreport26[[#This Row],[Absent]]</f>
        <v>27</v>
      </c>
      <c r="BB15" s="27">
        <v>75000</v>
      </c>
      <c r="BC15" s="27">
        <f>Janreport26[[#This Row],[Salary]]/Janreport26[[#This Row],[Days]]</f>
        <v>2500</v>
      </c>
      <c r="BD15" s="27">
        <f>Janreport26[[#This Row],[Per day salary]]*Janreport26[[#This Row],[Absent]]</f>
        <v>7500</v>
      </c>
      <c r="BE15" s="35">
        <f>Janreport26[[#This Row],[Salary]]-Janreport26[[#This Row],[Deduction]]</f>
        <v>67500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5</v>
      </c>
      <c r="K16" t="str">
        <f t="shared" si="10"/>
        <v>WO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tr">
        <f t="shared" si="10"/>
        <v>WO</v>
      </c>
      <c r="S16" t="s">
        <v>21</v>
      </c>
      <c r="T16" t="s">
        <v>20</v>
      </c>
      <c r="U16" t="s">
        <v>20</v>
      </c>
      <c r="V16" t="s">
        <v>20</v>
      </c>
      <c r="W16" t="s">
        <v>20</v>
      </c>
      <c r="X16" t="s">
        <v>22</v>
      </c>
      <c r="Y16" t="str">
        <f t="shared" si="10"/>
        <v>WO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tr">
        <f t="shared" si="3"/>
        <v>WO</v>
      </c>
      <c r="AG16" t="s">
        <v>22</v>
      </c>
      <c r="AH16" t="s">
        <v>21</v>
      </c>
      <c r="AI16" t="s">
        <v>20</v>
      </c>
      <c r="AJ16" t="s">
        <v>20</v>
      </c>
      <c r="AK16" t="s">
        <v>20</v>
      </c>
      <c r="AL16" t="s">
        <v>20</v>
      </c>
      <c r="AM16" t="str">
        <f t="shared" si="3"/>
        <v>WO</v>
      </c>
      <c r="AN16" t="s">
        <v>21</v>
      </c>
      <c r="AO16" s="14"/>
      <c r="AP16" s="46"/>
      <c r="AQ16" s="44"/>
      <c r="AR16" s="4">
        <v>5</v>
      </c>
      <c r="AS16" s="5">
        <v>1005</v>
      </c>
      <c r="AT16" s="5" t="str">
        <f t="shared" si="4"/>
        <v>June</v>
      </c>
      <c r="AU16" s="24" t="s">
        <v>26</v>
      </c>
      <c r="AV16">
        <f t="shared" si="11"/>
        <v>20</v>
      </c>
      <c r="AW16">
        <f t="shared" si="5"/>
        <v>3</v>
      </c>
      <c r="AX16">
        <f t="shared" si="6"/>
        <v>2</v>
      </c>
      <c r="AY16">
        <f t="shared" si="7"/>
        <v>5</v>
      </c>
      <c r="AZ16">
        <f t="shared" si="8"/>
        <v>30</v>
      </c>
      <c r="BA16">
        <f>Janreport26[[#This Row],[Days]]-Janreport26[[#This Row],[Absent]]</f>
        <v>27</v>
      </c>
      <c r="BB16" s="27">
        <v>16000</v>
      </c>
      <c r="BC16" s="27">
        <f>Janreport26[[#This Row],[Salary]]/Janreport26[[#This Row],[Days]]</f>
        <v>533.33333333333337</v>
      </c>
      <c r="BD16" s="27">
        <f>Janreport26[[#This Row],[Per day salary]]*Janreport26[[#This Row],[Absent]]</f>
        <v>1600</v>
      </c>
      <c r="BE16" s="35">
        <f>Janreport26[[#This Row],[Salary]]-Janreport26[[#This Row],[Deduction]]</f>
        <v>14400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5</v>
      </c>
      <c r="K17" t="str">
        <f t="shared" si="10"/>
        <v>WO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tr">
        <f t="shared" si="10"/>
        <v>WO</v>
      </c>
      <c r="S17" t="s">
        <v>21</v>
      </c>
      <c r="T17" t="s">
        <v>20</v>
      </c>
      <c r="U17" t="s">
        <v>20</v>
      </c>
      <c r="V17" t="s">
        <v>20</v>
      </c>
      <c r="W17" t="s">
        <v>20</v>
      </c>
      <c r="X17" t="s">
        <v>22</v>
      </c>
      <c r="Y17" t="str">
        <f t="shared" si="10"/>
        <v>WO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tr">
        <f t="shared" si="3"/>
        <v>WO</v>
      </c>
      <c r="AG17" t="s">
        <v>22</v>
      </c>
      <c r="AH17" t="s">
        <v>21</v>
      </c>
      <c r="AI17" t="s">
        <v>20</v>
      </c>
      <c r="AJ17" t="s">
        <v>20</v>
      </c>
      <c r="AK17" t="s">
        <v>20</v>
      </c>
      <c r="AL17" t="s">
        <v>20</v>
      </c>
      <c r="AM17" t="str">
        <f t="shared" si="3"/>
        <v>WO</v>
      </c>
      <c r="AN17" t="s">
        <v>21</v>
      </c>
      <c r="AO17" s="14"/>
      <c r="AP17" s="46"/>
      <c r="AQ17" s="44"/>
      <c r="AR17" s="4">
        <v>6</v>
      </c>
      <c r="AS17" s="5">
        <v>1006</v>
      </c>
      <c r="AT17" s="5" t="str">
        <f t="shared" si="4"/>
        <v>June</v>
      </c>
      <c r="AU17" s="24" t="s">
        <v>27</v>
      </c>
      <c r="AV17">
        <f t="shared" si="11"/>
        <v>20</v>
      </c>
      <c r="AW17">
        <f t="shared" si="5"/>
        <v>3</v>
      </c>
      <c r="AX17">
        <f t="shared" si="6"/>
        <v>2</v>
      </c>
      <c r="AY17">
        <f t="shared" si="7"/>
        <v>5</v>
      </c>
      <c r="AZ17">
        <f t="shared" si="8"/>
        <v>30</v>
      </c>
      <c r="BA17">
        <f>Janreport26[[#This Row],[Days]]-Janreport26[[#This Row],[Absent]]</f>
        <v>27</v>
      </c>
      <c r="BB17" s="27">
        <v>31000</v>
      </c>
      <c r="BC17" s="27">
        <f>Janreport26[[#This Row],[Salary]]/Janreport26[[#This Row],[Days]]</f>
        <v>1033.3333333333333</v>
      </c>
      <c r="BD17" s="27">
        <f>Janreport26[[#This Row],[Per day salary]]*Janreport26[[#This Row],[Absent]]</f>
        <v>3100</v>
      </c>
      <c r="BE17" s="35">
        <f>Janreport26[[#This Row],[Salary]]-Janreport26[[#This Row],[Deduction]]</f>
        <v>27900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5</v>
      </c>
      <c r="K18" t="str">
        <f t="shared" si="10"/>
        <v>WO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tr">
        <f t="shared" si="10"/>
        <v>WO</v>
      </c>
      <c r="S18" t="s">
        <v>21</v>
      </c>
      <c r="T18" t="s">
        <v>20</v>
      </c>
      <c r="U18" t="s">
        <v>20</v>
      </c>
      <c r="V18" t="s">
        <v>20</v>
      </c>
      <c r="W18" t="s">
        <v>20</v>
      </c>
      <c r="X18" t="s">
        <v>22</v>
      </c>
      <c r="Y18" t="str">
        <f t="shared" si="10"/>
        <v>WO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tr">
        <f t="shared" si="3"/>
        <v>WO</v>
      </c>
      <c r="AG18" t="s">
        <v>22</v>
      </c>
      <c r="AH18" t="s">
        <v>21</v>
      </c>
      <c r="AI18" t="s">
        <v>20</v>
      </c>
      <c r="AJ18" t="s">
        <v>20</v>
      </c>
      <c r="AK18" t="s">
        <v>20</v>
      </c>
      <c r="AL18" t="s">
        <v>20</v>
      </c>
      <c r="AM18" t="str">
        <f t="shared" si="3"/>
        <v>WO</v>
      </c>
      <c r="AN18" t="s">
        <v>21</v>
      </c>
      <c r="AO18" s="14"/>
      <c r="AP18" s="46"/>
      <c r="AQ18" s="44"/>
      <c r="AR18" s="4">
        <v>7</v>
      </c>
      <c r="AS18" s="5">
        <v>1007</v>
      </c>
      <c r="AT18" s="5" t="str">
        <f t="shared" si="4"/>
        <v>June</v>
      </c>
      <c r="AU18" s="24" t="s">
        <v>28</v>
      </c>
      <c r="AV18">
        <f t="shared" si="11"/>
        <v>20</v>
      </c>
      <c r="AW18">
        <f t="shared" si="5"/>
        <v>3</v>
      </c>
      <c r="AX18">
        <f t="shared" si="6"/>
        <v>2</v>
      </c>
      <c r="AY18">
        <f t="shared" si="7"/>
        <v>5</v>
      </c>
      <c r="AZ18">
        <f t="shared" si="8"/>
        <v>30</v>
      </c>
      <c r="BA18">
        <f>Janreport26[[#This Row],[Days]]-Janreport26[[#This Row],[Absent]]</f>
        <v>27</v>
      </c>
      <c r="BB18" s="27">
        <v>18000</v>
      </c>
      <c r="BC18" s="27">
        <f>Janreport26[[#This Row],[Salary]]/Janreport26[[#This Row],[Days]]</f>
        <v>600</v>
      </c>
      <c r="BD18" s="27">
        <f>Janreport26[[#This Row],[Per day salary]]*Janreport26[[#This Row],[Absent]]</f>
        <v>1800</v>
      </c>
      <c r="BE18" s="35">
        <f>Janreport26[[#This Row],[Salary]]-Janreport26[[#This Row],[Deduction]]</f>
        <v>16200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5</v>
      </c>
      <c r="K19" t="str">
        <f t="shared" si="10"/>
        <v>WO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tr">
        <f t="shared" si="10"/>
        <v>WO</v>
      </c>
      <c r="S19" t="s">
        <v>21</v>
      </c>
      <c r="T19" t="s">
        <v>20</v>
      </c>
      <c r="U19" t="s">
        <v>20</v>
      </c>
      <c r="V19" t="s">
        <v>20</v>
      </c>
      <c r="W19" t="s">
        <v>20</v>
      </c>
      <c r="X19" t="s">
        <v>22</v>
      </c>
      <c r="Y19" t="str">
        <f t="shared" si="10"/>
        <v>WO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tr">
        <f t="shared" si="3"/>
        <v>WO</v>
      </c>
      <c r="AG19" t="s">
        <v>22</v>
      </c>
      <c r="AH19" t="s">
        <v>21</v>
      </c>
      <c r="AI19" t="s">
        <v>20</v>
      </c>
      <c r="AJ19" t="s">
        <v>20</v>
      </c>
      <c r="AK19" t="s">
        <v>20</v>
      </c>
      <c r="AL19" t="s">
        <v>20</v>
      </c>
      <c r="AM19" t="str">
        <f t="shared" si="3"/>
        <v>WO</v>
      </c>
      <c r="AN19" t="s">
        <v>21</v>
      </c>
      <c r="AO19" s="14"/>
      <c r="AP19" s="46"/>
      <c r="AQ19" s="44"/>
      <c r="AR19" s="4">
        <v>8</v>
      </c>
      <c r="AS19" s="5">
        <v>1008</v>
      </c>
      <c r="AT19" s="5" t="str">
        <f t="shared" si="4"/>
        <v>June</v>
      </c>
      <c r="AU19" s="24" t="s">
        <v>29</v>
      </c>
      <c r="AV19">
        <f t="shared" si="11"/>
        <v>20</v>
      </c>
      <c r="AW19">
        <f t="shared" si="5"/>
        <v>3</v>
      </c>
      <c r="AX19">
        <f t="shared" si="6"/>
        <v>2</v>
      </c>
      <c r="AY19">
        <f t="shared" si="7"/>
        <v>5</v>
      </c>
      <c r="AZ19">
        <f t="shared" si="8"/>
        <v>30</v>
      </c>
      <c r="BA19">
        <f>Janreport26[[#This Row],[Days]]-Janreport26[[#This Row],[Absent]]</f>
        <v>27</v>
      </c>
      <c r="BB19" s="27">
        <v>52000</v>
      </c>
      <c r="BC19" s="27">
        <f>Janreport26[[#This Row],[Salary]]/Janreport26[[#This Row],[Days]]</f>
        <v>1733.3333333333333</v>
      </c>
      <c r="BD19" s="27">
        <f>Janreport26[[#This Row],[Per day salary]]*Janreport26[[#This Row],[Absent]]</f>
        <v>5200</v>
      </c>
      <c r="BE19" s="35">
        <f>Janreport26[[#This Row],[Salary]]-Janreport26[[#This Row],[Deduction]]</f>
        <v>46800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5</v>
      </c>
      <c r="K20" t="str">
        <f t="shared" si="10"/>
        <v>WO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tr">
        <f t="shared" si="10"/>
        <v>WO</v>
      </c>
      <c r="S20" t="s">
        <v>21</v>
      </c>
      <c r="T20" t="s">
        <v>20</v>
      </c>
      <c r="U20" t="s">
        <v>20</v>
      </c>
      <c r="V20" t="s">
        <v>20</v>
      </c>
      <c r="W20" t="s">
        <v>20</v>
      </c>
      <c r="X20" t="s">
        <v>22</v>
      </c>
      <c r="Y20" t="str">
        <f t="shared" si="10"/>
        <v>WO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tr">
        <f t="shared" si="3"/>
        <v>WO</v>
      </c>
      <c r="AG20" t="s">
        <v>22</v>
      </c>
      <c r="AH20" t="s">
        <v>21</v>
      </c>
      <c r="AI20" t="s">
        <v>20</v>
      </c>
      <c r="AJ20" t="s">
        <v>20</v>
      </c>
      <c r="AK20" t="s">
        <v>20</v>
      </c>
      <c r="AL20" t="s">
        <v>20</v>
      </c>
      <c r="AM20" t="str">
        <f t="shared" si="3"/>
        <v>WO</v>
      </c>
      <c r="AN20" t="s">
        <v>21</v>
      </c>
      <c r="AO20" s="14"/>
      <c r="AP20" s="46"/>
      <c r="AQ20" s="44"/>
      <c r="AR20" s="4">
        <v>9</v>
      </c>
      <c r="AS20" s="5">
        <v>1009</v>
      </c>
      <c r="AT20" s="5" t="str">
        <f t="shared" si="4"/>
        <v>June</v>
      </c>
      <c r="AU20" s="24" t="s">
        <v>30</v>
      </c>
      <c r="AV20">
        <f t="shared" si="11"/>
        <v>20</v>
      </c>
      <c r="AW20">
        <f t="shared" si="5"/>
        <v>3</v>
      </c>
      <c r="AX20">
        <f t="shared" si="6"/>
        <v>2</v>
      </c>
      <c r="AY20">
        <f t="shared" si="7"/>
        <v>5</v>
      </c>
      <c r="AZ20">
        <f t="shared" si="8"/>
        <v>30</v>
      </c>
      <c r="BA20">
        <f>Janreport26[[#This Row],[Days]]-Janreport26[[#This Row],[Absent]]</f>
        <v>27</v>
      </c>
      <c r="BB20" s="27">
        <v>13000</v>
      </c>
      <c r="BC20" s="27">
        <f>Janreport26[[#This Row],[Salary]]/Janreport26[[#This Row],[Days]]</f>
        <v>433.33333333333331</v>
      </c>
      <c r="BD20" s="27">
        <f>Janreport26[[#This Row],[Per day salary]]*Janreport26[[#This Row],[Absent]]</f>
        <v>1300</v>
      </c>
      <c r="BE20" s="35">
        <f>Janreport26[[#This Row],[Salary]]-Janreport26[[#This Row],[Deduction]]</f>
        <v>11700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5</v>
      </c>
      <c r="K21" t="str">
        <f t="shared" si="10"/>
        <v>WO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tr">
        <f t="shared" si="10"/>
        <v>WO</v>
      </c>
      <c r="S21" t="s">
        <v>21</v>
      </c>
      <c r="T21" t="s">
        <v>20</v>
      </c>
      <c r="U21" t="s">
        <v>20</v>
      </c>
      <c r="V21" t="s">
        <v>20</v>
      </c>
      <c r="W21" t="s">
        <v>20</v>
      </c>
      <c r="X21" t="s">
        <v>22</v>
      </c>
      <c r="Y21" t="str">
        <f t="shared" si="10"/>
        <v>WO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tr">
        <f t="shared" si="3"/>
        <v>WO</v>
      </c>
      <c r="AG21" t="s">
        <v>22</v>
      </c>
      <c r="AH21" t="s">
        <v>21</v>
      </c>
      <c r="AI21" t="s">
        <v>20</v>
      </c>
      <c r="AJ21" t="s">
        <v>20</v>
      </c>
      <c r="AK21" t="s">
        <v>20</v>
      </c>
      <c r="AL21" t="s">
        <v>20</v>
      </c>
      <c r="AM21" t="str">
        <f t="shared" si="3"/>
        <v>WO</v>
      </c>
      <c r="AN21" t="s">
        <v>21</v>
      </c>
      <c r="AO21" s="14"/>
      <c r="AP21" s="46"/>
      <c r="AQ21" s="44"/>
      <c r="AR21" s="4">
        <v>10</v>
      </c>
      <c r="AS21" s="5">
        <v>1010</v>
      </c>
      <c r="AT21" s="5" t="str">
        <f t="shared" si="4"/>
        <v>June</v>
      </c>
      <c r="AU21" s="24" t="s">
        <v>31</v>
      </c>
      <c r="AV21">
        <f t="shared" si="11"/>
        <v>20</v>
      </c>
      <c r="AW21">
        <f t="shared" si="5"/>
        <v>3</v>
      </c>
      <c r="AX21">
        <f t="shared" si="6"/>
        <v>2</v>
      </c>
      <c r="AY21">
        <f t="shared" si="7"/>
        <v>5</v>
      </c>
      <c r="AZ21">
        <f t="shared" si="8"/>
        <v>30</v>
      </c>
      <c r="BA21">
        <f>Janreport26[[#This Row],[Days]]-Janreport26[[#This Row],[Absent]]</f>
        <v>27</v>
      </c>
      <c r="BB21" s="27">
        <v>22000</v>
      </c>
      <c r="BC21" s="27">
        <f>Janreport26[[#This Row],[Salary]]/Janreport26[[#This Row],[Days]]</f>
        <v>733.33333333333337</v>
      </c>
      <c r="BD21" s="27">
        <f>Janreport26[[#This Row],[Per day salary]]*Janreport26[[#This Row],[Absent]]</f>
        <v>2200</v>
      </c>
      <c r="BE21" s="35">
        <f>Janreport26[[#This Row],[Salary]]-Janreport26[[#This Row],[Deduction]]</f>
        <v>19800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5</v>
      </c>
      <c r="K22" t="str">
        <f t="shared" si="10"/>
        <v>WO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tr">
        <f t="shared" si="10"/>
        <v>WO</v>
      </c>
      <c r="S22" t="s">
        <v>21</v>
      </c>
      <c r="T22" t="s">
        <v>20</v>
      </c>
      <c r="U22" t="s">
        <v>20</v>
      </c>
      <c r="V22" t="s">
        <v>20</v>
      </c>
      <c r="W22" t="s">
        <v>20</v>
      </c>
      <c r="X22" t="s">
        <v>22</v>
      </c>
      <c r="Y22" t="str">
        <f t="shared" si="10"/>
        <v>WO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tr">
        <f t="shared" si="3"/>
        <v>WO</v>
      </c>
      <c r="AG22" t="s">
        <v>22</v>
      </c>
      <c r="AH22" t="s">
        <v>21</v>
      </c>
      <c r="AI22" t="s">
        <v>20</v>
      </c>
      <c r="AJ22" t="s">
        <v>20</v>
      </c>
      <c r="AK22" t="s">
        <v>20</v>
      </c>
      <c r="AL22" t="s">
        <v>20</v>
      </c>
      <c r="AM22" t="str">
        <f t="shared" si="3"/>
        <v>WO</v>
      </c>
      <c r="AN22" t="s">
        <v>21</v>
      </c>
      <c r="AO22" s="14"/>
      <c r="AP22" s="46"/>
      <c r="AQ22" s="44"/>
      <c r="AR22" s="4">
        <v>11</v>
      </c>
      <c r="AS22" s="5">
        <v>1011</v>
      </c>
      <c r="AT22" s="5" t="str">
        <f t="shared" si="4"/>
        <v>June</v>
      </c>
      <c r="AU22" s="24" t="s">
        <v>32</v>
      </c>
      <c r="AV22">
        <f t="shared" si="11"/>
        <v>20</v>
      </c>
      <c r="AW22">
        <f t="shared" si="5"/>
        <v>3</v>
      </c>
      <c r="AX22">
        <f t="shared" si="6"/>
        <v>2</v>
      </c>
      <c r="AY22">
        <f t="shared" si="7"/>
        <v>5</v>
      </c>
      <c r="AZ22">
        <f t="shared" si="8"/>
        <v>30</v>
      </c>
      <c r="BA22">
        <f>Janreport26[[#This Row],[Days]]-Janreport26[[#This Row],[Absent]]</f>
        <v>27</v>
      </c>
      <c r="BB22" s="27">
        <v>28000</v>
      </c>
      <c r="BC22" s="27">
        <f>Janreport26[[#This Row],[Salary]]/Janreport26[[#This Row],[Days]]</f>
        <v>933.33333333333337</v>
      </c>
      <c r="BD22" s="27">
        <f>Janreport26[[#This Row],[Per day salary]]*Janreport26[[#This Row],[Absent]]</f>
        <v>2800</v>
      </c>
      <c r="BE22" s="35">
        <f>Janreport26[[#This Row],[Salary]]-Janreport26[[#This Row],[Deduction]]</f>
        <v>25200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5</v>
      </c>
      <c r="K23" t="str">
        <f t="shared" si="10"/>
        <v>WO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tr">
        <f t="shared" si="10"/>
        <v>WO</v>
      </c>
      <c r="S23" t="s">
        <v>21</v>
      </c>
      <c r="T23" t="s">
        <v>20</v>
      </c>
      <c r="U23" t="s">
        <v>20</v>
      </c>
      <c r="V23" t="s">
        <v>20</v>
      </c>
      <c r="W23" t="s">
        <v>20</v>
      </c>
      <c r="X23" t="s">
        <v>22</v>
      </c>
      <c r="Y23" t="str">
        <f t="shared" si="10"/>
        <v>WO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tr">
        <f t="shared" si="3"/>
        <v>WO</v>
      </c>
      <c r="AG23" t="s">
        <v>22</v>
      </c>
      <c r="AH23" t="s">
        <v>21</v>
      </c>
      <c r="AI23" t="s">
        <v>20</v>
      </c>
      <c r="AJ23" t="s">
        <v>20</v>
      </c>
      <c r="AK23" t="s">
        <v>20</v>
      </c>
      <c r="AL23" t="s">
        <v>20</v>
      </c>
      <c r="AM23" t="str">
        <f t="shared" si="3"/>
        <v>WO</v>
      </c>
      <c r="AN23" t="s">
        <v>21</v>
      </c>
      <c r="AO23" s="14"/>
      <c r="AP23" s="46"/>
      <c r="AQ23" s="44"/>
      <c r="AR23" s="4">
        <v>12</v>
      </c>
      <c r="AS23" s="5">
        <v>1012</v>
      </c>
      <c r="AT23" s="5" t="str">
        <f t="shared" si="4"/>
        <v>June</v>
      </c>
      <c r="AU23" s="24" t="s">
        <v>33</v>
      </c>
      <c r="AV23">
        <f t="shared" si="11"/>
        <v>20</v>
      </c>
      <c r="AW23">
        <f t="shared" si="5"/>
        <v>3</v>
      </c>
      <c r="AX23">
        <f t="shared" si="6"/>
        <v>2</v>
      </c>
      <c r="AY23">
        <f t="shared" si="7"/>
        <v>5</v>
      </c>
      <c r="AZ23">
        <f t="shared" si="8"/>
        <v>30</v>
      </c>
      <c r="BA23">
        <f>Janreport26[[#This Row],[Days]]-Janreport26[[#This Row],[Absent]]</f>
        <v>27</v>
      </c>
      <c r="BB23" s="27">
        <v>42000</v>
      </c>
      <c r="BC23" s="27">
        <f>Janreport26[[#This Row],[Salary]]/Janreport26[[#This Row],[Days]]</f>
        <v>1400</v>
      </c>
      <c r="BD23" s="27">
        <f>Janreport26[[#This Row],[Per day salary]]*Janreport26[[#This Row],[Absent]]</f>
        <v>4200</v>
      </c>
      <c r="BE23" s="35">
        <f>Janreport26[[#This Row],[Salary]]-Janreport26[[#This Row],[Deduction]]</f>
        <v>37800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5</v>
      </c>
      <c r="K24" t="str">
        <f t="shared" si="10"/>
        <v>WO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tr">
        <f t="shared" si="10"/>
        <v>WO</v>
      </c>
      <c r="S24" t="s">
        <v>21</v>
      </c>
      <c r="T24" t="s">
        <v>20</v>
      </c>
      <c r="U24" t="s">
        <v>20</v>
      </c>
      <c r="V24" t="s">
        <v>20</v>
      </c>
      <c r="W24" t="s">
        <v>20</v>
      </c>
      <c r="X24" t="s">
        <v>22</v>
      </c>
      <c r="Y24" t="str">
        <f t="shared" si="10"/>
        <v>WO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tr">
        <f t="shared" si="3"/>
        <v>WO</v>
      </c>
      <c r="AG24" t="s">
        <v>22</v>
      </c>
      <c r="AH24" t="s">
        <v>21</v>
      </c>
      <c r="AI24" t="s">
        <v>20</v>
      </c>
      <c r="AJ24" t="s">
        <v>20</v>
      </c>
      <c r="AK24" t="s">
        <v>20</v>
      </c>
      <c r="AL24" t="s">
        <v>20</v>
      </c>
      <c r="AM24" t="str">
        <f t="shared" si="3"/>
        <v>WO</v>
      </c>
      <c r="AN24" t="s">
        <v>21</v>
      </c>
      <c r="AO24" s="14"/>
      <c r="AP24" s="46"/>
      <c r="AQ24" s="44"/>
      <c r="AR24" s="4">
        <v>13</v>
      </c>
      <c r="AS24" s="5">
        <v>1013</v>
      </c>
      <c r="AT24" s="5" t="str">
        <f t="shared" si="4"/>
        <v>June</v>
      </c>
      <c r="AU24" s="24" t="s">
        <v>34</v>
      </c>
      <c r="AV24">
        <f t="shared" si="11"/>
        <v>20</v>
      </c>
      <c r="AW24">
        <f t="shared" si="5"/>
        <v>3</v>
      </c>
      <c r="AX24">
        <f t="shared" si="6"/>
        <v>2</v>
      </c>
      <c r="AY24">
        <f t="shared" si="7"/>
        <v>5</v>
      </c>
      <c r="AZ24">
        <f t="shared" si="8"/>
        <v>30</v>
      </c>
      <c r="BA24">
        <f>Janreport26[[#This Row],[Days]]-Janreport26[[#This Row],[Absent]]</f>
        <v>27</v>
      </c>
      <c r="BB24" s="27">
        <v>16000</v>
      </c>
      <c r="BC24" s="27">
        <f>Janreport26[[#This Row],[Salary]]/Janreport26[[#This Row],[Days]]</f>
        <v>533.33333333333337</v>
      </c>
      <c r="BD24" s="27">
        <f>Janreport26[[#This Row],[Per day salary]]*Janreport26[[#This Row],[Absent]]</f>
        <v>1600</v>
      </c>
      <c r="BE24" s="35">
        <f>Janreport26[[#This Row],[Salary]]-Janreport26[[#This Row],[Deduction]]</f>
        <v>14400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5</v>
      </c>
      <c r="K25" t="str">
        <f t="shared" si="10"/>
        <v>WO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tr">
        <f t="shared" si="10"/>
        <v>WO</v>
      </c>
      <c r="S25" t="s">
        <v>21</v>
      </c>
      <c r="T25" t="s">
        <v>20</v>
      </c>
      <c r="U25" t="s">
        <v>20</v>
      </c>
      <c r="V25" t="s">
        <v>20</v>
      </c>
      <c r="W25" t="s">
        <v>20</v>
      </c>
      <c r="X25" t="s">
        <v>22</v>
      </c>
      <c r="Y25" t="str">
        <f t="shared" si="10"/>
        <v>WO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tr">
        <f t="shared" si="3"/>
        <v>WO</v>
      </c>
      <c r="AG25" t="s">
        <v>22</v>
      </c>
      <c r="AH25" t="s">
        <v>21</v>
      </c>
      <c r="AI25" t="s">
        <v>20</v>
      </c>
      <c r="AJ25" t="s">
        <v>20</v>
      </c>
      <c r="AK25" t="s">
        <v>20</v>
      </c>
      <c r="AL25" t="s">
        <v>20</v>
      </c>
      <c r="AM25" t="str">
        <f t="shared" si="3"/>
        <v>WO</v>
      </c>
      <c r="AN25" t="s">
        <v>21</v>
      </c>
      <c r="AO25" s="14"/>
      <c r="AP25" s="46"/>
      <c r="AQ25" s="44"/>
      <c r="AR25" s="4">
        <v>14</v>
      </c>
      <c r="AS25" s="5">
        <v>1014</v>
      </c>
      <c r="AT25" s="5" t="str">
        <f t="shared" si="4"/>
        <v>June</v>
      </c>
      <c r="AU25" s="24" t="s">
        <v>35</v>
      </c>
      <c r="AV25">
        <f t="shared" si="11"/>
        <v>20</v>
      </c>
      <c r="AW25">
        <f t="shared" si="5"/>
        <v>3</v>
      </c>
      <c r="AX25">
        <f t="shared" si="6"/>
        <v>2</v>
      </c>
      <c r="AY25">
        <f t="shared" si="7"/>
        <v>5</v>
      </c>
      <c r="AZ25">
        <f t="shared" si="8"/>
        <v>30</v>
      </c>
      <c r="BA25">
        <f>Janreport26[[#This Row],[Days]]-Janreport26[[#This Row],[Absent]]</f>
        <v>27</v>
      </c>
      <c r="BB25" s="27">
        <v>19000</v>
      </c>
      <c r="BC25" s="27">
        <f>Janreport26[[#This Row],[Salary]]/Janreport26[[#This Row],[Days]]</f>
        <v>633.33333333333337</v>
      </c>
      <c r="BD25" s="27">
        <f>Janreport26[[#This Row],[Per day salary]]*Janreport26[[#This Row],[Absent]]</f>
        <v>1900</v>
      </c>
      <c r="BE25" s="35">
        <f>Janreport26[[#This Row],[Salary]]-Janreport26[[#This Row],[Deduction]]</f>
        <v>17100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5</v>
      </c>
      <c r="K26" t="str">
        <f t="shared" si="10"/>
        <v>WO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tr">
        <f t="shared" si="10"/>
        <v>WO</v>
      </c>
      <c r="S26" t="s">
        <v>21</v>
      </c>
      <c r="T26" t="s">
        <v>20</v>
      </c>
      <c r="U26" t="s">
        <v>20</v>
      </c>
      <c r="V26" t="s">
        <v>20</v>
      </c>
      <c r="W26" t="s">
        <v>20</v>
      </c>
      <c r="X26" t="s">
        <v>22</v>
      </c>
      <c r="Y26" t="str">
        <f t="shared" si="10"/>
        <v>WO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tr">
        <f t="shared" si="3"/>
        <v>WO</v>
      </c>
      <c r="AG26" t="s">
        <v>22</v>
      </c>
      <c r="AH26" t="s">
        <v>21</v>
      </c>
      <c r="AI26" t="s">
        <v>20</v>
      </c>
      <c r="AJ26" t="s">
        <v>20</v>
      </c>
      <c r="AK26" t="s">
        <v>20</v>
      </c>
      <c r="AL26" t="s">
        <v>20</v>
      </c>
      <c r="AM26" t="str">
        <f t="shared" si="3"/>
        <v>WO</v>
      </c>
      <c r="AN26" t="s">
        <v>21</v>
      </c>
      <c r="AO26" s="14"/>
      <c r="AP26" s="46"/>
      <c r="AQ26" s="44"/>
      <c r="AR26" s="4">
        <v>15</v>
      </c>
      <c r="AS26" s="5">
        <v>1015</v>
      </c>
      <c r="AT26" s="5" t="str">
        <f t="shared" si="4"/>
        <v>June</v>
      </c>
      <c r="AU26" s="24" t="s">
        <v>36</v>
      </c>
      <c r="AV26">
        <f t="shared" si="11"/>
        <v>20</v>
      </c>
      <c r="AW26">
        <f t="shared" si="5"/>
        <v>3</v>
      </c>
      <c r="AX26">
        <f t="shared" si="6"/>
        <v>2</v>
      </c>
      <c r="AY26">
        <f t="shared" si="7"/>
        <v>5</v>
      </c>
      <c r="AZ26">
        <f t="shared" si="8"/>
        <v>30</v>
      </c>
      <c r="BA26">
        <f>Janreport26[[#This Row],[Days]]-Janreport26[[#This Row],[Absent]]</f>
        <v>27</v>
      </c>
      <c r="BB26" s="27">
        <v>20000</v>
      </c>
      <c r="BC26" s="27">
        <f>Janreport26[[#This Row],[Salary]]/Janreport26[[#This Row],[Days]]</f>
        <v>666.66666666666663</v>
      </c>
      <c r="BD26" s="27">
        <f>Janreport26[[#This Row],[Per day salary]]*Janreport26[[#This Row],[Absent]]</f>
        <v>2000</v>
      </c>
      <c r="BE26" s="35">
        <f>Janreport26[[#This Row],[Salary]]-Janreport26[[#This Row],[Deduction]]</f>
        <v>18000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5</v>
      </c>
      <c r="K27" t="str">
        <f t="shared" si="10"/>
        <v>WO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tr">
        <f t="shared" si="10"/>
        <v>WO</v>
      </c>
      <c r="S27" t="s">
        <v>21</v>
      </c>
      <c r="T27" t="s">
        <v>20</v>
      </c>
      <c r="U27" t="s">
        <v>20</v>
      </c>
      <c r="V27" t="s">
        <v>20</v>
      </c>
      <c r="W27" t="s">
        <v>20</v>
      </c>
      <c r="X27" t="s">
        <v>22</v>
      </c>
      <c r="Y27" t="str">
        <f t="shared" si="10"/>
        <v>WO</v>
      </c>
      <c r="Z27" t="s">
        <v>20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tr">
        <f t="shared" si="3"/>
        <v>WO</v>
      </c>
      <c r="AG27" t="s">
        <v>22</v>
      </c>
      <c r="AH27" t="s">
        <v>21</v>
      </c>
      <c r="AI27" t="s">
        <v>20</v>
      </c>
      <c r="AJ27" t="s">
        <v>20</v>
      </c>
      <c r="AK27" t="s">
        <v>20</v>
      </c>
      <c r="AL27" t="s">
        <v>20</v>
      </c>
      <c r="AM27" t="str">
        <f t="shared" si="3"/>
        <v>WO</v>
      </c>
      <c r="AN27" t="s">
        <v>21</v>
      </c>
      <c r="AO27" s="14"/>
      <c r="AP27" s="46"/>
      <c r="AQ27" s="44"/>
      <c r="AR27" s="4">
        <v>16</v>
      </c>
      <c r="AS27" s="5">
        <v>1016</v>
      </c>
      <c r="AT27" s="5" t="str">
        <f t="shared" si="4"/>
        <v>June</v>
      </c>
      <c r="AU27" s="24" t="s">
        <v>37</v>
      </c>
      <c r="AV27">
        <f t="shared" si="11"/>
        <v>20</v>
      </c>
      <c r="AW27">
        <f t="shared" si="5"/>
        <v>3</v>
      </c>
      <c r="AX27">
        <f t="shared" si="6"/>
        <v>2</v>
      </c>
      <c r="AY27">
        <f t="shared" si="7"/>
        <v>5</v>
      </c>
      <c r="AZ27">
        <f t="shared" si="8"/>
        <v>30</v>
      </c>
      <c r="BA27">
        <f>Janreport26[[#This Row],[Days]]-Janreport26[[#This Row],[Absent]]</f>
        <v>27</v>
      </c>
      <c r="BB27" s="27">
        <v>26000</v>
      </c>
      <c r="BC27" s="27">
        <f>Janreport26[[#This Row],[Salary]]/Janreport26[[#This Row],[Days]]</f>
        <v>866.66666666666663</v>
      </c>
      <c r="BD27" s="27">
        <f>Janreport26[[#This Row],[Per day salary]]*Janreport26[[#This Row],[Absent]]</f>
        <v>2600</v>
      </c>
      <c r="BE27" s="35">
        <f>Janreport26[[#This Row],[Salary]]-Janreport26[[#This Row],[Deduction]]</f>
        <v>23400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5</v>
      </c>
      <c r="K28" t="str">
        <f t="shared" si="10"/>
        <v>WO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tr">
        <f t="shared" si="10"/>
        <v>WO</v>
      </c>
      <c r="S28" t="s">
        <v>21</v>
      </c>
      <c r="T28" t="s">
        <v>20</v>
      </c>
      <c r="U28" t="s">
        <v>20</v>
      </c>
      <c r="V28" t="s">
        <v>20</v>
      </c>
      <c r="W28" t="s">
        <v>20</v>
      </c>
      <c r="X28" t="s">
        <v>22</v>
      </c>
      <c r="Y28" t="str">
        <f t="shared" si="10"/>
        <v>WO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tr">
        <f t="shared" ref="AA28:AO31" si="12">IF(AF$10="Sun","WO","")</f>
        <v>WO</v>
      </c>
      <c r="AG28" t="s">
        <v>22</v>
      </c>
      <c r="AH28" t="s">
        <v>21</v>
      </c>
      <c r="AI28" t="s">
        <v>20</v>
      </c>
      <c r="AJ28" t="s">
        <v>20</v>
      </c>
      <c r="AK28" t="s">
        <v>20</v>
      </c>
      <c r="AL28" t="s">
        <v>20</v>
      </c>
      <c r="AM28" t="str">
        <f t="shared" si="12"/>
        <v>WO</v>
      </c>
      <c r="AN28" t="s">
        <v>21</v>
      </c>
      <c r="AO28" s="14"/>
      <c r="AP28" s="46"/>
      <c r="AQ28" s="44"/>
      <c r="AR28" s="4">
        <v>17</v>
      </c>
      <c r="AS28" s="5">
        <v>1017</v>
      </c>
      <c r="AT28" s="5" t="str">
        <f t="shared" si="4"/>
        <v>June</v>
      </c>
      <c r="AU28" s="24" t="s">
        <v>38</v>
      </c>
      <c r="AV28">
        <f t="shared" si="11"/>
        <v>20</v>
      </c>
      <c r="AW28">
        <f t="shared" si="5"/>
        <v>3</v>
      </c>
      <c r="AX28">
        <f t="shared" si="6"/>
        <v>2</v>
      </c>
      <c r="AY28">
        <f t="shared" si="7"/>
        <v>5</v>
      </c>
      <c r="AZ28">
        <f t="shared" si="8"/>
        <v>30</v>
      </c>
      <c r="BA28">
        <f>Janreport26[[#This Row],[Days]]-Janreport26[[#This Row],[Absent]]</f>
        <v>27</v>
      </c>
      <c r="BB28" s="27">
        <v>28000</v>
      </c>
      <c r="BC28" s="27">
        <f>Janreport26[[#This Row],[Salary]]/Janreport26[[#This Row],[Days]]</f>
        <v>933.33333333333337</v>
      </c>
      <c r="BD28" s="27">
        <f>Janreport26[[#This Row],[Per day salary]]*Janreport26[[#This Row],[Absent]]</f>
        <v>2800</v>
      </c>
      <c r="BE28" s="35">
        <f>Janreport26[[#This Row],[Salary]]-Janreport26[[#This Row],[Deduction]]</f>
        <v>25200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5</v>
      </c>
      <c r="K29" t="str">
        <f t="shared" ref="K29:Z31" si="13">IF(K$10="Sun","WO","")</f>
        <v>WO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tr">
        <f t="shared" si="13"/>
        <v>WO</v>
      </c>
      <c r="S29" t="s">
        <v>21</v>
      </c>
      <c r="T29" t="s">
        <v>20</v>
      </c>
      <c r="U29" t="s">
        <v>20</v>
      </c>
      <c r="V29" t="s">
        <v>20</v>
      </c>
      <c r="W29" t="s">
        <v>20</v>
      </c>
      <c r="X29" t="s">
        <v>22</v>
      </c>
      <c r="Y29" t="str">
        <f t="shared" si="13"/>
        <v>WO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tr">
        <f t="shared" si="12"/>
        <v>WO</v>
      </c>
      <c r="AG29" t="s">
        <v>22</v>
      </c>
      <c r="AH29" t="s">
        <v>21</v>
      </c>
      <c r="AI29" t="s">
        <v>20</v>
      </c>
      <c r="AJ29" t="s">
        <v>20</v>
      </c>
      <c r="AK29" t="s">
        <v>20</v>
      </c>
      <c r="AL29" t="s">
        <v>20</v>
      </c>
      <c r="AM29" t="str">
        <f t="shared" si="12"/>
        <v>WO</v>
      </c>
      <c r="AN29" t="s">
        <v>21</v>
      </c>
      <c r="AO29" s="14"/>
      <c r="AP29" s="46"/>
      <c r="AQ29" s="44"/>
      <c r="AR29" s="4">
        <v>18</v>
      </c>
      <c r="AS29" s="5">
        <v>1018</v>
      </c>
      <c r="AT29" s="5" t="str">
        <f t="shared" si="4"/>
        <v>June</v>
      </c>
      <c r="AU29" s="24" t="s">
        <v>39</v>
      </c>
      <c r="AV29">
        <f t="shared" si="11"/>
        <v>20</v>
      </c>
      <c r="AW29">
        <f t="shared" si="5"/>
        <v>3</v>
      </c>
      <c r="AX29">
        <f t="shared" si="6"/>
        <v>2</v>
      </c>
      <c r="AY29">
        <f t="shared" si="7"/>
        <v>5</v>
      </c>
      <c r="AZ29">
        <f t="shared" si="8"/>
        <v>30</v>
      </c>
      <c r="BA29">
        <f>Janreport26[[#This Row],[Days]]-Janreport26[[#This Row],[Absent]]</f>
        <v>27</v>
      </c>
      <c r="BB29" s="27">
        <v>39000</v>
      </c>
      <c r="BC29" s="27">
        <f>Janreport26[[#This Row],[Salary]]/Janreport26[[#This Row],[Days]]</f>
        <v>1300</v>
      </c>
      <c r="BD29" s="27">
        <f>Janreport26[[#This Row],[Per day salary]]*Janreport26[[#This Row],[Absent]]</f>
        <v>3900</v>
      </c>
      <c r="BE29" s="35">
        <f>Janreport26[[#This Row],[Salary]]-Janreport26[[#This Row],[Deduction]]</f>
        <v>35100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5</v>
      </c>
      <c r="K30" t="str">
        <f t="shared" si="13"/>
        <v>WO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tr">
        <f t="shared" si="13"/>
        <v>WO</v>
      </c>
      <c r="S30" t="s">
        <v>21</v>
      </c>
      <c r="T30" t="s">
        <v>20</v>
      </c>
      <c r="U30" t="s">
        <v>20</v>
      </c>
      <c r="V30" t="s">
        <v>20</v>
      </c>
      <c r="W30" t="s">
        <v>20</v>
      </c>
      <c r="X30" t="s">
        <v>22</v>
      </c>
      <c r="Y30" t="str">
        <f t="shared" si="13"/>
        <v>WO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tr">
        <f t="shared" si="12"/>
        <v>WO</v>
      </c>
      <c r="AG30" t="s">
        <v>22</v>
      </c>
      <c r="AH30" t="s">
        <v>21</v>
      </c>
      <c r="AI30" t="s">
        <v>20</v>
      </c>
      <c r="AJ30" t="s">
        <v>20</v>
      </c>
      <c r="AK30" t="s">
        <v>20</v>
      </c>
      <c r="AL30" t="s">
        <v>20</v>
      </c>
      <c r="AM30" t="str">
        <f t="shared" si="12"/>
        <v>WO</v>
      </c>
      <c r="AN30" t="s">
        <v>21</v>
      </c>
      <c r="AO30" s="14"/>
      <c r="AP30" s="46"/>
      <c r="AQ30" s="44"/>
      <c r="AR30" s="4">
        <v>19</v>
      </c>
      <c r="AS30" s="5">
        <v>1019</v>
      </c>
      <c r="AT30" s="5" t="str">
        <f t="shared" si="4"/>
        <v>June</v>
      </c>
      <c r="AU30" s="24" t="s">
        <v>40</v>
      </c>
      <c r="AV30">
        <f t="shared" si="11"/>
        <v>20</v>
      </c>
      <c r="AW30">
        <f t="shared" si="5"/>
        <v>3</v>
      </c>
      <c r="AX30">
        <f t="shared" si="6"/>
        <v>2</v>
      </c>
      <c r="AY30">
        <f t="shared" si="7"/>
        <v>5</v>
      </c>
      <c r="AZ30">
        <f t="shared" si="8"/>
        <v>30</v>
      </c>
      <c r="BA30">
        <f>Janreport26[[#This Row],[Days]]-Janreport26[[#This Row],[Absent]]</f>
        <v>27</v>
      </c>
      <c r="BB30" s="27">
        <v>40000</v>
      </c>
      <c r="BC30" s="27">
        <f>Janreport26[[#This Row],[Salary]]/Janreport26[[#This Row],[Days]]</f>
        <v>1333.3333333333333</v>
      </c>
      <c r="BD30" s="27">
        <f>Janreport26[[#This Row],[Per day salary]]*Janreport26[[#This Row],[Absent]]</f>
        <v>4000</v>
      </c>
      <c r="BE30" s="35">
        <f>Janreport26[[#This Row],[Salary]]-Janreport26[[#This Row],[Deduction]]</f>
        <v>36000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5</v>
      </c>
      <c r="K31" s="15" t="str">
        <f t="shared" si="13"/>
        <v>WO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s="15" t="str">
        <f t="shared" si="13"/>
        <v>WO</v>
      </c>
      <c r="S31" t="s">
        <v>21</v>
      </c>
      <c r="T31" t="s">
        <v>20</v>
      </c>
      <c r="U31" t="s">
        <v>20</v>
      </c>
      <c r="V31" t="s">
        <v>20</v>
      </c>
      <c r="W31" t="s">
        <v>20</v>
      </c>
      <c r="X31" t="s">
        <v>22</v>
      </c>
      <c r="Y31" s="15" t="str">
        <f t="shared" si="13"/>
        <v>WO</v>
      </c>
      <c r="Z31" t="s">
        <v>20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s="15" t="str">
        <f t="shared" si="12"/>
        <v>WO</v>
      </c>
      <c r="AG31" t="s">
        <v>22</v>
      </c>
      <c r="AH31" t="s">
        <v>21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tr">
        <f t="shared" si="12"/>
        <v>WO</v>
      </c>
      <c r="AN31" t="s">
        <v>21</v>
      </c>
      <c r="AO31" s="16"/>
      <c r="AP31" s="46"/>
      <c r="AQ31" s="44"/>
      <c r="AR31" s="6">
        <v>20</v>
      </c>
      <c r="AS31" s="7">
        <v>1020</v>
      </c>
      <c r="AT31" s="7" t="str">
        <f t="shared" si="4"/>
        <v>June</v>
      </c>
      <c r="AU31" s="36" t="s">
        <v>41</v>
      </c>
      <c r="AV31" s="15">
        <f t="shared" si="11"/>
        <v>20</v>
      </c>
      <c r="AW31" s="15">
        <f t="shared" si="5"/>
        <v>3</v>
      </c>
      <c r="AX31" s="15">
        <f t="shared" si="6"/>
        <v>2</v>
      </c>
      <c r="AY31" s="15">
        <f t="shared" si="7"/>
        <v>5</v>
      </c>
      <c r="AZ31" s="15">
        <f t="shared" si="8"/>
        <v>30</v>
      </c>
      <c r="BA31" s="15">
        <f>Janreport26[[#This Row],[Days]]-Janreport26[[#This Row],[Absent]]</f>
        <v>27</v>
      </c>
      <c r="BB31" s="28">
        <v>42000</v>
      </c>
      <c r="BC31" s="28">
        <f>Janreport26[[#This Row],[Salary]]/Janreport26[[#This Row],[Days]]</f>
        <v>1400</v>
      </c>
      <c r="BD31" s="28">
        <f>Janreport26[[#This Row],[Per day salary]]*Janreport26[[#This Row],[Absent]]</f>
        <v>4200</v>
      </c>
      <c r="BE31" s="37">
        <f>Janreport26[[#This Row],[Salary]]-Janreport26[[#This Row],[Deduction]]</f>
        <v>37800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160" priority="1" operator="containsText" text="L">
      <formula>NOT(ISERROR(SEARCH("L",K12)))</formula>
    </cfRule>
    <cfRule type="containsText" dxfId="159" priority="2" operator="containsText" text="A">
      <formula>NOT(ISERROR(SEARCH("A",K12)))</formula>
    </cfRule>
    <cfRule type="containsText" dxfId="158" priority="3" operator="containsText" text="P">
      <formula>NOT(ISERROR(SEARCH("P",K12)))</formula>
    </cfRule>
    <cfRule type="containsText" dxfId="157" priority="4" operator="containsText" text="WO">
      <formula>NOT(ISERROR(SEARCH("WO",K12)))</formula>
    </cfRule>
    <cfRule type="containsText" dxfId="156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6814F1D3-C8B1-4BB8-B025-2993D427A11B}"/>
    <dataValidation type="list" allowBlank="1" showInputMessage="1" showErrorMessage="1" sqref="Z12:AE31 AG12:AL31 S12:X31 L12:Q31 AN12:AO31" xr:uid="{A9F15F8E-9DC9-4FAC-8DD5-DDF568DB6379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02B8AF-D38A-4FD6-B47F-1B5C288BC7E8}">
          <x14:formula1>
            <xm:f>Rough!$A$1:$A$12</xm:f>
          </x14:formula1>
          <xm:sqref>H8:H9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1F38-B034-4BC4-B3FF-65E6C3E196CE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45839</v>
      </c>
      <c r="I8" s="51">
        <f>(DATEDIF($H$8,$K$8,"D"))+1</f>
        <v>31</v>
      </c>
      <c r="J8" s="51" t="s">
        <v>1</v>
      </c>
      <c r="K8" s="52">
        <f>EOMONTH(H8,0)</f>
        <v>45869</v>
      </c>
      <c r="L8" s="53"/>
      <c r="M8" s="53"/>
      <c r="N8" s="53" t="s">
        <v>2</v>
      </c>
      <c r="O8" s="53" t="str">
        <f>TEXT($H$8,"MMMM")</f>
        <v>July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Tue</v>
      </c>
      <c r="L10" s="10" t="str">
        <f t="shared" ref="L10:AB10" si="0">TEXT(L11,"DDD")</f>
        <v>Wed</v>
      </c>
      <c r="M10" s="10" t="str">
        <f t="shared" si="0"/>
        <v>Thu</v>
      </c>
      <c r="N10" s="10" t="str">
        <f t="shared" si="0"/>
        <v>Fri</v>
      </c>
      <c r="O10" s="10" t="str">
        <f t="shared" si="0"/>
        <v>Sat</v>
      </c>
      <c r="P10" s="10" t="str">
        <f t="shared" si="0"/>
        <v>Sun</v>
      </c>
      <c r="Q10" s="10" t="str">
        <f t="shared" si="0"/>
        <v>Mon</v>
      </c>
      <c r="R10" s="10" t="str">
        <f t="shared" si="0"/>
        <v>Tue</v>
      </c>
      <c r="S10" s="10" t="str">
        <f t="shared" si="0"/>
        <v>Wed</v>
      </c>
      <c r="T10" s="10" t="str">
        <f t="shared" si="0"/>
        <v>Thu</v>
      </c>
      <c r="U10" s="10" t="str">
        <f t="shared" si="0"/>
        <v>Fri</v>
      </c>
      <c r="V10" s="10" t="str">
        <f t="shared" si="0"/>
        <v>Sat</v>
      </c>
      <c r="W10" s="10" t="str">
        <f t="shared" si="0"/>
        <v>Sun</v>
      </c>
      <c r="X10" s="10" t="str">
        <f t="shared" si="0"/>
        <v>Mon</v>
      </c>
      <c r="Y10" s="10" t="str">
        <f t="shared" si="0"/>
        <v>Tue</v>
      </c>
      <c r="Z10" s="10" t="str">
        <f t="shared" si="0"/>
        <v>Wed</v>
      </c>
      <c r="AA10" s="10" t="str">
        <f t="shared" si="0"/>
        <v>Thu</v>
      </c>
      <c r="AB10" s="10" t="str">
        <f t="shared" si="0"/>
        <v>Fri</v>
      </c>
      <c r="AC10" s="10" t="str">
        <f>TEXT(AC11,"DDD")</f>
        <v>Sat</v>
      </c>
      <c r="AD10" s="10" t="str">
        <f>TEXT(AD11,"DDD")</f>
        <v>Sun</v>
      </c>
      <c r="AE10" s="10" t="str">
        <f t="shared" ref="AE10:AO10" si="1">TEXT(AE11,"DDD")</f>
        <v>Mon</v>
      </c>
      <c r="AF10" s="10" t="str">
        <f t="shared" si="1"/>
        <v>Tue</v>
      </c>
      <c r="AG10" s="10" t="str">
        <f t="shared" si="1"/>
        <v>Wed</v>
      </c>
      <c r="AH10" s="10" t="str">
        <f t="shared" si="1"/>
        <v>Thu</v>
      </c>
      <c r="AI10" s="10" t="str">
        <f t="shared" si="1"/>
        <v>Fri</v>
      </c>
      <c r="AJ10" s="10" t="str">
        <f t="shared" si="1"/>
        <v>Sat</v>
      </c>
      <c r="AK10" s="10" t="str">
        <f t="shared" si="1"/>
        <v>Sun</v>
      </c>
      <c r="AL10" s="10" t="str">
        <f t="shared" si="1"/>
        <v>Mon</v>
      </c>
      <c r="AM10" s="10" t="str">
        <f t="shared" si="1"/>
        <v>Tue</v>
      </c>
      <c r="AN10" s="10" t="str">
        <f t="shared" si="1"/>
        <v>Wed</v>
      </c>
      <c r="AO10" s="11" t="str">
        <f t="shared" si="1"/>
        <v>Thu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45839</v>
      </c>
      <c r="L11" s="12">
        <f>IF(K11&lt;$K$8,K11+1,"")</f>
        <v>45840</v>
      </c>
      <c r="M11" s="12">
        <f t="shared" ref="M11:AQ11" si="2">IF(L11&lt;$K$8,L11+1,"")</f>
        <v>45841</v>
      </c>
      <c r="N11" s="12">
        <f t="shared" si="2"/>
        <v>45842</v>
      </c>
      <c r="O11" s="12">
        <f t="shared" si="2"/>
        <v>45843</v>
      </c>
      <c r="P11" s="12">
        <f t="shared" si="2"/>
        <v>45844</v>
      </c>
      <c r="Q11" s="12">
        <f t="shared" si="2"/>
        <v>45845</v>
      </c>
      <c r="R11" s="12">
        <f t="shared" si="2"/>
        <v>45846</v>
      </c>
      <c r="S11" s="12">
        <f t="shared" si="2"/>
        <v>45847</v>
      </c>
      <c r="T11" s="12">
        <f t="shared" si="2"/>
        <v>45848</v>
      </c>
      <c r="U11" s="12">
        <f t="shared" si="2"/>
        <v>45849</v>
      </c>
      <c r="V11" s="12">
        <f t="shared" si="2"/>
        <v>45850</v>
      </c>
      <c r="W11" s="12">
        <f t="shared" si="2"/>
        <v>45851</v>
      </c>
      <c r="X11" s="12">
        <f t="shared" si="2"/>
        <v>45852</v>
      </c>
      <c r="Y11" s="12">
        <f t="shared" si="2"/>
        <v>45853</v>
      </c>
      <c r="Z11" s="12">
        <f t="shared" si="2"/>
        <v>45854</v>
      </c>
      <c r="AA11" s="12">
        <f t="shared" si="2"/>
        <v>45855</v>
      </c>
      <c r="AB11" s="12">
        <f t="shared" si="2"/>
        <v>45856</v>
      </c>
      <c r="AC11" s="12">
        <f t="shared" si="2"/>
        <v>45857</v>
      </c>
      <c r="AD11" s="12">
        <f t="shared" si="2"/>
        <v>45858</v>
      </c>
      <c r="AE11" s="12">
        <f t="shared" si="2"/>
        <v>45859</v>
      </c>
      <c r="AF11" s="12">
        <f t="shared" si="2"/>
        <v>45860</v>
      </c>
      <c r="AG11" s="12">
        <f t="shared" si="2"/>
        <v>45861</v>
      </c>
      <c r="AH11" s="12">
        <f t="shared" si="2"/>
        <v>45862</v>
      </c>
      <c r="AI11" s="12">
        <f t="shared" si="2"/>
        <v>45863</v>
      </c>
      <c r="AJ11" s="12">
        <f t="shared" si="2"/>
        <v>45864</v>
      </c>
      <c r="AK11" s="12">
        <f t="shared" si="2"/>
        <v>45865</v>
      </c>
      <c r="AL11" s="12">
        <f t="shared" si="2"/>
        <v>45866</v>
      </c>
      <c r="AM11" s="12">
        <f t="shared" si="2"/>
        <v>45867</v>
      </c>
      <c r="AN11" s="12">
        <f t="shared" si="2"/>
        <v>45868</v>
      </c>
      <c r="AO11" s="13">
        <f t="shared" si="2"/>
        <v>45869</v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tr">
        <f t="shared" ref="L12:AO27" si="3">IF(P$10="Sun","WO","")</f>
        <v>WO</v>
      </c>
      <c r="Q12" t="s">
        <v>20</v>
      </c>
      <c r="R12" t="s">
        <v>20</v>
      </c>
      <c r="S12" t="s">
        <v>20</v>
      </c>
      <c r="T12" t="s">
        <v>20</v>
      </c>
      <c r="U12" t="s">
        <v>21</v>
      </c>
      <c r="V12" t="s">
        <v>20</v>
      </c>
      <c r="W12" t="str">
        <f t="shared" si="3"/>
        <v>WO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tr">
        <f t="shared" si="3"/>
        <v>WO</v>
      </c>
      <c r="AE12" t="s">
        <v>20</v>
      </c>
      <c r="AF12" t="s">
        <v>20</v>
      </c>
      <c r="AG12" t="s">
        <v>20</v>
      </c>
      <c r="AH12" t="s">
        <v>21</v>
      </c>
      <c r="AI12" t="s">
        <v>20</v>
      </c>
      <c r="AJ12" t="s">
        <v>20</v>
      </c>
      <c r="AK12" t="str">
        <f t="shared" si="3"/>
        <v>WO</v>
      </c>
      <c r="AL12" t="s">
        <v>20</v>
      </c>
      <c r="AM12" t="s">
        <v>20</v>
      </c>
      <c r="AN12" t="s">
        <v>20</v>
      </c>
      <c r="AO12" t="s">
        <v>20</v>
      </c>
      <c r="AP12" s="46"/>
      <c r="AQ12" s="44"/>
      <c r="AR12" s="29">
        <v>1</v>
      </c>
      <c r="AS12" s="30">
        <v>1001</v>
      </c>
      <c r="AT12" s="30" t="str">
        <f t="shared" ref="AT12:AT31" si="4">$O$8</f>
        <v>July</v>
      </c>
      <c r="AU12" s="31" t="s">
        <v>19</v>
      </c>
      <c r="AV12" s="32">
        <f>COUNTIF($K12:$AO12,"P")</f>
        <v>24</v>
      </c>
      <c r="AW12" s="32">
        <f t="shared" ref="AW12:AW31" si="5">COUNTIF($K12:$AO12,"A")</f>
        <v>2</v>
      </c>
      <c r="AX12" s="32">
        <f t="shared" ref="AX12:AX31" si="6">COUNTIF($K12:$AO12,"L")</f>
        <v>1</v>
      </c>
      <c r="AY12" s="32">
        <f t="shared" ref="AY12:AY31" si="7">COUNTIF($K$10:$AO$10,"Sun")</f>
        <v>4</v>
      </c>
      <c r="AZ12" s="32">
        <f t="shared" ref="AZ12:AZ31" si="8">$I$8</f>
        <v>31</v>
      </c>
      <c r="BA12" s="32">
        <f>Janreport27[[#This Row],[Days]]-Janreport27[[#This Row],[Absent]]</f>
        <v>29</v>
      </c>
      <c r="BB12" s="33">
        <v>10000</v>
      </c>
      <c r="BC12" s="33">
        <f>Janreport27[[#This Row],[Salary]]/Janreport27[[#This Row],[Days]]</f>
        <v>322.58064516129031</v>
      </c>
      <c r="BD12" s="33">
        <f>Janreport27[[#This Row],[Per day salary]]*Janreport27[[#This Row],[Absent]]</f>
        <v>645.16129032258061</v>
      </c>
      <c r="BE12" s="34">
        <f>Janreport27[[#This Row],[Salary]]-Janreport27[[#This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tr">
        <f t="shared" ref="K13:Z28" si="10">IF(P$10="Sun","WO","")</f>
        <v>WO</v>
      </c>
      <c r="Q13" t="s">
        <v>20</v>
      </c>
      <c r="R13" t="s">
        <v>20</v>
      </c>
      <c r="S13" t="s">
        <v>20</v>
      </c>
      <c r="T13" t="s">
        <v>20</v>
      </c>
      <c r="U13" t="s">
        <v>21</v>
      </c>
      <c r="V13" t="s">
        <v>20</v>
      </c>
      <c r="W13" t="str">
        <f t="shared" si="10"/>
        <v>WO</v>
      </c>
      <c r="X13" t="s">
        <v>20</v>
      </c>
      <c r="Y13" t="s">
        <v>20</v>
      </c>
      <c r="Z13" t="s">
        <v>20</v>
      </c>
      <c r="AA13" t="s">
        <v>22</v>
      </c>
      <c r="AB13" t="s">
        <v>20</v>
      </c>
      <c r="AC13" t="s">
        <v>20</v>
      </c>
      <c r="AD13" t="str">
        <f t="shared" si="3"/>
        <v>WO</v>
      </c>
      <c r="AE13" t="s">
        <v>20</v>
      </c>
      <c r="AF13" t="s">
        <v>20</v>
      </c>
      <c r="AG13" t="s">
        <v>20</v>
      </c>
      <c r="AH13" t="s">
        <v>21</v>
      </c>
      <c r="AI13" t="s">
        <v>20</v>
      </c>
      <c r="AJ13" t="s">
        <v>20</v>
      </c>
      <c r="AK13" t="str">
        <f t="shared" si="3"/>
        <v>WO</v>
      </c>
      <c r="AL13" t="s">
        <v>20</v>
      </c>
      <c r="AM13" t="s">
        <v>20</v>
      </c>
      <c r="AN13" t="s">
        <v>20</v>
      </c>
      <c r="AO13" t="s">
        <v>20</v>
      </c>
      <c r="AP13" s="46"/>
      <c r="AQ13" s="44"/>
      <c r="AR13" s="4">
        <v>2</v>
      </c>
      <c r="AS13" s="5">
        <v>1002</v>
      </c>
      <c r="AT13" s="5" t="str">
        <f t="shared" si="4"/>
        <v>July</v>
      </c>
      <c r="AU13" s="24" t="s">
        <v>23</v>
      </c>
      <c r="AV13">
        <f t="shared" ref="AV13:AV31" si="11">COUNTIF($K13:$AO13,"P")</f>
        <v>24</v>
      </c>
      <c r="AW13">
        <f t="shared" si="5"/>
        <v>2</v>
      </c>
      <c r="AX13">
        <f t="shared" si="6"/>
        <v>1</v>
      </c>
      <c r="AY13">
        <f t="shared" si="7"/>
        <v>4</v>
      </c>
      <c r="AZ13">
        <f t="shared" si="8"/>
        <v>31</v>
      </c>
      <c r="BA13">
        <f>Janreport27[[#This Row],[Days]]-Janreport27[[#This Row],[Absent]]</f>
        <v>29</v>
      </c>
      <c r="BB13" s="27">
        <v>25000</v>
      </c>
      <c r="BC13" s="27">
        <f>Janreport27[[#This Row],[Salary]]/Janreport27[[#This Row],[Days]]</f>
        <v>806.45161290322585</v>
      </c>
      <c r="BD13" s="27">
        <f>Janreport27[[#This Row],[Per day salary]]*Janreport27[[#This Row],[Absent]]</f>
        <v>1612.9032258064517</v>
      </c>
      <c r="BE13" s="35">
        <f>Janreport27[[#This Row],[Salary]]-Janreport27[[#This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tr">
        <f t="shared" si="10"/>
        <v>WO</v>
      </c>
      <c r="Q14" t="s">
        <v>20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tr">
        <f t="shared" si="10"/>
        <v>WO</v>
      </c>
      <c r="X14" t="s">
        <v>20</v>
      </c>
      <c r="Y14" t="s">
        <v>20</v>
      </c>
      <c r="Z14" t="s">
        <v>20</v>
      </c>
      <c r="AA14" t="s">
        <v>22</v>
      </c>
      <c r="AB14" t="s">
        <v>20</v>
      </c>
      <c r="AC14" t="s">
        <v>20</v>
      </c>
      <c r="AD14" t="str">
        <f t="shared" si="3"/>
        <v>WO</v>
      </c>
      <c r="AE14" t="s">
        <v>20</v>
      </c>
      <c r="AF14" t="s">
        <v>20</v>
      </c>
      <c r="AG14" t="s">
        <v>20</v>
      </c>
      <c r="AH14" t="s">
        <v>21</v>
      </c>
      <c r="AI14" t="s">
        <v>20</v>
      </c>
      <c r="AJ14" t="s">
        <v>20</v>
      </c>
      <c r="AK14" t="str">
        <f t="shared" si="3"/>
        <v>WO</v>
      </c>
      <c r="AL14" t="s">
        <v>20</v>
      </c>
      <c r="AM14" t="s">
        <v>20</v>
      </c>
      <c r="AN14" t="s">
        <v>20</v>
      </c>
      <c r="AO14" t="s">
        <v>20</v>
      </c>
      <c r="AP14" s="46"/>
      <c r="AQ14" s="44"/>
      <c r="AR14" s="4">
        <v>3</v>
      </c>
      <c r="AS14" s="5">
        <v>1003</v>
      </c>
      <c r="AT14" s="5" t="str">
        <f t="shared" si="4"/>
        <v>July</v>
      </c>
      <c r="AU14" s="24" t="s">
        <v>24</v>
      </c>
      <c r="AV14">
        <f t="shared" si="11"/>
        <v>24</v>
      </c>
      <c r="AW14">
        <f t="shared" si="5"/>
        <v>2</v>
      </c>
      <c r="AX14">
        <f t="shared" si="6"/>
        <v>1</v>
      </c>
      <c r="AY14">
        <f t="shared" si="7"/>
        <v>4</v>
      </c>
      <c r="AZ14">
        <f t="shared" si="8"/>
        <v>31</v>
      </c>
      <c r="BA14">
        <f>Janreport27[[#This Row],[Days]]-Janreport27[[#This Row],[Absent]]</f>
        <v>29</v>
      </c>
      <c r="BB14" s="27">
        <v>32000</v>
      </c>
      <c r="BC14" s="27">
        <f>Janreport27[[#This Row],[Salary]]/Janreport27[[#This Row],[Days]]</f>
        <v>1032.258064516129</v>
      </c>
      <c r="BD14" s="27">
        <f>Janreport27[[#This Row],[Per day salary]]*Janreport27[[#This Row],[Absent]]</f>
        <v>2064.516129032258</v>
      </c>
      <c r="BE14" s="35">
        <f>Janreport27[[#This Row],[Salary]]-Janreport27[[#This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tr">
        <f t="shared" si="10"/>
        <v>WO</v>
      </c>
      <c r="Q15" t="s">
        <v>20</v>
      </c>
      <c r="R15" t="s">
        <v>20</v>
      </c>
      <c r="S15" t="s">
        <v>20</v>
      </c>
      <c r="T15" t="s">
        <v>20</v>
      </c>
      <c r="U15" t="s">
        <v>21</v>
      </c>
      <c r="V15" t="s">
        <v>20</v>
      </c>
      <c r="W15" t="str">
        <f t="shared" si="10"/>
        <v>WO</v>
      </c>
      <c r="X15" t="s">
        <v>20</v>
      </c>
      <c r="Y15" t="s">
        <v>20</v>
      </c>
      <c r="Z15" t="s">
        <v>20</v>
      </c>
      <c r="AA15" t="s">
        <v>22</v>
      </c>
      <c r="AB15" t="s">
        <v>20</v>
      </c>
      <c r="AC15" t="s">
        <v>20</v>
      </c>
      <c r="AD15" t="str">
        <f t="shared" si="3"/>
        <v>WO</v>
      </c>
      <c r="AE15" t="s">
        <v>20</v>
      </c>
      <c r="AF15" t="s">
        <v>20</v>
      </c>
      <c r="AG15" t="s">
        <v>20</v>
      </c>
      <c r="AH15" t="s">
        <v>21</v>
      </c>
      <c r="AI15" t="s">
        <v>20</v>
      </c>
      <c r="AJ15" t="s">
        <v>20</v>
      </c>
      <c r="AK15" t="str">
        <f t="shared" si="3"/>
        <v>WO</v>
      </c>
      <c r="AL15" t="s">
        <v>20</v>
      </c>
      <c r="AM15" t="s">
        <v>20</v>
      </c>
      <c r="AN15" t="s">
        <v>20</v>
      </c>
      <c r="AO15" t="s">
        <v>20</v>
      </c>
      <c r="AP15" s="46"/>
      <c r="AQ15" s="44"/>
      <c r="AR15" s="4">
        <v>4</v>
      </c>
      <c r="AS15" s="5">
        <v>1004</v>
      </c>
      <c r="AT15" s="5" t="str">
        <f t="shared" si="4"/>
        <v>July</v>
      </c>
      <c r="AU15" s="24" t="s">
        <v>25</v>
      </c>
      <c r="AV15">
        <f t="shared" si="11"/>
        <v>24</v>
      </c>
      <c r="AW15">
        <f t="shared" si="5"/>
        <v>2</v>
      </c>
      <c r="AX15">
        <f t="shared" si="6"/>
        <v>1</v>
      </c>
      <c r="AY15">
        <f t="shared" si="7"/>
        <v>4</v>
      </c>
      <c r="AZ15">
        <f t="shared" si="8"/>
        <v>31</v>
      </c>
      <c r="BA15">
        <f>Janreport27[[#This Row],[Days]]-Janreport27[[#This Row],[Absent]]</f>
        <v>29</v>
      </c>
      <c r="BB15" s="27">
        <v>75000</v>
      </c>
      <c r="BC15" s="27">
        <f>Janreport27[[#This Row],[Salary]]/Janreport27[[#This Row],[Days]]</f>
        <v>2419.3548387096776</v>
      </c>
      <c r="BD15" s="27">
        <f>Janreport27[[#This Row],[Per day salary]]*Janreport27[[#This Row],[Absent]]</f>
        <v>4838.7096774193551</v>
      </c>
      <c r="BE15" s="35">
        <f>Janreport27[[#This Row],[Salary]]-Janreport27[[#This Row],[Deduction]]</f>
        <v>70161.290322580651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tr">
        <f t="shared" si="10"/>
        <v>WO</v>
      </c>
      <c r="Q16" t="s">
        <v>20</v>
      </c>
      <c r="R16" t="s">
        <v>20</v>
      </c>
      <c r="S16" t="s">
        <v>20</v>
      </c>
      <c r="T16" t="s">
        <v>20</v>
      </c>
      <c r="U16" t="s">
        <v>21</v>
      </c>
      <c r="V16" t="s">
        <v>20</v>
      </c>
      <c r="W16" t="str">
        <f t="shared" si="10"/>
        <v>WO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20</v>
      </c>
      <c r="AD16" t="str">
        <f t="shared" si="3"/>
        <v>WO</v>
      </c>
      <c r="AE16" t="s">
        <v>20</v>
      </c>
      <c r="AF16" t="s">
        <v>20</v>
      </c>
      <c r="AG16" t="s">
        <v>20</v>
      </c>
      <c r="AH16" t="s">
        <v>21</v>
      </c>
      <c r="AI16" t="s">
        <v>20</v>
      </c>
      <c r="AJ16" t="s">
        <v>20</v>
      </c>
      <c r="AK16" t="str">
        <f t="shared" si="3"/>
        <v>WO</v>
      </c>
      <c r="AL16" t="s">
        <v>20</v>
      </c>
      <c r="AM16" t="s">
        <v>20</v>
      </c>
      <c r="AN16" t="s">
        <v>20</v>
      </c>
      <c r="AO16" t="s">
        <v>20</v>
      </c>
      <c r="AP16" s="46"/>
      <c r="AQ16" s="44"/>
      <c r="AR16" s="4">
        <v>5</v>
      </c>
      <c r="AS16" s="5">
        <v>1005</v>
      </c>
      <c r="AT16" s="5" t="str">
        <f t="shared" si="4"/>
        <v>July</v>
      </c>
      <c r="AU16" s="24" t="s">
        <v>26</v>
      </c>
      <c r="AV16">
        <f t="shared" si="11"/>
        <v>24</v>
      </c>
      <c r="AW16">
        <f t="shared" si="5"/>
        <v>2</v>
      </c>
      <c r="AX16">
        <f t="shared" si="6"/>
        <v>1</v>
      </c>
      <c r="AY16">
        <f t="shared" si="7"/>
        <v>4</v>
      </c>
      <c r="AZ16">
        <f t="shared" si="8"/>
        <v>31</v>
      </c>
      <c r="BA16">
        <f>Janreport27[[#This Row],[Days]]-Janreport27[[#This Row],[Absent]]</f>
        <v>29</v>
      </c>
      <c r="BB16" s="27">
        <v>16000</v>
      </c>
      <c r="BC16" s="27">
        <f>Janreport27[[#This Row],[Salary]]/Janreport27[[#This Row],[Days]]</f>
        <v>516.12903225806451</v>
      </c>
      <c r="BD16" s="27">
        <f>Janreport27[[#This Row],[Per day salary]]*Janreport27[[#This Row],[Absent]]</f>
        <v>1032.258064516129</v>
      </c>
      <c r="BE16" s="35">
        <f>Janreport27[[#This Row],[Salary]]-Janreport27[[#This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tr">
        <f t="shared" si="10"/>
        <v>WO</v>
      </c>
      <c r="Q17" t="s">
        <v>20</v>
      </c>
      <c r="R17" t="s">
        <v>20</v>
      </c>
      <c r="S17" t="s">
        <v>20</v>
      </c>
      <c r="T17" t="s">
        <v>20</v>
      </c>
      <c r="U17" t="s">
        <v>21</v>
      </c>
      <c r="V17" t="s">
        <v>20</v>
      </c>
      <c r="W17" t="str">
        <f t="shared" si="10"/>
        <v>WO</v>
      </c>
      <c r="X17" t="s">
        <v>20</v>
      </c>
      <c r="Y17" t="s">
        <v>20</v>
      </c>
      <c r="Z17" t="s">
        <v>20</v>
      </c>
      <c r="AA17" t="s">
        <v>22</v>
      </c>
      <c r="AB17" t="s">
        <v>20</v>
      </c>
      <c r="AC17" t="s">
        <v>20</v>
      </c>
      <c r="AD17" t="str">
        <f t="shared" si="3"/>
        <v>WO</v>
      </c>
      <c r="AE17" t="s">
        <v>20</v>
      </c>
      <c r="AF17" t="s">
        <v>20</v>
      </c>
      <c r="AG17" t="s">
        <v>20</v>
      </c>
      <c r="AH17" t="s">
        <v>21</v>
      </c>
      <c r="AI17" t="s">
        <v>20</v>
      </c>
      <c r="AJ17" t="s">
        <v>20</v>
      </c>
      <c r="AK17" t="str">
        <f t="shared" si="3"/>
        <v>WO</v>
      </c>
      <c r="AL17" t="s">
        <v>20</v>
      </c>
      <c r="AM17" t="s">
        <v>20</v>
      </c>
      <c r="AN17" t="s">
        <v>20</v>
      </c>
      <c r="AO17" t="s">
        <v>20</v>
      </c>
      <c r="AP17" s="46"/>
      <c r="AQ17" s="44"/>
      <c r="AR17" s="4">
        <v>6</v>
      </c>
      <c r="AS17" s="5">
        <v>1006</v>
      </c>
      <c r="AT17" s="5" t="str">
        <f t="shared" si="4"/>
        <v>July</v>
      </c>
      <c r="AU17" s="24" t="s">
        <v>27</v>
      </c>
      <c r="AV17">
        <f t="shared" si="11"/>
        <v>24</v>
      </c>
      <c r="AW17">
        <f t="shared" si="5"/>
        <v>2</v>
      </c>
      <c r="AX17">
        <f t="shared" si="6"/>
        <v>1</v>
      </c>
      <c r="AY17">
        <f t="shared" si="7"/>
        <v>4</v>
      </c>
      <c r="AZ17">
        <f t="shared" si="8"/>
        <v>31</v>
      </c>
      <c r="BA17">
        <f>Janreport27[[#This Row],[Days]]-Janreport27[[#This Row],[Absent]]</f>
        <v>29</v>
      </c>
      <c r="BB17" s="27">
        <v>31000</v>
      </c>
      <c r="BC17" s="27">
        <f>Janreport27[[#This Row],[Salary]]/Janreport27[[#This Row],[Days]]</f>
        <v>1000</v>
      </c>
      <c r="BD17" s="27">
        <f>Janreport27[[#This Row],[Per day salary]]*Janreport27[[#This Row],[Absent]]</f>
        <v>2000</v>
      </c>
      <c r="BE17" s="35">
        <f>Janreport27[[#This Row],[Salary]]-Janreport27[[#This Row],[Deduction]]</f>
        <v>29000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tr">
        <f t="shared" si="10"/>
        <v>WO</v>
      </c>
      <c r="Q18" t="s">
        <v>20</v>
      </c>
      <c r="R18" t="s">
        <v>20</v>
      </c>
      <c r="S18" t="s">
        <v>20</v>
      </c>
      <c r="T18" t="s">
        <v>20</v>
      </c>
      <c r="U18" t="s">
        <v>21</v>
      </c>
      <c r="V18" t="s">
        <v>20</v>
      </c>
      <c r="W18" t="str">
        <f t="shared" si="10"/>
        <v>WO</v>
      </c>
      <c r="X18" t="s">
        <v>20</v>
      </c>
      <c r="Y18" t="s">
        <v>20</v>
      </c>
      <c r="Z18" t="s">
        <v>20</v>
      </c>
      <c r="AA18" t="s">
        <v>22</v>
      </c>
      <c r="AB18" t="s">
        <v>20</v>
      </c>
      <c r="AC18" t="s">
        <v>20</v>
      </c>
      <c r="AD18" t="str">
        <f t="shared" si="3"/>
        <v>WO</v>
      </c>
      <c r="AE18" t="s">
        <v>20</v>
      </c>
      <c r="AF18" t="s">
        <v>20</v>
      </c>
      <c r="AG18" t="s">
        <v>20</v>
      </c>
      <c r="AH18" t="s">
        <v>21</v>
      </c>
      <c r="AI18" t="s">
        <v>20</v>
      </c>
      <c r="AJ18" t="s">
        <v>20</v>
      </c>
      <c r="AK18" t="str">
        <f t="shared" si="3"/>
        <v>WO</v>
      </c>
      <c r="AL18" t="s">
        <v>20</v>
      </c>
      <c r="AM18" t="s">
        <v>20</v>
      </c>
      <c r="AN18" t="s">
        <v>20</v>
      </c>
      <c r="AO18" t="s">
        <v>20</v>
      </c>
      <c r="AP18" s="46"/>
      <c r="AQ18" s="44"/>
      <c r="AR18" s="4">
        <v>7</v>
      </c>
      <c r="AS18" s="5">
        <v>1007</v>
      </c>
      <c r="AT18" s="5" t="str">
        <f t="shared" si="4"/>
        <v>July</v>
      </c>
      <c r="AU18" s="24" t="s">
        <v>28</v>
      </c>
      <c r="AV18">
        <f t="shared" si="11"/>
        <v>24</v>
      </c>
      <c r="AW18">
        <f t="shared" si="5"/>
        <v>2</v>
      </c>
      <c r="AX18">
        <f t="shared" si="6"/>
        <v>1</v>
      </c>
      <c r="AY18">
        <f t="shared" si="7"/>
        <v>4</v>
      </c>
      <c r="AZ18">
        <f t="shared" si="8"/>
        <v>31</v>
      </c>
      <c r="BA18">
        <f>Janreport27[[#This Row],[Days]]-Janreport27[[#This Row],[Absent]]</f>
        <v>29</v>
      </c>
      <c r="BB18" s="27">
        <v>18000</v>
      </c>
      <c r="BC18" s="27">
        <f>Janreport27[[#This Row],[Salary]]/Janreport27[[#This Row],[Days]]</f>
        <v>580.64516129032256</v>
      </c>
      <c r="BD18" s="27">
        <f>Janreport27[[#This Row],[Per day salary]]*Janreport27[[#This Row],[Absent]]</f>
        <v>1161.2903225806451</v>
      </c>
      <c r="BE18" s="35">
        <f>Janreport27[[#This Row],[Salary]]-Janreport27[[#This Row],[Deduction]]</f>
        <v>16838.709677419356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tr">
        <f t="shared" si="10"/>
        <v>WO</v>
      </c>
      <c r="Q19" t="s">
        <v>20</v>
      </c>
      <c r="R19" t="s">
        <v>20</v>
      </c>
      <c r="S19" t="s">
        <v>20</v>
      </c>
      <c r="T19" t="s">
        <v>20</v>
      </c>
      <c r="U19" t="s">
        <v>21</v>
      </c>
      <c r="V19" t="s">
        <v>20</v>
      </c>
      <c r="W19" t="str">
        <f t="shared" si="10"/>
        <v>WO</v>
      </c>
      <c r="X19" t="s">
        <v>20</v>
      </c>
      <c r="Y19" t="s">
        <v>20</v>
      </c>
      <c r="Z19" t="s">
        <v>20</v>
      </c>
      <c r="AA19" t="s">
        <v>22</v>
      </c>
      <c r="AB19" t="s">
        <v>20</v>
      </c>
      <c r="AC19" t="s">
        <v>20</v>
      </c>
      <c r="AD19" t="str">
        <f t="shared" si="3"/>
        <v>WO</v>
      </c>
      <c r="AE19" t="s">
        <v>20</v>
      </c>
      <c r="AF19" t="s">
        <v>20</v>
      </c>
      <c r="AG19" t="s">
        <v>20</v>
      </c>
      <c r="AH19" t="s">
        <v>21</v>
      </c>
      <c r="AI19" t="s">
        <v>20</v>
      </c>
      <c r="AJ19" t="s">
        <v>20</v>
      </c>
      <c r="AK19" t="str">
        <f t="shared" si="3"/>
        <v>WO</v>
      </c>
      <c r="AL19" t="s">
        <v>20</v>
      </c>
      <c r="AM19" t="s">
        <v>20</v>
      </c>
      <c r="AN19" t="s">
        <v>20</v>
      </c>
      <c r="AO19" t="s">
        <v>20</v>
      </c>
      <c r="AP19" s="46"/>
      <c r="AQ19" s="44"/>
      <c r="AR19" s="4">
        <v>8</v>
      </c>
      <c r="AS19" s="5">
        <v>1008</v>
      </c>
      <c r="AT19" s="5" t="str">
        <f t="shared" si="4"/>
        <v>July</v>
      </c>
      <c r="AU19" s="24" t="s">
        <v>29</v>
      </c>
      <c r="AV19">
        <f t="shared" si="11"/>
        <v>24</v>
      </c>
      <c r="AW19">
        <f t="shared" si="5"/>
        <v>2</v>
      </c>
      <c r="AX19">
        <f t="shared" si="6"/>
        <v>1</v>
      </c>
      <c r="AY19">
        <f t="shared" si="7"/>
        <v>4</v>
      </c>
      <c r="AZ19">
        <f t="shared" si="8"/>
        <v>31</v>
      </c>
      <c r="BA19">
        <f>Janreport27[[#This Row],[Days]]-Janreport27[[#This Row],[Absent]]</f>
        <v>29</v>
      </c>
      <c r="BB19" s="27">
        <v>52000</v>
      </c>
      <c r="BC19" s="27">
        <f>Janreport27[[#This Row],[Salary]]/Janreport27[[#This Row],[Days]]</f>
        <v>1677.4193548387098</v>
      </c>
      <c r="BD19" s="27">
        <f>Janreport27[[#This Row],[Per day salary]]*Janreport27[[#This Row],[Absent]]</f>
        <v>3354.8387096774195</v>
      </c>
      <c r="BE19" s="35">
        <f>Janreport27[[#This Row],[Salary]]-Janreport27[[#This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tr">
        <f t="shared" si="10"/>
        <v>WO</v>
      </c>
      <c r="Q20" t="s">
        <v>20</v>
      </c>
      <c r="R20" t="s">
        <v>20</v>
      </c>
      <c r="S20" t="s">
        <v>20</v>
      </c>
      <c r="T20" t="s">
        <v>20</v>
      </c>
      <c r="U20" t="s">
        <v>21</v>
      </c>
      <c r="V20" t="s">
        <v>20</v>
      </c>
      <c r="W20" t="str">
        <f t="shared" si="10"/>
        <v>WO</v>
      </c>
      <c r="X20" t="s">
        <v>20</v>
      </c>
      <c r="Y20" t="s">
        <v>20</v>
      </c>
      <c r="Z20" t="s">
        <v>20</v>
      </c>
      <c r="AA20" t="s">
        <v>22</v>
      </c>
      <c r="AB20" t="s">
        <v>20</v>
      </c>
      <c r="AC20" t="s">
        <v>20</v>
      </c>
      <c r="AD20" t="str">
        <f t="shared" si="3"/>
        <v>WO</v>
      </c>
      <c r="AE20" t="s">
        <v>20</v>
      </c>
      <c r="AF20" t="s">
        <v>20</v>
      </c>
      <c r="AG20" t="s">
        <v>20</v>
      </c>
      <c r="AH20" t="s">
        <v>21</v>
      </c>
      <c r="AI20" t="s">
        <v>20</v>
      </c>
      <c r="AJ20" t="s">
        <v>20</v>
      </c>
      <c r="AK20" t="str">
        <f t="shared" si="3"/>
        <v>WO</v>
      </c>
      <c r="AL20" t="s">
        <v>20</v>
      </c>
      <c r="AM20" t="s">
        <v>20</v>
      </c>
      <c r="AN20" t="s">
        <v>20</v>
      </c>
      <c r="AO20" t="s">
        <v>20</v>
      </c>
      <c r="AP20" s="46"/>
      <c r="AQ20" s="44"/>
      <c r="AR20" s="4">
        <v>9</v>
      </c>
      <c r="AS20" s="5">
        <v>1009</v>
      </c>
      <c r="AT20" s="5" t="str">
        <f t="shared" si="4"/>
        <v>July</v>
      </c>
      <c r="AU20" s="24" t="s">
        <v>30</v>
      </c>
      <c r="AV20">
        <f t="shared" si="11"/>
        <v>24</v>
      </c>
      <c r="AW20">
        <f t="shared" si="5"/>
        <v>2</v>
      </c>
      <c r="AX20">
        <f t="shared" si="6"/>
        <v>1</v>
      </c>
      <c r="AY20">
        <f t="shared" si="7"/>
        <v>4</v>
      </c>
      <c r="AZ20">
        <f t="shared" si="8"/>
        <v>31</v>
      </c>
      <c r="BA20">
        <f>Janreport27[[#This Row],[Days]]-Janreport27[[#This Row],[Absent]]</f>
        <v>29</v>
      </c>
      <c r="BB20" s="27">
        <v>13000</v>
      </c>
      <c r="BC20" s="27">
        <f>Janreport27[[#This Row],[Salary]]/Janreport27[[#This Row],[Days]]</f>
        <v>419.35483870967744</v>
      </c>
      <c r="BD20" s="27">
        <f>Janreport27[[#This Row],[Per day salary]]*Janreport27[[#This Row],[Absent]]</f>
        <v>838.70967741935488</v>
      </c>
      <c r="BE20" s="35">
        <f>Janreport27[[#This Row],[Salary]]-Janreport27[[#This Row],[Deduction]]</f>
        <v>12161.290322580646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tr">
        <f t="shared" si="10"/>
        <v>WO</v>
      </c>
      <c r="Q21" t="s">
        <v>20</v>
      </c>
      <c r="R21" t="s">
        <v>20</v>
      </c>
      <c r="S21" t="s">
        <v>20</v>
      </c>
      <c r="T21" t="s">
        <v>20</v>
      </c>
      <c r="U21" t="s">
        <v>21</v>
      </c>
      <c r="V21" t="s">
        <v>20</v>
      </c>
      <c r="W21" t="str">
        <f t="shared" si="10"/>
        <v>WO</v>
      </c>
      <c r="X21" t="s">
        <v>20</v>
      </c>
      <c r="Y21" t="s">
        <v>20</v>
      </c>
      <c r="Z21" t="s">
        <v>20</v>
      </c>
      <c r="AA21" t="s">
        <v>22</v>
      </c>
      <c r="AB21" t="s">
        <v>20</v>
      </c>
      <c r="AC21" t="s">
        <v>20</v>
      </c>
      <c r="AD21" t="str">
        <f t="shared" si="3"/>
        <v>WO</v>
      </c>
      <c r="AE21" t="s">
        <v>20</v>
      </c>
      <c r="AF21" t="s">
        <v>20</v>
      </c>
      <c r="AG21" t="s">
        <v>20</v>
      </c>
      <c r="AH21" t="s">
        <v>21</v>
      </c>
      <c r="AI21" t="s">
        <v>20</v>
      </c>
      <c r="AJ21" t="s">
        <v>20</v>
      </c>
      <c r="AK21" t="str">
        <f t="shared" si="3"/>
        <v>WO</v>
      </c>
      <c r="AL21" t="s">
        <v>20</v>
      </c>
      <c r="AM21" t="s">
        <v>20</v>
      </c>
      <c r="AN21" t="s">
        <v>20</v>
      </c>
      <c r="AO21" t="s">
        <v>20</v>
      </c>
      <c r="AP21" s="46"/>
      <c r="AQ21" s="44"/>
      <c r="AR21" s="4">
        <v>10</v>
      </c>
      <c r="AS21" s="5">
        <v>1010</v>
      </c>
      <c r="AT21" s="5" t="str">
        <f t="shared" si="4"/>
        <v>July</v>
      </c>
      <c r="AU21" s="24" t="s">
        <v>31</v>
      </c>
      <c r="AV21">
        <f t="shared" si="11"/>
        <v>24</v>
      </c>
      <c r="AW21">
        <f t="shared" si="5"/>
        <v>2</v>
      </c>
      <c r="AX21">
        <f t="shared" si="6"/>
        <v>1</v>
      </c>
      <c r="AY21">
        <f t="shared" si="7"/>
        <v>4</v>
      </c>
      <c r="AZ21">
        <f t="shared" si="8"/>
        <v>31</v>
      </c>
      <c r="BA21">
        <f>Janreport27[[#This Row],[Days]]-Janreport27[[#This Row],[Absent]]</f>
        <v>29</v>
      </c>
      <c r="BB21" s="27">
        <v>22000</v>
      </c>
      <c r="BC21" s="27">
        <f>Janreport27[[#This Row],[Salary]]/Janreport27[[#This Row],[Days]]</f>
        <v>709.67741935483866</v>
      </c>
      <c r="BD21" s="27">
        <f>Janreport27[[#This Row],[Per day salary]]*Janreport27[[#This Row],[Absent]]</f>
        <v>1419.3548387096773</v>
      </c>
      <c r="BE21" s="35">
        <f>Janreport27[[#This Row],[Salary]]-Janreport27[[#This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tr">
        <f t="shared" si="10"/>
        <v>WO</v>
      </c>
      <c r="Q22" t="s">
        <v>20</v>
      </c>
      <c r="R22" t="s">
        <v>20</v>
      </c>
      <c r="S22" t="s">
        <v>20</v>
      </c>
      <c r="T22" t="s">
        <v>20</v>
      </c>
      <c r="U22" t="s">
        <v>21</v>
      </c>
      <c r="V22" t="s">
        <v>20</v>
      </c>
      <c r="W22" t="str">
        <f t="shared" si="10"/>
        <v>WO</v>
      </c>
      <c r="X22" t="s">
        <v>20</v>
      </c>
      <c r="Y22" t="s">
        <v>20</v>
      </c>
      <c r="Z22" t="s">
        <v>20</v>
      </c>
      <c r="AA22" t="s">
        <v>22</v>
      </c>
      <c r="AB22" t="s">
        <v>20</v>
      </c>
      <c r="AC22" t="s">
        <v>20</v>
      </c>
      <c r="AD22" t="str">
        <f t="shared" si="3"/>
        <v>WO</v>
      </c>
      <c r="AE22" t="s">
        <v>20</v>
      </c>
      <c r="AF22" t="s">
        <v>20</v>
      </c>
      <c r="AG22" t="s">
        <v>20</v>
      </c>
      <c r="AH22" t="s">
        <v>21</v>
      </c>
      <c r="AI22" t="s">
        <v>20</v>
      </c>
      <c r="AJ22" t="s">
        <v>20</v>
      </c>
      <c r="AK22" t="str">
        <f t="shared" si="3"/>
        <v>WO</v>
      </c>
      <c r="AL22" t="s">
        <v>20</v>
      </c>
      <c r="AM22" t="s">
        <v>20</v>
      </c>
      <c r="AN22" t="s">
        <v>20</v>
      </c>
      <c r="AO22" t="s">
        <v>20</v>
      </c>
      <c r="AP22" s="46"/>
      <c r="AQ22" s="44"/>
      <c r="AR22" s="4">
        <v>11</v>
      </c>
      <c r="AS22" s="5">
        <v>1011</v>
      </c>
      <c r="AT22" s="5" t="str">
        <f t="shared" si="4"/>
        <v>July</v>
      </c>
      <c r="AU22" s="24" t="s">
        <v>32</v>
      </c>
      <c r="AV22">
        <f t="shared" si="11"/>
        <v>24</v>
      </c>
      <c r="AW22">
        <f t="shared" si="5"/>
        <v>2</v>
      </c>
      <c r="AX22">
        <f t="shared" si="6"/>
        <v>1</v>
      </c>
      <c r="AY22">
        <f t="shared" si="7"/>
        <v>4</v>
      </c>
      <c r="AZ22">
        <f t="shared" si="8"/>
        <v>31</v>
      </c>
      <c r="BA22">
        <f>Janreport27[[#This Row],[Days]]-Janreport27[[#This Row],[Absent]]</f>
        <v>29</v>
      </c>
      <c r="BB22" s="27">
        <v>28000</v>
      </c>
      <c r="BC22" s="27">
        <f>Janreport27[[#This Row],[Salary]]/Janreport27[[#This Row],[Days]]</f>
        <v>903.22580645161293</v>
      </c>
      <c r="BD22" s="27">
        <f>Janreport27[[#This Row],[Per day salary]]*Janreport27[[#This Row],[Absent]]</f>
        <v>1806.4516129032259</v>
      </c>
      <c r="BE22" s="35">
        <f>Janreport27[[#This Row],[Salary]]-Janreport27[[#This Row],[Deduction]]</f>
        <v>26193.548387096773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tr">
        <f t="shared" si="10"/>
        <v>WO</v>
      </c>
      <c r="Q23" t="s">
        <v>20</v>
      </c>
      <c r="R23" t="s">
        <v>20</v>
      </c>
      <c r="S23" t="s">
        <v>20</v>
      </c>
      <c r="T23" t="s">
        <v>20</v>
      </c>
      <c r="U23" t="s">
        <v>21</v>
      </c>
      <c r="V23" t="s">
        <v>20</v>
      </c>
      <c r="W23" t="str">
        <f t="shared" si="10"/>
        <v>WO</v>
      </c>
      <c r="X23" t="s">
        <v>20</v>
      </c>
      <c r="Y23" t="s">
        <v>20</v>
      </c>
      <c r="Z23" t="s">
        <v>20</v>
      </c>
      <c r="AA23" t="s">
        <v>22</v>
      </c>
      <c r="AB23" t="s">
        <v>20</v>
      </c>
      <c r="AC23" t="s">
        <v>20</v>
      </c>
      <c r="AD23" t="str">
        <f t="shared" si="3"/>
        <v>WO</v>
      </c>
      <c r="AE23" t="s">
        <v>20</v>
      </c>
      <c r="AF23" t="s">
        <v>20</v>
      </c>
      <c r="AG23" t="s">
        <v>20</v>
      </c>
      <c r="AH23" t="s">
        <v>21</v>
      </c>
      <c r="AI23" t="s">
        <v>20</v>
      </c>
      <c r="AJ23" t="s">
        <v>20</v>
      </c>
      <c r="AK23" t="str">
        <f t="shared" si="3"/>
        <v>WO</v>
      </c>
      <c r="AL23" t="s">
        <v>20</v>
      </c>
      <c r="AM23" t="s">
        <v>20</v>
      </c>
      <c r="AN23" t="s">
        <v>20</v>
      </c>
      <c r="AO23" t="s">
        <v>20</v>
      </c>
      <c r="AP23" s="46"/>
      <c r="AQ23" s="44"/>
      <c r="AR23" s="4">
        <v>12</v>
      </c>
      <c r="AS23" s="5">
        <v>1012</v>
      </c>
      <c r="AT23" s="5" t="str">
        <f t="shared" si="4"/>
        <v>July</v>
      </c>
      <c r="AU23" s="24" t="s">
        <v>33</v>
      </c>
      <c r="AV23">
        <f t="shared" si="11"/>
        <v>24</v>
      </c>
      <c r="AW23">
        <f t="shared" si="5"/>
        <v>2</v>
      </c>
      <c r="AX23">
        <f t="shared" si="6"/>
        <v>1</v>
      </c>
      <c r="AY23">
        <f t="shared" si="7"/>
        <v>4</v>
      </c>
      <c r="AZ23">
        <f t="shared" si="8"/>
        <v>31</v>
      </c>
      <c r="BA23">
        <f>Janreport27[[#This Row],[Days]]-Janreport27[[#This Row],[Absent]]</f>
        <v>29</v>
      </c>
      <c r="BB23" s="27">
        <v>42000</v>
      </c>
      <c r="BC23" s="27">
        <f>Janreport27[[#This Row],[Salary]]/Janreport27[[#This Row],[Days]]</f>
        <v>1354.8387096774193</v>
      </c>
      <c r="BD23" s="27">
        <f>Janreport27[[#This Row],[Per day salary]]*Janreport27[[#This Row],[Absent]]</f>
        <v>2709.6774193548385</v>
      </c>
      <c r="BE23" s="35">
        <f>Janreport27[[#This Row],[Salary]]-Janreport27[[#This Row],[Deduction]]</f>
        <v>39290.322580645159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tr">
        <f t="shared" si="10"/>
        <v>WO</v>
      </c>
      <c r="Q24" t="s">
        <v>20</v>
      </c>
      <c r="R24" t="s">
        <v>20</v>
      </c>
      <c r="S24" t="s">
        <v>20</v>
      </c>
      <c r="T24" t="s">
        <v>20</v>
      </c>
      <c r="U24" t="s">
        <v>21</v>
      </c>
      <c r="V24" t="s">
        <v>20</v>
      </c>
      <c r="W24" t="str">
        <f t="shared" si="10"/>
        <v>WO</v>
      </c>
      <c r="X24" t="s">
        <v>20</v>
      </c>
      <c r="Y24" t="s">
        <v>20</v>
      </c>
      <c r="Z24" t="s">
        <v>20</v>
      </c>
      <c r="AA24" t="s">
        <v>22</v>
      </c>
      <c r="AB24" t="s">
        <v>20</v>
      </c>
      <c r="AC24" t="s">
        <v>20</v>
      </c>
      <c r="AD24" t="str">
        <f t="shared" si="3"/>
        <v>WO</v>
      </c>
      <c r="AE24" t="s">
        <v>20</v>
      </c>
      <c r="AF24" t="s">
        <v>20</v>
      </c>
      <c r="AG24" t="s">
        <v>20</v>
      </c>
      <c r="AH24" t="s">
        <v>21</v>
      </c>
      <c r="AI24" t="s">
        <v>20</v>
      </c>
      <c r="AJ24" t="s">
        <v>20</v>
      </c>
      <c r="AK24" t="str">
        <f t="shared" si="3"/>
        <v>WO</v>
      </c>
      <c r="AL24" t="s">
        <v>20</v>
      </c>
      <c r="AM24" t="s">
        <v>20</v>
      </c>
      <c r="AN24" t="s">
        <v>20</v>
      </c>
      <c r="AO24" t="s">
        <v>20</v>
      </c>
      <c r="AP24" s="46"/>
      <c r="AQ24" s="44"/>
      <c r="AR24" s="4">
        <v>13</v>
      </c>
      <c r="AS24" s="5">
        <v>1013</v>
      </c>
      <c r="AT24" s="5" t="str">
        <f t="shared" si="4"/>
        <v>July</v>
      </c>
      <c r="AU24" s="24" t="s">
        <v>34</v>
      </c>
      <c r="AV24">
        <f t="shared" si="11"/>
        <v>24</v>
      </c>
      <c r="AW24">
        <f t="shared" si="5"/>
        <v>2</v>
      </c>
      <c r="AX24">
        <f t="shared" si="6"/>
        <v>1</v>
      </c>
      <c r="AY24">
        <f t="shared" si="7"/>
        <v>4</v>
      </c>
      <c r="AZ24">
        <f t="shared" si="8"/>
        <v>31</v>
      </c>
      <c r="BA24">
        <f>Janreport27[[#This Row],[Days]]-Janreport27[[#This Row],[Absent]]</f>
        <v>29</v>
      </c>
      <c r="BB24" s="27">
        <v>16000</v>
      </c>
      <c r="BC24" s="27">
        <f>Janreport27[[#This Row],[Salary]]/Janreport27[[#This Row],[Days]]</f>
        <v>516.12903225806451</v>
      </c>
      <c r="BD24" s="27">
        <f>Janreport27[[#This Row],[Per day salary]]*Janreport27[[#This Row],[Absent]]</f>
        <v>1032.258064516129</v>
      </c>
      <c r="BE24" s="35">
        <f>Janreport27[[#This Row],[Salary]]-Janreport27[[#This Row],[Deduction]]</f>
        <v>14967.741935483871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tr">
        <f t="shared" si="10"/>
        <v>WO</v>
      </c>
      <c r="Q25" t="s">
        <v>20</v>
      </c>
      <c r="R25" t="s">
        <v>20</v>
      </c>
      <c r="S25" t="s">
        <v>20</v>
      </c>
      <c r="T25" t="s">
        <v>20</v>
      </c>
      <c r="U25" t="s">
        <v>21</v>
      </c>
      <c r="V25" t="s">
        <v>20</v>
      </c>
      <c r="W25" t="str">
        <f t="shared" si="10"/>
        <v>WO</v>
      </c>
      <c r="X25" t="s">
        <v>20</v>
      </c>
      <c r="Y25" t="s">
        <v>20</v>
      </c>
      <c r="Z25" t="s">
        <v>20</v>
      </c>
      <c r="AA25" t="s">
        <v>22</v>
      </c>
      <c r="AB25" t="s">
        <v>20</v>
      </c>
      <c r="AC25" t="s">
        <v>20</v>
      </c>
      <c r="AD25" t="str">
        <f t="shared" si="3"/>
        <v>WO</v>
      </c>
      <c r="AE25" t="s">
        <v>20</v>
      </c>
      <c r="AF25" t="s">
        <v>20</v>
      </c>
      <c r="AG25" t="s">
        <v>20</v>
      </c>
      <c r="AH25" t="s">
        <v>21</v>
      </c>
      <c r="AI25" t="s">
        <v>20</v>
      </c>
      <c r="AJ25" t="s">
        <v>20</v>
      </c>
      <c r="AK25" t="str">
        <f t="shared" si="3"/>
        <v>WO</v>
      </c>
      <c r="AL25" t="s">
        <v>20</v>
      </c>
      <c r="AM25" t="s">
        <v>20</v>
      </c>
      <c r="AN25" t="s">
        <v>20</v>
      </c>
      <c r="AO25" t="s">
        <v>20</v>
      </c>
      <c r="AP25" s="46"/>
      <c r="AQ25" s="44"/>
      <c r="AR25" s="4">
        <v>14</v>
      </c>
      <c r="AS25" s="5">
        <v>1014</v>
      </c>
      <c r="AT25" s="5" t="str">
        <f t="shared" si="4"/>
        <v>July</v>
      </c>
      <c r="AU25" s="24" t="s">
        <v>35</v>
      </c>
      <c r="AV25">
        <f t="shared" si="11"/>
        <v>24</v>
      </c>
      <c r="AW25">
        <f t="shared" si="5"/>
        <v>2</v>
      </c>
      <c r="AX25">
        <f t="shared" si="6"/>
        <v>1</v>
      </c>
      <c r="AY25">
        <f t="shared" si="7"/>
        <v>4</v>
      </c>
      <c r="AZ25">
        <f t="shared" si="8"/>
        <v>31</v>
      </c>
      <c r="BA25">
        <f>Janreport27[[#This Row],[Days]]-Janreport27[[#This Row],[Absent]]</f>
        <v>29</v>
      </c>
      <c r="BB25" s="27">
        <v>19000</v>
      </c>
      <c r="BC25" s="27">
        <f>Janreport27[[#This Row],[Salary]]/Janreport27[[#This Row],[Days]]</f>
        <v>612.90322580645159</v>
      </c>
      <c r="BD25" s="27">
        <f>Janreport27[[#This Row],[Per day salary]]*Janreport27[[#This Row],[Absent]]</f>
        <v>1225.8064516129032</v>
      </c>
      <c r="BE25" s="35">
        <f>Janreport27[[#This Row],[Salary]]-Janreport27[[#This Row],[Deduction]]</f>
        <v>17774.193548387098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tr">
        <f t="shared" si="10"/>
        <v>WO</v>
      </c>
      <c r="Q26" t="s">
        <v>20</v>
      </c>
      <c r="R26" t="s">
        <v>20</v>
      </c>
      <c r="S26" t="s">
        <v>20</v>
      </c>
      <c r="T26" t="s">
        <v>20</v>
      </c>
      <c r="U26" t="s">
        <v>21</v>
      </c>
      <c r="V26" t="s">
        <v>20</v>
      </c>
      <c r="W26" t="str">
        <f t="shared" si="10"/>
        <v>WO</v>
      </c>
      <c r="X26" t="s">
        <v>20</v>
      </c>
      <c r="Y26" t="s">
        <v>20</v>
      </c>
      <c r="Z26" t="s">
        <v>20</v>
      </c>
      <c r="AA26" t="s">
        <v>22</v>
      </c>
      <c r="AB26" t="s">
        <v>20</v>
      </c>
      <c r="AC26" t="s">
        <v>20</v>
      </c>
      <c r="AD26" t="str">
        <f t="shared" si="3"/>
        <v>WO</v>
      </c>
      <c r="AE26" t="s">
        <v>20</v>
      </c>
      <c r="AF26" t="s">
        <v>20</v>
      </c>
      <c r="AG26" t="s">
        <v>20</v>
      </c>
      <c r="AH26" t="s">
        <v>21</v>
      </c>
      <c r="AI26" t="s">
        <v>20</v>
      </c>
      <c r="AJ26" t="s">
        <v>20</v>
      </c>
      <c r="AK26" t="str">
        <f t="shared" si="3"/>
        <v>WO</v>
      </c>
      <c r="AL26" t="s">
        <v>20</v>
      </c>
      <c r="AM26" t="s">
        <v>20</v>
      </c>
      <c r="AN26" t="s">
        <v>20</v>
      </c>
      <c r="AO26" t="s">
        <v>20</v>
      </c>
      <c r="AP26" s="46"/>
      <c r="AQ26" s="44"/>
      <c r="AR26" s="4">
        <v>15</v>
      </c>
      <c r="AS26" s="5">
        <v>1015</v>
      </c>
      <c r="AT26" s="5" t="str">
        <f t="shared" si="4"/>
        <v>July</v>
      </c>
      <c r="AU26" s="24" t="s">
        <v>36</v>
      </c>
      <c r="AV26">
        <f t="shared" si="11"/>
        <v>24</v>
      </c>
      <c r="AW26">
        <f t="shared" si="5"/>
        <v>2</v>
      </c>
      <c r="AX26">
        <f t="shared" si="6"/>
        <v>1</v>
      </c>
      <c r="AY26">
        <f t="shared" si="7"/>
        <v>4</v>
      </c>
      <c r="AZ26">
        <f t="shared" si="8"/>
        <v>31</v>
      </c>
      <c r="BA26">
        <f>Janreport27[[#This Row],[Days]]-Janreport27[[#This Row],[Absent]]</f>
        <v>29</v>
      </c>
      <c r="BB26" s="27">
        <v>20000</v>
      </c>
      <c r="BC26" s="27">
        <f>Janreport27[[#This Row],[Salary]]/Janreport27[[#This Row],[Days]]</f>
        <v>645.16129032258061</v>
      </c>
      <c r="BD26" s="27">
        <f>Janreport27[[#This Row],[Per day salary]]*Janreport27[[#This Row],[Absent]]</f>
        <v>1290.3225806451612</v>
      </c>
      <c r="BE26" s="35">
        <f>Janreport27[[#This Row],[Salary]]-Janreport27[[#This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tr">
        <f t="shared" si="10"/>
        <v>WO</v>
      </c>
      <c r="Q27" t="s">
        <v>20</v>
      </c>
      <c r="R27" t="s">
        <v>20</v>
      </c>
      <c r="S27" t="s">
        <v>20</v>
      </c>
      <c r="T27" t="s">
        <v>20</v>
      </c>
      <c r="U27" t="s">
        <v>21</v>
      </c>
      <c r="V27" t="s">
        <v>20</v>
      </c>
      <c r="W27" t="str">
        <f t="shared" si="10"/>
        <v>WO</v>
      </c>
      <c r="X27" t="s">
        <v>20</v>
      </c>
      <c r="Y27" t="s">
        <v>20</v>
      </c>
      <c r="Z27" t="s">
        <v>20</v>
      </c>
      <c r="AA27" t="s">
        <v>22</v>
      </c>
      <c r="AB27" t="s">
        <v>20</v>
      </c>
      <c r="AC27" t="s">
        <v>20</v>
      </c>
      <c r="AD27" t="str">
        <f t="shared" si="3"/>
        <v>WO</v>
      </c>
      <c r="AE27" t="s">
        <v>20</v>
      </c>
      <c r="AF27" t="s">
        <v>20</v>
      </c>
      <c r="AG27" t="s">
        <v>20</v>
      </c>
      <c r="AH27" t="s">
        <v>21</v>
      </c>
      <c r="AI27" t="s">
        <v>20</v>
      </c>
      <c r="AJ27" t="s">
        <v>20</v>
      </c>
      <c r="AK27" t="str">
        <f t="shared" si="3"/>
        <v>WO</v>
      </c>
      <c r="AL27" t="s">
        <v>20</v>
      </c>
      <c r="AM27" t="s">
        <v>20</v>
      </c>
      <c r="AN27" t="s">
        <v>20</v>
      </c>
      <c r="AO27" t="s">
        <v>20</v>
      </c>
      <c r="AP27" s="46"/>
      <c r="AQ27" s="44"/>
      <c r="AR27" s="4">
        <v>16</v>
      </c>
      <c r="AS27" s="5">
        <v>1016</v>
      </c>
      <c r="AT27" s="5" t="str">
        <f t="shared" si="4"/>
        <v>July</v>
      </c>
      <c r="AU27" s="24" t="s">
        <v>37</v>
      </c>
      <c r="AV27">
        <f t="shared" si="11"/>
        <v>24</v>
      </c>
      <c r="AW27">
        <f t="shared" si="5"/>
        <v>2</v>
      </c>
      <c r="AX27">
        <f t="shared" si="6"/>
        <v>1</v>
      </c>
      <c r="AY27">
        <f t="shared" si="7"/>
        <v>4</v>
      </c>
      <c r="AZ27">
        <f t="shared" si="8"/>
        <v>31</v>
      </c>
      <c r="BA27">
        <f>Janreport27[[#This Row],[Days]]-Janreport27[[#This Row],[Absent]]</f>
        <v>29</v>
      </c>
      <c r="BB27" s="27">
        <v>26000</v>
      </c>
      <c r="BC27" s="27">
        <f>Janreport27[[#This Row],[Salary]]/Janreport27[[#This Row],[Days]]</f>
        <v>838.70967741935488</v>
      </c>
      <c r="BD27" s="27">
        <f>Janreport27[[#This Row],[Per day salary]]*Janreport27[[#This Row],[Absent]]</f>
        <v>1677.4193548387098</v>
      </c>
      <c r="BE27" s="35">
        <f>Janreport27[[#This Row],[Salary]]-Janreport27[[#This Row],[Deduction]]</f>
        <v>24322.580645161292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tr">
        <f t="shared" si="10"/>
        <v>WO</v>
      </c>
      <c r="Q28" t="s">
        <v>20</v>
      </c>
      <c r="R28" t="s">
        <v>20</v>
      </c>
      <c r="S28" t="s">
        <v>20</v>
      </c>
      <c r="T28" t="s">
        <v>20</v>
      </c>
      <c r="U28" t="s">
        <v>21</v>
      </c>
      <c r="V28" t="s">
        <v>20</v>
      </c>
      <c r="W28" t="str">
        <f t="shared" si="10"/>
        <v>WO</v>
      </c>
      <c r="X28" t="s">
        <v>20</v>
      </c>
      <c r="Y28" t="s">
        <v>20</v>
      </c>
      <c r="Z28" t="s">
        <v>20</v>
      </c>
      <c r="AA28" t="s">
        <v>22</v>
      </c>
      <c r="AB28" t="s">
        <v>20</v>
      </c>
      <c r="AC28" t="s">
        <v>20</v>
      </c>
      <c r="AD28" t="str">
        <f t="shared" ref="AA28:AO31" si="12">IF(AD$10="Sun","WO","")</f>
        <v>WO</v>
      </c>
      <c r="AE28" t="s">
        <v>20</v>
      </c>
      <c r="AF28" t="s">
        <v>20</v>
      </c>
      <c r="AG28" t="s">
        <v>20</v>
      </c>
      <c r="AH28" t="s">
        <v>21</v>
      </c>
      <c r="AI28" t="s">
        <v>20</v>
      </c>
      <c r="AJ28" t="s">
        <v>20</v>
      </c>
      <c r="AK28" t="str">
        <f t="shared" si="12"/>
        <v>WO</v>
      </c>
      <c r="AL28" t="s">
        <v>20</v>
      </c>
      <c r="AM28" t="s">
        <v>20</v>
      </c>
      <c r="AN28" t="s">
        <v>20</v>
      </c>
      <c r="AO28" t="s">
        <v>20</v>
      </c>
      <c r="AP28" s="46"/>
      <c r="AQ28" s="44"/>
      <c r="AR28" s="4">
        <v>17</v>
      </c>
      <c r="AS28" s="5">
        <v>1017</v>
      </c>
      <c r="AT28" s="5" t="str">
        <f t="shared" si="4"/>
        <v>July</v>
      </c>
      <c r="AU28" s="24" t="s">
        <v>38</v>
      </c>
      <c r="AV28">
        <f t="shared" si="11"/>
        <v>24</v>
      </c>
      <c r="AW28">
        <f t="shared" si="5"/>
        <v>2</v>
      </c>
      <c r="AX28">
        <f t="shared" si="6"/>
        <v>1</v>
      </c>
      <c r="AY28">
        <f t="shared" si="7"/>
        <v>4</v>
      </c>
      <c r="AZ28">
        <f t="shared" si="8"/>
        <v>31</v>
      </c>
      <c r="BA28">
        <f>Janreport27[[#This Row],[Days]]-Janreport27[[#This Row],[Absent]]</f>
        <v>29</v>
      </c>
      <c r="BB28" s="27">
        <v>28000</v>
      </c>
      <c r="BC28" s="27">
        <f>Janreport27[[#This Row],[Salary]]/Janreport27[[#This Row],[Days]]</f>
        <v>903.22580645161293</v>
      </c>
      <c r="BD28" s="27">
        <f>Janreport27[[#This Row],[Per day salary]]*Janreport27[[#This Row],[Absent]]</f>
        <v>1806.4516129032259</v>
      </c>
      <c r="BE28" s="35">
        <f>Janreport27[[#This Row],[Salary]]-Janreport27[[#This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tr">
        <f t="shared" ref="K29:Z31" si="13">IF(P$10="Sun","WO","")</f>
        <v>WO</v>
      </c>
      <c r="Q29" t="s">
        <v>20</v>
      </c>
      <c r="R29" t="s">
        <v>20</v>
      </c>
      <c r="S29" t="s">
        <v>20</v>
      </c>
      <c r="T29" t="s">
        <v>20</v>
      </c>
      <c r="U29" t="s">
        <v>21</v>
      </c>
      <c r="V29" t="s">
        <v>20</v>
      </c>
      <c r="W29" t="str">
        <f t="shared" si="13"/>
        <v>WO</v>
      </c>
      <c r="X29" t="s">
        <v>20</v>
      </c>
      <c r="Y29" t="s">
        <v>20</v>
      </c>
      <c r="Z29" t="s">
        <v>20</v>
      </c>
      <c r="AA29" t="s">
        <v>22</v>
      </c>
      <c r="AB29" t="s">
        <v>20</v>
      </c>
      <c r="AC29" t="s">
        <v>20</v>
      </c>
      <c r="AD29" t="str">
        <f t="shared" si="12"/>
        <v>WO</v>
      </c>
      <c r="AE29" t="s">
        <v>20</v>
      </c>
      <c r="AF29" t="s">
        <v>20</v>
      </c>
      <c r="AG29" t="s">
        <v>20</v>
      </c>
      <c r="AH29" t="s">
        <v>21</v>
      </c>
      <c r="AI29" t="s">
        <v>20</v>
      </c>
      <c r="AJ29" t="s">
        <v>20</v>
      </c>
      <c r="AK29" t="str">
        <f t="shared" si="12"/>
        <v>WO</v>
      </c>
      <c r="AL29" t="s">
        <v>20</v>
      </c>
      <c r="AM29" t="s">
        <v>20</v>
      </c>
      <c r="AN29" t="s">
        <v>20</v>
      </c>
      <c r="AO29" t="s">
        <v>20</v>
      </c>
      <c r="AP29" s="46"/>
      <c r="AQ29" s="44"/>
      <c r="AR29" s="4">
        <v>18</v>
      </c>
      <c r="AS29" s="5">
        <v>1018</v>
      </c>
      <c r="AT29" s="5" t="str">
        <f t="shared" si="4"/>
        <v>July</v>
      </c>
      <c r="AU29" s="24" t="s">
        <v>39</v>
      </c>
      <c r="AV29">
        <f t="shared" si="11"/>
        <v>24</v>
      </c>
      <c r="AW29">
        <f t="shared" si="5"/>
        <v>2</v>
      </c>
      <c r="AX29">
        <f t="shared" si="6"/>
        <v>1</v>
      </c>
      <c r="AY29">
        <f t="shared" si="7"/>
        <v>4</v>
      </c>
      <c r="AZ29">
        <f t="shared" si="8"/>
        <v>31</v>
      </c>
      <c r="BA29">
        <f>Janreport27[[#This Row],[Days]]-Janreport27[[#This Row],[Absent]]</f>
        <v>29</v>
      </c>
      <c r="BB29" s="27">
        <v>39000</v>
      </c>
      <c r="BC29" s="27">
        <f>Janreport27[[#This Row],[Salary]]/Janreport27[[#This Row],[Days]]</f>
        <v>1258.0645161290322</v>
      </c>
      <c r="BD29" s="27">
        <f>Janreport27[[#This Row],[Per day salary]]*Janreport27[[#This Row],[Absent]]</f>
        <v>2516.1290322580644</v>
      </c>
      <c r="BE29" s="35">
        <f>Janreport27[[#This Row],[Salary]]-Janreport27[[#This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tr">
        <f t="shared" si="13"/>
        <v>WO</v>
      </c>
      <c r="Q30" t="s">
        <v>20</v>
      </c>
      <c r="R30" t="s">
        <v>20</v>
      </c>
      <c r="S30" t="s">
        <v>20</v>
      </c>
      <c r="T30" t="s">
        <v>20</v>
      </c>
      <c r="U30" t="s">
        <v>21</v>
      </c>
      <c r="V30" t="s">
        <v>20</v>
      </c>
      <c r="W30" t="str">
        <f t="shared" si="13"/>
        <v>WO</v>
      </c>
      <c r="X30" t="s">
        <v>20</v>
      </c>
      <c r="Y30" t="s">
        <v>20</v>
      </c>
      <c r="Z30" t="s">
        <v>20</v>
      </c>
      <c r="AA30" t="s">
        <v>22</v>
      </c>
      <c r="AB30" t="s">
        <v>20</v>
      </c>
      <c r="AC30" t="s">
        <v>20</v>
      </c>
      <c r="AD30" t="str">
        <f t="shared" si="12"/>
        <v>WO</v>
      </c>
      <c r="AE30" t="s">
        <v>20</v>
      </c>
      <c r="AF30" t="s">
        <v>20</v>
      </c>
      <c r="AG30" t="s">
        <v>20</v>
      </c>
      <c r="AH30" t="s">
        <v>21</v>
      </c>
      <c r="AI30" t="s">
        <v>20</v>
      </c>
      <c r="AJ30" t="s">
        <v>20</v>
      </c>
      <c r="AK30" t="str">
        <f t="shared" si="12"/>
        <v>WO</v>
      </c>
      <c r="AL30" t="s">
        <v>20</v>
      </c>
      <c r="AM30" t="s">
        <v>20</v>
      </c>
      <c r="AN30" t="s">
        <v>20</v>
      </c>
      <c r="AO30" t="s">
        <v>20</v>
      </c>
      <c r="AP30" s="46"/>
      <c r="AQ30" s="44"/>
      <c r="AR30" s="4">
        <v>19</v>
      </c>
      <c r="AS30" s="5">
        <v>1019</v>
      </c>
      <c r="AT30" s="5" t="str">
        <f t="shared" si="4"/>
        <v>July</v>
      </c>
      <c r="AU30" s="24" t="s">
        <v>40</v>
      </c>
      <c r="AV30">
        <f t="shared" si="11"/>
        <v>24</v>
      </c>
      <c r="AW30">
        <f t="shared" si="5"/>
        <v>2</v>
      </c>
      <c r="AX30">
        <f t="shared" si="6"/>
        <v>1</v>
      </c>
      <c r="AY30">
        <f t="shared" si="7"/>
        <v>4</v>
      </c>
      <c r="AZ30">
        <f t="shared" si="8"/>
        <v>31</v>
      </c>
      <c r="BA30">
        <f>Janreport27[[#This Row],[Days]]-Janreport27[[#This Row],[Absent]]</f>
        <v>29</v>
      </c>
      <c r="BB30" s="27">
        <v>40000</v>
      </c>
      <c r="BC30" s="27">
        <f>Janreport27[[#This Row],[Salary]]/Janreport27[[#This Row],[Days]]</f>
        <v>1290.3225806451612</v>
      </c>
      <c r="BD30" s="27">
        <f>Janreport27[[#This Row],[Per day salary]]*Janreport27[[#This Row],[Absent]]</f>
        <v>2580.6451612903224</v>
      </c>
      <c r="BE30" s="35">
        <f>Janreport27[[#This Row],[Salary]]-Janreport27[[#This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s="15" t="str">
        <f t="shared" si="13"/>
        <v>WO</v>
      </c>
      <c r="Q31" t="s">
        <v>20</v>
      </c>
      <c r="R31" t="s">
        <v>20</v>
      </c>
      <c r="S31" t="s">
        <v>20</v>
      </c>
      <c r="T31" t="s">
        <v>20</v>
      </c>
      <c r="U31" t="s">
        <v>21</v>
      </c>
      <c r="V31" t="s">
        <v>20</v>
      </c>
      <c r="W31" s="15" t="str">
        <f t="shared" si="13"/>
        <v>WO</v>
      </c>
      <c r="X31" t="s">
        <v>20</v>
      </c>
      <c r="Y31" t="s">
        <v>20</v>
      </c>
      <c r="Z31" t="s">
        <v>20</v>
      </c>
      <c r="AA31" t="s">
        <v>22</v>
      </c>
      <c r="AB31" t="s">
        <v>20</v>
      </c>
      <c r="AC31" t="s">
        <v>20</v>
      </c>
      <c r="AD31" s="15" t="str">
        <f t="shared" si="12"/>
        <v>WO</v>
      </c>
      <c r="AE31" t="s">
        <v>20</v>
      </c>
      <c r="AF31" t="s">
        <v>20</v>
      </c>
      <c r="AG31" t="s">
        <v>20</v>
      </c>
      <c r="AH31" t="s">
        <v>21</v>
      </c>
      <c r="AI31" t="s">
        <v>20</v>
      </c>
      <c r="AJ31" t="s">
        <v>20</v>
      </c>
      <c r="AK31" s="15" t="str">
        <f t="shared" si="12"/>
        <v>WO</v>
      </c>
      <c r="AL31" t="s">
        <v>20</v>
      </c>
      <c r="AM31" t="s">
        <v>20</v>
      </c>
      <c r="AN31" t="s">
        <v>20</v>
      </c>
      <c r="AO31" t="s">
        <v>20</v>
      </c>
      <c r="AP31" s="46"/>
      <c r="AQ31" s="44"/>
      <c r="AR31" s="6">
        <v>20</v>
      </c>
      <c r="AS31" s="7">
        <v>1020</v>
      </c>
      <c r="AT31" s="7" t="str">
        <f t="shared" si="4"/>
        <v>July</v>
      </c>
      <c r="AU31" s="36" t="s">
        <v>41</v>
      </c>
      <c r="AV31" s="15">
        <f t="shared" si="11"/>
        <v>24</v>
      </c>
      <c r="AW31" s="15">
        <f t="shared" si="5"/>
        <v>2</v>
      </c>
      <c r="AX31" s="15">
        <f t="shared" si="6"/>
        <v>1</v>
      </c>
      <c r="AY31" s="15">
        <f t="shared" si="7"/>
        <v>4</v>
      </c>
      <c r="AZ31" s="15">
        <f t="shared" si="8"/>
        <v>31</v>
      </c>
      <c r="BA31" s="15">
        <f>Janreport27[[#This Row],[Days]]-Janreport27[[#This Row],[Absent]]</f>
        <v>29</v>
      </c>
      <c r="BB31" s="28">
        <v>42000</v>
      </c>
      <c r="BC31" s="28">
        <f>Janreport27[[#This Row],[Salary]]/Janreport27[[#This Row],[Days]]</f>
        <v>1354.8387096774193</v>
      </c>
      <c r="BD31" s="28">
        <f>Janreport27[[#This Row],[Per day salary]]*Janreport27[[#This Row],[Absent]]</f>
        <v>2709.6774193548385</v>
      </c>
      <c r="BE31" s="37">
        <f>Janreport27[[#This Row],[Salary]]-Janreport27[[#This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137" priority="1" operator="containsText" text="L">
      <formula>NOT(ISERROR(SEARCH("L",K12)))</formula>
    </cfRule>
    <cfRule type="containsText" dxfId="136" priority="2" operator="containsText" text="A">
      <formula>NOT(ISERROR(SEARCH("A",K12)))</formula>
    </cfRule>
    <cfRule type="containsText" dxfId="135" priority="3" operator="containsText" text="P">
      <formula>NOT(ISERROR(SEARCH("P",K12)))</formula>
    </cfRule>
    <cfRule type="containsText" dxfId="134" priority="4" operator="containsText" text="WO">
      <formula>NOT(ISERROR(SEARCH("WO",K12)))</formula>
    </cfRule>
    <cfRule type="containsText" dxfId="133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54713081-8926-45BE-AFAD-756716093693}"/>
    <dataValidation type="list" allowBlank="1" showInputMessage="1" showErrorMessage="1" sqref="AL12:AO31 Q12:V31 X12:AC31 K12:O31 AE12:AJ31" xr:uid="{114C06DD-13AD-41AF-8BF0-A273BCBD09F8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BD19A0-E11B-40A1-8F85-BB823C96CE6D}">
          <x14:formula1>
            <xm:f>Rough!$A$1:$A$12</xm:f>
          </x14:formula1>
          <xm:sqref>H8:H9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AAB8-52D3-45FA-A521-9FA3F5E0FC44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45870</v>
      </c>
      <c r="I8" s="51">
        <f>(DATEDIF($H$8,$K$8,"D"))+1</f>
        <v>31</v>
      </c>
      <c r="J8" s="51" t="s">
        <v>1</v>
      </c>
      <c r="K8" s="52">
        <f>EOMONTH(H8,0)</f>
        <v>45900</v>
      </c>
      <c r="L8" s="53"/>
      <c r="M8" s="53"/>
      <c r="N8" s="53" t="s">
        <v>2</v>
      </c>
      <c r="O8" s="53" t="str">
        <f>TEXT($H$8,"MMMM")</f>
        <v>August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Fri</v>
      </c>
      <c r="L10" s="10" t="str">
        <f t="shared" ref="L10:AB10" si="0">TEXT(L11,"DDD")</f>
        <v>Sat</v>
      </c>
      <c r="M10" s="10" t="str">
        <f t="shared" si="0"/>
        <v>Sun</v>
      </c>
      <c r="N10" s="10" t="str">
        <f t="shared" si="0"/>
        <v>Mon</v>
      </c>
      <c r="O10" s="10" t="str">
        <f t="shared" si="0"/>
        <v>Tue</v>
      </c>
      <c r="P10" s="10" t="str">
        <f t="shared" si="0"/>
        <v>Wed</v>
      </c>
      <c r="Q10" s="10" t="str">
        <f t="shared" si="0"/>
        <v>Thu</v>
      </c>
      <c r="R10" s="10" t="str">
        <f t="shared" si="0"/>
        <v>Fri</v>
      </c>
      <c r="S10" s="10" t="str">
        <f t="shared" si="0"/>
        <v>Sat</v>
      </c>
      <c r="T10" s="10" t="str">
        <f t="shared" si="0"/>
        <v>Sun</v>
      </c>
      <c r="U10" s="10" t="str">
        <f t="shared" si="0"/>
        <v>Mon</v>
      </c>
      <c r="V10" s="10" t="str">
        <f t="shared" si="0"/>
        <v>Tue</v>
      </c>
      <c r="W10" s="10" t="str">
        <f t="shared" si="0"/>
        <v>Wed</v>
      </c>
      <c r="X10" s="10" t="str">
        <f t="shared" si="0"/>
        <v>Thu</v>
      </c>
      <c r="Y10" s="10" t="str">
        <f t="shared" si="0"/>
        <v>Fri</v>
      </c>
      <c r="Z10" s="10" t="str">
        <f t="shared" si="0"/>
        <v>Sat</v>
      </c>
      <c r="AA10" s="10" t="str">
        <f t="shared" si="0"/>
        <v>Sun</v>
      </c>
      <c r="AB10" s="10" t="str">
        <f t="shared" si="0"/>
        <v>Mon</v>
      </c>
      <c r="AC10" s="10" t="str">
        <f>TEXT(AC11,"DDD")</f>
        <v>Tue</v>
      </c>
      <c r="AD10" s="10" t="str">
        <f>TEXT(AD11,"DDD")</f>
        <v>Wed</v>
      </c>
      <c r="AE10" s="10" t="str">
        <f t="shared" ref="AE10:AO10" si="1">TEXT(AE11,"DDD")</f>
        <v>Thu</v>
      </c>
      <c r="AF10" s="10" t="str">
        <f t="shared" si="1"/>
        <v>Fri</v>
      </c>
      <c r="AG10" s="10" t="str">
        <f t="shared" si="1"/>
        <v>Sat</v>
      </c>
      <c r="AH10" s="10" t="str">
        <f t="shared" si="1"/>
        <v>Sun</v>
      </c>
      <c r="AI10" s="10" t="str">
        <f t="shared" si="1"/>
        <v>Mon</v>
      </c>
      <c r="AJ10" s="10" t="str">
        <f t="shared" si="1"/>
        <v>Tue</v>
      </c>
      <c r="AK10" s="10" t="str">
        <f t="shared" si="1"/>
        <v>Wed</v>
      </c>
      <c r="AL10" s="10" t="str">
        <f t="shared" si="1"/>
        <v>Thu</v>
      </c>
      <c r="AM10" s="10" t="str">
        <f t="shared" si="1"/>
        <v>Fri</v>
      </c>
      <c r="AN10" s="10" t="str">
        <f t="shared" si="1"/>
        <v>Sat</v>
      </c>
      <c r="AO10" s="11" t="str">
        <f t="shared" si="1"/>
        <v>Sun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45870</v>
      </c>
      <c r="L11" s="12">
        <f>IF(K11&lt;$K$8,K11+1,"")</f>
        <v>45871</v>
      </c>
      <c r="M11" s="12">
        <f t="shared" ref="M11:AQ11" si="2">IF(L11&lt;$K$8,L11+1,"")</f>
        <v>45872</v>
      </c>
      <c r="N11" s="12">
        <f t="shared" si="2"/>
        <v>45873</v>
      </c>
      <c r="O11" s="12">
        <f t="shared" si="2"/>
        <v>45874</v>
      </c>
      <c r="P11" s="12">
        <f t="shared" si="2"/>
        <v>45875</v>
      </c>
      <c r="Q11" s="12">
        <f t="shared" si="2"/>
        <v>45876</v>
      </c>
      <c r="R11" s="12">
        <f t="shared" si="2"/>
        <v>45877</v>
      </c>
      <c r="S11" s="12">
        <f t="shared" si="2"/>
        <v>45878</v>
      </c>
      <c r="T11" s="12">
        <f t="shared" si="2"/>
        <v>45879</v>
      </c>
      <c r="U11" s="12">
        <f t="shared" si="2"/>
        <v>45880</v>
      </c>
      <c r="V11" s="12">
        <f t="shared" si="2"/>
        <v>45881</v>
      </c>
      <c r="W11" s="12">
        <f t="shared" si="2"/>
        <v>45882</v>
      </c>
      <c r="X11" s="12">
        <f t="shared" si="2"/>
        <v>45883</v>
      </c>
      <c r="Y11" s="12">
        <f t="shared" si="2"/>
        <v>45884</v>
      </c>
      <c r="Z11" s="12">
        <f t="shared" si="2"/>
        <v>45885</v>
      </c>
      <c r="AA11" s="12">
        <f t="shared" si="2"/>
        <v>45886</v>
      </c>
      <c r="AB11" s="12">
        <f t="shared" si="2"/>
        <v>45887</v>
      </c>
      <c r="AC11" s="12">
        <f t="shared" si="2"/>
        <v>45888</v>
      </c>
      <c r="AD11" s="12">
        <f t="shared" si="2"/>
        <v>45889</v>
      </c>
      <c r="AE11" s="12">
        <f t="shared" si="2"/>
        <v>45890</v>
      </c>
      <c r="AF11" s="12">
        <f t="shared" si="2"/>
        <v>45891</v>
      </c>
      <c r="AG11" s="12">
        <f t="shared" si="2"/>
        <v>45892</v>
      </c>
      <c r="AH11" s="12">
        <f t="shared" si="2"/>
        <v>45893</v>
      </c>
      <c r="AI11" s="12">
        <f t="shared" si="2"/>
        <v>45894</v>
      </c>
      <c r="AJ11" s="12">
        <f t="shared" si="2"/>
        <v>45895</v>
      </c>
      <c r="AK11" s="12">
        <f t="shared" si="2"/>
        <v>45896</v>
      </c>
      <c r="AL11" s="12">
        <f t="shared" si="2"/>
        <v>45897</v>
      </c>
      <c r="AM11" s="12">
        <f t="shared" si="2"/>
        <v>45898</v>
      </c>
      <c r="AN11" s="12">
        <f t="shared" si="2"/>
        <v>45899</v>
      </c>
      <c r="AO11" s="13">
        <f t="shared" si="2"/>
        <v>45900</v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5</v>
      </c>
      <c r="M12" t="str">
        <f t="shared" ref="L12:AO27" si="3">IF(M$10="Sun","WO","")</f>
        <v>WO</v>
      </c>
      <c r="N12" t="s">
        <v>21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tr">
        <f t="shared" si="3"/>
        <v>WO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tr">
        <f t="shared" si="3"/>
        <v>WO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tr">
        <f t="shared" si="3"/>
        <v>WO</v>
      </c>
      <c r="AI12" t="s">
        <v>20</v>
      </c>
      <c r="AJ12" t="s">
        <v>20</v>
      </c>
      <c r="AK12" t="s">
        <v>20</v>
      </c>
      <c r="AL12" t="s">
        <v>21</v>
      </c>
      <c r="AM12" t="s">
        <v>20</v>
      </c>
      <c r="AN12" t="s">
        <v>22</v>
      </c>
      <c r="AO12" s="14" t="str">
        <f t="shared" si="3"/>
        <v>WO</v>
      </c>
      <c r="AP12" s="46"/>
      <c r="AQ12" s="44"/>
      <c r="AR12" s="29">
        <v>1</v>
      </c>
      <c r="AS12" s="30">
        <v>1001</v>
      </c>
      <c r="AT12" s="30" t="str">
        <f t="shared" ref="AT12:AT31" si="4">$O$8</f>
        <v>August</v>
      </c>
      <c r="AU12" s="31" t="s">
        <v>19</v>
      </c>
      <c r="AV12" s="32">
        <f>COUNTIF($K12:$AO12,"P")</f>
        <v>21</v>
      </c>
      <c r="AW12" s="32">
        <f t="shared" ref="AW12:AW31" si="5">COUNTIF($K12:$AO12,"A")</f>
        <v>2</v>
      </c>
      <c r="AX12" s="32">
        <f t="shared" ref="AX12:AX31" si="6">COUNTIF($K12:$AO12,"L")</f>
        <v>1</v>
      </c>
      <c r="AY12" s="32">
        <f t="shared" ref="AY12:AY31" si="7">COUNTIF($K$10:$AO$10,"Sun")</f>
        <v>5</v>
      </c>
      <c r="AZ12" s="32">
        <f t="shared" ref="AZ12:AZ31" si="8">$I$8</f>
        <v>31</v>
      </c>
      <c r="BA12" s="32">
        <f>Janreport28[[#This Row],[Days]]-Janreport28[[#This Row],[Absent]]</f>
        <v>29</v>
      </c>
      <c r="BB12" s="33">
        <v>10000</v>
      </c>
      <c r="BC12" s="33">
        <f>Janreport28[[#This Row],[Salary]]/Janreport28[[#This Row],[Days]]</f>
        <v>322.58064516129031</v>
      </c>
      <c r="BD12" s="33">
        <f>Janreport28[[#This Row],[Per day salary]]*Janreport28[[#This Row],[Absent]]</f>
        <v>645.16129032258061</v>
      </c>
      <c r="BE12" s="34">
        <f>Janreport28[[#This Row],[Salary]]-Janreport28[[#This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5</v>
      </c>
      <c r="M13" t="str">
        <f t="shared" si="3"/>
        <v>WO</v>
      </c>
      <c r="N13" t="s">
        <v>21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tr">
        <f t="shared" ref="K13:Z28" si="10">IF(T$10="Sun","WO","")</f>
        <v>WO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tr">
        <f t="shared" si="3"/>
        <v>WO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tr">
        <f t="shared" si="3"/>
        <v>WO</v>
      </c>
      <c r="AI13" t="s">
        <v>20</v>
      </c>
      <c r="AJ13" t="s">
        <v>20</v>
      </c>
      <c r="AK13" t="s">
        <v>20</v>
      </c>
      <c r="AL13" t="s">
        <v>21</v>
      </c>
      <c r="AM13" t="s">
        <v>20</v>
      </c>
      <c r="AN13" t="s">
        <v>22</v>
      </c>
      <c r="AO13" s="14" t="str">
        <f t="shared" si="3"/>
        <v>WO</v>
      </c>
      <c r="AP13" s="46"/>
      <c r="AQ13" s="44"/>
      <c r="AR13" s="4">
        <v>2</v>
      </c>
      <c r="AS13" s="5">
        <v>1002</v>
      </c>
      <c r="AT13" s="5" t="str">
        <f t="shared" si="4"/>
        <v>August</v>
      </c>
      <c r="AU13" s="24" t="s">
        <v>23</v>
      </c>
      <c r="AV13">
        <f t="shared" ref="AV13:AV31" si="11">COUNTIF($K13:$AO13,"P")</f>
        <v>21</v>
      </c>
      <c r="AW13">
        <f t="shared" si="5"/>
        <v>2</v>
      </c>
      <c r="AX13">
        <f t="shared" si="6"/>
        <v>1</v>
      </c>
      <c r="AY13">
        <f t="shared" si="7"/>
        <v>5</v>
      </c>
      <c r="AZ13">
        <f t="shared" si="8"/>
        <v>31</v>
      </c>
      <c r="BA13">
        <f>Janreport28[[#This Row],[Days]]-Janreport28[[#This Row],[Absent]]</f>
        <v>29</v>
      </c>
      <c r="BB13" s="27">
        <v>25000</v>
      </c>
      <c r="BC13" s="27">
        <f>Janreport28[[#This Row],[Salary]]/Janreport28[[#This Row],[Days]]</f>
        <v>806.45161290322585</v>
      </c>
      <c r="BD13" s="27">
        <f>Janreport28[[#This Row],[Per day salary]]*Janreport28[[#This Row],[Absent]]</f>
        <v>1612.9032258064517</v>
      </c>
      <c r="BE13" s="35">
        <f>Janreport28[[#This Row],[Salary]]-Janreport28[[#This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5</v>
      </c>
      <c r="M14" t="str">
        <f t="shared" si="3"/>
        <v>WO</v>
      </c>
      <c r="N14" t="s">
        <v>21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tr">
        <f t="shared" si="10"/>
        <v>WO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tr">
        <f t="shared" si="3"/>
        <v>WO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tr">
        <f t="shared" si="3"/>
        <v>WO</v>
      </c>
      <c r="AI14" t="s">
        <v>20</v>
      </c>
      <c r="AJ14" t="s">
        <v>20</v>
      </c>
      <c r="AK14" t="s">
        <v>20</v>
      </c>
      <c r="AL14" t="s">
        <v>21</v>
      </c>
      <c r="AM14" t="s">
        <v>20</v>
      </c>
      <c r="AN14" t="s">
        <v>22</v>
      </c>
      <c r="AO14" s="14" t="str">
        <f t="shared" si="3"/>
        <v>WO</v>
      </c>
      <c r="AP14" s="46"/>
      <c r="AQ14" s="44"/>
      <c r="AR14" s="4">
        <v>3</v>
      </c>
      <c r="AS14" s="5">
        <v>1003</v>
      </c>
      <c r="AT14" s="5" t="str">
        <f t="shared" si="4"/>
        <v>August</v>
      </c>
      <c r="AU14" s="24" t="s">
        <v>24</v>
      </c>
      <c r="AV14">
        <f t="shared" si="11"/>
        <v>21</v>
      </c>
      <c r="AW14">
        <f t="shared" si="5"/>
        <v>2</v>
      </c>
      <c r="AX14">
        <f t="shared" si="6"/>
        <v>1</v>
      </c>
      <c r="AY14">
        <f t="shared" si="7"/>
        <v>5</v>
      </c>
      <c r="AZ14">
        <f t="shared" si="8"/>
        <v>31</v>
      </c>
      <c r="BA14">
        <f>Janreport28[[#This Row],[Days]]-Janreport28[[#This Row],[Absent]]</f>
        <v>29</v>
      </c>
      <c r="BB14" s="27">
        <v>32000</v>
      </c>
      <c r="BC14" s="27">
        <f>Janreport28[[#This Row],[Salary]]/Janreport28[[#This Row],[Days]]</f>
        <v>1032.258064516129</v>
      </c>
      <c r="BD14" s="27">
        <f>Janreport28[[#This Row],[Per day salary]]*Janreport28[[#This Row],[Absent]]</f>
        <v>2064.516129032258</v>
      </c>
      <c r="BE14" s="35">
        <f>Janreport28[[#This Row],[Salary]]-Janreport28[[#This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5</v>
      </c>
      <c r="M15" t="str">
        <f t="shared" si="10"/>
        <v>WO</v>
      </c>
      <c r="N15" t="s">
        <v>21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tr">
        <f t="shared" si="10"/>
        <v>WO</v>
      </c>
      <c r="U15" t="s">
        <v>20</v>
      </c>
      <c r="V15" t="s">
        <v>20</v>
      </c>
      <c r="W15" t="s">
        <v>20</v>
      </c>
      <c r="X15" t="s">
        <v>20</v>
      </c>
      <c r="Y15" t="s">
        <v>21</v>
      </c>
      <c r="Z15" t="s">
        <v>20</v>
      </c>
      <c r="AA15" t="str">
        <f t="shared" si="3"/>
        <v>WO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tr">
        <f t="shared" si="3"/>
        <v>WO</v>
      </c>
      <c r="AI15" t="s">
        <v>20</v>
      </c>
      <c r="AJ15" t="s">
        <v>20</v>
      </c>
      <c r="AK15" t="s">
        <v>20</v>
      </c>
      <c r="AL15" t="s">
        <v>21</v>
      </c>
      <c r="AM15" t="s">
        <v>20</v>
      </c>
      <c r="AN15" t="s">
        <v>22</v>
      </c>
      <c r="AO15" s="14" t="str">
        <f t="shared" si="3"/>
        <v>WO</v>
      </c>
      <c r="AP15" s="46"/>
      <c r="AQ15" s="44"/>
      <c r="AR15" s="4">
        <v>4</v>
      </c>
      <c r="AS15" s="5">
        <v>1004</v>
      </c>
      <c r="AT15" s="5" t="str">
        <f t="shared" si="4"/>
        <v>August</v>
      </c>
      <c r="AU15" s="24" t="s">
        <v>25</v>
      </c>
      <c r="AV15">
        <f t="shared" si="11"/>
        <v>20</v>
      </c>
      <c r="AW15">
        <f t="shared" si="5"/>
        <v>3</v>
      </c>
      <c r="AX15">
        <f t="shared" si="6"/>
        <v>1</v>
      </c>
      <c r="AY15">
        <f t="shared" si="7"/>
        <v>5</v>
      </c>
      <c r="AZ15">
        <f t="shared" si="8"/>
        <v>31</v>
      </c>
      <c r="BA15">
        <f>Janreport28[[#This Row],[Days]]-Janreport28[[#This Row],[Absent]]</f>
        <v>28</v>
      </c>
      <c r="BB15" s="27">
        <v>75000</v>
      </c>
      <c r="BC15" s="27">
        <f>Janreport28[[#This Row],[Salary]]/Janreport28[[#This Row],[Days]]</f>
        <v>2419.3548387096776</v>
      </c>
      <c r="BD15" s="27">
        <f>Janreport28[[#This Row],[Per day salary]]*Janreport28[[#This Row],[Absent]]</f>
        <v>7258.0645161290322</v>
      </c>
      <c r="BE15" s="35">
        <f>Janreport28[[#This Row],[Salary]]-Janreport28[[#This Row],[Deduction]]</f>
        <v>67741.93548387097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5</v>
      </c>
      <c r="M16" t="str">
        <f t="shared" si="10"/>
        <v>WO</v>
      </c>
      <c r="N16" t="s">
        <v>21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tr">
        <f t="shared" si="10"/>
        <v>WO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tr">
        <f t="shared" si="3"/>
        <v>WO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tr">
        <f t="shared" si="3"/>
        <v>WO</v>
      </c>
      <c r="AI16" t="s">
        <v>20</v>
      </c>
      <c r="AJ16" t="s">
        <v>20</v>
      </c>
      <c r="AK16" t="s">
        <v>20</v>
      </c>
      <c r="AL16" t="s">
        <v>21</v>
      </c>
      <c r="AM16" t="s">
        <v>20</v>
      </c>
      <c r="AN16" t="s">
        <v>22</v>
      </c>
      <c r="AO16" s="14" t="str">
        <f t="shared" si="3"/>
        <v>WO</v>
      </c>
      <c r="AP16" s="46"/>
      <c r="AQ16" s="44"/>
      <c r="AR16" s="4">
        <v>5</v>
      </c>
      <c r="AS16" s="5">
        <v>1005</v>
      </c>
      <c r="AT16" s="5" t="str">
        <f t="shared" si="4"/>
        <v>August</v>
      </c>
      <c r="AU16" s="24" t="s">
        <v>26</v>
      </c>
      <c r="AV16">
        <f t="shared" si="11"/>
        <v>21</v>
      </c>
      <c r="AW16">
        <f t="shared" si="5"/>
        <v>2</v>
      </c>
      <c r="AX16">
        <f t="shared" si="6"/>
        <v>1</v>
      </c>
      <c r="AY16">
        <f t="shared" si="7"/>
        <v>5</v>
      </c>
      <c r="AZ16">
        <f t="shared" si="8"/>
        <v>31</v>
      </c>
      <c r="BA16">
        <f>Janreport28[[#This Row],[Days]]-Janreport28[[#This Row],[Absent]]</f>
        <v>29</v>
      </c>
      <c r="BB16" s="27">
        <v>16000</v>
      </c>
      <c r="BC16" s="27">
        <f>Janreport28[[#This Row],[Salary]]/Janreport28[[#This Row],[Days]]</f>
        <v>516.12903225806451</v>
      </c>
      <c r="BD16" s="27">
        <f>Janreport28[[#This Row],[Per day salary]]*Janreport28[[#This Row],[Absent]]</f>
        <v>1032.258064516129</v>
      </c>
      <c r="BE16" s="35">
        <f>Janreport28[[#This Row],[Salary]]-Janreport28[[#This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5</v>
      </c>
      <c r="M17" t="str">
        <f t="shared" si="10"/>
        <v>WO</v>
      </c>
      <c r="N17" t="s">
        <v>21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  <c r="T17" t="str">
        <f t="shared" si="10"/>
        <v>WO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tr">
        <f t="shared" si="3"/>
        <v>WO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tr">
        <f t="shared" si="3"/>
        <v>WO</v>
      </c>
      <c r="AI17" t="s">
        <v>20</v>
      </c>
      <c r="AJ17" t="s">
        <v>20</v>
      </c>
      <c r="AK17" t="s">
        <v>20</v>
      </c>
      <c r="AL17" t="s">
        <v>21</v>
      </c>
      <c r="AM17" t="s">
        <v>20</v>
      </c>
      <c r="AN17" t="s">
        <v>22</v>
      </c>
      <c r="AO17" s="14" t="str">
        <f t="shared" si="3"/>
        <v>WO</v>
      </c>
      <c r="AP17" s="46"/>
      <c r="AQ17" s="44"/>
      <c r="AR17" s="4">
        <v>6</v>
      </c>
      <c r="AS17" s="5">
        <v>1006</v>
      </c>
      <c r="AT17" s="5" t="str">
        <f t="shared" si="4"/>
        <v>August</v>
      </c>
      <c r="AU17" s="24" t="s">
        <v>27</v>
      </c>
      <c r="AV17">
        <f t="shared" si="11"/>
        <v>20</v>
      </c>
      <c r="AW17">
        <f t="shared" si="5"/>
        <v>3</v>
      </c>
      <c r="AX17">
        <f t="shared" si="6"/>
        <v>1</v>
      </c>
      <c r="AY17">
        <f t="shared" si="7"/>
        <v>5</v>
      </c>
      <c r="AZ17">
        <f t="shared" si="8"/>
        <v>31</v>
      </c>
      <c r="BA17">
        <f>Janreport28[[#This Row],[Days]]-Janreport28[[#This Row],[Absent]]</f>
        <v>28</v>
      </c>
      <c r="BB17" s="27">
        <v>31000</v>
      </c>
      <c r="BC17" s="27">
        <f>Janreport28[[#This Row],[Salary]]/Janreport28[[#This Row],[Days]]</f>
        <v>1000</v>
      </c>
      <c r="BD17" s="27">
        <f>Janreport28[[#This Row],[Per day salary]]*Janreport28[[#This Row],[Absent]]</f>
        <v>3000</v>
      </c>
      <c r="BE17" s="35">
        <f>Janreport28[[#This Row],[Salary]]-Janreport28[[#This Row],[Deduction]]</f>
        <v>28000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5</v>
      </c>
      <c r="M18" t="str">
        <f t="shared" si="10"/>
        <v>WO</v>
      </c>
      <c r="N18" t="s">
        <v>21</v>
      </c>
      <c r="O18" t="s">
        <v>20</v>
      </c>
      <c r="P18" t="s">
        <v>20</v>
      </c>
      <c r="Q18" t="s">
        <v>20</v>
      </c>
      <c r="R18" t="s">
        <v>22</v>
      </c>
      <c r="S18" t="s">
        <v>20</v>
      </c>
      <c r="T18" t="str">
        <f t="shared" si="10"/>
        <v>WO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tr">
        <f t="shared" si="3"/>
        <v>WO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tr">
        <f t="shared" si="3"/>
        <v>WO</v>
      </c>
      <c r="AI18" t="s">
        <v>20</v>
      </c>
      <c r="AJ18" t="s">
        <v>20</v>
      </c>
      <c r="AK18" t="s">
        <v>20</v>
      </c>
      <c r="AL18" t="s">
        <v>21</v>
      </c>
      <c r="AM18" t="s">
        <v>20</v>
      </c>
      <c r="AN18" t="s">
        <v>22</v>
      </c>
      <c r="AO18" s="14" t="str">
        <f t="shared" si="3"/>
        <v>WO</v>
      </c>
      <c r="AP18" s="46"/>
      <c r="AQ18" s="44"/>
      <c r="AR18" s="4">
        <v>7</v>
      </c>
      <c r="AS18" s="5">
        <v>1007</v>
      </c>
      <c r="AT18" s="5" t="str">
        <f t="shared" si="4"/>
        <v>August</v>
      </c>
      <c r="AU18" s="24" t="s">
        <v>28</v>
      </c>
      <c r="AV18">
        <f t="shared" si="11"/>
        <v>20</v>
      </c>
      <c r="AW18">
        <f t="shared" si="5"/>
        <v>2</v>
      </c>
      <c r="AX18">
        <f t="shared" si="6"/>
        <v>2</v>
      </c>
      <c r="AY18">
        <f t="shared" si="7"/>
        <v>5</v>
      </c>
      <c r="AZ18">
        <f t="shared" si="8"/>
        <v>31</v>
      </c>
      <c r="BA18">
        <f>Janreport28[[#This Row],[Days]]-Janreport28[[#This Row],[Absent]]</f>
        <v>29</v>
      </c>
      <c r="BB18" s="27">
        <v>18000</v>
      </c>
      <c r="BC18" s="27">
        <f>Janreport28[[#This Row],[Salary]]/Janreport28[[#This Row],[Days]]</f>
        <v>580.64516129032256</v>
      </c>
      <c r="BD18" s="27">
        <f>Janreport28[[#This Row],[Per day salary]]*Janreport28[[#This Row],[Absent]]</f>
        <v>1161.2903225806451</v>
      </c>
      <c r="BE18" s="35">
        <f>Janreport28[[#This Row],[Salary]]-Janreport28[[#This Row],[Deduction]]</f>
        <v>16838.709677419356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5</v>
      </c>
      <c r="M19" t="str">
        <f t="shared" si="10"/>
        <v>WO</v>
      </c>
      <c r="N19" t="s">
        <v>21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tr">
        <f t="shared" si="10"/>
        <v>WO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  <c r="AA19" t="str">
        <f t="shared" si="3"/>
        <v>WO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tr">
        <f t="shared" si="3"/>
        <v>WO</v>
      </c>
      <c r="AI19" t="s">
        <v>20</v>
      </c>
      <c r="AJ19" t="s">
        <v>20</v>
      </c>
      <c r="AK19" t="s">
        <v>20</v>
      </c>
      <c r="AL19" t="s">
        <v>21</v>
      </c>
      <c r="AM19" t="s">
        <v>20</v>
      </c>
      <c r="AN19" t="s">
        <v>22</v>
      </c>
      <c r="AO19" s="14" t="str">
        <f t="shared" si="3"/>
        <v>WO</v>
      </c>
      <c r="AP19" s="46"/>
      <c r="AQ19" s="44"/>
      <c r="AR19" s="4">
        <v>8</v>
      </c>
      <c r="AS19" s="5">
        <v>1008</v>
      </c>
      <c r="AT19" s="5" t="str">
        <f t="shared" si="4"/>
        <v>August</v>
      </c>
      <c r="AU19" s="24" t="s">
        <v>29</v>
      </c>
      <c r="AV19">
        <f t="shared" si="11"/>
        <v>21</v>
      </c>
      <c r="AW19">
        <f t="shared" si="5"/>
        <v>2</v>
      </c>
      <c r="AX19">
        <f t="shared" si="6"/>
        <v>1</v>
      </c>
      <c r="AY19">
        <f t="shared" si="7"/>
        <v>5</v>
      </c>
      <c r="AZ19">
        <f t="shared" si="8"/>
        <v>31</v>
      </c>
      <c r="BA19">
        <f>Janreport28[[#This Row],[Days]]-Janreport28[[#This Row],[Absent]]</f>
        <v>29</v>
      </c>
      <c r="BB19" s="27">
        <v>52000</v>
      </c>
      <c r="BC19" s="27">
        <f>Janreport28[[#This Row],[Salary]]/Janreport28[[#This Row],[Days]]</f>
        <v>1677.4193548387098</v>
      </c>
      <c r="BD19" s="27">
        <f>Janreport28[[#This Row],[Per day salary]]*Janreport28[[#This Row],[Absent]]</f>
        <v>3354.8387096774195</v>
      </c>
      <c r="BE19" s="35">
        <f>Janreport28[[#This Row],[Salary]]-Janreport28[[#This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5</v>
      </c>
      <c r="M20" t="str">
        <f t="shared" si="10"/>
        <v>WO</v>
      </c>
      <c r="N20" t="s">
        <v>21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tr">
        <f t="shared" si="10"/>
        <v>WO</v>
      </c>
      <c r="U20" t="s">
        <v>20</v>
      </c>
      <c r="V20" t="s">
        <v>20</v>
      </c>
      <c r="W20" t="s">
        <v>20</v>
      </c>
      <c r="X20" t="s">
        <v>21</v>
      </c>
      <c r="Y20" t="s">
        <v>20</v>
      </c>
      <c r="Z20" t="s">
        <v>20</v>
      </c>
      <c r="AA20" t="str">
        <f t="shared" si="3"/>
        <v>WO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tr">
        <f t="shared" si="3"/>
        <v>WO</v>
      </c>
      <c r="AI20" t="s">
        <v>20</v>
      </c>
      <c r="AJ20" t="s">
        <v>20</v>
      </c>
      <c r="AK20" t="s">
        <v>20</v>
      </c>
      <c r="AL20" t="s">
        <v>21</v>
      </c>
      <c r="AM20" t="s">
        <v>20</v>
      </c>
      <c r="AN20" t="s">
        <v>22</v>
      </c>
      <c r="AO20" s="14" t="str">
        <f t="shared" si="3"/>
        <v>WO</v>
      </c>
      <c r="AP20" s="46"/>
      <c r="AQ20" s="44"/>
      <c r="AR20" s="4">
        <v>9</v>
      </c>
      <c r="AS20" s="5">
        <v>1009</v>
      </c>
      <c r="AT20" s="5" t="str">
        <f t="shared" si="4"/>
        <v>August</v>
      </c>
      <c r="AU20" s="24" t="s">
        <v>30</v>
      </c>
      <c r="AV20">
        <f t="shared" si="11"/>
        <v>20</v>
      </c>
      <c r="AW20">
        <f t="shared" si="5"/>
        <v>3</v>
      </c>
      <c r="AX20">
        <f t="shared" si="6"/>
        <v>1</v>
      </c>
      <c r="AY20">
        <f t="shared" si="7"/>
        <v>5</v>
      </c>
      <c r="AZ20">
        <f t="shared" si="8"/>
        <v>31</v>
      </c>
      <c r="BA20">
        <f>Janreport28[[#This Row],[Days]]-Janreport28[[#This Row],[Absent]]</f>
        <v>28</v>
      </c>
      <c r="BB20" s="27">
        <v>13000</v>
      </c>
      <c r="BC20" s="27">
        <f>Janreport28[[#This Row],[Salary]]/Janreport28[[#This Row],[Days]]</f>
        <v>419.35483870967744</v>
      </c>
      <c r="BD20" s="27">
        <f>Janreport28[[#This Row],[Per day salary]]*Janreport28[[#This Row],[Absent]]</f>
        <v>1258.0645161290322</v>
      </c>
      <c r="BE20" s="35">
        <f>Janreport28[[#This Row],[Salary]]-Janreport28[[#This Row],[Deduction]]</f>
        <v>11741.935483870968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5</v>
      </c>
      <c r="M21" t="str">
        <f t="shared" si="10"/>
        <v>WO</v>
      </c>
      <c r="N21" t="s">
        <v>21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tr">
        <f t="shared" si="10"/>
        <v>WO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tr">
        <f t="shared" si="3"/>
        <v>WO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tr">
        <f t="shared" si="3"/>
        <v>WO</v>
      </c>
      <c r="AI21" t="s">
        <v>20</v>
      </c>
      <c r="AJ21" t="s">
        <v>20</v>
      </c>
      <c r="AK21" t="s">
        <v>20</v>
      </c>
      <c r="AL21" t="s">
        <v>21</v>
      </c>
      <c r="AM21" t="s">
        <v>20</v>
      </c>
      <c r="AN21" t="s">
        <v>22</v>
      </c>
      <c r="AO21" s="14" t="str">
        <f t="shared" si="3"/>
        <v>WO</v>
      </c>
      <c r="AP21" s="46"/>
      <c r="AQ21" s="44"/>
      <c r="AR21" s="4">
        <v>10</v>
      </c>
      <c r="AS21" s="5">
        <v>1010</v>
      </c>
      <c r="AT21" s="5" t="str">
        <f t="shared" si="4"/>
        <v>August</v>
      </c>
      <c r="AU21" s="24" t="s">
        <v>31</v>
      </c>
      <c r="AV21">
        <f t="shared" si="11"/>
        <v>21</v>
      </c>
      <c r="AW21">
        <f t="shared" si="5"/>
        <v>2</v>
      </c>
      <c r="AX21">
        <f t="shared" si="6"/>
        <v>1</v>
      </c>
      <c r="AY21">
        <f t="shared" si="7"/>
        <v>5</v>
      </c>
      <c r="AZ21">
        <f t="shared" si="8"/>
        <v>31</v>
      </c>
      <c r="BA21">
        <f>Janreport28[[#This Row],[Days]]-Janreport28[[#This Row],[Absent]]</f>
        <v>29</v>
      </c>
      <c r="BB21" s="27">
        <v>22000</v>
      </c>
      <c r="BC21" s="27">
        <f>Janreport28[[#This Row],[Salary]]/Janreport28[[#This Row],[Days]]</f>
        <v>709.67741935483866</v>
      </c>
      <c r="BD21" s="27">
        <f>Janreport28[[#This Row],[Per day salary]]*Janreport28[[#This Row],[Absent]]</f>
        <v>1419.3548387096773</v>
      </c>
      <c r="BE21" s="35">
        <f>Janreport28[[#This Row],[Salary]]-Janreport28[[#This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5</v>
      </c>
      <c r="M22" t="str">
        <f t="shared" si="10"/>
        <v>WO</v>
      </c>
      <c r="N22" t="s">
        <v>21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tr">
        <f t="shared" si="10"/>
        <v>WO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tr">
        <f t="shared" si="3"/>
        <v>WO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tr">
        <f t="shared" si="3"/>
        <v>WO</v>
      </c>
      <c r="AI22" t="s">
        <v>20</v>
      </c>
      <c r="AJ22" t="s">
        <v>20</v>
      </c>
      <c r="AK22" t="s">
        <v>20</v>
      </c>
      <c r="AL22" t="s">
        <v>21</v>
      </c>
      <c r="AM22" t="s">
        <v>20</v>
      </c>
      <c r="AN22" t="s">
        <v>22</v>
      </c>
      <c r="AO22" s="14" t="str">
        <f t="shared" si="3"/>
        <v>WO</v>
      </c>
      <c r="AP22" s="46"/>
      <c r="AQ22" s="44"/>
      <c r="AR22" s="4">
        <v>11</v>
      </c>
      <c r="AS22" s="5">
        <v>1011</v>
      </c>
      <c r="AT22" s="5" t="str">
        <f t="shared" si="4"/>
        <v>August</v>
      </c>
      <c r="AU22" s="24" t="s">
        <v>32</v>
      </c>
      <c r="AV22">
        <f t="shared" si="11"/>
        <v>21</v>
      </c>
      <c r="AW22">
        <f t="shared" si="5"/>
        <v>2</v>
      </c>
      <c r="AX22">
        <f t="shared" si="6"/>
        <v>1</v>
      </c>
      <c r="AY22">
        <f t="shared" si="7"/>
        <v>5</v>
      </c>
      <c r="AZ22">
        <f t="shared" si="8"/>
        <v>31</v>
      </c>
      <c r="BA22">
        <f>Janreport28[[#This Row],[Days]]-Janreport28[[#This Row],[Absent]]</f>
        <v>29</v>
      </c>
      <c r="BB22" s="27">
        <v>28000</v>
      </c>
      <c r="BC22" s="27">
        <f>Janreport28[[#This Row],[Salary]]/Janreport28[[#This Row],[Days]]</f>
        <v>903.22580645161293</v>
      </c>
      <c r="BD22" s="27">
        <f>Janreport28[[#This Row],[Per day salary]]*Janreport28[[#This Row],[Absent]]</f>
        <v>1806.4516129032259</v>
      </c>
      <c r="BE22" s="35">
        <f>Janreport28[[#This Row],[Salary]]-Janreport28[[#This Row],[Deduction]]</f>
        <v>26193.548387096773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5</v>
      </c>
      <c r="M23" t="str">
        <f t="shared" si="10"/>
        <v>WO</v>
      </c>
      <c r="N23" t="s">
        <v>21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  <c r="T23" s="42" t="str">
        <f t="shared" si="10"/>
        <v>WO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tr">
        <f t="shared" si="3"/>
        <v>WO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tr">
        <f t="shared" si="3"/>
        <v>WO</v>
      </c>
      <c r="AI23" t="s">
        <v>20</v>
      </c>
      <c r="AJ23" t="s">
        <v>20</v>
      </c>
      <c r="AK23" t="s">
        <v>20</v>
      </c>
      <c r="AL23" t="s">
        <v>21</v>
      </c>
      <c r="AM23" t="s">
        <v>20</v>
      </c>
      <c r="AN23" t="s">
        <v>22</v>
      </c>
      <c r="AO23" s="14" t="str">
        <f t="shared" si="3"/>
        <v>WO</v>
      </c>
      <c r="AP23" s="46"/>
      <c r="AQ23" s="44"/>
      <c r="AR23" s="4">
        <v>12</v>
      </c>
      <c r="AS23" s="5">
        <v>1012</v>
      </c>
      <c r="AT23" s="5" t="str">
        <f t="shared" si="4"/>
        <v>August</v>
      </c>
      <c r="AU23" s="24" t="s">
        <v>33</v>
      </c>
      <c r="AV23">
        <f t="shared" si="11"/>
        <v>20</v>
      </c>
      <c r="AW23">
        <f t="shared" si="5"/>
        <v>2</v>
      </c>
      <c r="AX23">
        <f t="shared" si="6"/>
        <v>2</v>
      </c>
      <c r="AY23">
        <f t="shared" si="7"/>
        <v>5</v>
      </c>
      <c r="AZ23">
        <f t="shared" si="8"/>
        <v>31</v>
      </c>
      <c r="BA23">
        <f>Janreport28[[#This Row],[Days]]-Janreport28[[#This Row],[Absent]]</f>
        <v>29</v>
      </c>
      <c r="BB23" s="27">
        <v>42000</v>
      </c>
      <c r="BC23" s="27">
        <f>Janreport28[[#This Row],[Salary]]/Janreport28[[#This Row],[Days]]</f>
        <v>1354.8387096774193</v>
      </c>
      <c r="BD23" s="27">
        <f>Janreport28[[#This Row],[Per day salary]]*Janreport28[[#This Row],[Absent]]</f>
        <v>2709.6774193548385</v>
      </c>
      <c r="BE23" s="35">
        <f>Janreport28[[#This Row],[Salary]]-Janreport28[[#This Row],[Deduction]]</f>
        <v>39290.322580645159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5</v>
      </c>
      <c r="M24" t="str">
        <f t="shared" si="10"/>
        <v>WO</v>
      </c>
      <c r="N24" t="s">
        <v>21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tr">
        <f t="shared" si="10"/>
        <v>WO</v>
      </c>
      <c r="U24" t="s">
        <v>20</v>
      </c>
      <c r="V24" t="s">
        <v>21</v>
      </c>
      <c r="W24" t="s">
        <v>20</v>
      </c>
      <c r="X24" t="s">
        <v>20</v>
      </c>
      <c r="Y24" t="s">
        <v>20</v>
      </c>
      <c r="Z24" t="s">
        <v>20</v>
      </c>
      <c r="AA24" t="str">
        <f t="shared" si="3"/>
        <v>WO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tr">
        <f t="shared" si="3"/>
        <v>WO</v>
      </c>
      <c r="AI24" t="s">
        <v>20</v>
      </c>
      <c r="AJ24" t="s">
        <v>20</v>
      </c>
      <c r="AK24" t="s">
        <v>20</v>
      </c>
      <c r="AL24" t="s">
        <v>21</v>
      </c>
      <c r="AM24" t="s">
        <v>20</v>
      </c>
      <c r="AN24" t="s">
        <v>22</v>
      </c>
      <c r="AO24" s="14" t="str">
        <f t="shared" si="3"/>
        <v>WO</v>
      </c>
      <c r="AP24" s="46"/>
      <c r="AQ24" s="44"/>
      <c r="AR24" s="4">
        <v>13</v>
      </c>
      <c r="AS24" s="5">
        <v>1013</v>
      </c>
      <c r="AT24" s="5" t="str">
        <f t="shared" si="4"/>
        <v>August</v>
      </c>
      <c r="AU24" s="24" t="s">
        <v>34</v>
      </c>
      <c r="AV24">
        <f t="shared" si="11"/>
        <v>20</v>
      </c>
      <c r="AW24">
        <f t="shared" si="5"/>
        <v>3</v>
      </c>
      <c r="AX24">
        <f t="shared" si="6"/>
        <v>1</v>
      </c>
      <c r="AY24">
        <f t="shared" si="7"/>
        <v>5</v>
      </c>
      <c r="AZ24">
        <f t="shared" si="8"/>
        <v>31</v>
      </c>
      <c r="BA24">
        <f>Janreport28[[#This Row],[Days]]-Janreport28[[#This Row],[Absent]]</f>
        <v>28</v>
      </c>
      <c r="BB24" s="27">
        <v>16000</v>
      </c>
      <c r="BC24" s="27">
        <f>Janreport28[[#This Row],[Salary]]/Janreport28[[#This Row],[Days]]</f>
        <v>516.12903225806451</v>
      </c>
      <c r="BD24" s="27">
        <f>Janreport28[[#This Row],[Per day salary]]*Janreport28[[#This Row],[Absent]]</f>
        <v>1548.3870967741937</v>
      </c>
      <c r="BE24" s="35">
        <f>Janreport28[[#This Row],[Salary]]-Janreport28[[#This Row],[Deduction]]</f>
        <v>14451.612903225807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5</v>
      </c>
      <c r="M25" t="str">
        <f t="shared" si="10"/>
        <v>WO</v>
      </c>
      <c r="N25" t="s">
        <v>21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tr">
        <f t="shared" si="10"/>
        <v>WO</v>
      </c>
      <c r="U25" t="s">
        <v>20</v>
      </c>
      <c r="V25" t="s">
        <v>20</v>
      </c>
      <c r="W25" t="s">
        <v>20</v>
      </c>
      <c r="X25" t="s">
        <v>20</v>
      </c>
      <c r="Y25" t="s">
        <v>21</v>
      </c>
      <c r="Z25" t="s">
        <v>20</v>
      </c>
      <c r="AA25" t="str">
        <f t="shared" si="3"/>
        <v>WO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tr">
        <f t="shared" si="3"/>
        <v>WO</v>
      </c>
      <c r="AI25" t="s">
        <v>20</v>
      </c>
      <c r="AJ25" t="s">
        <v>20</v>
      </c>
      <c r="AK25" t="s">
        <v>20</v>
      </c>
      <c r="AL25" t="s">
        <v>21</v>
      </c>
      <c r="AM25" t="s">
        <v>20</v>
      </c>
      <c r="AN25" t="s">
        <v>22</v>
      </c>
      <c r="AO25" s="14" t="str">
        <f t="shared" si="3"/>
        <v>WO</v>
      </c>
      <c r="AP25" s="46"/>
      <c r="AQ25" s="44"/>
      <c r="AR25" s="4">
        <v>14</v>
      </c>
      <c r="AS25" s="5">
        <v>1014</v>
      </c>
      <c r="AT25" s="5" t="str">
        <f t="shared" si="4"/>
        <v>August</v>
      </c>
      <c r="AU25" s="24" t="s">
        <v>35</v>
      </c>
      <c r="AV25">
        <f t="shared" si="11"/>
        <v>20</v>
      </c>
      <c r="AW25">
        <f t="shared" si="5"/>
        <v>3</v>
      </c>
      <c r="AX25">
        <f t="shared" si="6"/>
        <v>1</v>
      </c>
      <c r="AY25">
        <f t="shared" si="7"/>
        <v>5</v>
      </c>
      <c r="AZ25">
        <f t="shared" si="8"/>
        <v>31</v>
      </c>
      <c r="BA25">
        <f>Janreport28[[#This Row],[Days]]-Janreport28[[#This Row],[Absent]]</f>
        <v>28</v>
      </c>
      <c r="BB25" s="27">
        <v>19000</v>
      </c>
      <c r="BC25" s="27">
        <f>Janreport28[[#This Row],[Salary]]/Janreport28[[#This Row],[Days]]</f>
        <v>612.90322580645159</v>
      </c>
      <c r="BD25" s="27">
        <f>Janreport28[[#This Row],[Per day salary]]*Janreport28[[#This Row],[Absent]]</f>
        <v>1838.7096774193546</v>
      </c>
      <c r="BE25" s="35">
        <f>Janreport28[[#This Row],[Salary]]-Janreport28[[#This Row],[Deduction]]</f>
        <v>17161.290322580644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5</v>
      </c>
      <c r="M26" t="str">
        <f t="shared" si="10"/>
        <v>WO</v>
      </c>
      <c r="N26" t="s">
        <v>21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tr">
        <f t="shared" si="10"/>
        <v>WO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tr">
        <f t="shared" si="3"/>
        <v>WO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tr">
        <f t="shared" si="3"/>
        <v>WO</v>
      </c>
      <c r="AI26" t="s">
        <v>20</v>
      </c>
      <c r="AJ26" t="s">
        <v>20</v>
      </c>
      <c r="AK26" t="s">
        <v>20</v>
      </c>
      <c r="AL26" t="s">
        <v>21</v>
      </c>
      <c r="AM26" t="s">
        <v>20</v>
      </c>
      <c r="AN26" t="s">
        <v>22</v>
      </c>
      <c r="AO26" s="14" t="str">
        <f t="shared" si="3"/>
        <v>WO</v>
      </c>
      <c r="AP26" s="46"/>
      <c r="AQ26" s="44"/>
      <c r="AR26" s="4">
        <v>15</v>
      </c>
      <c r="AS26" s="5">
        <v>1015</v>
      </c>
      <c r="AT26" s="5" t="str">
        <f t="shared" si="4"/>
        <v>August</v>
      </c>
      <c r="AU26" s="24" t="s">
        <v>36</v>
      </c>
      <c r="AV26">
        <f t="shared" si="11"/>
        <v>21</v>
      </c>
      <c r="AW26">
        <f t="shared" si="5"/>
        <v>2</v>
      </c>
      <c r="AX26">
        <f t="shared" si="6"/>
        <v>1</v>
      </c>
      <c r="AY26">
        <f t="shared" si="7"/>
        <v>5</v>
      </c>
      <c r="AZ26">
        <f t="shared" si="8"/>
        <v>31</v>
      </c>
      <c r="BA26">
        <f>Janreport28[[#This Row],[Days]]-Janreport28[[#This Row],[Absent]]</f>
        <v>29</v>
      </c>
      <c r="BB26" s="27">
        <v>20000</v>
      </c>
      <c r="BC26" s="27">
        <f>Janreport28[[#This Row],[Salary]]/Janreport28[[#This Row],[Days]]</f>
        <v>645.16129032258061</v>
      </c>
      <c r="BD26" s="27">
        <f>Janreport28[[#This Row],[Per day salary]]*Janreport28[[#This Row],[Absent]]</f>
        <v>1290.3225806451612</v>
      </c>
      <c r="BE26" s="35">
        <f>Janreport28[[#This Row],[Salary]]-Janreport28[[#This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5</v>
      </c>
      <c r="M27" t="str">
        <f t="shared" si="10"/>
        <v>WO</v>
      </c>
      <c r="N27" t="s">
        <v>21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tr">
        <f t="shared" si="10"/>
        <v>WO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  <c r="Z27" t="s">
        <v>20</v>
      </c>
      <c r="AA27" t="str">
        <f t="shared" si="3"/>
        <v>WO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tr">
        <f t="shared" si="3"/>
        <v>WO</v>
      </c>
      <c r="AI27" t="s">
        <v>20</v>
      </c>
      <c r="AJ27" t="s">
        <v>20</v>
      </c>
      <c r="AK27" t="s">
        <v>20</v>
      </c>
      <c r="AL27" t="s">
        <v>21</v>
      </c>
      <c r="AM27" t="s">
        <v>20</v>
      </c>
      <c r="AN27" t="s">
        <v>22</v>
      </c>
      <c r="AO27" s="14" t="str">
        <f t="shared" si="3"/>
        <v>WO</v>
      </c>
      <c r="AP27" s="46"/>
      <c r="AQ27" s="44"/>
      <c r="AR27" s="4">
        <v>16</v>
      </c>
      <c r="AS27" s="5">
        <v>1016</v>
      </c>
      <c r="AT27" s="5" t="str">
        <f t="shared" si="4"/>
        <v>August</v>
      </c>
      <c r="AU27" s="24" t="s">
        <v>37</v>
      </c>
      <c r="AV27">
        <f t="shared" si="11"/>
        <v>21</v>
      </c>
      <c r="AW27">
        <f t="shared" si="5"/>
        <v>2</v>
      </c>
      <c r="AX27">
        <f t="shared" si="6"/>
        <v>1</v>
      </c>
      <c r="AY27">
        <f t="shared" si="7"/>
        <v>5</v>
      </c>
      <c r="AZ27">
        <f t="shared" si="8"/>
        <v>31</v>
      </c>
      <c r="BA27">
        <f>Janreport28[[#This Row],[Days]]-Janreport28[[#This Row],[Absent]]</f>
        <v>29</v>
      </c>
      <c r="BB27" s="27">
        <v>26000</v>
      </c>
      <c r="BC27" s="27">
        <f>Janreport28[[#This Row],[Salary]]/Janreport28[[#This Row],[Days]]</f>
        <v>838.70967741935488</v>
      </c>
      <c r="BD27" s="27">
        <f>Janreport28[[#This Row],[Per day salary]]*Janreport28[[#This Row],[Absent]]</f>
        <v>1677.4193548387098</v>
      </c>
      <c r="BE27" s="35">
        <f>Janreport28[[#This Row],[Salary]]-Janreport28[[#This Row],[Deduction]]</f>
        <v>24322.580645161292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5</v>
      </c>
      <c r="M28" t="str">
        <f t="shared" si="10"/>
        <v>WO</v>
      </c>
      <c r="N28" t="s">
        <v>21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tr">
        <f t="shared" si="10"/>
        <v>WO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tr">
        <f t="shared" ref="AA28:AO31" si="12">IF(AA$10="Sun","WO","")</f>
        <v>WO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tr">
        <f t="shared" si="12"/>
        <v>WO</v>
      </c>
      <c r="AI28" t="s">
        <v>20</v>
      </c>
      <c r="AJ28" t="s">
        <v>20</v>
      </c>
      <c r="AK28" t="s">
        <v>20</v>
      </c>
      <c r="AL28" t="s">
        <v>21</v>
      </c>
      <c r="AM28" t="s">
        <v>20</v>
      </c>
      <c r="AN28" t="s">
        <v>22</v>
      </c>
      <c r="AO28" s="14" t="str">
        <f t="shared" si="12"/>
        <v>WO</v>
      </c>
      <c r="AP28" s="46"/>
      <c r="AQ28" s="44"/>
      <c r="AR28" s="4">
        <v>17</v>
      </c>
      <c r="AS28" s="5">
        <v>1017</v>
      </c>
      <c r="AT28" s="5" t="str">
        <f t="shared" si="4"/>
        <v>August</v>
      </c>
      <c r="AU28" s="24" t="s">
        <v>38</v>
      </c>
      <c r="AV28">
        <f t="shared" si="11"/>
        <v>21</v>
      </c>
      <c r="AW28">
        <f t="shared" si="5"/>
        <v>2</v>
      </c>
      <c r="AX28">
        <f t="shared" si="6"/>
        <v>1</v>
      </c>
      <c r="AY28">
        <f t="shared" si="7"/>
        <v>5</v>
      </c>
      <c r="AZ28">
        <f t="shared" si="8"/>
        <v>31</v>
      </c>
      <c r="BA28">
        <f>Janreport28[[#This Row],[Days]]-Janreport28[[#This Row],[Absent]]</f>
        <v>29</v>
      </c>
      <c r="BB28" s="27">
        <v>28000</v>
      </c>
      <c r="BC28" s="27">
        <f>Janreport28[[#This Row],[Salary]]/Janreport28[[#This Row],[Days]]</f>
        <v>903.22580645161293</v>
      </c>
      <c r="BD28" s="27">
        <f>Janreport28[[#This Row],[Per day salary]]*Janreport28[[#This Row],[Absent]]</f>
        <v>1806.4516129032259</v>
      </c>
      <c r="BE28" s="35">
        <f>Janreport28[[#This Row],[Salary]]-Janreport28[[#This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5</v>
      </c>
      <c r="M29" t="str">
        <f t="shared" ref="K29:Z31" si="13">IF(M$10="Sun","WO","")</f>
        <v>WO</v>
      </c>
      <c r="N29" t="s">
        <v>21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tr">
        <f t="shared" si="13"/>
        <v>WO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tr">
        <f t="shared" si="12"/>
        <v>WO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tr">
        <f t="shared" si="12"/>
        <v>WO</v>
      </c>
      <c r="AI29" t="s">
        <v>20</v>
      </c>
      <c r="AJ29" t="s">
        <v>20</v>
      </c>
      <c r="AK29" t="s">
        <v>20</v>
      </c>
      <c r="AL29" t="s">
        <v>21</v>
      </c>
      <c r="AM29" t="s">
        <v>20</v>
      </c>
      <c r="AN29" t="s">
        <v>22</v>
      </c>
      <c r="AO29" s="14" t="str">
        <f t="shared" si="12"/>
        <v>WO</v>
      </c>
      <c r="AP29" s="46"/>
      <c r="AQ29" s="44"/>
      <c r="AR29" s="4">
        <v>18</v>
      </c>
      <c r="AS29" s="5">
        <v>1018</v>
      </c>
      <c r="AT29" s="5" t="str">
        <f t="shared" si="4"/>
        <v>August</v>
      </c>
      <c r="AU29" s="24" t="s">
        <v>39</v>
      </c>
      <c r="AV29">
        <f t="shared" si="11"/>
        <v>21</v>
      </c>
      <c r="AW29">
        <f t="shared" si="5"/>
        <v>2</v>
      </c>
      <c r="AX29">
        <f t="shared" si="6"/>
        <v>1</v>
      </c>
      <c r="AY29">
        <f t="shared" si="7"/>
        <v>5</v>
      </c>
      <c r="AZ29">
        <f t="shared" si="8"/>
        <v>31</v>
      </c>
      <c r="BA29">
        <f>Janreport28[[#This Row],[Days]]-Janreport28[[#This Row],[Absent]]</f>
        <v>29</v>
      </c>
      <c r="BB29" s="27">
        <v>39000</v>
      </c>
      <c r="BC29" s="27">
        <f>Janreport28[[#This Row],[Salary]]/Janreport28[[#This Row],[Days]]</f>
        <v>1258.0645161290322</v>
      </c>
      <c r="BD29" s="27">
        <f>Janreport28[[#This Row],[Per day salary]]*Janreport28[[#This Row],[Absent]]</f>
        <v>2516.1290322580644</v>
      </c>
      <c r="BE29" s="35">
        <f>Janreport28[[#This Row],[Salary]]-Janreport28[[#This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5</v>
      </c>
      <c r="M30" t="str">
        <f t="shared" si="13"/>
        <v>WO</v>
      </c>
      <c r="N30" t="s">
        <v>21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tr">
        <f t="shared" si="13"/>
        <v>WO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tr">
        <f t="shared" si="12"/>
        <v>WO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tr">
        <f t="shared" si="12"/>
        <v>WO</v>
      </c>
      <c r="AI30" t="s">
        <v>20</v>
      </c>
      <c r="AJ30" t="s">
        <v>20</v>
      </c>
      <c r="AK30" t="s">
        <v>20</v>
      </c>
      <c r="AL30" t="s">
        <v>21</v>
      </c>
      <c r="AM30" t="s">
        <v>20</v>
      </c>
      <c r="AN30" t="s">
        <v>22</v>
      </c>
      <c r="AO30" s="14" t="str">
        <f t="shared" si="12"/>
        <v>WO</v>
      </c>
      <c r="AP30" s="46"/>
      <c r="AQ30" s="44"/>
      <c r="AR30" s="4">
        <v>19</v>
      </c>
      <c r="AS30" s="5">
        <v>1019</v>
      </c>
      <c r="AT30" s="5" t="str">
        <f t="shared" si="4"/>
        <v>August</v>
      </c>
      <c r="AU30" s="24" t="s">
        <v>40</v>
      </c>
      <c r="AV30">
        <f t="shared" si="11"/>
        <v>21</v>
      </c>
      <c r="AW30">
        <f t="shared" si="5"/>
        <v>2</v>
      </c>
      <c r="AX30">
        <f t="shared" si="6"/>
        <v>1</v>
      </c>
      <c r="AY30">
        <f t="shared" si="7"/>
        <v>5</v>
      </c>
      <c r="AZ30">
        <f t="shared" si="8"/>
        <v>31</v>
      </c>
      <c r="BA30">
        <f>Janreport28[[#This Row],[Days]]-Janreport28[[#This Row],[Absent]]</f>
        <v>29</v>
      </c>
      <c r="BB30" s="27">
        <v>40000</v>
      </c>
      <c r="BC30" s="27">
        <f>Janreport28[[#This Row],[Salary]]/Janreport28[[#This Row],[Days]]</f>
        <v>1290.3225806451612</v>
      </c>
      <c r="BD30" s="27">
        <f>Janreport28[[#This Row],[Per day salary]]*Janreport28[[#This Row],[Absent]]</f>
        <v>2580.6451612903224</v>
      </c>
      <c r="BE30" s="35">
        <f>Janreport28[[#This Row],[Salary]]-Janreport28[[#This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5</v>
      </c>
      <c r="M31" s="15" t="str">
        <f t="shared" si="13"/>
        <v>WO</v>
      </c>
      <c r="N31" t="s">
        <v>21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s="15" t="str">
        <f t="shared" si="13"/>
        <v>WO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20</v>
      </c>
      <c r="AA31" s="15" t="str">
        <f t="shared" si="12"/>
        <v>WO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s="15" t="str">
        <f t="shared" si="12"/>
        <v>WO</v>
      </c>
      <c r="AI31" t="s">
        <v>20</v>
      </c>
      <c r="AJ31" t="s">
        <v>20</v>
      </c>
      <c r="AK31" t="s">
        <v>20</v>
      </c>
      <c r="AL31" t="s">
        <v>21</v>
      </c>
      <c r="AM31" t="s">
        <v>20</v>
      </c>
      <c r="AN31" t="s">
        <v>22</v>
      </c>
      <c r="AO31" s="16" t="str">
        <f t="shared" si="12"/>
        <v>WO</v>
      </c>
      <c r="AP31" s="46"/>
      <c r="AQ31" s="44"/>
      <c r="AR31" s="6">
        <v>20</v>
      </c>
      <c r="AS31" s="7">
        <v>1020</v>
      </c>
      <c r="AT31" s="7" t="str">
        <f t="shared" si="4"/>
        <v>August</v>
      </c>
      <c r="AU31" s="36" t="s">
        <v>41</v>
      </c>
      <c r="AV31" s="15">
        <f t="shared" si="11"/>
        <v>21</v>
      </c>
      <c r="AW31" s="15">
        <f t="shared" si="5"/>
        <v>2</v>
      </c>
      <c r="AX31" s="15">
        <f t="shared" si="6"/>
        <v>1</v>
      </c>
      <c r="AY31" s="15">
        <f t="shared" si="7"/>
        <v>5</v>
      </c>
      <c r="AZ31" s="15">
        <f t="shared" si="8"/>
        <v>31</v>
      </c>
      <c r="BA31" s="15">
        <f>Janreport28[[#This Row],[Days]]-Janreport28[[#This Row],[Absent]]</f>
        <v>29</v>
      </c>
      <c r="BB31" s="28">
        <v>42000</v>
      </c>
      <c r="BC31" s="28">
        <f>Janreport28[[#This Row],[Salary]]/Janreport28[[#This Row],[Days]]</f>
        <v>1354.8387096774193</v>
      </c>
      <c r="BD31" s="28">
        <f>Janreport28[[#This Row],[Per day salary]]*Janreport28[[#This Row],[Absent]]</f>
        <v>2709.6774193548385</v>
      </c>
      <c r="BE31" s="37">
        <f>Janreport28[[#This Row],[Salary]]-Janreport28[[#This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114" priority="1" operator="containsText" text="L">
      <formula>NOT(ISERROR(SEARCH("L",K12)))</formula>
    </cfRule>
    <cfRule type="containsText" dxfId="113" priority="2" operator="containsText" text="A">
      <formula>NOT(ISERROR(SEARCH("A",K12)))</formula>
    </cfRule>
    <cfRule type="containsText" dxfId="112" priority="3" operator="containsText" text="P">
      <formula>NOT(ISERROR(SEARCH("P",K12)))</formula>
    </cfRule>
    <cfRule type="containsText" dxfId="111" priority="4" operator="containsText" text="WO">
      <formula>NOT(ISERROR(SEARCH("WO",K12)))</formula>
    </cfRule>
    <cfRule type="containsText" dxfId="110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37DF7266-AB46-4B4D-8033-1EE6C7ABC45E}"/>
    <dataValidation type="list" allowBlank="1" showInputMessage="1" showErrorMessage="1" sqref="N12:S31 U12:Z31 AB12:AG31 AI12:AN31" xr:uid="{759F212E-2E66-4AE5-9E00-3E98343E7F27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A66A76-91A2-4507-9C80-01BB56E72A40}">
          <x14:formula1>
            <xm:f>Rough!$A$1:$A$12</xm:f>
          </x14:formula1>
          <xm:sqref>H8:H9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72D3-023D-4814-B1CE-1BFF621A847A}">
  <dimension ref="A1:BH43"/>
  <sheetViews>
    <sheetView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45901</v>
      </c>
      <c r="I8" s="51">
        <f>(DATEDIF($H$8,$K$8,"D"))+1</f>
        <v>30</v>
      </c>
      <c r="J8" s="51" t="s">
        <v>1</v>
      </c>
      <c r="K8" s="52">
        <f>EOMONTH(H8,0)</f>
        <v>45930</v>
      </c>
      <c r="L8" s="53"/>
      <c r="M8" s="53"/>
      <c r="N8" s="53" t="s">
        <v>2</v>
      </c>
      <c r="O8" s="53" t="str">
        <f>TEXT($H$8,"MMMM")</f>
        <v>September</v>
      </c>
      <c r="P8" s="54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Mon</v>
      </c>
      <c r="L10" s="10" t="str">
        <f t="shared" ref="L10:AB10" si="0">TEXT(L11,"DDD")</f>
        <v>Tue</v>
      </c>
      <c r="M10" s="10" t="str">
        <f t="shared" si="0"/>
        <v>Wed</v>
      </c>
      <c r="N10" s="10" t="str">
        <f t="shared" si="0"/>
        <v>Thu</v>
      </c>
      <c r="O10" s="10" t="str">
        <f t="shared" si="0"/>
        <v>Fri</v>
      </c>
      <c r="P10" s="10" t="str">
        <f t="shared" si="0"/>
        <v>Sat</v>
      </c>
      <c r="Q10" s="10" t="str">
        <f t="shared" si="0"/>
        <v>Sun</v>
      </c>
      <c r="R10" s="10" t="str">
        <f t="shared" si="0"/>
        <v>Mon</v>
      </c>
      <c r="S10" s="10" t="str">
        <f t="shared" si="0"/>
        <v>Tue</v>
      </c>
      <c r="T10" s="10" t="str">
        <f t="shared" si="0"/>
        <v>Wed</v>
      </c>
      <c r="U10" s="10" t="str">
        <f t="shared" si="0"/>
        <v>Thu</v>
      </c>
      <c r="V10" s="10" t="str">
        <f t="shared" si="0"/>
        <v>Fri</v>
      </c>
      <c r="W10" s="10" t="str">
        <f t="shared" si="0"/>
        <v>Sat</v>
      </c>
      <c r="X10" s="10" t="str">
        <f t="shared" si="0"/>
        <v>Sun</v>
      </c>
      <c r="Y10" s="10" t="str">
        <f t="shared" si="0"/>
        <v>Mon</v>
      </c>
      <c r="Z10" s="10" t="str">
        <f t="shared" si="0"/>
        <v>Tue</v>
      </c>
      <c r="AA10" s="10" t="str">
        <f t="shared" si="0"/>
        <v>Wed</v>
      </c>
      <c r="AB10" s="10" t="str">
        <f t="shared" si="0"/>
        <v>Thu</v>
      </c>
      <c r="AC10" s="10" t="str">
        <f>TEXT(AC11,"DDD")</f>
        <v>Fri</v>
      </c>
      <c r="AD10" s="10" t="str">
        <f>TEXT(AD11,"DDD")</f>
        <v>Sat</v>
      </c>
      <c r="AE10" s="10" t="str">
        <f t="shared" ref="AE10:AO10" si="1">TEXT(AE11,"DDD")</f>
        <v>Sun</v>
      </c>
      <c r="AF10" s="10" t="str">
        <f t="shared" si="1"/>
        <v>Mon</v>
      </c>
      <c r="AG10" s="10" t="str">
        <f t="shared" si="1"/>
        <v>Tue</v>
      </c>
      <c r="AH10" s="10" t="str">
        <f t="shared" si="1"/>
        <v>Wed</v>
      </c>
      <c r="AI10" s="10" t="str">
        <f t="shared" si="1"/>
        <v>Thu</v>
      </c>
      <c r="AJ10" s="10" t="str">
        <f t="shared" si="1"/>
        <v>Fri</v>
      </c>
      <c r="AK10" s="10" t="str">
        <f t="shared" si="1"/>
        <v>Sat</v>
      </c>
      <c r="AL10" s="10" t="str">
        <f t="shared" si="1"/>
        <v>Sun</v>
      </c>
      <c r="AM10" s="10" t="str">
        <f t="shared" si="1"/>
        <v>Mon</v>
      </c>
      <c r="AN10" s="10" t="str">
        <f t="shared" si="1"/>
        <v>Tue</v>
      </c>
      <c r="AO10" s="11" t="str">
        <f t="shared" si="1"/>
        <v/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45901</v>
      </c>
      <c r="L11" s="12">
        <f>IF(K$11&lt;$K$8,K11+1,"")</f>
        <v>45902</v>
      </c>
      <c r="M11" s="12">
        <f t="shared" ref="M11:AN11" si="2">IF(L$11&lt;$K$8,L11+1,"")</f>
        <v>45903</v>
      </c>
      <c r="N11" s="12">
        <f t="shared" si="2"/>
        <v>45904</v>
      </c>
      <c r="O11" s="12">
        <f t="shared" si="2"/>
        <v>45905</v>
      </c>
      <c r="P11" s="12">
        <f t="shared" si="2"/>
        <v>45906</v>
      </c>
      <c r="Q11" s="12">
        <f t="shared" si="2"/>
        <v>45907</v>
      </c>
      <c r="R11" s="12">
        <f t="shared" si="2"/>
        <v>45908</v>
      </c>
      <c r="S11" s="12">
        <f t="shared" si="2"/>
        <v>45909</v>
      </c>
      <c r="T11" s="12">
        <f t="shared" si="2"/>
        <v>45910</v>
      </c>
      <c r="U11" s="12">
        <f t="shared" si="2"/>
        <v>45911</v>
      </c>
      <c r="V11" s="12">
        <f t="shared" si="2"/>
        <v>45912</v>
      </c>
      <c r="W11" s="12">
        <f t="shared" si="2"/>
        <v>45913</v>
      </c>
      <c r="X11" s="12">
        <f t="shared" si="2"/>
        <v>45914</v>
      </c>
      <c r="Y11" s="12">
        <f t="shared" si="2"/>
        <v>45915</v>
      </c>
      <c r="Z11" s="12">
        <f t="shared" si="2"/>
        <v>45916</v>
      </c>
      <c r="AA11" s="12">
        <f t="shared" si="2"/>
        <v>45917</v>
      </c>
      <c r="AB11" s="12">
        <f t="shared" si="2"/>
        <v>45918</v>
      </c>
      <c r="AC11" s="12">
        <f t="shared" si="2"/>
        <v>45919</v>
      </c>
      <c r="AD11" s="12">
        <f t="shared" si="2"/>
        <v>45920</v>
      </c>
      <c r="AE11" s="12">
        <f t="shared" si="2"/>
        <v>45921</v>
      </c>
      <c r="AF11" s="12">
        <f t="shared" si="2"/>
        <v>45922</v>
      </c>
      <c r="AG11" s="12">
        <f t="shared" si="2"/>
        <v>45923</v>
      </c>
      <c r="AH11" s="12">
        <f t="shared" si="2"/>
        <v>45924</v>
      </c>
      <c r="AI11" s="12">
        <f t="shared" si="2"/>
        <v>45925</v>
      </c>
      <c r="AJ11" s="12">
        <f t="shared" si="2"/>
        <v>45926</v>
      </c>
      <c r="AK11" s="12">
        <f t="shared" si="2"/>
        <v>45927</v>
      </c>
      <c r="AL11" s="12">
        <f t="shared" si="2"/>
        <v>45928</v>
      </c>
      <c r="AM11" s="12">
        <f t="shared" si="2"/>
        <v>45929</v>
      </c>
      <c r="AN11" s="12">
        <f t="shared" si="2"/>
        <v>45930</v>
      </c>
      <c r="AO11" s="13" t="str">
        <f t="shared" ref="M11:AQ11" si="3">IF(AN11&lt;$K$8,AN11+1,"")</f>
        <v/>
      </c>
      <c r="AP11" s="48" t="str">
        <f t="shared" si="3"/>
        <v/>
      </c>
      <c r="AQ11" s="45" t="str">
        <f t="shared" si="3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tr">
        <f t="shared" ref="L12:AO27" si="4">IF(Q$10="Sun","WO","")</f>
        <v>WO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tr">
        <f t="shared" si="4"/>
        <v>WO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tr">
        <f>IF(AL$10="Sun","WO","")</f>
        <v>WO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tr">
        <f>IF(AL$10="Sun","WO","")</f>
        <v>WO</v>
      </c>
      <c r="AM12" t="s">
        <v>21</v>
      </c>
      <c r="AN12" t="s">
        <v>20</v>
      </c>
      <c r="AO12" s="14"/>
      <c r="AP12" s="46"/>
      <c r="AQ12" s="44"/>
      <c r="AR12" s="29">
        <v>1</v>
      </c>
      <c r="AS12" s="30">
        <v>1001</v>
      </c>
      <c r="AT12" s="30" t="str">
        <f t="shared" ref="AT12:AT31" si="5">$O$8</f>
        <v>September</v>
      </c>
      <c r="AU12" s="31" t="s">
        <v>19</v>
      </c>
      <c r="AV12" s="32">
        <f>COUNTIF($K12:$AO12,"P")</f>
        <v>25</v>
      </c>
      <c r="AW12" s="32">
        <f t="shared" ref="AW12:AW31" si="6">COUNTIF($K12:$AO12,"A")</f>
        <v>1</v>
      </c>
      <c r="AX12" s="32">
        <f t="shared" ref="AX12:AX31" si="7">COUNTIF($K12:$AO12,"L")</f>
        <v>0</v>
      </c>
      <c r="AY12" s="32">
        <f t="shared" ref="AY12:AY31" si="8">COUNTIF($K$10:$AO$10,"Sun")</f>
        <v>4</v>
      </c>
      <c r="AZ12" s="32">
        <f t="shared" ref="AZ12:AZ31" si="9">$I$8</f>
        <v>30</v>
      </c>
      <c r="BA12" s="32">
        <f>Janreport29[[#This Row],[Days]]-Janreport29[[#This Row],[Absent]]</f>
        <v>29</v>
      </c>
      <c r="BB12" s="33">
        <v>10000</v>
      </c>
      <c r="BC12" s="33">
        <f>Janreport29[[#This Row],[Salary]]/Janreport29[[#This Row],[Days]]</f>
        <v>333.33333333333331</v>
      </c>
      <c r="BD12" s="33">
        <f>Janreport29[[#This Row],[Per day salary]]*Janreport29[[#This Row],[Absent]]</f>
        <v>333.33333333333331</v>
      </c>
      <c r="BE12" s="34">
        <f>Janreport29[[#This Row],[Salary]]-Janreport29[[#This Row],[Deduction]]</f>
        <v>9666.6666666666661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10">COUNTIF($K$10:$AO$10,"Sun")</f>
        <v>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tr">
        <f t="shared" ref="K13:Z28" si="11">IF(Q$10="Sun","WO","")</f>
        <v>WO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tr">
        <f t="shared" si="11"/>
        <v>WO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tr">
        <f t="shared" si="4"/>
        <v>WO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tr">
        <f t="shared" si="4"/>
        <v>WO</v>
      </c>
      <c r="AM13" t="s">
        <v>21</v>
      </c>
      <c r="AN13" t="s">
        <v>20</v>
      </c>
      <c r="AO13" s="14"/>
      <c r="AP13" s="46"/>
      <c r="AQ13" s="44"/>
      <c r="AR13" s="4">
        <v>2</v>
      </c>
      <c r="AS13" s="5">
        <v>1002</v>
      </c>
      <c r="AT13" s="5" t="str">
        <f t="shared" si="5"/>
        <v>September</v>
      </c>
      <c r="AU13" s="24" t="s">
        <v>23</v>
      </c>
      <c r="AV13">
        <f t="shared" ref="AV13:AV31" si="12">COUNTIF($K13:$AO13,"P")</f>
        <v>25</v>
      </c>
      <c r="AW13">
        <f t="shared" si="6"/>
        <v>1</v>
      </c>
      <c r="AX13">
        <f t="shared" si="7"/>
        <v>0</v>
      </c>
      <c r="AY13">
        <f t="shared" si="8"/>
        <v>4</v>
      </c>
      <c r="AZ13">
        <f t="shared" si="9"/>
        <v>30</v>
      </c>
      <c r="BA13">
        <f>Janreport29[[#This Row],[Days]]-Janreport29[[#This Row],[Absent]]</f>
        <v>29</v>
      </c>
      <c r="BB13" s="27">
        <v>25000</v>
      </c>
      <c r="BC13" s="27">
        <f>Janreport29[[#This Row],[Salary]]/Janreport29[[#This Row],[Days]]</f>
        <v>833.33333333333337</v>
      </c>
      <c r="BD13" s="27">
        <f>Janreport29[[#This Row],[Per day salary]]*Janreport29[[#This Row],[Absent]]</f>
        <v>833.33333333333337</v>
      </c>
      <c r="BE13" s="35">
        <f>Janreport29[[#This Row],[Salary]]-Janreport29[[#This Row],[Deduction]]</f>
        <v>24166.666666666668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10"/>
        <v>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tr">
        <f t="shared" si="11"/>
        <v>WO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tr">
        <f t="shared" si="11"/>
        <v>WO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tr">
        <f t="shared" si="4"/>
        <v>WO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tr">
        <f t="shared" si="4"/>
        <v>WO</v>
      </c>
      <c r="AM14" t="s">
        <v>21</v>
      </c>
      <c r="AN14" t="s">
        <v>20</v>
      </c>
      <c r="AO14" s="14"/>
      <c r="AP14" s="46"/>
      <c r="AQ14" s="44"/>
      <c r="AR14" s="4">
        <v>3</v>
      </c>
      <c r="AS14" s="5">
        <v>1003</v>
      </c>
      <c r="AT14" s="5" t="str">
        <f t="shared" si="5"/>
        <v>September</v>
      </c>
      <c r="AU14" s="24" t="s">
        <v>24</v>
      </c>
      <c r="AV14">
        <f t="shared" si="12"/>
        <v>25</v>
      </c>
      <c r="AW14">
        <f t="shared" si="6"/>
        <v>1</v>
      </c>
      <c r="AX14">
        <f t="shared" si="7"/>
        <v>0</v>
      </c>
      <c r="AY14">
        <f t="shared" si="8"/>
        <v>4</v>
      </c>
      <c r="AZ14">
        <f t="shared" si="9"/>
        <v>30</v>
      </c>
      <c r="BA14">
        <f>Janreport29[[#This Row],[Days]]-Janreport29[[#This Row],[Absent]]</f>
        <v>29</v>
      </c>
      <c r="BB14" s="27">
        <v>32000</v>
      </c>
      <c r="BC14" s="27">
        <f>Janreport29[[#This Row],[Salary]]/Janreport29[[#This Row],[Days]]</f>
        <v>1066.6666666666667</v>
      </c>
      <c r="BD14" s="27">
        <f>Janreport29[[#This Row],[Per day salary]]*Janreport29[[#This Row],[Absent]]</f>
        <v>1066.6666666666667</v>
      </c>
      <c r="BE14" s="35">
        <f>Janreport29[[#This Row],[Salary]]-Janreport29[[#This Row],[Deduction]]</f>
        <v>30933.333333333332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10"/>
        <v>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tr">
        <f t="shared" si="11"/>
        <v>WO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tr">
        <f t="shared" si="11"/>
        <v>WO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tr">
        <f t="shared" si="4"/>
        <v>WO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tr">
        <f t="shared" si="4"/>
        <v>WO</v>
      </c>
      <c r="AM15" t="s">
        <v>21</v>
      </c>
      <c r="AN15" t="s">
        <v>20</v>
      </c>
      <c r="AO15" s="14"/>
      <c r="AP15" s="46"/>
      <c r="AQ15" s="44"/>
      <c r="AR15" s="4">
        <v>4</v>
      </c>
      <c r="AS15" s="5">
        <v>1004</v>
      </c>
      <c r="AT15" s="5" t="str">
        <f t="shared" si="5"/>
        <v>September</v>
      </c>
      <c r="AU15" s="24" t="s">
        <v>25</v>
      </c>
      <c r="AV15">
        <f t="shared" si="12"/>
        <v>25</v>
      </c>
      <c r="AW15">
        <f t="shared" si="6"/>
        <v>1</v>
      </c>
      <c r="AX15">
        <f t="shared" si="7"/>
        <v>0</v>
      </c>
      <c r="AY15">
        <f t="shared" si="8"/>
        <v>4</v>
      </c>
      <c r="AZ15">
        <f t="shared" si="9"/>
        <v>30</v>
      </c>
      <c r="BA15">
        <f>Janreport29[[#This Row],[Days]]-Janreport29[[#This Row],[Absent]]</f>
        <v>29</v>
      </c>
      <c r="BB15" s="27">
        <v>75000</v>
      </c>
      <c r="BC15" s="27">
        <f>Janreport29[[#This Row],[Salary]]/Janreport29[[#This Row],[Days]]</f>
        <v>2500</v>
      </c>
      <c r="BD15" s="27">
        <f>Janreport29[[#This Row],[Per day salary]]*Janreport29[[#This Row],[Absent]]</f>
        <v>2500</v>
      </c>
      <c r="BE15" s="35">
        <f>Janreport29[[#This Row],[Salary]]-Janreport29[[#This Row],[Deduction]]</f>
        <v>72500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10"/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tr">
        <f t="shared" si="11"/>
        <v>WO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tr">
        <f t="shared" si="11"/>
        <v>WO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tr">
        <f t="shared" si="4"/>
        <v>WO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tr">
        <f t="shared" si="4"/>
        <v>WO</v>
      </c>
      <c r="AM16" t="s">
        <v>21</v>
      </c>
      <c r="AN16" t="s">
        <v>20</v>
      </c>
      <c r="AO16" s="14"/>
      <c r="AP16" s="46"/>
      <c r="AQ16" s="44"/>
      <c r="AR16" s="4">
        <v>5</v>
      </c>
      <c r="AS16" s="5">
        <v>1005</v>
      </c>
      <c r="AT16" s="5" t="str">
        <f t="shared" si="5"/>
        <v>September</v>
      </c>
      <c r="AU16" s="24" t="s">
        <v>26</v>
      </c>
      <c r="AV16">
        <f t="shared" si="12"/>
        <v>25</v>
      </c>
      <c r="AW16">
        <f t="shared" si="6"/>
        <v>1</v>
      </c>
      <c r="AX16">
        <f t="shared" si="7"/>
        <v>0</v>
      </c>
      <c r="AY16">
        <f t="shared" si="8"/>
        <v>4</v>
      </c>
      <c r="AZ16">
        <f t="shared" si="9"/>
        <v>30</v>
      </c>
      <c r="BA16">
        <f>Janreport29[[#This Row],[Days]]-Janreport29[[#This Row],[Absent]]</f>
        <v>29</v>
      </c>
      <c r="BB16" s="27">
        <v>16000</v>
      </c>
      <c r="BC16" s="27">
        <f>Janreport29[[#This Row],[Salary]]/Janreport29[[#This Row],[Days]]</f>
        <v>533.33333333333337</v>
      </c>
      <c r="BD16" s="27">
        <f>Janreport29[[#This Row],[Per day salary]]*Janreport29[[#This Row],[Absent]]</f>
        <v>533.33333333333337</v>
      </c>
      <c r="BE16" s="35">
        <f>Janreport29[[#This Row],[Salary]]-Janreport29[[#This Row],[Deduction]]</f>
        <v>15466.666666666666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10"/>
        <v>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tr">
        <f t="shared" si="11"/>
        <v>WO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tr">
        <f t="shared" si="11"/>
        <v>WO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tr">
        <f t="shared" si="4"/>
        <v>WO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tr">
        <f t="shared" si="4"/>
        <v>WO</v>
      </c>
      <c r="AM17" t="s">
        <v>21</v>
      </c>
      <c r="AN17" t="s">
        <v>20</v>
      </c>
      <c r="AO17" s="14"/>
      <c r="AP17" s="46"/>
      <c r="AQ17" s="44"/>
      <c r="AR17" s="4">
        <v>6</v>
      </c>
      <c r="AS17" s="5">
        <v>1006</v>
      </c>
      <c r="AT17" s="5" t="str">
        <f t="shared" si="5"/>
        <v>September</v>
      </c>
      <c r="AU17" s="24" t="s">
        <v>27</v>
      </c>
      <c r="AV17">
        <f t="shared" si="12"/>
        <v>25</v>
      </c>
      <c r="AW17">
        <f t="shared" si="6"/>
        <v>1</v>
      </c>
      <c r="AX17">
        <f t="shared" si="7"/>
        <v>0</v>
      </c>
      <c r="AY17">
        <f t="shared" si="8"/>
        <v>4</v>
      </c>
      <c r="AZ17">
        <f t="shared" si="9"/>
        <v>30</v>
      </c>
      <c r="BA17">
        <f>Janreport29[[#This Row],[Days]]-Janreport29[[#This Row],[Absent]]</f>
        <v>29</v>
      </c>
      <c r="BB17" s="27">
        <v>31000</v>
      </c>
      <c r="BC17" s="27">
        <f>Janreport29[[#This Row],[Salary]]/Janreport29[[#This Row],[Days]]</f>
        <v>1033.3333333333333</v>
      </c>
      <c r="BD17" s="27">
        <f>Janreport29[[#This Row],[Per day salary]]*Janreport29[[#This Row],[Absent]]</f>
        <v>1033.3333333333333</v>
      </c>
      <c r="BE17" s="35">
        <f>Janreport29[[#This Row],[Salary]]-Janreport29[[#This Row],[Deduction]]</f>
        <v>29966.666666666668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10"/>
        <v>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tr">
        <f t="shared" si="11"/>
        <v>WO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tr">
        <f t="shared" si="11"/>
        <v>WO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tr">
        <f t="shared" si="4"/>
        <v>WO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tr">
        <f t="shared" si="4"/>
        <v>WO</v>
      </c>
      <c r="AM18" t="s">
        <v>21</v>
      </c>
      <c r="AN18" t="s">
        <v>20</v>
      </c>
      <c r="AO18" s="14"/>
      <c r="AP18" s="46"/>
      <c r="AQ18" s="44"/>
      <c r="AR18" s="4">
        <v>7</v>
      </c>
      <c r="AS18" s="5">
        <v>1007</v>
      </c>
      <c r="AT18" s="5" t="str">
        <f t="shared" si="5"/>
        <v>September</v>
      </c>
      <c r="AU18" s="24" t="s">
        <v>28</v>
      </c>
      <c r="AV18">
        <f t="shared" si="12"/>
        <v>25</v>
      </c>
      <c r="AW18">
        <f t="shared" si="6"/>
        <v>1</v>
      </c>
      <c r="AX18">
        <f t="shared" si="7"/>
        <v>0</v>
      </c>
      <c r="AY18">
        <f t="shared" si="8"/>
        <v>4</v>
      </c>
      <c r="AZ18">
        <f t="shared" si="9"/>
        <v>30</v>
      </c>
      <c r="BA18">
        <f>Janreport29[[#This Row],[Days]]-Janreport29[[#This Row],[Absent]]</f>
        <v>29</v>
      </c>
      <c r="BB18" s="27">
        <v>18000</v>
      </c>
      <c r="BC18" s="27">
        <f>Janreport29[[#This Row],[Salary]]/Janreport29[[#This Row],[Days]]</f>
        <v>600</v>
      </c>
      <c r="BD18" s="27">
        <f>Janreport29[[#This Row],[Per day salary]]*Janreport29[[#This Row],[Absent]]</f>
        <v>600</v>
      </c>
      <c r="BE18" s="35">
        <f>Janreport29[[#This Row],[Salary]]-Janreport29[[#This Row],[Deduction]]</f>
        <v>17400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10"/>
        <v>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tr">
        <f t="shared" si="11"/>
        <v>WO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tr">
        <f t="shared" si="11"/>
        <v>WO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tr">
        <f t="shared" si="4"/>
        <v>WO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tr">
        <f t="shared" si="4"/>
        <v>WO</v>
      </c>
      <c r="AM19" t="s">
        <v>21</v>
      </c>
      <c r="AN19" t="s">
        <v>20</v>
      </c>
      <c r="AO19" s="14"/>
      <c r="AP19" s="46"/>
      <c r="AQ19" s="44"/>
      <c r="AR19" s="4">
        <v>8</v>
      </c>
      <c r="AS19" s="5">
        <v>1008</v>
      </c>
      <c r="AT19" s="5" t="str">
        <f t="shared" si="5"/>
        <v>September</v>
      </c>
      <c r="AU19" s="24" t="s">
        <v>29</v>
      </c>
      <c r="AV19">
        <f t="shared" si="12"/>
        <v>25</v>
      </c>
      <c r="AW19">
        <f t="shared" si="6"/>
        <v>1</v>
      </c>
      <c r="AX19">
        <f t="shared" si="7"/>
        <v>0</v>
      </c>
      <c r="AY19">
        <f t="shared" si="8"/>
        <v>4</v>
      </c>
      <c r="AZ19">
        <f t="shared" si="9"/>
        <v>30</v>
      </c>
      <c r="BA19">
        <f>Janreport29[[#This Row],[Days]]-Janreport29[[#This Row],[Absent]]</f>
        <v>29</v>
      </c>
      <c r="BB19" s="27">
        <v>52000</v>
      </c>
      <c r="BC19" s="27">
        <f>Janreport29[[#This Row],[Salary]]/Janreport29[[#This Row],[Days]]</f>
        <v>1733.3333333333333</v>
      </c>
      <c r="BD19" s="27">
        <f>Janreport29[[#This Row],[Per day salary]]*Janreport29[[#This Row],[Absent]]</f>
        <v>1733.3333333333333</v>
      </c>
      <c r="BE19" s="35">
        <f>Janreport29[[#This Row],[Salary]]-Janreport29[[#This Row],[Deduction]]</f>
        <v>50266.666666666664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10"/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tr">
        <f t="shared" si="11"/>
        <v>WO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tr">
        <f t="shared" si="11"/>
        <v>WO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tr">
        <f t="shared" si="4"/>
        <v>WO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tr">
        <f t="shared" si="4"/>
        <v>WO</v>
      </c>
      <c r="AM20" t="s">
        <v>21</v>
      </c>
      <c r="AN20" t="s">
        <v>20</v>
      </c>
      <c r="AO20" s="14"/>
      <c r="AP20" s="46"/>
      <c r="AQ20" s="44"/>
      <c r="AR20" s="4">
        <v>9</v>
      </c>
      <c r="AS20" s="5">
        <v>1009</v>
      </c>
      <c r="AT20" s="5" t="str">
        <f t="shared" si="5"/>
        <v>September</v>
      </c>
      <c r="AU20" s="24" t="s">
        <v>30</v>
      </c>
      <c r="AV20">
        <f t="shared" si="12"/>
        <v>25</v>
      </c>
      <c r="AW20">
        <f t="shared" si="6"/>
        <v>1</v>
      </c>
      <c r="AX20">
        <f t="shared" si="7"/>
        <v>0</v>
      </c>
      <c r="AY20">
        <f t="shared" si="8"/>
        <v>4</v>
      </c>
      <c r="AZ20">
        <f t="shared" si="9"/>
        <v>30</v>
      </c>
      <c r="BA20">
        <f>Janreport29[[#This Row],[Days]]-Janreport29[[#This Row],[Absent]]</f>
        <v>29</v>
      </c>
      <c r="BB20" s="27">
        <v>13000</v>
      </c>
      <c r="BC20" s="27">
        <f>Janreport29[[#This Row],[Salary]]/Janreport29[[#This Row],[Days]]</f>
        <v>433.33333333333331</v>
      </c>
      <c r="BD20" s="27">
        <f>Janreport29[[#This Row],[Per day salary]]*Janreport29[[#This Row],[Absent]]</f>
        <v>433.33333333333331</v>
      </c>
      <c r="BE20" s="35">
        <f>Janreport29[[#This Row],[Salary]]-Janreport29[[#This Row],[Deduction]]</f>
        <v>12566.666666666666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10"/>
        <v>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tr">
        <f t="shared" si="11"/>
        <v>WO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tr">
        <f t="shared" si="11"/>
        <v>WO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tr">
        <f t="shared" si="4"/>
        <v>WO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tr">
        <f t="shared" si="4"/>
        <v>WO</v>
      </c>
      <c r="AM21" t="s">
        <v>21</v>
      </c>
      <c r="AN21" t="s">
        <v>20</v>
      </c>
      <c r="AO21" s="14"/>
      <c r="AP21" s="46"/>
      <c r="AQ21" s="44"/>
      <c r="AR21" s="4">
        <v>10</v>
      </c>
      <c r="AS21" s="5">
        <v>1010</v>
      </c>
      <c r="AT21" s="5" t="str">
        <f t="shared" si="5"/>
        <v>September</v>
      </c>
      <c r="AU21" s="24" t="s">
        <v>31</v>
      </c>
      <c r="AV21">
        <f t="shared" si="12"/>
        <v>25</v>
      </c>
      <c r="AW21">
        <f t="shared" si="6"/>
        <v>1</v>
      </c>
      <c r="AX21">
        <f t="shared" si="7"/>
        <v>0</v>
      </c>
      <c r="AY21">
        <f t="shared" si="8"/>
        <v>4</v>
      </c>
      <c r="AZ21">
        <f t="shared" si="9"/>
        <v>30</v>
      </c>
      <c r="BA21">
        <f>Janreport29[[#This Row],[Days]]-Janreport29[[#This Row],[Absent]]</f>
        <v>29</v>
      </c>
      <c r="BB21" s="27">
        <v>22000</v>
      </c>
      <c r="BC21" s="27">
        <f>Janreport29[[#This Row],[Salary]]/Janreport29[[#This Row],[Days]]</f>
        <v>733.33333333333337</v>
      </c>
      <c r="BD21" s="27">
        <f>Janreport29[[#This Row],[Per day salary]]*Janreport29[[#This Row],[Absent]]</f>
        <v>733.33333333333337</v>
      </c>
      <c r="BE21" s="35">
        <f>Janreport29[[#This Row],[Salary]]-Janreport29[[#This Row],[Deduction]]</f>
        <v>21266.666666666668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10"/>
        <v>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tr">
        <f t="shared" si="11"/>
        <v>WO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tr">
        <f t="shared" si="11"/>
        <v>WO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tr">
        <f t="shared" si="4"/>
        <v>WO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tr">
        <f t="shared" si="4"/>
        <v>WO</v>
      </c>
      <c r="AM22" t="s">
        <v>21</v>
      </c>
      <c r="AN22" t="s">
        <v>20</v>
      </c>
      <c r="AO22" s="14"/>
      <c r="AP22" s="46"/>
      <c r="AQ22" s="44"/>
      <c r="AR22" s="4">
        <v>11</v>
      </c>
      <c r="AS22" s="5">
        <v>1011</v>
      </c>
      <c r="AT22" s="5" t="str">
        <f t="shared" si="5"/>
        <v>September</v>
      </c>
      <c r="AU22" s="24" t="s">
        <v>32</v>
      </c>
      <c r="AV22">
        <f t="shared" si="12"/>
        <v>25</v>
      </c>
      <c r="AW22">
        <f t="shared" si="6"/>
        <v>1</v>
      </c>
      <c r="AX22">
        <f t="shared" si="7"/>
        <v>0</v>
      </c>
      <c r="AY22">
        <f t="shared" si="8"/>
        <v>4</v>
      </c>
      <c r="AZ22">
        <f t="shared" si="9"/>
        <v>30</v>
      </c>
      <c r="BA22">
        <f>Janreport29[[#This Row],[Days]]-Janreport29[[#This Row],[Absent]]</f>
        <v>29</v>
      </c>
      <c r="BB22" s="27">
        <v>28000</v>
      </c>
      <c r="BC22" s="27">
        <f>Janreport29[[#This Row],[Salary]]/Janreport29[[#This Row],[Days]]</f>
        <v>933.33333333333337</v>
      </c>
      <c r="BD22" s="27">
        <f>Janreport29[[#This Row],[Per day salary]]*Janreport29[[#This Row],[Absent]]</f>
        <v>933.33333333333337</v>
      </c>
      <c r="BE22" s="35">
        <f>Janreport29[[#This Row],[Salary]]-Janreport29[[#This Row],[Deduction]]</f>
        <v>27066.666666666668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10"/>
        <v>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tr">
        <f t="shared" si="11"/>
        <v>WO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tr">
        <f t="shared" si="11"/>
        <v>WO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tr">
        <f t="shared" si="4"/>
        <v>WO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tr">
        <f t="shared" si="4"/>
        <v>WO</v>
      </c>
      <c r="AM23" t="s">
        <v>21</v>
      </c>
      <c r="AN23" t="s">
        <v>20</v>
      </c>
      <c r="AO23" s="14"/>
      <c r="AP23" s="46"/>
      <c r="AQ23" s="44"/>
      <c r="AR23" s="4">
        <v>12</v>
      </c>
      <c r="AS23" s="5">
        <v>1012</v>
      </c>
      <c r="AT23" s="5" t="str">
        <f t="shared" si="5"/>
        <v>September</v>
      </c>
      <c r="AU23" s="24" t="s">
        <v>33</v>
      </c>
      <c r="AV23">
        <f t="shared" si="12"/>
        <v>25</v>
      </c>
      <c r="AW23">
        <f t="shared" si="6"/>
        <v>1</v>
      </c>
      <c r="AX23">
        <f t="shared" si="7"/>
        <v>0</v>
      </c>
      <c r="AY23">
        <f t="shared" si="8"/>
        <v>4</v>
      </c>
      <c r="AZ23">
        <f t="shared" si="9"/>
        <v>30</v>
      </c>
      <c r="BA23">
        <f>Janreport29[[#This Row],[Days]]-Janreport29[[#This Row],[Absent]]</f>
        <v>29</v>
      </c>
      <c r="BB23" s="27">
        <v>42000</v>
      </c>
      <c r="BC23" s="27">
        <f>Janreport29[[#This Row],[Salary]]/Janreport29[[#This Row],[Days]]</f>
        <v>1400</v>
      </c>
      <c r="BD23" s="27">
        <f>Janreport29[[#This Row],[Per day salary]]*Janreport29[[#This Row],[Absent]]</f>
        <v>1400</v>
      </c>
      <c r="BE23" s="35">
        <f>Janreport29[[#This Row],[Salary]]-Janreport29[[#This Row],[Deduction]]</f>
        <v>40600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10"/>
        <v>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tr">
        <f t="shared" si="11"/>
        <v>WO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tr">
        <f t="shared" si="11"/>
        <v>WO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tr">
        <f t="shared" si="4"/>
        <v>WO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tr">
        <f t="shared" si="4"/>
        <v>WO</v>
      </c>
      <c r="AM24" t="s">
        <v>21</v>
      </c>
      <c r="AN24" t="s">
        <v>20</v>
      </c>
      <c r="AO24" s="14"/>
      <c r="AP24" s="46"/>
      <c r="AQ24" s="44"/>
      <c r="AR24" s="4">
        <v>13</v>
      </c>
      <c r="AS24" s="5">
        <v>1013</v>
      </c>
      <c r="AT24" s="5" t="str">
        <f t="shared" si="5"/>
        <v>September</v>
      </c>
      <c r="AU24" s="24" t="s">
        <v>34</v>
      </c>
      <c r="AV24">
        <f t="shared" si="12"/>
        <v>25</v>
      </c>
      <c r="AW24">
        <f t="shared" si="6"/>
        <v>1</v>
      </c>
      <c r="AX24">
        <f t="shared" si="7"/>
        <v>0</v>
      </c>
      <c r="AY24">
        <f t="shared" si="8"/>
        <v>4</v>
      </c>
      <c r="AZ24">
        <f t="shared" si="9"/>
        <v>30</v>
      </c>
      <c r="BA24">
        <f>Janreport29[[#This Row],[Days]]-Janreport29[[#This Row],[Absent]]</f>
        <v>29</v>
      </c>
      <c r="BB24" s="27">
        <v>16000</v>
      </c>
      <c r="BC24" s="27">
        <f>Janreport29[[#This Row],[Salary]]/Janreport29[[#This Row],[Days]]</f>
        <v>533.33333333333337</v>
      </c>
      <c r="BD24" s="27">
        <f>Janreport29[[#This Row],[Per day salary]]*Janreport29[[#This Row],[Absent]]</f>
        <v>533.33333333333337</v>
      </c>
      <c r="BE24" s="35">
        <f>Janreport29[[#This Row],[Salary]]-Janreport29[[#This Row],[Deduction]]</f>
        <v>15466.666666666666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10"/>
        <v>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tr">
        <f t="shared" si="11"/>
        <v>WO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tr">
        <f t="shared" si="11"/>
        <v>WO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tr">
        <f t="shared" si="4"/>
        <v>WO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tr">
        <f t="shared" si="4"/>
        <v>WO</v>
      </c>
      <c r="AM25" t="s">
        <v>21</v>
      </c>
      <c r="AN25" t="s">
        <v>20</v>
      </c>
      <c r="AO25" s="14"/>
      <c r="AP25" s="46"/>
      <c r="AQ25" s="44"/>
      <c r="AR25" s="4">
        <v>14</v>
      </c>
      <c r="AS25" s="5">
        <v>1014</v>
      </c>
      <c r="AT25" s="5" t="str">
        <f t="shared" si="5"/>
        <v>September</v>
      </c>
      <c r="AU25" s="24" t="s">
        <v>35</v>
      </c>
      <c r="AV25">
        <f t="shared" si="12"/>
        <v>25</v>
      </c>
      <c r="AW25">
        <f t="shared" si="6"/>
        <v>1</v>
      </c>
      <c r="AX25">
        <f t="shared" si="7"/>
        <v>0</v>
      </c>
      <c r="AY25">
        <f t="shared" si="8"/>
        <v>4</v>
      </c>
      <c r="AZ25">
        <f t="shared" si="9"/>
        <v>30</v>
      </c>
      <c r="BA25">
        <f>Janreport29[[#This Row],[Days]]-Janreport29[[#This Row],[Absent]]</f>
        <v>29</v>
      </c>
      <c r="BB25" s="27">
        <v>19000</v>
      </c>
      <c r="BC25" s="27">
        <f>Janreport29[[#This Row],[Salary]]/Janreport29[[#This Row],[Days]]</f>
        <v>633.33333333333337</v>
      </c>
      <c r="BD25" s="27">
        <f>Janreport29[[#This Row],[Per day salary]]*Janreport29[[#This Row],[Absent]]</f>
        <v>633.33333333333337</v>
      </c>
      <c r="BE25" s="35">
        <f>Janreport29[[#This Row],[Salary]]-Janreport29[[#This Row],[Deduction]]</f>
        <v>18366.666666666668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10"/>
        <v>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tr">
        <f t="shared" si="11"/>
        <v>WO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tr">
        <f t="shared" si="11"/>
        <v>WO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tr">
        <f t="shared" si="4"/>
        <v>WO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tr">
        <f t="shared" si="4"/>
        <v>WO</v>
      </c>
      <c r="AM26" t="s">
        <v>21</v>
      </c>
      <c r="AN26" t="s">
        <v>20</v>
      </c>
      <c r="AO26" s="14"/>
      <c r="AP26" s="46"/>
      <c r="AQ26" s="44"/>
      <c r="AR26" s="4">
        <v>15</v>
      </c>
      <c r="AS26" s="5">
        <v>1015</v>
      </c>
      <c r="AT26" s="5" t="str">
        <f t="shared" si="5"/>
        <v>September</v>
      </c>
      <c r="AU26" s="24" t="s">
        <v>36</v>
      </c>
      <c r="AV26">
        <f t="shared" si="12"/>
        <v>25</v>
      </c>
      <c r="AW26">
        <f t="shared" si="6"/>
        <v>1</v>
      </c>
      <c r="AX26">
        <f t="shared" si="7"/>
        <v>0</v>
      </c>
      <c r="AY26">
        <f t="shared" si="8"/>
        <v>4</v>
      </c>
      <c r="AZ26">
        <f t="shared" si="9"/>
        <v>30</v>
      </c>
      <c r="BA26">
        <f>Janreport29[[#This Row],[Days]]-Janreport29[[#This Row],[Absent]]</f>
        <v>29</v>
      </c>
      <c r="BB26" s="27">
        <v>20000</v>
      </c>
      <c r="BC26" s="27">
        <f>Janreport29[[#This Row],[Salary]]/Janreport29[[#This Row],[Days]]</f>
        <v>666.66666666666663</v>
      </c>
      <c r="BD26" s="27">
        <f>Janreport29[[#This Row],[Per day salary]]*Janreport29[[#This Row],[Absent]]</f>
        <v>666.66666666666663</v>
      </c>
      <c r="BE26" s="35">
        <f>Janreport29[[#This Row],[Salary]]-Janreport29[[#This Row],[Deduction]]</f>
        <v>19333.333333333332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10"/>
        <v>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tr">
        <f t="shared" si="11"/>
        <v>WO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tr">
        <f t="shared" si="11"/>
        <v>WO</v>
      </c>
      <c r="Y27" t="s">
        <v>20</v>
      </c>
      <c r="Z27" t="s">
        <v>20</v>
      </c>
      <c r="AA27" t="s">
        <v>20</v>
      </c>
      <c r="AB27" t="s">
        <v>20</v>
      </c>
      <c r="AC27" t="s">
        <v>20</v>
      </c>
      <c r="AD27" t="s">
        <v>20</v>
      </c>
      <c r="AE27" t="str">
        <f t="shared" si="4"/>
        <v>WO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tr">
        <f t="shared" si="4"/>
        <v>WO</v>
      </c>
      <c r="AM27" t="s">
        <v>21</v>
      </c>
      <c r="AN27" t="s">
        <v>20</v>
      </c>
      <c r="AO27" s="14"/>
      <c r="AP27" s="46"/>
      <c r="AQ27" s="44"/>
      <c r="AR27" s="4">
        <v>16</v>
      </c>
      <c r="AS27" s="5">
        <v>1016</v>
      </c>
      <c r="AT27" s="5" t="str">
        <f t="shared" si="5"/>
        <v>September</v>
      </c>
      <c r="AU27" s="24" t="s">
        <v>37</v>
      </c>
      <c r="AV27">
        <f t="shared" si="12"/>
        <v>25</v>
      </c>
      <c r="AW27">
        <f t="shared" si="6"/>
        <v>1</v>
      </c>
      <c r="AX27">
        <f t="shared" si="7"/>
        <v>0</v>
      </c>
      <c r="AY27">
        <f t="shared" si="8"/>
        <v>4</v>
      </c>
      <c r="AZ27">
        <f t="shared" si="9"/>
        <v>30</v>
      </c>
      <c r="BA27">
        <f>Janreport29[[#This Row],[Days]]-Janreport29[[#This Row],[Absent]]</f>
        <v>29</v>
      </c>
      <c r="BB27" s="27">
        <v>26000</v>
      </c>
      <c r="BC27" s="27">
        <f>Janreport29[[#This Row],[Salary]]/Janreport29[[#This Row],[Days]]</f>
        <v>866.66666666666663</v>
      </c>
      <c r="BD27" s="27">
        <f>Janreport29[[#This Row],[Per day salary]]*Janreport29[[#This Row],[Absent]]</f>
        <v>866.66666666666663</v>
      </c>
      <c r="BE27" s="35">
        <f>Janreport29[[#This Row],[Salary]]-Janreport29[[#This Row],[Deduction]]</f>
        <v>25133.333333333332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10"/>
        <v>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tr">
        <f t="shared" si="11"/>
        <v>WO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tr">
        <f t="shared" si="11"/>
        <v>WO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tr">
        <f t="shared" ref="AA28:AO31" si="13">IF(AE$10="Sun","WO","")</f>
        <v>WO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tr">
        <f t="shared" si="13"/>
        <v>WO</v>
      </c>
      <c r="AM28" t="s">
        <v>21</v>
      </c>
      <c r="AN28" t="s">
        <v>20</v>
      </c>
      <c r="AO28" s="14"/>
      <c r="AP28" s="46"/>
      <c r="AQ28" s="44"/>
      <c r="AR28" s="4">
        <v>17</v>
      </c>
      <c r="AS28" s="5">
        <v>1017</v>
      </c>
      <c r="AT28" s="5" t="str">
        <f t="shared" si="5"/>
        <v>September</v>
      </c>
      <c r="AU28" s="24" t="s">
        <v>38</v>
      </c>
      <c r="AV28">
        <f t="shared" si="12"/>
        <v>25</v>
      </c>
      <c r="AW28">
        <f t="shared" si="6"/>
        <v>1</v>
      </c>
      <c r="AX28">
        <f t="shared" si="7"/>
        <v>0</v>
      </c>
      <c r="AY28">
        <f t="shared" si="8"/>
        <v>4</v>
      </c>
      <c r="AZ28">
        <f t="shared" si="9"/>
        <v>30</v>
      </c>
      <c r="BA28">
        <f>Janreport29[[#This Row],[Days]]-Janreport29[[#This Row],[Absent]]</f>
        <v>29</v>
      </c>
      <c r="BB28" s="27">
        <v>28000</v>
      </c>
      <c r="BC28" s="27">
        <f>Janreport29[[#This Row],[Salary]]/Janreport29[[#This Row],[Days]]</f>
        <v>933.33333333333337</v>
      </c>
      <c r="BD28" s="27">
        <f>Janreport29[[#This Row],[Per day salary]]*Janreport29[[#This Row],[Absent]]</f>
        <v>933.33333333333337</v>
      </c>
      <c r="BE28" s="35">
        <f>Janreport29[[#This Row],[Salary]]-Janreport29[[#This Row],[Deduction]]</f>
        <v>27066.666666666668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10"/>
        <v>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tr">
        <f t="shared" ref="K29:Z31" si="14">IF(Q$10="Sun","WO","")</f>
        <v>WO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tr">
        <f t="shared" si="14"/>
        <v>WO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tr">
        <f t="shared" si="13"/>
        <v>WO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tr">
        <f t="shared" si="13"/>
        <v>WO</v>
      </c>
      <c r="AM29" t="s">
        <v>21</v>
      </c>
      <c r="AN29" t="s">
        <v>20</v>
      </c>
      <c r="AO29" s="14"/>
      <c r="AP29" s="46"/>
      <c r="AQ29" s="44"/>
      <c r="AR29" s="4">
        <v>18</v>
      </c>
      <c r="AS29" s="5">
        <v>1018</v>
      </c>
      <c r="AT29" s="5" t="str">
        <f t="shared" si="5"/>
        <v>September</v>
      </c>
      <c r="AU29" s="24" t="s">
        <v>39</v>
      </c>
      <c r="AV29">
        <f t="shared" si="12"/>
        <v>25</v>
      </c>
      <c r="AW29">
        <f t="shared" si="6"/>
        <v>1</v>
      </c>
      <c r="AX29">
        <f t="shared" si="7"/>
        <v>0</v>
      </c>
      <c r="AY29">
        <f t="shared" si="8"/>
        <v>4</v>
      </c>
      <c r="AZ29">
        <f t="shared" si="9"/>
        <v>30</v>
      </c>
      <c r="BA29">
        <f>Janreport29[[#This Row],[Days]]-Janreport29[[#This Row],[Absent]]</f>
        <v>29</v>
      </c>
      <c r="BB29" s="27">
        <v>39000</v>
      </c>
      <c r="BC29" s="27">
        <f>Janreport29[[#This Row],[Salary]]/Janreport29[[#This Row],[Days]]</f>
        <v>1300</v>
      </c>
      <c r="BD29" s="27">
        <f>Janreport29[[#This Row],[Per day salary]]*Janreport29[[#This Row],[Absent]]</f>
        <v>1300</v>
      </c>
      <c r="BE29" s="35">
        <f>Janreport29[[#This Row],[Salary]]-Janreport29[[#This Row],[Deduction]]</f>
        <v>37700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10"/>
        <v>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tr">
        <f t="shared" si="14"/>
        <v>WO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tr">
        <f t="shared" si="14"/>
        <v>WO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tr">
        <f t="shared" si="13"/>
        <v>WO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tr">
        <f t="shared" si="13"/>
        <v>WO</v>
      </c>
      <c r="AM30" t="s">
        <v>21</v>
      </c>
      <c r="AN30" t="s">
        <v>20</v>
      </c>
      <c r="AO30" s="14"/>
      <c r="AP30" s="46"/>
      <c r="AQ30" s="44"/>
      <c r="AR30" s="4">
        <v>19</v>
      </c>
      <c r="AS30" s="5">
        <v>1019</v>
      </c>
      <c r="AT30" s="5" t="str">
        <f t="shared" si="5"/>
        <v>September</v>
      </c>
      <c r="AU30" s="24" t="s">
        <v>40</v>
      </c>
      <c r="AV30">
        <f t="shared" si="12"/>
        <v>25</v>
      </c>
      <c r="AW30">
        <f t="shared" si="6"/>
        <v>1</v>
      </c>
      <c r="AX30">
        <f t="shared" si="7"/>
        <v>0</v>
      </c>
      <c r="AY30">
        <f t="shared" si="8"/>
        <v>4</v>
      </c>
      <c r="AZ30">
        <f t="shared" si="9"/>
        <v>30</v>
      </c>
      <c r="BA30">
        <f>Janreport29[[#This Row],[Days]]-Janreport29[[#This Row],[Absent]]</f>
        <v>29</v>
      </c>
      <c r="BB30" s="27">
        <v>40000</v>
      </c>
      <c r="BC30" s="27">
        <f>Janreport29[[#This Row],[Salary]]/Janreport29[[#This Row],[Days]]</f>
        <v>1333.3333333333333</v>
      </c>
      <c r="BD30" s="27">
        <f>Janreport29[[#This Row],[Per day salary]]*Janreport29[[#This Row],[Absent]]</f>
        <v>1333.3333333333333</v>
      </c>
      <c r="BE30" s="35">
        <f>Janreport29[[#This Row],[Salary]]-Janreport29[[#This Row],[Deduction]]</f>
        <v>38666.666666666664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10"/>
        <v>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15" t="str">
        <f t="shared" si="14"/>
        <v>WO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s="15" t="str">
        <f t="shared" si="14"/>
        <v>WO</v>
      </c>
      <c r="Y31" t="s">
        <v>20</v>
      </c>
      <c r="Z31" t="s">
        <v>20</v>
      </c>
      <c r="AA31" t="s">
        <v>20</v>
      </c>
      <c r="AB31" t="s">
        <v>20</v>
      </c>
      <c r="AC31" t="s">
        <v>20</v>
      </c>
      <c r="AD31" t="s">
        <v>20</v>
      </c>
      <c r="AE31" s="15" t="str">
        <f t="shared" si="13"/>
        <v>WO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s="15" t="str">
        <f t="shared" si="13"/>
        <v>WO</v>
      </c>
      <c r="AM31" t="s">
        <v>21</v>
      </c>
      <c r="AN31" t="s">
        <v>20</v>
      </c>
      <c r="AO31" s="16"/>
      <c r="AP31" s="46"/>
      <c r="AQ31" s="44"/>
      <c r="AR31" s="6">
        <v>20</v>
      </c>
      <c r="AS31" s="7">
        <v>1020</v>
      </c>
      <c r="AT31" s="7" t="str">
        <f t="shared" si="5"/>
        <v>September</v>
      </c>
      <c r="AU31" s="36" t="s">
        <v>41</v>
      </c>
      <c r="AV31" s="15">
        <f t="shared" si="12"/>
        <v>25</v>
      </c>
      <c r="AW31" s="15">
        <f t="shared" si="6"/>
        <v>1</v>
      </c>
      <c r="AX31" s="15">
        <f t="shared" si="7"/>
        <v>0</v>
      </c>
      <c r="AY31" s="15">
        <f t="shared" si="8"/>
        <v>4</v>
      </c>
      <c r="AZ31" s="15">
        <f t="shared" si="9"/>
        <v>30</v>
      </c>
      <c r="BA31" s="15">
        <f>Janreport29[[#This Row],[Days]]-Janreport29[[#This Row],[Absent]]</f>
        <v>29</v>
      </c>
      <c r="BB31" s="28">
        <v>42000</v>
      </c>
      <c r="BC31" s="28">
        <f>Janreport29[[#This Row],[Salary]]/Janreport29[[#This Row],[Days]]</f>
        <v>1400</v>
      </c>
      <c r="BD31" s="28">
        <f>Janreport29[[#This Row],[Per day salary]]*Janreport29[[#This Row],[Absent]]</f>
        <v>1400</v>
      </c>
      <c r="BE31" s="37">
        <f>Janreport29[[#This Row],[Salary]]-Janreport29[[#This Row],[Deduction]]</f>
        <v>40600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91" priority="1" operator="containsText" text="L">
      <formula>NOT(ISERROR(SEARCH("L",K12)))</formula>
    </cfRule>
    <cfRule type="containsText" dxfId="90" priority="2" operator="containsText" text="A">
      <formula>NOT(ISERROR(SEARCH("A",K12)))</formula>
    </cfRule>
    <cfRule type="containsText" dxfId="89" priority="3" operator="containsText" text="P">
      <formula>NOT(ISERROR(SEARCH("P",K12)))</formula>
    </cfRule>
    <cfRule type="containsText" dxfId="88" priority="4" operator="containsText" text="WO">
      <formula>NOT(ISERROR(SEARCH("WO",K12)))</formula>
    </cfRule>
    <cfRule type="containsText" dxfId="87" priority="5" stopIfTrue="1" operator="containsText" text="WO">
      <formula>NOT(ISERROR(SEARCH("WO",K12)))</formula>
    </cfRule>
  </conditionalFormatting>
  <dataValidations count="2">
    <dataValidation allowBlank="1" showInputMessage="1" showErrorMessage="1" sqref="H11 AE12" xr:uid="{F6314B0F-B2D8-47A3-B43C-9DD6A8FF7D7A}"/>
    <dataValidation type="list" allowBlank="1" showInputMessage="1" showErrorMessage="1" sqref="Y12:AD31 R12:W31 K12:P31 AM12:AO31 AF12:AK31" xr:uid="{F31D73F0-208A-4E9E-8770-C2D4CCF3BA81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31138-A9FB-479E-A37E-A1010DB193A9}">
          <x14:formula1>
            <xm:f>Rough!$A$1:$A$12</xm:f>
          </x14:formula1>
          <xm:sqref>H8:H9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F82-43F6-4174-8AE8-0C69758C2EA3}">
  <dimension ref="A1:BH43"/>
  <sheetViews>
    <sheetView topLeftCell="A11"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45931</v>
      </c>
      <c r="I8" s="51">
        <f>(DATEDIF($H$8,$K$8,"D"))+1</f>
        <v>31</v>
      </c>
      <c r="J8" s="51" t="s">
        <v>1</v>
      </c>
      <c r="K8" s="52">
        <f>EOMONTH(H8,0)</f>
        <v>45961</v>
      </c>
      <c r="L8" s="53"/>
      <c r="M8" s="53"/>
      <c r="N8" s="53" t="s">
        <v>2</v>
      </c>
      <c r="O8" s="53" t="str">
        <f>TEXT($H$8,"MMMM")</f>
        <v>October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Wed</v>
      </c>
      <c r="L10" s="10" t="str">
        <f t="shared" ref="L10:AB10" si="0">TEXT(L11,"DDD")</f>
        <v>Thu</v>
      </c>
      <c r="M10" s="10" t="str">
        <f t="shared" si="0"/>
        <v>Fri</v>
      </c>
      <c r="N10" s="10" t="str">
        <f t="shared" si="0"/>
        <v>Sat</v>
      </c>
      <c r="O10" s="10" t="str">
        <f t="shared" si="0"/>
        <v>Sun</v>
      </c>
      <c r="P10" s="10" t="str">
        <f t="shared" si="0"/>
        <v>Mon</v>
      </c>
      <c r="Q10" s="10" t="str">
        <f t="shared" si="0"/>
        <v>Tue</v>
      </c>
      <c r="R10" s="10" t="str">
        <f t="shared" si="0"/>
        <v>Wed</v>
      </c>
      <c r="S10" s="10" t="str">
        <f t="shared" si="0"/>
        <v>Thu</v>
      </c>
      <c r="T10" s="10" t="str">
        <f t="shared" si="0"/>
        <v>Fri</v>
      </c>
      <c r="U10" s="10" t="str">
        <f t="shared" si="0"/>
        <v>Sat</v>
      </c>
      <c r="V10" s="10" t="str">
        <f t="shared" si="0"/>
        <v>Sun</v>
      </c>
      <c r="W10" s="10" t="str">
        <f t="shared" si="0"/>
        <v>Mon</v>
      </c>
      <c r="X10" s="10" t="str">
        <f t="shared" si="0"/>
        <v>Tue</v>
      </c>
      <c r="Y10" s="10" t="str">
        <f t="shared" si="0"/>
        <v>Wed</v>
      </c>
      <c r="Z10" s="10" t="str">
        <f t="shared" si="0"/>
        <v>Thu</v>
      </c>
      <c r="AA10" s="10" t="str">
        <f t="shared" si="0"/>
        <v>Fri</v>
      </c>
      <c r="AB10" s="10" t="str">
        <f t="shared" si="0"/>
        <v>Sat</v>
      </c>
      <c r="AC10" s="10" t="str">
        <f>TEXT(AC11,"DDD")</f>
        <v>Sun</v>
      </c>
      <c r="AD10" s="10" t="str">
        <f>TEXT(AD11,"DDD")</f>
        <v>Mon</v>
      </c>
      <c r="AE10" s="10" t="str">
        <f t="shared" ref="AE10:AO10" si="1">TEXT(AE11,"DDD")</f>
        <v>Tue</v>
      </c>
      <c r="AF10" s="10" t="str">
        <f t="shared" si="1"/>
        <v>Wed</v>
      </c>
      <c r="AG10" s="10" t="str">
        <f t="shared" si="1"/>
        <v>Thu</v>
      </c>
      <c r="AH10" s="10" t="str">
        <f t="shared" si="1"/>
        <v>Fri</v>
      </c>
      <c r="AI10" s="10" t="str">
        <f t="shared" si="1"/>
        <v>Sat</v>
      </c>
      <c r="AJ10" s="10" t="str">
        <f t="shared" si="1"/>
        <v>Sun</v>
      </c>
      <c r="AK10" s="10" t="str">
        <f t="shared" si="1"/>
        <v>Mon</v>
      </c>
      <c r="AL10" s="10" t="str">
        <f t="shared" si="1"/>
        <v>Tue</v>
      </c>
      <c r="AM10" s="10" t="str">
        <f t="shared" si="1"/>
        <v>Wed</v>
      </c>
      <c r="AN10" s="10" t="str">
        <f t="shared" si="1"/>
        <v>Thu</v>
      </c>
      <c r="AO10" s="11" t="str">
        <f t="shared" si="1"/>
        <v>Fri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45931</v>
      </c>
      <c r="L11" s="12">
        <f>IF(K11&lt;$K$8,K11+1,"")</f>
        <v>45932</v>
      </c>
      <c r="M11" s="12">
        <f t="shared" ref="M11:AQ11" si="2">IF(L11&lt;$K$8,L11+1,"")</f>
        <v>45933</v>
      </c>
      <c r="N11" s="12">
        <f t="shared" si="2"/>
        <v>45934</v>
      </c>
      <c r="O11" s="12">
        <f t="shared" si="2"/>
        <v>45935</v>
      </c>
      <c r="P11" s="12">
        <f t="shared" si="2"/>
        <v>45936</v>
      </c>
      <c r="Q11" s="12">
        <f t="shared" si="2"/>
        <v>45937</v>
      </c>
      <c r="R11" s="12">
        <f t="shared" si="2"/>
        <v>45938</v>
      </c>
      <c r="S11" s="12">
        <f t="shared" si="2"/>
        <v>45939</v>
      </c>
      <c r="T11" s="12">
        <f t="shared" si="2"/>
        <v>45940</v>
      </c>
      <c r="U11" s="12">
        <f t="shared" si="2"/>
        <v>45941</v>
      </c>
      <c r="V11" s="12">
        <f t="shared" si="2"/>
        <v>45942</v>
      </c>
      <c r="W11" s="12">
        <f t="shared" si="2"/>
        <v>45943</v>
      </c>
      <c r="X11" s="12">
        <f t="shared" si="2"/>
        <v>45944</v>
      </c>
      <c r="Y11" s="12">
        <f t="shared" si="2"/>
        <v>45945</v>
      </c>
      <c r="Z11" s="12">
        <f t="shared" si="2"/>
        <v>45946</v>
      </c>
      <c r="AA11" s="12">
        <f t="shared" si="2"/>
        <v>45947</v>
      </c>
      <c r="AB11" s="12">
        <f t="shared" si="2"/>
        <v>45948</v>
      </c>
      <c r="AC11" s="12">
        <f t="shared" si="2"/>
        <v>45949</v>
      </c>
      <c r="AD11" s="12">
        <f t="shared" si="2"/>
        <v>45950</v>
      </c>
      <c r="AE11" s="12">
        <f t="shared" si="2"/>
        <v>45951</v>
      </c>
      <c r="AF11" s="12">
        <f t="shared" si="2"/>
        <v>45952</v>
      </c>
      <c r="AG11" s="12">
        <f t="shared" si="2"/>
        <v>45953</v>
      </c>
      <c r="AH11" s="12">
        <f t="shared" si="2"/>
        <v>45954</v>
      </c>
      <c r="AI11" s="12">
        <f t="shared" si="2"/>
        <v>45955</v>
      </c>
      <c r="AJ11" s="12">
        <f t="shared" si="2"/>
        <v>45956</v>
      </c>
      <c r="AK11" s="12">
        <f t="shared" si="2"/>
        <v>45957</v>
      </c>
      <c r="AL11" s="12">
        <f t="shared" si="2"/>
        <v>45958</v>
      </c>
      <c r="AM11" s="12">
        <f t="shared" si="2"/>
        <v>45959</v>
      </c>
      <c r="AN11" s="12">
        <f t="shared" si="2"/>
        <v>45960</v>
      </c>
      <c r="AO11" s="13">
        <f t="shared" si="2"/>
        <v>45961</v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">
        <v>20</v>
      </c>
      <c r="M12" t="s">
        <v>20</v>
      </c>
      <c r="N12" t="s">
        <v>20</v>
      </c>
      <c r="O12" t="str">
        <f t="shared" ref="L12:AO27" si="3">IF(O$10="Sun","WO","")</f>
        <v>WO</v>
      </c>
      <c r="P12" t="s">
        <v>20</v>
      </c>
      <c r="Q12" t="s">
        <v>20</v>
      </c>
      <c r="R12" s="55" t="s">
        <v>22</v>
      </c>
      <c r="S12" t="s">
        <v>20</v>
      </c>
      <c r="T12" t="s">
        <v>21</v>
      </c>
      <c r="U12" t="s">
        <v>20</v>
      </c>
      <c r="V12" t="str">
        <f t="shared" si="3"/>
        <v>WO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tr">
        <f t="shared" si="3"/>
        <v>WO</v>
      </c>
      <c r="AD12" t="s">
        <v>21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tr">
        <f t="shared" si="3"/>
        <v>WO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s="46"/>
      <c r="AQ12" s="44"/>
      <c r="AR12" s="29">
        <v>1</v>
      </c>
      <c r="AS12" s="30">
        <v>1001</v>
      </c>
      <c r="AT12" s="30" t="str">
        <f t="shared" ref="AT12:AT31" si="4">$O$8</f>
        <v>October</v>
      </c>
      <c r="AU12" s="31" t="s">
        <v>19</v>
      </c>
      <c r="AV12" s="32">
        <f>COUNTIF($K12:$AO12,"P")</f>
        <v>24</v>
      </c>
      <c r="AW12" s="32">
        <f t="shared" ref="AW12:AW31" si="5">COUNTIF($K12:$AO12,"A")</f>
        <v>2</v>
      </c>
      <c r="AX12" s="32">
        <f t="shared" ref="AX12:AX31" si="6">COUNTIF($K12:$AO12,"L")</f>
        <v>1</v>
      </c>
      <c r="AY12" s="32">
        <f t="shared" ref="AY12:AY31" si="7">COUNTIF($K$10:$AO$10,"Sun")</f>
        <v>4</v>
      </c>
      <c r="AZ12" s="32">
        <f t="shared" ref="AZ12:AZ31" si="8">$I$8</f>
        <v>31</v>
      </c>
      <c r="BA12" s="32">
        <f>Janreport210[[#This Row],[Days]]-Janreport210[[#This Row],[Absent]]</f>
        <v>29</v>
      </c>
      <c r="BB12" s="33">
        <v>10000</v>
      </c>
      <c r="BC12" s="33">
        <f>Janreport210[[#This Row],[Salary]]/Janreport210[[#This Row],[Days]]</f>
        <v>322.58064516129031</v>
      </c>
      <c r="BD12" s="33">
        <f>Janreport210[[#This Row],[Per day salary]]*Janreport210[[#This Row],[Absent]]</f>
        <v>645.16129032258061</v>
      </c>
      <c r="BE12" s="34">
        <f>Janreport210[[#This Row],[Salary]]-Janreport210[[#This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9">COUNTIF($K$10:$AO$10,"Sun")</f>
        <v>4</v>
      </c>
      <c r="K13" t="s">
        <v>20</v>
      </c>
      <c r="L13" t="s">
        <v>20</v>
      </c>
      <c r="M13" t="s">
        <v>20</v>
      </c>
      <c r="N13" t="s">
        <v>20</v>
      </c>
      <c r="O13" t="str">
        <f t="shared" ref="K13:Z28" si="10">IF(O$10="Sun","WO","")</f>
        <v>WO</v>
      </c>
      <c r="P13" t="s">
        <v>20</v>
      </c>
      <c r="Q13" t="s">
        <v>20</v>
      </c>
      <c r="R13" s="55" t="s">
        <v>22</v>
      </c>
      <c r="S13" t="s">
        <v>20</v>
      </c>
      <c r="T13" t="s">
        <v>21</v>
      </c>
      <c r="U13" t="s">
        <v>20</v>
      </c>
      <c r="V13" t="str">
        <f t="shared" si="10"/>
        <v>WO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tr">
        <f t="shared" si="3"/>
        <v>WO</v>
      </c>
      <c r="AD13" t="s">
        <v>21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tr">
        <f t="shared" si="3"/>
        <v>WO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s="46"/>
      <c r="AQ13" s="44"/>
      <c r="AR13" s="4">
        <v>2</v>
      </c>
      <c r="AS13" s="5">
        <v>1002</v>
      </c>
      <c r="AT13" s="5" t="str">
        <f t="shared" si="4"/>
        <v>October</v>
      </c>
      <c r="AU13" s="24" t="s">
        <v>23</v>
      </c>
      <c r="AV13">
        <f t="shared" ref="AV13:AV31" si="11">COUNTIF($K13:$AO13,"P")</f>
        <v>24</v>
      </c>
      <c r="AW13">
        <f t="shared" si="5"/>
        <v>2</v>
      </c>
      <c r="AX13">
        <f t="shared" si="6"/>
        <v>1</v>
      </c>
      <c r="AY13">
        <f t="shared" si="7"/>
        <v>4</v>
      </c>
      <c r="AZ13">
        <f t="shared" si="8"/>
        <v>31</v>
      </c>
      <c r="BA13">
        <f>Janreport210[[#This Row],[Days]]-Janreport210[[#This Row],[Absent]]</f>
        <v>29</v>
      </c>
      <c r="BB13" s="27">
        <v>25000</v>
      </c>
      <c r="BC13" s="27">
        <f>Janreport210[[#This Row],[Salary]]/Janreport210[[#This Row],[Days]]</f>
        <v>806.45161290322585</v>
      </c>
      <c r="BD13" s="27">
        <f>Janreport210[[#This Row],[Per day salary]]*Janreport210[[#This Row],[Absent]]</f>
        <v>1612.9032258064517</v>
      </c>
      <c r="BE13" s="35">
        <f>Janreport210[[#This Row],[Salary]]-Janreport210[[#This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9"/>
        <v>4</v>
      </c>
      <c r="K14" t="s">
        <v>20</v>
      </c>
      <c r="L14" t="s">
        <v>20</v>
      </c>
      <c r="M14" t="s">
        <v>20</v>
      </c>
      <c r="N14" t="s">
        <v>20</v>
      </c>
      <c r="O14" t="str">
        <f t="shared" si="10"/>
        <v>WO</v>
      </c>
      <c r="P14" t="s">
        <v>20</v>
      </c>
      <c r="Q14" t="s">
        <v>20</v>
      </c>
      <c r="R14" s="55" t="s">
        <v>22</v>
      </c>
      <c r="S14" t="s">
        <v>20</v>
      </c>
      <c r="T14" t="s">
        <v>21</v>
      </c>
      <c r="U14" t="s">
        <v>20</v>
      </c>
      <c r="V14" t="str">
        <f t="shared" si="10"/>
        <v>WO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tr">
        <f t="shared" si="3"/>
        <v>WO</v>
      </c>
      <c r="AD14" t="s">
        <v>21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tr">
        <f t="shared" si="3"/>
        <v>WO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s="46"/>
      <c r="AQ14" s="44"/>
      <c r="AR14" s="4">
        <v>3</v>
      </c>
      <c r="AS14" s="5">
        <v>1003</v>
      </c>
      <c r="AT14" s="5" t="str">
        <f t="shared" si="4"/>
        <v>October</v>
      </c>
      <c r="AU14" s="24" t="s">
        <v>24</v>
      </c>
      <c r="AV14">
        <f t="shared" si="11"/>
        <v>24</v>
      </c>
      <c r="AW14">
        <f t="shared" si="5"/>
        <v>2</v>
      </c>
      <c r="AX14">
        <f t="shared" si="6"/>
        <v>1</v>
      </c>
      <c r="AY14">
        <f t="shared" si="7"/>
        <v>4</v>
      </c>
      <c r="AZ14">
        <f t="shared" si="8"/>
        <v>31</v>
      </c>
      <c r="BA14">
        <f>Janreport210[[#This Row],[Days]]-Janreport210[[#This Row],[Absent]]</f>
        <v>29</v>
      </c>
      <c r="BB14" s="27">
        <v>32000</v>
      </c>
      <c r="BC14" s="27">
        <f>Janreport210[[#This Row],[Salary]]/Janreport210[[#This Row],[Days]]</f>
        <v>1032.258064516129</v>
      </c>
      <c r="BD14" s="27">
        <f>Janreport210[[#This Row],[Per day salary]]*Janreport210[[#This Row],[Absent]]</f>
        <v>2064.516129032258</v>
      </c>
      <c r="BE14" s="35">
        <f>Janreport210[[#This Row],[Salary]]-Janreport210[[#This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9"/>
        <v>4</v>
      </c>
      <c r="K15" t="s">
        <v>20</v>
      </c>
      <c r="L15" t="s">
        <v>20</v>
      </c>
      <c r="M15" t="s">
        <v>20</v>
      </c>
      <c r="N15" t="s">
        <v>20</v>
      </c>
      <c r="O15" t="str">
        <f t="shared" si="10"/>
        <v>WO</v>
      </c>
      <c r="P15" t="s">
        <v>20</v>
      </c>
      <c r="Q15" t="s">
        <v>20</v>
      </c>
      <c r="R15" s="55" t="s">
        <v>22</v>
      </c>
      <c r="S15" t="s">
        <v>20</v>
      </c>
      <c r="T15" t="s">
        <v>21</v>
      </c>
      <c r="U15" t="s">
        <v>20</v>
      </c>
      <c r="V15" t="str">
        <f t="shared" si="10"/>
        <v>WO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tr">
        <f t="shared" si="3"/>
        <v>WO</v>
      </c>
      <c r="AD15" t="s">
        <v>21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tr">
        <f t="shared" si="3"/>
        <v>WO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s="46"/>
      <c r="AQ15" s="44"/>
      <c r="AR15" s="4">
        <v>4</v>
      </c>
      <c r="AS15" s="5">
        <v>1004</v>
      </c>
      <c r="AT15" s="5" t="str">
        <f t="shared" si="4"/>
        <v>October</v>
      </c>
      <c r="AU15" s="24" t="s">
        <v>25</v>
      </c>
      <c r="AV15">
        <f t="shared" si="11"/>
        <v>24</v>
      </c>
      <c r="AW15">
        <f t="shared" si="5"/>
        <v>2</v>
      </c>
      <c r="AX15">
        <f t="shared" si="6"/>
        <v>1</v>
      </c>
      <c r="AY15">
        <f t="shared" si="7"/>
        <v>4</v>
      </c>
      <c r="AZ15">
        <f t="shared" si="8"/>
        <v>31</v>
      </c>
      <c r="BA15">
        <f>Janreport210[[#This Row],[Days]]-Janreport210[[#This Row],[Absent]]</f>
        <v>29</v>
      </c>
      <c r="BB15" s="27">
        <v>75000</v>
      </c>
      <c r="BC15" s="27">
        <f>Janreport210[[#This Row],[Salary]]/Janreport210[[#This Row],[Days]]</f>
        <v>2419.3548387096776</v>
      </c>
      <c r="BD15" s="27">
        <f>Janreport210[[#This Row],[Per day salary]]*Janreport210[[#This Row],[Absent]]</f>
        <v>4838.7096774193551</v>
      </c>
      <c r="BE15" s="35">
        <f>Janreport210[[#This Row],[Salary]]-Janreport210[[#This Row],[Deduction]]</f>
        <v>70161.290322580651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9"/>
        <v>4</v>
      </c>
      <c r="K16" t="s">
        <v>20</v>
      </c>
      <c r="L16" t="s">
        <v>20</v>
      </c>
      <c r="M16" t="s">
        <v>20</v>
      </c>
      <c r="N16" t="s">
        <v>20</v>
      </c>
      <c r="O16" t="str">
        <f t="shared" si="10"/>
        <v>WO</v>
      </c>
      <c r="P16" t="s">
        <v>20</v>
      </c>
      <c r="Q16" t="s">
        <v>20</v>
      </c>
      <c r="R16" s="55" t="s">
        <v>22</v>
      </c>
      <c r="S16" t="s">
        <v>20</v>
      </c>
      <c r="T16" t="s">
        <v>21</v>
      </c>
      <c r="U16" t="s">
        <v>20</v>
      </c>
      <c r="V16" t="str">
        <f t="shared" si="10"/>
        <v>WO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tr">
        <f t="shared" si="3"/>
        <v>WO</v>
      </c>
      <c r="AD16" t="s">
        <v>21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tr">
        <f t="shared" si="3"/>
        <v>WO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  <c r="AP16" s="46"/>
      <c r="AQ16" s="44"/>
      <c r="AR16" s="4">
        <v>5</v>
      </c>
      <c r="AS16" s="5">
        <v>1005</v>
      </c>
      <c r="AT16" s="5" t="str">
        <f t="shared" si="4"/>
        <v>October</v>
      </c>
      <c r="AU16" s="24" t="s">
        <v>26</v>
      </c>
      <c r="AV16">
        <f t="shared" si="11"/>
        <v>24</v>
      </c>
      <c r="AW16">
        <f t="shared" si="5"/>
        <v>2</v>
      </c>
      <c r="AX16">
        <f t="shared" si="6"/>
        <v>1</v>
      </c>
      <c r="AY16">
        <f t="shared" si="7"/>
        <v>4</v>
      </c>
      <c r="AZ16">
        <f t="shared" si="8"/>
        <v>31</v>
      </c>
      <c r="BA16">
        <f>Janreport210[[#This Row],[Days]]-Janreport210[[#This Row],[Absent]]</f>
        <v>29</v>
      </c>
      <c r="BB16" s="27">
        <v>16000</v>
      </c>
      <c r="BC16" s="27">
        <f>Janreport210[[#This Row],[Salary]]/Janreport210[[#This Row],[Days]]</f>
        <v>516.12903225806451</v>
      </c>
      <c r="BD16" s="27">
        <f>Janreport210[[#This Row],[Per day salary]]*Janreport210[[#This Row],[Absent]]</f>
        <v>1032.258064516129</v>
      </c>
      <c r="BE16" s="35">
        <f>Janreport210[[#This Row],[Salary]]-Janreport210[[#This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9"/>
        <v>4</v>
      </c>
      <c r="K17" t="s">
        <v>20</v>
      </c>
      <c r="L17" t="s">
        <v>20</v>
      </c>
      <c r="M17" t="s">
        <v>20</v>
      </c>
      <c r="N17" t="s">
        <v>20</v>
      </c>
      <c r="O17" t="str">
        <f t="shared" si="10"/>
        <v>WO</v>
      </c>
      <c r="P17" t="s">
        <v>20</v>
      </c>
      <c r="Q17" t="s">
        <v>20</v>
      </c>
      <c r="R17" s="55" t="s">
        <v>22</v>
      </c>
      <c r="S17" t="s">
        <v>20</v>
      </c>
      <c r="T17" t="s">
        <v>21</v>
      </c>
      <c r="U17" t="s">
        <v>20</v>
      </c>
      <c r="V17" t="str">
        <f t="shared" si="10"/>
        <v>WO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tr">
        <f t="shared" si="3"/>
        <v>WO</v>
      </c>
      <c r="AD17" t="s">
        <v>21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tr">
        <f t="shared" si="3"/>
        <v>WO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s="46"/>
      <c r="AQ17" s="44"/>
      <c r="AR17" s="4">
        <v>6</v>
      </c>
      <c r="AS17" s="5">
        <v>1006</v>
      </c>
      <c r="AT17" s="5" t="str">
        <f t="shared" si="4"/>
        <v>October</v>
      </c>
      <c r="AU17" s="24" t="s">
        <v>27</v>
      </c>
      <c r="AV17">
        <f t="shared" si="11"/>
        <v>24</v>
      </c>
      <c r="AW17">
        <f t="shared" si="5"/>
        <v>2</v>
      </c>
      <c r="AX17">
        <f t="shared" si="6"/>
        <v>1</v>
      </c>
      <c r="AY17">
        <f t="shared" si="7"/>
        <v>4</v>
      </c>
      <c r="AZ17">
        <f t="shared" si="8"/>
        <v>31</v>
      </c>
      <c r="BA17">
        <f>Janreport210[[#This Row],[Days]]-Janreport210[[#This Row],[Absent]]</f>
        <v>29</v>
      </c>
      <c r="BB17" s="27">
        <v>31000</v>
      </c>
      <c r="BC17" s="27">
        <f>Janreport210[[#This Row],[Salary]]/Janreport210[[#This Row],[Days]]</f>
        <v>1000</v>
      </c>
      <c r="BD17" s="27">
        <f>Janreport210[[#This Row],[Per day salary]]*Janreport210[[#This Row],[Absent]]</f>
        <v>2000</v>
      </c>
      <c r="BE17" s="35">
        <f>Janreport210[[#This Row],[Salary]]-Janreport210[[#This Row],[Deduction]]</f>
        <v>29000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9"/>
        <v>4</v>
      </c>
      <c r="K18" t="s">
        <v>20</v>
      </c>
      <c r="L18" t="s">
        <v>20</v>
      </c>
      <c r="M18" t="s">
        <v>20</v>
      </c>
      <c r="N18" t="s">
        <v>20</v>
      </c>
      <c r="O18" t="str">
        <f t="shared" si="10"/>
        <v>WO</v>
      </c>
      <c r="P18" t="s">
        <v>20</v>
      </c>
      <c r="Q18" t="s">
        <v>21</v>
      </c>
      <c r="R18" s="55" t="s">
        <v>22</v>
      </c>
      <c r="S18" t="s">
        <v>20</v>
      </c>
      <c r="T18" t="s">
        <v>21</v>
      </c>
      <c r="U18" t="s">
        <v>20</v>
      </c>
      <c r="V18" t="str">
        <f t="shared" si="10"/>
        <v>WO</v>
      </c>
      <c r="W18" t="s">
        <v>20</v>
      </c>
      <c r="X18" t="s">
        <v>21</v>
      </c>
      <c r="Y18" t="s">
        <v>20</v>
      </c>
      <c r="Z18" t="s">
        <v>20</v>
      </c>
      <c r="AA18" t="s">
        <v>21</v>
      </c>
      <c r="AB18" t="s">
        <v>20</v>
      </c>
      <c r="AC18" t="str">
        <f t="shared" si="3"/>
        <v>WO</v>
      </c>
      <c r="AD18" t="s">
        <v>21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tr">
        <f t="shared" si="3"/>
        <v>WO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s="46"/>
      <c r="AQ18" s="44"/>
      <c r="AR18" s="4">
        <v>7</v>
      </c>
      <c r="AS18" s="5">
        <v>1007</v>
      </c>
      <c r="AT18" s="5" t="str">
        <f t="shared" si="4"/>
        <v>October</v>
      </c>
      <c r="AU18" s="24" t="s">
        <v>28</v>
      </c>
      <c r="AV18">
        <f t="shared" si="11"/>
        <v>21</v>
      </c>
      <c r="AW18">
        <f t="shared" si="5"/>
        <v>5</v>
      </c>
      <c r="AX18">
        <f t="shared" si="6"/>
        <v>1</v>
      </c>
      <c r="AY18">
        <f t="shared" si="7"/>
        <v>4</v>
      </c>
      <c r="AZ18">
        <f t="shared" si="8"/>
        <v>31</v>
      </c>
      <c r="BA18">
        <f>Janreport210[[#This Row],[Days]]-Janreport210[[#This Row],[Absent]]</f>
        <v>26</v>
      </c>
      <c r="BB18" s="27">
        <v>18000</v>
      </c>
      <c r="BC18" s="27">
        <f>Janreport210[[#This Row],[Salary]]/Janreport210[[#This Row],[Days]]</f>
        <v>580.64516129032256</v>
      </c>
      <c r="BD18" s="27">
        <f>Janreport210[[#This Row],[Per day salary]]*Janreport210[[#This Row],[Absent]]</f>
        <v>2903.2258064516127</v>
      </c>
      <c r="BE18" s="35">
        <f>Janreport210[[#This Row],[Salary]]-Janreport210[[#This Row],[Deduction]]</f>
        <v>15096.774193548386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9"/>
        <v>4</v>
      </c>
      <c r="K19" t="s">
        <v>20</v>
      </c>
      <c r="L19" t="s">
        <v>20</v>
      </c>
      <c r="M19" t="s">
        <v>20</v>
      </c>
      <c r="N19" t="s">
        <v>20</v>
      </c>
      <c r="O19" t="str">
        <f t="shared" si="10"/>
        <v>WO</v>
      </c>
      <c r="P19" t="s">
        <v>20</v>
      </c>
      <c r="Q19" t="s">
        <v>20</v>
      </c>
      <c r="R19" s="55" t="s">
        <v>22</v>
      </c>
      <c r="S19" t="s">
        <v>20</v>
      </c>
      <c r="T19" t="s">
        <v>21</v>
      </c>
      <c r="U19" t="s">
        <v>20</v>
      </c>
      <c r="V19" t="str">
        <f t="shared" si="10"/>
        <v>WO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tr">
        <f t="shared" si="3"/>
        <v>WO</v>
      </c>
      <c r="AD19" t="s">
        <v>21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tr">
        <f t="shared" si="3"/>
        <v>WO</v>
      </c>
      <c r="AK19" t="s">
        <v>20</v>
      </c>
      <c r="AL19" t="s">
        <v>20</v>
      </c>
      <c r="AM19" t="s">
        <v>20</v>
      </c>
      <c r="AN19" t="s">
        <v>20</v>
      </c>
      <c r="AO19" t="s">
        <v>20</v>
      </c>
      <c r="AP19" s="46"/>
      <c r="AQ19" s="44"/>
      <c r="AR19" s="4">
        <v>8</v>
      </c>
      <c r="AS19" s="5">
        <v>1008</v>
      </c>
      <c r="AT19" s="5" t="str">
        <f t="shared" si="4"/>
        <v>October</v>
      </c>
      <c r="AU19" s="24" t="s">
        <v>29</v>
      </c>
      <c r="AV19">
        <f t="shared" si="11"/>
        <v>24</v>
      </c>
      <c r="AW19">
        <f t="shared" si="5"/>
        <v>2</v>
      </c>
      <c r="AX19">
        <f t="shared" si="6"/>
        <v>1</v>
      </c>
      <c r="AY19">
        <f t="shared" si="7"/>
        <v>4</v>
      </c>
      <c r="AZ19">
        <f t="shared" si="8"/>
        <v>31</v>
      </c>
      <c r="BA19">
        <f>Janreport210[[#This Row],[Days]]-Janreport210[[#This Row],[Absent]]</f>
        <v>29</v>
      </c>
      <c r="BB19" s="27">
        <v>52000</v>
      </c>
      <c r="BC19" s="27">
        <f>Janreport210[[#This Row],[Salary]]/Janreport210[[#This Row],[Days]]</f>
        <v>1677.4193548387098</v>
      </c>
      <c r="BD19" s="27">
        <f>Janreport210[[#This Row],[Per day salary]]*Janreport210[[#This Row],[Absent]]</f>
        <v>3354.8387096774195</v>
      </c>
      <c r="BE19" s="35">
        <f>Janreport210[[#This Row],[Salary]]-Janreport210[[#This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9"/>
        <v>4</v>
      </c>
      <c r="K20" t="s">
        <v>20</v>
      </c>
      <c r="L20" t="s">
        <v>20</v>
      </c>
      <c r="M20" t="s">
        <v>20</v>
      </c>
      <c r="N20" t="s">
        <v>20</v>
      </c>
      <c r="O20" t="str">
        <f t="shared" si="10"/>
        <v>WO</v>
      </c>
      <c r="P20" t="s">
        <v>20</v>
      </c>
      <c r="Q20" t="s">
        <v>20</v>
      </c>
      <c r="R20" s="55" t="s">
        <v>22</v>
      </c>
      <c r="S20" t="s">
        <v>20</v>
      </c>
      <c r="T20" t="s">
        <v>21</v>
      </c>
      <c r="U20" t="s">
        <v>20</v>
      </c>
      <c r="V20" t="str">
        <f t="shared" si="10"/>
        <v>WO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tr">
        <f t="shared" si="3"/>
        <v>WO</v>
      </c>
      <c r="AD20" t="s">
        <v>21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tr">
        <f t="shared" si="3"/>
        <v>WO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s="46"/>
      <c r="AQ20" s="44"/>
      <c r="AR20" s="4">
        <v>9</v>
      </c>
      <c r="AS20" s="5">
        <v>1009</v>
      </c>
      <c r="AT20" s="5" t="str">
        <f t="shared" si="4"/>
        <v>October</v>
      </c>
      <c r="AU20" s="24" t="s">
        <v>30</v>
      </c>
      <c r="AV20">
        <f t="shared" si="11"/>
        <v>24</v>
      </c>
      <c r="AW20">
        <f t="shared" si="5"/>
        <v>2</v>
      </c>
      <c r="AX20">
        <f t="shared" si="6"/>
        <v>1</v>
      </c>
      <c r="AY20">
        <f t="shared" si="7"/>
        <v>4</v>
      </c>
      <c r="AZ20">
        <f t="shared" si="8"/>
        <v>31</v>
      </c>
      <c r="BA20">
        <f>Janreport210[[#This Row],[Days]]-Janreport210[[#This Row],[Absent]]</f>
        <v>29</v>
      </c>
      <c r="BB20" s="27">
        <v>13000</v>
      </c>
      <c r="BC20" s="27">
        <f>Janreport210[[#This Row],[Salary]]/Janreport210[[#This Row],[Days]]</f>
        <v>419.35483870967744</v>
      </c>
      <c r="BD20" s="27">
        <f>Janreport210[[#This Row],[Per day salary]]*Janreport210[[#This Row],[Absent]]</f>
        <v>838.70967741935488</v>
      </c>
      <c r="BE20" s="35">
        <f>Janreport210[[#This Row],[Salary]]-Janreport210[[#This Row],[Deduction]]</f>
        <v>12161.290322580646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9"/>
        <v>4</v>
      </c>
      <c r="K21" t="s">
        <v>20</v>
      </c>
      <c r="L21" t="s">
        <v>20</v>
      </c>
      <c r="M21" t="s">
        <v>20</v>
      </c>
      <c r="N21" t="s">
        <v>20</v>
      </c>
      <c r="O21" t="str">
        <f t="shared" si="10"/>
        <v>WO</v>
      </c>
      <c r="P21" t="s">
        <v>20</v>
      </c>
      <c r="Q21" t="s">
        <v>20</v>
      </c>
      <c r="R21" s="55" t="s">
        <v>22</v>
      </c>
      <c r="S21" t="s">
        <v>20</v>
      </c>
      <c r="T21" t="s">
        <v>21</v>
      </c>
      <c r="U21" t="s">
        <v>20</v>
      </c>
      <c r="V21" t="str">
        <f t="shared" si="10"/>
        <v>WO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tr">
        <f t="shared" si="3"/>
        <v>WO</v>
      </c>
      <c r="AD21" t="s">
        <v>21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tr">
        <f t="shared" si="3"/>
        <v>WO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s="46"/>
      <c r="AQ21" s="44"/>
      <c r="AR21" s="4">
        <v>10</v>
      </c>
      <c r="AS21" s="5">
        <v>1010</v>
      </c>
      <c r="AT21" s="5" t="str">
        <f t="shared" si="4"/>
        <v>October</v>
      </c>
      <c r="AU21" s="24" t="s">
        <v>31</v>
      </c>
      <c r="AV21">
        <f t="shared" si="11"/>
        <v>24</v>
      </c>
      <c r="AW21">
        <f t="shared" si="5"/>
        <v>2</v>
      </c>
      <c r="AX21">
        <f t="shared" si="6"/>
        <v>1</v>
      </c>
      <c r="AY21">
        <f t="shared" si="7"/>
        <v>4</v>
      </c>
      <c r="AZ21">
        <f t="shared" si="8"/>
        <v>31</v>
      </c>
      <c r="BA21">
        <f>Janreport210[[#This Row],[Days]]-Janreport210[[#This Row],[Absent]]</f>
        <v>29</v>
      </c>
      <c r="BB21" s="27">
        <v>22000</v>
      </c>
      <c r="BC21" s="27">
        <f>Janreport210[[#This Row],[Salary]]/Janreport210[[#This Row],[Days]]</f>
        <v>709.67741935483866</v>
      </c>
      <c r="BD21" s="27">
        <f>Janreport210[[#This Row],[Per day salary]]*Janreport210[[#This Row],[Absent]]</f>
        <v>1419.3548387096773</v>
      </c>
      <c r="BE21" s="35">
        <f>Janreport210[[#This Row],[Salary]]-Janreport210[[#This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9"/>
        <v>4</v>
      </c>
      <c r="K22" t="s">
        <v>20</v>
      </c>
      <c r="L22" t="s">
        <v>20</v>
      </c>
      <c r="M22" t="s">
        <v>20</v>
      </c>
      <c r="N22" t="s">
        <v>20</v>
      </c>
      <c r="O22" t="str">
        <f t="shared" si="10"/>
        <v>WO</v>
      </c>
      <c r="P22" t="s">
        <v>20</v>
      </c>
      <c r="Q22" t="s">
        <v>20</v>
      </c>
      <c r="R22" s="55" t="s">
        <v>22</v>
      </c>
      <c r="S22" t="s">
        <v>21</v>
      </c>
      <c r="T22" t="s">
        <v>21</v>
      </c>
      <c r="U22" t="s">
        <v>20</v>
      </c>
      <c r="V22" t="str">
        <f t="shared" si="10"/>
        <v>WO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tr">
        <f t="shared" si="3"/>
        <v>WO</v>
      </c>
      <c r="AD22" t="s">
        <v>21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tr">
        <f t="shared" si="3"/>
        <v>WO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s="46"/>
      <c r="AQ22" s="44"/>
      <c r="AR22" s="4">
        <v>11</v>
      </c>
      <c r="AS22" s="5">
        <v>1011</v>
      </c>
      <c r="AT22" s="5" t="str">
        <f t="shared" si="4"/>
        <v>October</v>
      </c>
      <c r="AU22" s="24" t="s">
        <v>32</v>
      </c>
      <c r="AV22">
        <f t="shared" si="11"/>
        <v>23</v>
      </c>
      <c r="AW22">
        <f t="shared" si="5"/>
        <v>3</v>
      </c>
      <c r="AX22">
        <f t="shared" si="6"/>
        <v>1</v>
      </c>
      <c r="AY22">
        <f t="shared" si="7"/>
        <v>4</v>
      </c>
      <c r="AZ22">
        <f t="shared" si="8"/>
        <v>31</v>
      </c>
      <c r="BA22">
        <f>Janreport210[[#This Row],[Days]]-Janreport210[[#This Row],[Absent]]</f>
        <v>28</v>
      </c>
      <c r="BB22" s="27">
        <v>28000</v>
      </c>
      <c r="BC22" s="27">
        <f>Janreport210[[#This Row],[Salary]]/Janreport210[[#This Row],[Days]]</f>
        <v>903.22580645161293</v>
      </c>
      <c r="BD22" s="27">
        <f>Janreport210[[#This Row],[Per day salary]]*Janreport210[[#This Row],[Absent]]</f>
        <v>2709.677419354839</v>
      </c>
      <c r="BE22" s="35">
        <f>Janreport210[[#This Row],[Salary]]-Janreport210[[#This Row],[Deduction]]</f>
        <v>25290.322580645159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9"/>
        <v>4</v>
      </c>
      <c r="K23" t="s">
        <v>20</v>
      </c>
      <c r="L23" t="s">
        <v>21</v>
      </c>
      <c r="M23" t="s">
        <v>20</v>
      </c>
      <c r="N23" t="s">
        <v>20</v>
      </c>
      <c r="O23" t="str">
        <f t="shared" si="10"/>
        <v>WO</v>
      </c>
      <c r="P23" t="s">
        <v>20</v>
      </c>
      <c r="Q23" t="s">
        <v>20</v>
      </c>
      <c r="R23" s="55" t="s">
        <v>22</v>
      </c>
      <c r="S23" t="s">
        <v>20</v>
      </c>
      <c r="T23" t="s">
        <v>21</v>
      </c>
      <c r="U23" t="s">
        <v>20</v>
      </c>
      <c r="V23" t="str">
        <f t="shared" si="10"/>
        <v>WO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tr">
        <f t="shared" si="3"/>
        <v>WO</v>
      </c>
      <c r="AD23" t="s">
        <v>21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tr">
        <f t="shared" si="3"/>
        <v>WO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s="46"/>
      <c r="AQ23" s="44"/>
      <c r="AR23" s="4">
        <v>12</v>
      </c>
      <c r="AS23" s="5">
        <v>1012</v>
      </c>
      <c r="AT23" s="5" t="str">
        <f t="shared" si="4"/>
        <v>October</v>
      </c>
      <c r="AU23" s="24" t="s">
        <v>33</v>
      </c>
      <c r="AV23">
        <f t="shared" si="11"/>
        <v>23</v>
      </c>
      <c r="AW23">
        <f t="shared" si="5"/>
        <v>3</v>
      </c>
      <c r="AX23">
        <f t="shared" si="6"/>
        <v>1</v>
      </c>
      <c r="AY23">
        <f t="shared" si="7"/>
        <v>4</v>
      </c>
      <c r="AZ23">
        <f t="shared" si="8"/>
        <v>31</v>
      </c>
      <c r="BA23">
        <f>Janreport210[[#This Row],[Days]]-Janreport210[[#This Row],[Absent]]</f>
        <v>28</v>
      </c>
      <c r="BB23" s="27">
        <v>42000</v>
      </c>
      <c r="BC23" s="27">
        <f>Janreport210[[#This Row],[Salary]]/Janreport210[[#This Row],[Days]]</f>
        <v>1354.8387096774193</v>
      </c>
      <c r="BD23" s="27">
        <f>Janreport210[[#This Row],[Per day salary]]*Janreport210[[#This Row],[Absent]]</f>
        <v>4064.5161290322576</v>
      </c>
      <c r="BE23" s="35">
        <f>Janreport210[[#This Row],[Salary]]-Janreport210[[#This Row],[Deduction]]</f>
        <v>37935.483870967742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9"/>
        <v>4</v>
      </c>
      <c r="K24" t="s">
        <v>20</v>
      </c>
      <c r="L24" t="s">
        <v>20</v>
      </c>
      <c r="M24" t="s">
        <v>20</v>
      </c>
      <c r="N24" t="s">
        <v>20</v>
      </c>
      <c r="O24" t="str">
        <f t="shared" si="10"/>
        <v>WO</v>
      </c>
      <c r="P24" t="s">
        <v>20</v>
      </c>
      <c r="Q24" t="s">
        <v>20</v>
      </c>
      <c r="R24" s="55" t="s">
        <v>22</v>
      </c>
      <c r="S24" t="s">
        <v>20</v>
      </c>
      <c r="T24" t="s">
        <v>21</v>
      </c>
      <c r="U24" t="s">
        <v>20</v>
      </c>
      <c r="V24" t="str">
        <f t="shared" si="10"/>
        <v>WO</v>
      </c>
      <c r="W24" t="s">
        <v>20</v>
      </c>
      <c r="X24" t="s">
        <v>20</v>
      </c>
      <c r="Y24" t="s">
        <v>20</v>
      </c>
      <c r="Z24" t="s">
        <v>21</v>
      </c>
      <c r="AA24" t="s">
        <v>20</v>
      </c>
      <c r="AB24" t="s">
        <v>20</v>
      </c>
      <c r="AC24" t="str">
        <f t="shared" si="3"/>
        <v>WO</v>
      </c>
      <c r="AD24" t="s">
        <v>21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tr">
        <f t="shared" si="3"/>
        <v>WO</v>
      </c>
      <c r="AK24" t="s">
        <v>20</v>
      </c>
      <c r="AL24" t="s">
        <v>20</v>
      </c>
      <c r="AM24" t="s">
        <v>20</v>
      </c>
      <c r="AN24" t="s">
        <v>20</v>
      </c>
      <c r="AO24" t="s">
        <v>20</v>
      </c>
      <c r="AP24" s="46"/>
      <c r="AQ24" s="44"/>
      <c r="AR24" s="4">
        <v>13</v>
      </c>
      <c r="AS24" s="5">
        <v>1013</v>
      </c>
      <c r="AT24" s="5" t="str">
        <f t="shared" si="4"/>
        <v>October</v>
      </c>
      <c r="AU24" s="24" t="s">
        <v>34</v>
      </c>
      <c r="AV24">
        <f t="shared" si="11"/>
        <v>23</v>
      </c>
      <c r="AW24">
        <f t="shared" si="5"/>
        <v>3</v>
      </c>
      <c r="AX24">
        <f t="shared" si="6"/>
        <v>1</v>
      </c>
      <c r="AY24">
        <f t="shared" si="7"/>
        <v>4</v>
      </c>
      <c r="AZ24">
        <f t="shared" si="8"/>
        <v>31</v>
      </c>
      <c r="BA24">
        <f>Janreport210[[#This Row],[Days]]-Janreport210[[#This Row],[Absent]]</f>
        <v>28</v>
      </c>
      <c r="BB24" s="27">
        <v>16000</v>
      </c>
      <c r="BC24" s="27">
        <f>Janreport210[[#This Row],[Salary]]/Janreport210[[#This Row],[Days]]</f>
        <v>516.12903225806451</v>
      </c>
      <c r="BD24" s="27">
        <f>Janreport210[[#This Row],[Per day salary]]*Janreport210[[#This Row],[Absent]]</f>
        <v>1548.3870967741937</v>
      </c>
      <c r="BE24" s="35">
        <f>Janreport210[[#This Row],[Salary]]-Janreport210[[#This Row],[Deduction]]</f>
        <v>14451.612903225807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9"/>
        <v>4</v>
      </c>
      <c r="K25" t="s">
        <v>20</v>
      </c>
      <c r="L25" t="s">
        <v>20</v>
      </c>
      <c r="M25" t="s">
        <v>20</v>
      </c>
      <c r="N25" t="s">
        <v>20</v>
      </c>
      <c r="O25" t="str">
        <f t="shared" si="10"/>
        <v>WO</v>
      </c>
      <c r="P25" t="s">
        <v>20</v>
      </c>
      <c r="Q25" t="s">
        <v>20</v>
      </c>
      <c r="R25" s="55" t="s">
        <v>22</v>
      </c>
      <c r="S25" t="s">
        <v>20</v>
      </c>
      <c r="T25" t="s">
        <v>21</v>
      </c>
      <c r="U25" t="s">
        <v>20</v>
      </c>
      <c r="V25" t="str">
        <f t="shared" si="10"/>
        <v>WO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tr">
        <f t="shared" si="3"/>
        <v>WO</v>
      </c>
      <c r="AD25" t="s">
        <v>21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tr">
        <f t="shared" si="3"/>
        <v>WO</v>
      </c>
      <c r="AK25" t="s">
        <v>20</v>
      </c>
      <c r="AL25" t="s">
        <v>20</v>
      </c>
      <c r="AM25" t="s">
        <v>20</v>
      </c>
      <c r="AN25" t="s">
        <v>20</v>
      </c>
      <c r="AO25" t="s">
        <v>20</v>
      </c>
      <c r="AP25" s="46"/>
      <c r="AQ25" s="44"/>
      <c r="AR25" s="4">
        <v>14</v>
      </c>
      <c r="AS25" s="5">
        <v>1014</v>
      </c>
      <c r="AT25" s="5" t="str">
        <f t="shared" si="4"/>
        <v>October</v>
      </c>
      <c r="AU25" s="24" t="s">
        <v>35</v>
      </c>
      <c r="AV25">
        <f t="shared" si="11"/>
        <v>24</v>
      </c>
      <c r="AW25">
        <f t="shared" si="5"/>
        <v>2</v>
      </c>
      <c r="AX25">
        <f t="shared" si="6"/>
        <v>1</v>
      </c>
      <c r="AY25">
        <f t="shared" si="7"/>
        <v>4</v>
      </c>
      <c r="AZ25">
        <f t="shared" si="8"/>
        <v>31</v>
      </c>
      <c r="BA25">
        <f>Janreport210[[#This Row],[Days]]-Janreport210[[#This Row],[Absent]]</f>
        <v>29</v>
      </c>
      <c r="BB25" s="27">
        <v>19000</v>
      </c>
      <c r="BC25" s="27">
        <f>Janreport210[[#This Row],[Salary]]/Janreport210[[#This Row],[Days]]</f>
        <v>612.90322580645159</v>
      </c>
      <c r="BD25" s="27">
        <f>Janreport210[[#This Row],[Per day salary]]*Janreport210[[#This Row],[Absent]]</f>
        <v>1225.8064516129032</v>
      </c>
      <c r="BE25" s="35">
        <f>Janreport210[[#This Row],[Salary]]-Janreport210[[#This Row],[Deduction]]</f>
        <v>17774.193548387098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9"/>
        <v>4</v>
      </c>
      <c r="K26" t="s">
        <v>20</v>
      </c>
      <c r="L26" t="s">
        <v>20</v>
      </c>
      <c r="M26" t="s">
        <v>20</v>
      </c>
      <c r="N26" t="s">
        <v>20</v>
      </c>
      <c r="O26" t="str">
        <f t="shared" si="10"/>
        <v>WO</v>
      </c>
      <c r="P26" t="s">
        <v>20</v>
      </c>
      <c r="Q26" t="s">
        <v>20</v>
      </c>
      <c r="R26" s="55" t="s">
        <v>22</v>
      </c>
      <c r="S26" t="s">
        <v>20</v>
      </c>
      <c r="T26" t="s">
        <v>21</v>
      </c>
      <c r="U26" t="s">
        <v>20</v>
      </c>
      <c r="V26" t="str">
        <f t="shared" si="10"/>
        <v>WO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tr">
        <f t="shared" si="3"/>
        <v>WO</v>
      </c>
      <c r="AD26" t="s">
        <v>21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tr">
        <f t="shared" si="3"/>
        <v>WO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s="46"/>
      <c r="AQ26" s="44"/>
      <c r="AR26" s="4">
        <v>15</v>
      </c>
      <c r="AS26" s="5">
        <v>1015</v>
      </c>
      <c r="AT26" s="5" t="str">
        <f t="shared" si="4"/>
        <v>October</v>
      </c>
      <c r="AU26" s="24" t="s">
        <v>36</v>
      </c>
      <c r="AV26">
        <f t="shared" si="11"/>
        <v>24</v>
      </c>
      <c r="AW26">
        <f t="shared" si="5"/>
        <v>2</v>
      </c>
      <c r="AX26">
        <f t="shared" si="6"/>
        <v>1</v>
      </c>
      <c r="AY26">
        <f t="shared" si="7"/>
        <v>4</v>
      </c>
      <c r="AZ26">
        <f t="shared" si="8"/>
        <v>31</v>
      </c>
      <c r="BA26">
        <f>Janreport210[[#This Row],[Days]]-Janreport210[[#This Row],[Absent]]</f>
        <v>29</v>
      </c>
      <c r="BB26" s="27">
        <v>20000</v>
      </c>
      <c r="BC26" s="27">
        <f>Janreport210[[#This Row],[Salary]]/Janreport210[[#This Row],[Days]]</f>
        <v>645.16129032258061</v>
      </c>
      <c r="BD26" s="27">
        <f>Janreport210[[#This Row],[Per day salary]]*Janreport210[[#This Row],[Absent]]</f>
        <v>1290.3225806451612</v>
      </c>
      <c r="BE26" s="35">
        <f>Janreport210[[#This Row],[Salary]]-Janreport210[[#This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9"/>
        <v>4</v>
      </c>
      <c r="K27" t="s">
        <v>20</v>
      </c>
      <c r="L27" t="s">
        <v>20</v>
      </c>
      <c r="M27" t="s">
        <v>20</v>
      </c>
      <c r="N27" t="s">
        <v>20</v>
      </c>
      <c r="O27" t="str">
        <f t="shared" si="10"/>
        <v>WO</v>
      </c>
      <c r="P27" t="s">
        <v>20</v>
      </c>
      <c r="Q27" t="s">
        <v>21</v>
      </c>
      <c r="R27" s="55" t="s">
        <v>22</v>
      </c>
      <c r="S27" t="s">
        <v>20</v>
      </c>
      <c r="T27" t="s">
        <v>21</v>
      </c>
      <c r="U27" t="s">
        <v>20</v>
      </c>
      <c r="V27" t="str">
        <f t="shared" si="10"/>
        <v>WO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t="s">
        <v>20</v>
      </c>
      <c r="AC27" t="str">
        <f t="shared" si="3"/>
        <v>WO</v>
      </c>
      <c r="AD27" t="s">
        <v>21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tr">
        <f t="shared" si="3"/>
        <v>WO</v>
      </c>
      <c r="AK27" t="s">
        <v>20</v>
      </c>
      <c r="AL27" t="s">
        <v>20</v>
      </c>
      <c r="AM27" t="s">
        <v>20</v>
      </c>
      <c r="AN27" t="s">
        <v>20</v>
      </c>
      <c r="AO27" t="s">
        <v>20</v>
      </c>
      <c r="AP27" s="46"/>
      <c r="AQ27" s="44"/>
      <c r="AR27" s="4">
        <v>16</v>
      </c>
      <c r="AS27" s="5">
        <v>1016</v>
      </c>
      <c r="AT27" s="5" t="str">
        <f t="shared" si="4"/>
        <v>October</v>
      </c>
      <c r="AU27" s="24" t="s">
        <v>37</v>
      </c>
      <c r="AV27">
        <f t="shared" si="11"/>
        <v>23</v>
      </c>
      <c r="AW27">
        <f t="shared" si="5"/>
        <v>3</v>
      </c>
      <c r="AX27">
        <f t="shared" si="6"/>
        <v>1</v>
      </c>
      <c r="AY27">
        <f t="shared" si="7"/>
        <v>4</v>
      </c>
      <c r="AZ27">
        <f t="shared" si="8"/>
        <v>31</v>
      </c>
      <c r="BA27">
        <f>Janreport210[[#This Row],[Days]]-Janreport210[[#This Row],[Absent]]</f>
        <v>28</v>
      </c>
      <c r="BB27" s="27">
        <v>26000</v>
      </c>
      <c r="BC27" s="27">
        <f>Janreport210[[#This Row],[Salary]]/Janreport210[[#This Row],[Days]]</f>
        <v>838.70967741935488</v>
      </c>
      <c r="BD27" s="27">
        <f>Janreport210[[#This Row],[Per day salary]]*Janreport210[[#This Row],[Absent]]</f>
        <v>2516.1290322580644</v>
      </c>
      <c r="BE27" s="35">
        <f>Janreport210[[#This Row],[Salary]]-Janreport210[[#This Row],[Deduction]]</f>
        <v>23483.870967741936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9"/>
        <v>4</v>
      </c>
      <c r="K28" t="s">
        <v>20</v>
      </c>
      <c r="L28" t="s">
        <v>20</v>
      </c>
      <c r="M28" t="s">
        <v>20</v>
      </c>
      <c r="N28" t="s">
        <v>20</v>
      </c>
      <c r="O28" t="str">
        <f t="shared" si="10"/>
        <v>WO</v>
      </c>
      <c r="P28" t="s">
        <v>20</v>
      </c>
      <c r="Q28" t="s">
        <v>20</v>
      </c>
      <c r="R28" s="55" t="s">
        <v>22</v>
      </c>
      <c r="S28" t="s">
        <v>20</v>
      </c>
      <c r="T28" t="s">
        <v>21</v>
      </c>
      <c r="U28" t="s">
        <v>20</v>
      </c>
      <c r="V28" t="str">
        <f t="shared" si="10"/>
        <v>WO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tr">
        <f t="shared" ref="AA28:AO31" si="12">IF(AC$10="Sun","WO","")</f>
        <v>WO</v>
      </c>
      <c r="AD28" t="s">
        <v>21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tr">
        <f t="shared" si="12"/>
        <v>WO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  <c r="AP28" s="46"/>
      <c r="AQ28" s="44"/>
      <c r="AR28" s="4">
        <v>17</v>
      </c>
      <c r="AS28" s="5">
        <v>1017</v>
      </c>
      <c r="AT28" s="5" t="str">
        <f t="shared" si="4"/>
        <v>October</v>
      </c>
      <c r="AU28" s="24" t="s">
        <v>38</v>
      </c>
      <c r="AV28">
        <f t="shared" si="11"/>
        <v>24</v>
      </c>
      <c r="AW28">
        <f t="shared" si="5"/>
        <v>2</v>
      </c>
      <c r="AX28">
        <f t="shared" si="6"/>
        <v>1</v>
      </c>
      <c r="AY28">
        <f t="shared" si="7"/>
        <v>4</v>
      </c>
      <c r="AZ28">
        <f t="shared" si="8"/>
        <v>31</v>
      </c>
      <c r="BA28">
        <f>Janreport210[[#This Row],[Days]]-Janreport210[[#This Row],[Absent]]</f>
        <v>29</v>
      </c>
      <c r="BB28" s="27">
        <v>28000</v>
      </c>
      <c r="BC28" s="27">
        <f>Janreport210[[#This Row],[Salary]]/Janreport210[[#This Row],[Days]]</f>
        <v>903.22580645161293</v>
      </c>
      <c r="BD28" s="27">
        <f>Janreport210[[#This Row],[Per day salary]]*Janreport210[[#This Row],[Absent]]</f>
        <v>1806.4516129032259</v>
      </c>
      <c r="BE28" s="35">
        <f>Janreport210[[#This Row],[Salary]]-Janreport210[[#This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9"/>
        <v>4</v>
      </c>
      <c r="K29" t="s">
        <v>20</v>
      </c>
      <c r="L29" t="s">
        <v>20</v>
      </c>
      <c r="M29" t="s">
        <v>20</v>
      </c>
      <c r="N29" t="s">
        <v>20</v>
      </c>
      <c r="O29" t="str">
        <f t="shared" ref="K29:Z31" si="13">IF(O$10="Sun","WO","")</f>
        <v>WO</v>
      </c>
      <c r="P29" t="s">
        <v>20</v>
      </c>
      <c r="Q29" t="s">
        <v>20</v>
      </c>
      <c r="R29" s="55" t="s">
        <v>22</v>
      </c>
      <c r="S29" t="s">
        <v>20</v>
      </c>
      <c r="T29" t="s">
        <v>21</v>
      </c>
      <c r="U29" t="s">
        <v>20</v>
      </c>
      <c r="V29" t="str">
        <f t="shared" si="13"/>
        <v>WO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tr">
        <f t="shared" si="12"/>
        <v>WO</v>
      </c>
      <c r="AD29" t="s">
        <v>21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tr">
        <f t="shared" si="12"/>
        <v>WO</v>
      </c>
      <c r="AK29" t="s">
        <v>20</v>
      </c>
      <c r="AL29" t="s">
        <v>20</v>
      </c>
      <c r="AM29" t="s">
        <v>20</v>
      </c>
      <c r="AN29" t="s">
        <v>20</v>
      </c>
      <c r="AO29" t="s">
        <v>20</v>
      </c>
      <c r="AP29" s="46"/>
      <c r="AQ29" s="44"/>
      <c r="AR29" s="4">
        <v>18</v>
      </c>
      <c r="AS29" s="5">
        <v>1018</v>
      </c>
      <c r="AT29" s="5" t="str">
        <f t="shared" si="4"/>
        <v>October</v>
      </c>
      <c r="AU29" s="24" t="s">
        <v>39</v>
      </c>
      <c r="AV29">
        <f t="shared" si="11"/>
        <v>24</v>
      </c>
      <c r="AW29">
        <f t="shared" si="5"/>
        <v>2</v>
      </c>
      <c r="AX29">
        <f t="shared" si="6"/>
        <v>1</v>
      </c>
      <c r="AY29">
        <f t="shared" si="7"/>
        <v>4</v>
      </c>
      <c r="AZ29">
        <f t="shared" si="8"/>
        <v>31</v>
      </c>
      <c r="BA29">
        <f>Janreport210[[#This Row],[Days]]-Janreport210[[#This Row],[Absent]]</f>
        <v>29</v>
      </c>
      <c r="BB29" s="27">
        <v>39000</v>
      </c>
      <c r="BC29" s="27">
        <f>Janreport210[[#This Row],[Salary]]/Janreport210[[#This Row],[Days]]</f>
        <v>1258.0645161290322</v>
      </c>
      <c r="BD29" s="27">
        <f>Janreport210[[#This Row],[Per day salary]]*Janreport210[[#This Row],[Absent]]</f>
        <v>2516.1290322580644</v>
      </c>
      <c r="BE29" s="35">
        <f>Janreport210[[#This Row],[Salary]]-Janreport210[[#This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9"/>
        <v>4</v>
      </c>
      <c r="K30" t="s">
        <v>20</v>
      </c>
      <c r="L30" t="s">
        <v>20</v>
      </c>
      <c r="M30" t="s">
        <v>20</v>
      </c>
      <c r="N30" t="s">
        <v>20</v>
      </c>
      <c r="O30" t="str">
        <f t="shared" si="13"/>
        <v>WO</v>
      </c>
      <c r="P30" t="s">
        <v>20</v>
      </c>
      <c r="Q30" t="s">
        <v>20</v>
      </c>
      <c r="R30" s="55" t="s">
        <v>22</v>
      </c>
      <c r="S30" t="s">
        <v>20</v>
      </c>
      <c r="T30" t="s">
        <v>21</v>
      </c>
      <c r="U30" t="s">
        <v>20</v>
      </c>
      <c r="V30" t="str">
        <f t="shared" si="13"/>
        <v>WO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tr">
        <f t="shared" si="12"/>
        <v>WO</v>
      </c>
      <c r="AD30" t="s">
        <v>21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tr">
        <f t="shared" si="12"/>
        <v>WO</v>
      </c>
      <c r="AK30" t="s">
        <v>20</v>
      </c>
      <c r="AL30" t="s">
        <v>20</v>
      </c>
      <c r="AM30" t="s">
        <v>20</v>
      </c>
      <c r="AN30" t="s">
        <v>20</v>
      </c>
      <c r="AO30" t="s">
        <v>20</v>
      </c>
      <c r="AP30" s="46"/>
      <c r="AQ30" s="44"/>
      <c r="AR30" s="4">
        <v>19</v>
      </c>
      <c r="AS30" s="5">
        <v>1019</v>
      </c>
      <c r="AT30" s="5" t="str">
        <f t="shared" si="4"/>
        <v>October</v>
      </c>
      <c r="AU30" s="24" t="s">
        <v>40</v>
      </c>
      <c r="AV30">
        <f t="shared" si="11"/>
        <v>24</v>
      </c>
      <c r="AW30">
        <f t="shared" si="5"/>
        <v>2</v>
      </c>
      <c r="AX30">
        <f t="shared" si="6"/>
        <v>1</v>
      </c>
      <c r="AY30">
        <f t="shared" si="7"/>
        <v>4</v>
      </c>
      <c r="AZ30">
        <f t="shared" si="8"/>
        <v>31</v>
      </c>
      <c r="BA30">
        <f>Janreport210[[#This Row],[Days]]-Janreport210[[#This Row],[Absent]]</f>
        <v>29</v>
      </c>
      <c r="BB30" s="27">
        <v>40000</v>
      </c>
      <c r="BC30" s="27">
        <f>Janreport210[[#This Row],[Salary]]/Janreport210[[#This Row],[Days]]</f>
        <v>1290.3225806451612</v>
      </c>
      <c r="BD30" s="27">
        <f>Janreport210[[#This Row],[Per day salary]]*Janreport210[[#This Row],[Absent]]</f>
        <v>2580.6451612903224</v>
      </c>
      <c r="BE30" s="35">
        <f>Janreport210[[#This Row],[Salary]]-Janreport210[[#This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9"/>
        <v>4</v>
      </c>
      <c r="K31" t="s">
        <v>20</v>
      </c>
      <c r="L31" t="s">
        <v>20</v>
      </c>
      <c r="M31" t="s">
        <v>20</v>
      </c>
      <c r="N31" t="s">
        <v>20</v>
      </c>
      <c r="O31" s="15" t="str">
        <f t="shared" si="13"/>
        <v>WO</v>
      </c>
      <c r="P31" t="s">
        <v>20</v>
      </c>
      <c r="Q31" t="s">
        <v>20</v>
      </c>
      <c r="R31" s="55" t="s">
        <v>22</v>
      </c>
      <c r="S31" t="s">
        <v>20</v>
      </c>
      <c r="T31" t="s">
        <v>21</v>
      </c>
      <c r="U31" t="s">
        <v>20</v>
      </c>
      <c r="V31" s="15" t="str">
        <f t="shared" si="13"/>
        <v>WO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t="s">
        <v>20</v>
      </c>
      <c r="AC31" s="15" t="str">
        <f t="shared" si="12"/>
        <v>WO</v>
      </c>
      <c r="AD31" t="s">
        <v>21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s="15" t="str">
        <f t="shared" si="12"/>
        <v>WO</v>
      </c>
      <c r="AK31" t="s">
        <v>20</v>
      </c>
      <c r="AL31" t="s">
        <v>20</v>
      </c>
      <c r="AM31" t="s">
        <v>20</v>
      </c>
      <c r="AN31" t="s">
        <v>20</v>
      </c>
      <c r="AO31" t="s">
        <v>20</v>
      </c>
      <c r="AP31" s="46"/>
      <c r="AQ31" s="44"/>
      <c r="AR31" s="6">
        <v>20</v>
      </c>
      <c r="AS31" s="7">
        <v>1020</v>
      </c>
      <c r="AT31" s="7" t="str">
        <f t="shared" si="4"/>
        <v>October</v>
      </c>
      <c r="AU31" s="36" t="s">
        <v>41</v>
      </c>
      <c r="AV31" s="15">
        <f t="shared" si="11"/>
        <v>24</v>
      </c>
      <c r="AW31" s="15">
        <f t="shared" si="5"/>
        <v>2</v>
      </c>
      <c r="AX31" s="15">
        <f t="shared" si="6"/>
        <v>1</v>
      </c>
      <c r="AY31" s="15">
        <f t="shared" si="7"/>
        <v>4</v>
      </c>
      <c r="AZ31" s="15">
        <f t="shared" si="8"/>
        <v>31</v>
      </c>
      <c r="BA31" s="15">
        <f>Janreport210[[#This Row],[Days]]-Janreport210[[#This Row],[Absent]]</f>
        <v>29</v>
      </c>
      <c r="BB31" s="28">
        <v>42000</v>
      </c>
      <c r="BC31" s="28">
        <f>Janreport210[[#This Row],[Salary]]/Janreport210[[#This Row],[Days]]</f>
        <v>1354.8387096774193</v>
      </c>
      <c r="BD31" s="28">
        <f>Janreport210[[#This Row],[Per day salary]]*Janreport210[[#This Row],[Absent]]</f>
        <v>2709.6774193548385</v>
      </c>
      <c r="BE31" s="37">
        <f>Janreport210[[#This Row],[Salary]]-Janreport210[[#This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68" priority="1" operator="containsText" text="L">
      <formula>NOT(ISERROR(SEARCH("L",K12)))</formula>
    </cfRule>
    <cfRule type="containsText" dxfId="67" priority="2" operator="containsText" text="A">
      <formula>NOT(ISERROR(SEARCH("A",K12)))</formula>
    </cfRule>
    <cfRule type="containsText" dxfId="66" priority="3" operator="containsText" text="P">
      <formula>NOT(ISERROR(SEARCH("P",K12)))</formula>
    </cfRule>
    <cfRule type="containsText" dxfId="65" priority="4" operator="containsText" text="WO">
      <formula>NOT(ISERROR(SEARCH("WO",K12)))</formula>
    </cfRule>
    <cfRule type="containsText" dxfId="64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38352C5D-D5A8-4DF1-9626-5932B02F9683}"/>
    <dataValidation type="list" allowBlank="1" showInputMessage="1" showErrorMessage="1" sqref="K12:N31 AK12:AO31 W12:AB31 AD12:AI31 P12:U31" xr:uid="{3B685CB2-8A4C-47F9-99B2-5504F171F03A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B8952B-4516-4214-8347-A7449C9CECA4}">
          <x14:formula1>
            <xm:f>Rough!$A$1:$A$12</xm:f>
          </x14:formula1>
          <xm:sqref>H8:H9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0C96-2DAF-4453-B38F-8C1BA238F25A}">
  <dimension ref="A1:BH43"/>
  <sheetViews>
    <sheetView topLeftCell="A16" workbookViewId="0"/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45962</v>
      </c>
      <c r="I8" s="51">
        <f>(DATEDIF($H$8,$K$8,"D"))+1</f>
        <v>30</v>
      </c>
      <c r="J8" s="51" t="s">
        <v>1</v>
      </c>
      <c r="K8" s="52">
        <f>EOMONTH(H8,0)</f>
        <v>45991</v>
      </c>
      <c r="L8" s="53"/>
      <c r="M8" s="53"/>
      <c r="N8" s="53" t="s">
        <v>2</v>
      </c>
      <c r="O8" s="53" t="str">
        <f>TEXT($H$8,"MMMM")</f>
        <v>November</v>
      </c>
      <c r="P8" s="54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 thickBot="1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 thickBo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Sat</v>
      </c>
      <c r="L10" s="10" t="str">
        <f t="shared" ref="L10:AB10" si="0">TEXT(L11,"DDD")</f>
        <v>Sun</v>
      </c>
      <c r="M10" s="10" t="str">
        <f t="shared" si="0"/>
        <v>Mon</v>
      </c>
      <c r="N10" s="10" t="str">
        <f t="shared" si="0"/>
        <v>Tue</v>
      </c>
      <c r="O10" s="10" t="str">
        <f t="shared" si="0"/>
        <v>Wed</v>
      </c>
      <c r="P10" s="10" t="str">
        <f t="shared" si="0"/>
        <v>Thu</v>
      </c>
      <c r="Q10" s="10" t="str">
        <f t="shared" si="0"/>
        <v>Fri</v>
      </c>
      <c r="R10" s="10" t="str">
        <f t="shared" si="0"/>
        <v>Sat</v>
      </c>
      <c r="S10" s="10" t="str">
        <f t="shared" si="0"/>
        <v>Sun</v>
      </c>
      <c r="T10" s="10" t="str">
        <f t="shared" si="0"/>
        <v>Mon</v>
      </c>
      <c r="U10" s="10" t="str">
        <f t="shared" si="0"/>
        <v>Tue</v>
      </c>
      <c r="V10" s="10" t="str">
        <f t="shared" si="0"/>
        <v>Wed</v>
      </c>
      <c r="W10" s="10" t="str">
        <f t="shared" si="0"/>
        <v>Thu</v>
      </c>
      <c r="X10" s="10" t="str">
        <f t="shared" si="0"/>
        <v>Fri</v>
      </c>
      <c r="Y10" s="10" t="str">
        <f t="shared" si="0"/>
        <v>Sat</v>
      </c>
      <c r="Z10" s="10" t="str">
        <f t="shared" si="0"/>
        <v>Sun</v>
      </c>
      <c r="AA10" s="10" t="str">
        <f t="shared" si="0"/>
        <v>Mon</v>
      </c>
      <c r="AB10" s="10" t="str">
        <f t="shared" si="0"/>
        <v>Tue</v>
      </c>
      <c r="AC10" s="10" t="str">
        <f>TEXT(AC11,"DDD")</f>
        <v>Wed</v>
      </c>
      <c r="AD10" s="10" t="str">
        <f>TEXT(AD11,"DDD")</f>
        <v>Thu</v>
      </c>
      <c r="AE10" s="10" t="str">
        <f t="shared" ref="AE10:AO10" si="1">TEXT(AE11,"DDD")</f>
        <v>Fri</v>
      </c>
      <c r="AF10" s="10" t="str">
        <f t="shared" si="1"/>
        <v>Sat</v>
      </c>
      <c r="AG10" s="10" t="str">
        <f t="shared" si="1"/>
        <v>Sun</v>
      </c>
      <c r="AH10" s="10" t="str">
        <f t="shared" si="1"/>
        <v>Mon</v>
      </c>
      <c r="AI10" s="10" t="str">
        <f t="shared" si="1"/>
        <v>Tue</v>
      </c>
      <c r="AJ10" s="10" t="str">
        <f t="shared" si="1"/>
        <v>Wed</v>
      </c>
      <c r="AK10" s="10" t="str">
        <f t="shared" si="1"/>
        <v>Thu</v>
      </c>
      <c r="AL10" s="10" t="str">
        <f t="shared" si="1"/>
        <v>Fri</v>
      </c>
      <c r="AM10" s="10" t="str">
        <f t="shared" si="1"/>
        <v>Sat</v>
      </c>
      <c r="AN10" s="10" t="str">
        <f t="shared" si="1"/>
        <v>Sun</v>
      </c>
      <c r="AO10" s="11" t="str">
        <f t="shared" si="1"/>
        <v/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.6" thickTop="1" thickBot="1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45962</v>
      </c>
      <c r="L11" s="12">
        <f>IF(K11&lt;$K$8,K11+1,"")</f>
        <v>45963</v>
      </c>
      <c r="M11" s="12">
        <f t="shared" ref="M11:AQ11" si="2">IF(L11&lt;$K$8,L11+1,"")</f>
        <v>45964</v>
      </c>
      <c r="N11" s="12">
        <f t="shared" si="2"/>
        <v>45965</v>
      </c>
      <c r="O11" s="12">
        <f t="shared" si="2"/>
        <v>45966</v>
      </c>
      <c r="P11" s="12">
        <f t="shared" si="2"/>
        <v>45967</v>
      </c>
      <c r="Q11" s="12">
        <f t="shared" si="2"/>
        <v>45968</v>
      </c>
      <c r="R11" s="12">
        <f t="shared" si="2"/>
        <v>45969</v>
      </c>
      <c r="S11" s="12">
        <f t="shared" si="2"/>
        <v>45970</v>
      </c>
      <c r="T11" s="12">
        <f t="shared" si="2"/>
        <v>45971</v>
      </c>
      <c r="U11" s="12">
        <f t="shared" si="2"/>
        <v>45972</v>
      </c>
      <c r="V11" s="12">
        <f t="shared" si="2"/>
        <v>45973</v>
      </c>
      <c r="W11" s="12">
        <f t="shared" si="2"/>
        <v>45974</v>
      </c>
      <c r="X11" s="12">
        <f t="shared" si="2"/>
        <v>45975</v>
      </c>
      <c r="Y11" s="12">
        <f t="shared" si="2"/>
        <v>45976</v>
      </c>
      <c r="Z11" s="12">
        <f t="shared" si="2"/>
        <v>45977</v>
      </c>
      <c r="AA11" s="12">
        <f t="shared" si="2"/>
        <v>45978</v>
      </c>
      <c r="AB11" s="12">
        <f t="shared" si="2"/>
        <v>45979</v>
      </c>
      <c r="AC11" s="12">
        <f t="shared" si="2"/>
        <v>45980</v>
      </c>
      <c r="AD11" s="12">
        <f t="shared" si="2"/>
        <v>45981</v>
      </c>
      <c r="AE11" s="12">
        <f t="shared" si="2"/>
        <v>45982</v>
      </c>
      <c r="AF11" s="12">
        <f t="shared" si="2"/>
        <v>45983</v>
      </c>
      <c r="AG11" s="12">
        <f t="shared" si="2"/>
        <v>45984</v>
      </c>
      <c r="AH11" s="12">
        <f t="shared" si="2"/>
        <v>45985</v>
      </c>
      <c r="AI11" s="12">
        <f t="shared" si="2"/>
        <v>45986</v>
      </c>
      <c r="AJ11" s="12">
        <f t="shared" si="2"/>
        <v>45987</v>
      </c>
      <c r="AK11" s="12">
        <f t="shared" si="2"/>
        <v>45988</v>
      </c>
      <c r="AL11" s="12">
        <f t="shared" si="2"/>
        <v>45989</v>
      </c>
      <c r="AM11" s="12">
        <f t="shared" si="2"/>
        <v>45990</v>
      </c>
      <c r="AN11" s="12">
        <f t="shared" si="2"/>
        <v>45991</v>
      </c>
      <c r="AO11" s="13" t="str">
        <f t="shared" si="2"/>
        <v/>
      </c>
      <c r="AP11" s="48" t="str">
        <f t="shared" si="2"/>
        <v/>
      </c>
      <c r="AQ11" s="45" t="str">
        <f t="shared" si="2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5</v>
      </c>
      <c r="K12" t="s">
        <v>21</v>
      </c>
      <c r="L12" t="str">
        <f t="shared" ref="L12:AO27" si="3">IF(L$10="Sun","WO","")</f>
        <v>WO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tr">
        <f t="shared" si="3"/>
        <v>WO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tr">
        <f t="shared" si="3"/>
        <v>WO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tr">
        <f t="shared" ref="AA12:AH12" si="4">IF(AG$10="Sun","WO","")</f>
        <v>WO</v>
      </c>
      <c r="AH12" t="s">
        <v>20</v>
      </c>
      <c r="AI12" t="s">
        <v>20</v>
      </c>
      <c r="AJ12" t="s">
        <v>22</v>
      </c>
      <c r="AK12" t="s">
        <v>20</v>
      </c>
      <c r="AL12" t="s">
        <v>21</v>
      </c>
      <c r="AM12" t="s">
        <v>20</v>
      </c>
      <c r="AN12" t="str">
        <f t="shared" si="3"/>
        <v>WO</v>
      </c>
      <c r="AO12" s="14" t="str">
        <f t="shared" si="3"/>
        <v/>
      </c>
      <c r="AP12" s="46"/>
      <c r="AQ12" s="44"/>
      <c r="AR12" s="29">
        <v>1</v>
      </c>
      <c r="AS12" s="30">
        <v>1001</v>
      </c>
      <c r="AT12" s="30" t="str">
        <f t="shared" ref="AT12:AT31" si="5">$O$8</f>
        <v>November</v>
      </c>
      <c r="AU12" s="31" t="s">
        <v>19</v>
      </c>
      <c r="AV12" s="32">
        <f>COUNTIF($K12:$AO12,"P")</f>
        <v>22</v>
      </c>
      <c r="AW12" s="32">
        <f t="shared" ref="AW12:AW31" si="6">COUNTIF($K12:$AO12,"A")</f>
        <v>2</v>
      </c>
      <c r="AX12" s="32">
        <f t="shared" ref="AX12:AX31" si="7">COUNTIF($K12:$AO12,"L")</f>
        <v>1</v>
      </c>
      <c r="AY12" s="32">
        <f t="shared" ref="AY12:AY31" si="8">COUNTIF($K$10:$AO$10,"Sun")</f>
        <v>5</v>
      </c>
      <c r="AZ12" s="32">
        <f t="shared" ref="AZ12:AZ31" si="9">$I$8</f>
        <v>30</v>
      </c>
      <c r="BA12" s="32">
        <f>Janreport211[[#This Row],[Days]]-Janreport211[[#This Row],[Absent]]</f>
        <v>28</v>
      </c>
      <c r="BB12" s="33">
        <v>10000</v>
      </c>
      <c r="BC12" s="33">
        <f>Janreport211[[#This Row],[Salary]]/Janreport211[[#This Row],[Days]]</f>
        <v>333.33333333333331</v>
      </c>
      <c r="BD12" s="33">
        <f>Janreport211[[#This Row],[Per day salary]]*Janreport211[[#This Row],[Absent]]</f>
        <v>666.66666666666663</v>
      </c>
      <c r="BE12" s="34">
        <f>Janreport211[[#This Row],[Salary]]-Janreport211[[#This Row],[Deduction]]</f>
        <v>9333.3333333333339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10">COUNTIF($K$10:$AO$10,"Sun")</f>
        <v>5</v>
      </c>
      <c r="K13" t="s">
        <v>21</v>
      </c>
      <c r="L13" t="str">
        <f t="shared" si="3"/>
        <v>WO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tr">
        <f t="shared" ref="K13:Z28" si="11">IF(S$10="Sun","WO","")</f>
        <v>WO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tr">
        <f t="shared" si="11"/>
        <v>WO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tr">
        <f t="shared" si="3"/>
        <v>WO</v>
      </c>
      <c r="AH13" t="s">
        <v>20</v>
      </c>
      <c r="AI13" t="s">
        <v>20</v>
      </c>
      <c r="AJ13" t="s">
        <v>22</v>
      </c>
      <c r="AK13" t="s">
        <v>20</v>
      </c>
      <c r="AL13" t="s">
        <v>21</v>
      </c>
      <c r="AM13" t="s">
        <v>20</v>
      </c>
      <c r="AN13" t="str">
        <f t="shared" si="3"/>
        <v>WO</v>
      </c>
      <c r="AO13" s="14" t="str">
        <f t="shared" si="3"/>
        <v/>
      </c>
      <c r="AP13" s="46"/>
      <c r="AQ13" s="44"/>
      <c r="AR13" s="4">
        <v>2</v>
      </c>
      <c r="AS13" s="5">
        <v>1002</v>
      </c>
      <c r="AT13" s="5" t="str">
        <f t="shared" si="5"/>
        <v>November</v>
      </c>
      <c r="AU13" s="24" t="s">
        <v>23</v>
      </c>
      <c r="AV13">
        <f t="shared" ref="AV13:AV31" si="12">COUNTIF($K13:$AO13,"P")</f>
        <v>22</v>
      </c>
      <c r="AW13">
        <f t="shared" si="6"/>
        <v>2</v>
      </c>
      <c r="AX13">
        <f t="shared" si="7"/>
        <v>1</v>
      </c>
      <c r="AY13">
        <f t="shared" si="8"/>
        <v>5</v>
      </c>
      <c r="AZ13">
        <f t="shared" si="9"/>
        <v>30</v>
      </c>
      <c r="BA13">
        <f>Janreport211[[#This Row],[Days]]-Janreport211[[#This Row],[Absent]]</f>
        <v>28</v>
      </c>
      <c r="BB13" s="27">
        <v>25000</v>
      </c>
      <c r="BC13" s="27">
        <f>Janreport211[[#This Row],[Salary]]/Janreport211[[#This Row],[Days]]</f>
        <v>833.33333333333337</v>
      </c>
      <c r="BD13" s="27">
        <f>Janreport211[[#This Row],[Per day salary]]*Janreport211[[#This Row],[Absent]]</f>
        <v>1666.6666666666667</v>
      </c>
      <c r="BE13" s="35">
        <f>Janreport211[[#This Row],[Salary]]-Janreport211[[#This Row],[Deduction]]</f>
        <v>23333.333333333332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10"/>
        <v>5</v>
      </c>
      <c r="K14" t="s">
        <v>21</v>
      </c>
      <c r="L14" t="str">
        <f t="shared" si="3"/>
        <v>WO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tr">
        <f t="shared" si="11"/>
        <v>WO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tr">
        <f t="shared" si="11"/>
        <v>WO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tr">
        <f t="shared" si="3"/>
        <v>WO</v>
      </c>
      <c r="AH14" t="s">
        <v>20</v>
      </c>
      <c r="AI14" t="s">
        <v>20</v>
      </c>
      <c r="AJ14" t="s">
        <v>22</v>
      </c>
      <c r="AK14" t="s">
        <v>20</v>
      </c>
      <c r="AL14" t="s">
        <v>21</v>
      </c>
      <c r="AM14" t="s">
        <v>20</v>
      </c>
      <c r="AN14" t="str">
        <f t="shared" si="3"/>
        <v>WO</v>
      </c>
      <c r="AO14" s="14" t="str">
        <f t="shared" si="3"/>
        <v/>
      </c>
      <c r="AP14" s="46"/>
      <c r="AQ14" s="44"/>
      <c r="AR14" s="4">
        <v>3</v>
      </c>
      <c r="AS14" s="5">
        <v>1003</v>
      </c>
      <c r="AT14" s="5" t="str">
        <f t="shared" si="5"/>
        <v>November</v>
      </c>
      <c r="AU14" s="24" t="s">
        <v>24</v>
      </c>
      <c r="AV14">
        <f t="shared" si="12"/>
        <v>22</v>
      </c>
      <c r="AW14">
        <f t="shared" si="6"/>
        <v>2</v>
      </c>
      <c r="AX14">
        <f t="shared" si="7"/>
        <v>1</v>
      </c>
      <c r="AY14">
        <f t="shared" si="8"/>
        <v>5</v>
      </c>
      <c r="AZ14">
        <f t="shared" si="9"/>
        <v>30</v>
      </c>
      <c r="BA14">
        <f>Janreport211[[#This Row],[Days]]-Janreport211[[#This Row],[Absent]]</f>
        <v>28</v>
      </c>
      <c r="BB14" s="27">
        <v>32000</v>
      </c>
      <c r="BC14" s="27">
        <f>Janreport211[[#This Row],[Salary]]/Janreport211[[#This Row],[Days]]</f>
        <v>1066.6666666666667</v>
      </c>
      <c r="BD14" s="27">
        <f>Janreport211[[#This Row],[Per day salary]]*Janreport211[[#This Row],[Absent]]</f>
        <v>2133.3333333333335</v>
      </c>
      <c r="BE14" s="35">
        <f>Janreport211[[#This Row],[Salary]]-Janreport211[[#This Row],[Deduction]]</f>
        <v>29866.666666666668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10"/>
        <v>5</v>
      </c>
      <c r="K15" t="s">
        <v>21</v>
      </c>
      <c r="L15" t="str">
        <f t="shared" si="11"/>
        <v>WO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tr">
        <f t="shared" si="11"/>
        <v>WO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tr">
        <f t="shared" si="11"/>
        <v>WO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tr">
        <f t="shared" si="3"/>
        <v>WO</v>
      </c>
      <c r="AH15" t="s">
        <v>20</v>
      </c>
      <c r="AI15" t="s">
        <v>20</v>
      </c>
      <c r="AJ15" t="s">
        <v>22</v>
      </c>
      <c r="AK15" t="s">
        <v>20</v>
      </c>
      <c r="AL15" t="s">
        <v>21</v>
      </c>
      <c r="AM15" t="s">
        <v>20</v>
      </c>
      <c r="AN15" t="str">
        <f t="shared" si="3"/>
        <v>WO</v>
      </c>
      <c r="AO15" s="14" t="str">
        <f t="shared" si="3"/>
        <v/>
      </c>
      <c r="AP15" s="46"/>
      <c r="AQ15" s="44"/>
      <c r="AR15" s="4">
        <v>4</v>
      </c>
      <c r="AS15" s="5">
        <v>1004</v>
      </c>
      <c r="AT15" s="5" t="str">
        <f t="shared" si="5"/>
        <v>November</v>
      </c>
      <c r="AU15" s="24" t="s">
        <v>25</v>
      </c>
      <c r="AV15">
        <f t="shared" si="12"/>
        <v>22</v>
      </c>
      <c r="AW15">
        <f t="shared" si="6"/>
        <v>2</v>
      </c>
      <c r="AX15">
        <f t="shared" si="7"/>
        <v>1</v>
      </c>
      <c r="AY15">
        <f t="shared" si="8"/>
        <v>5</v>
      </c>
      <c r="AZ15">
        <f t="shared" si="9"/>
        <v>30</v>
      </c>
      <c r="BA15">
        <f>Janreport211[[#This Row],[Days]]-Janreport211[[#This Row],[Absent]]</f>
        <v>28</v>
      </c>
      <c r="BB15" s="27">
        <v>75000</v>
      </c>
      <c r="BC15" s="27">
        <f>Janreport211[[#This Row],[Salary]]/Janreport211[[#This Row],[Days]]</f>
        <v>2500</v>
      </c>
      <c r="BD15" s="27">
        <f>Janreport211[[#This Row],[Per day salary]]*Janreport211[[#This Row],[Absent]]</f>
        <v>5000</v>
      </c>
      <c r="BE15" s="35">
        <f>Janreport211[[#This Row],[Salary]]-Janreport211[[#This Row],[Deduction]]</f>
        <v>70000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10"/>
        <v>5</v>
      </c>
      <c r="K16" t="s">
        <v>21</v>
      </c>
      <c r="L16" t="str">
        <f t="shared" si="11"/>
        <v>WO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tr">
        <f t="shared" si="11"/>
        <v>WO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tr">
        <f t="shared" si="11"/>
        <v>WO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tr">
        <f t="shared" si="3"/>
        <v>WO</v>
      </c>
      <c r="AH16" t="s">
        <v>20</v>
      </c>
      <c r="AI16" t="s">
        <v>20</v>
      </c>
      <c r="AJ16" t="s">
        <v>22</v>
      </c>
      <c r="AK16" t="s">
        <v>20</v>
      </c>
      <c r="AL16" t="s">
        <v>21</v>
      </c>
      <c r="AM16" t="s">
        <v>20</v>
      </c>
      <c r="AN16" t="str">
        <f t="shared" si="3"/>
        <v>WO</v>
      </c>
      <c r="AO16" s="14" t="str">
        <f t="shared" si="3"/>
        <v/>
      </c>
      <c r="AP16" s="46"/>
      <c r="AQ16" s="44"/>
      <c r="AR16" s="4">
        <v>5</v>
      </c>
      <c r="AS16" s="5">
        <v>1005</v>
      </c>
      <c r="AT16" s="5" t="str">
        <f t="shared" si="5"/>
        <v>November</v>
      </c>
      <c r="AU16" s="24" t="s">
        <v>26</v>
      </c>
      <c r="AV16">
        <f t="shared" si="12"/>
        <v>22</v>
      </c>
      <c r="AW16">
        <f t="shared" si="6"/>
        <v>2</v>
      </c>
      <c r="AX16">
        <f t="shared" si="7"/>
        <v>1</v>
      </c>
      <c r="AY16">
        <f t="shared" si="8"/>
        <v>5</v>
      </c>
      <c r="AZ16">
        <f t="shared" si="9"/>
        <v>30</v>
      </c>
      <c r="BA16">
        <f>Janreport211[[#This Row],[Days]]-Janreport211[[#This Row],[Absent]]</f>
        <v>28</v>
      </c>
      <c r="BB16" s="27">
        <v>16000</v>
      </c>
      <c r="BC16" s="27">
        <f>Janreport211[[#This Row],[Salary]]/Janreport211[[#This Row],[Days]]</f>
        <v>533.33333333333337</v>
      </c>
      <c r="BD16" s="27">
        <f>Janreport211[[#This Row],[Per day salary]]*Janreport211[[#This Row],[Absent]]</f>
        <v>1066.6666666666667</v>
      </c>
      <c r="BE16" s="35">
        <f>Janreport211[[#This Row],[Salary]]-Janreport211[[#This Row],[Deduction]]</f>
        <v>14933.333333333334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10"/>
        <v>5</v>
      </c>
      <c r="K17" t="s">
        <v>21</v>
      </c>
      <c r="L17" t="str">
        <f t="shared" si="11"/>
        <v>WO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tr">
        <f t="shared" si="11"/>
        <v>WO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tr">
        <f t="shared" si="11"/>
        <v>WO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tr">
        <f t="shared" si="3"/>
        <v>WO</v>
      </c>
      <c r="AH17" t="s">
        <v>20</v>
      </c>
      <c r="AI17" t="s">
        <v>20</v>
      </c>
      <c r="AJ17" t="s">
        <v>22</v>
      </c>
      <c r="AK17" t="s">
        <v>20</v>
      </c>
      <c r="AL17" t="s">
        <v>21</v>
      </c>
      <c r="AM17" t="s">
        <v>20</v>
      </c>
      <c r="AN17" t="str">
        <f t="shared" si="3"/>
        <v>WO</v>
      </c>
      <c r="AO17" s="14" t="str">
        <f t="shared" si="3"/>
        <v/>
      </c>
      <c r="AP17" s="46"/>
      <c r="AQ17" s="44"/>
      <c r="AR17" s="4">
        <v>6</v>
      </c>
      <c r="AS17" s="5">
        <v>1006</v>
      </c>
      <c r="AT17" s="5" t="str">
        <f t="shared" si="5"/>
        <v>November</v>
      </c>
      <c r="AU17" s="24" t="s">
        <v>27</v>
      </c>
      <c r="AV17">
        <f t="shared" si="12"/>
        <v>22</v>
      </c>
      <c r="AW17">
        <f t="shared" si="6"/>
        <v>2</v>
      </c>
      <c r="AX17">
        <f t="shared" si="7"/>
        <v>1</v>
      </c>
      <c r="AY17">
        <f t="shared" si="8"/>
        <v>5</v>
      </c>
      <c r="AZ17">
        <f t="shared" si="9"/>
        <v>30</v>
      </c>
      <c r="BA17">
        <f>Janreport211[[#This Row],[Days]]-Janreport211[[#This Row],[Absent]]</f>
        <v>28</v>
      </c>
      <c r="BB17" s="27">
        <v>31000</v>
      </c>
      <c r="BC17" s="27">
        <f>Janreport211[[#This Row],[Salary]]/Janreport211[[#This Row],[Days]]</f>
        <v>1033.3333333333333</v>
      </c>
      <c r="BD17" s="27">
        <f>Janreport211[[#This Row],[Per day salary]]*Janreport211[[#This Row],[Absent]]</f>
        <v>2066.6666666666665</v>
      </c>
      <c r="BE17" s="35">
        <f>Janreport211[[#This Row],[Salary]]-Janreport211[[#This Row],[Deduction]]</f>
        <v>28933.333333333332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10"/>
        <v>5</v>
      </c>
      <c r="K18" t="s">
        <v>21</v>
      </c>
      <c r="L18" t="str">
        <f t="shared" si="11"/>
        <v>WO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tr">
        <f t="shared" si="11"/>
        <v>WO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tr">
        <f t="shared" si="11"/>
        <v>WO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tr">
        <f t="shared" si="3"/>
        <v>WO</v>
      </c>
      <c r="AH18" t="s">
        <v>20</v>
      </c>
      <c r="AI18" t="s">
        <v>20</v>
      </c>
      <c r="AJ18" t="s">
        <v>22</v>
      </c>
      <c r="AK18" t="s">
        <v>20</v>
      </c>
      <c r="AL18" t="s">
        <v>21</v>
      </c>
      <c r="AM18" t="s">
        <v>20</v>
      </c>
      <c r="AN18" t="str">
        <f t="shared" si="3"/>
        <v>WO</v>
      </c>
      <c r="AO18" s="14" t="str">
        <f t="shared" si="3"/>
        <v/>
      </c>
      <c r="AP18" s="46"/>
      <c r="AQ18" s="44"/>
      <c r="AR18" s="4">
        <v>7</v>
      </c>
      <c r="AS18" s="5">
        <v>1007</v>
      </c>
      <c r="AT18" s="5" t="str">
        <f t="shared" si="5"/>
        <v>November</v>
      </c>
      <c r="AU18" s="24" t="s">
        <v>28</v>
      </c>
      <c r="AV18">
        <f t="shared" si="12"/>
        <v>22</v>
      </c>
      <c r="AW18">
        <f t="shared" si="6"/>
        <v>2</v>
      </c>
      <c r="AX18">
        <f t="shared" si="7"/>
        <v>1</v>
      </c>
      <c r="AY18">
        <f t="shared" si="8"/>
        <v>5</v>
      </c>
      <c r="AZ18">
        <f t="shared" si="9"/>
        <v>30</v>
      </c>
      <c r="BA18">
        <f>Janreport211[[#This Row],[Days]]-Janreport211[[#This Row],[Absent]]</f>
        <v>28</v>
      </c>
      <c r="BB18" s="27">
        <v>18000</v>
      </c>
      <c r="BC18" s="27">
        <f>Janreport211[[#This Row],[Salary]]/Janreport211[[#This Row],[Days]]</f>
        <v>600</v>
      </c>
      <c r="BD18" s="27">
        <f>Janreport211[[#This Row],[Per day salary]]*Janreport211[[#This Row],[Absent]]</f>
        <v>1200</v>
      </c>
      <c r="BE18" s="35">
        <f>Janreport211[[#This Row],[Salary]]-Janreport211[[#This Row],[Deduction]]</f>
        <v>16800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10"/>
        <v>5</v>
      </c>
      <c r="K19" t="s">
        <v>21</v>
      </c>
      <c r="L19" t="str">
        <f t="shared" si="11"/>
        <v>WO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tr">
        <f t="shared" si="11"/>
        <v>WO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  <c r="Z19" t="str">
        <f t="shared" si="11"/>
        <v>WO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tr">
        <f t="shared" si="3"/>
        <v>WO</v>
      </c>
      <c r="AH19" t="s">
        <v>20</v>
      </c>
      <c r="AI19" t="s">
        <v>20</v>
      </c>
      <c r="AJ19" t="s">
        <v>22</v>
      </c>
      <c r="AK19" t="s">
        <v>20</v>
      </c>
      <c r="AL19" t="s">
        <v>21</v>
      </c>
      <c r="AM19" t="s">
        <v>20</v>
      </c>
      <c r="AN19" t="str">
        <f t="shared" si="3"/>
        <v>WO</v>
      </c>
      <c r="AO19" s="14" t="str">
        <f t="shared" si="3"/>
        <v/>
      </c>
      <c r="AP19" s="46"/>
      <c r="AQ19" s="44"/>
      <c r="AR19" s="4">
        <v>8</v>
      </c>
      <c r="AS19" s="5">
        <v>1008</v>
      </c>
      <c r="AT19" s="5" t="str">
        <f t="shared" si="5"/>
        <v>November</v>
      </c>
      <c r="AU19" s="24" t="s">
        <v>29</v>
      </c>
      <c r="AV19">
        <f t="shared" si="12"/>
        <v>22</v>
      </c>
      <c r="AW19">
        <f t="shared" si="6"/>
        <v>2</v>
      </c>
      <c r="AX19">
        <f t="shared" si="7"/>
        <v>1</v>
      </c>
      <c r="AY19">
        <f t="shared" si="8"/>
        <v>5</v>
      </c>
      <c r="AZ19">
        <f t="shared" si="9"/>
        <v>30</v>
      </c>
      <c r="BA19">
        <f>Janreport211[[#This Row],[Days]]-Janreport211[[#This Row],[Absent]]</f>
        <v>28</v>
      </c>
      <c r="BB19" s="27">
        <v>52000</v>
      </c>
      <c r="BC19" s="27">
        <f>Janreport211[[#This Row],[Salary]]/Janreport211[[#This Row],[Days]]</f>
        <v>1733.3333333333333</v>
      </c>
      <c r="BD19" s="27">
        <f>Janreport211[[#This Row],[Per day salary]]*Janreport211[[#This Row],[Absent]]</f>
        <v>3466.6666666666665</v>
      </c>
      <c r="BE19" s="35">
        <f>Janreport211[[#This Row],[Salary]]-Janreport211[[#This Row],[Deduction]]</f>
        <v>48533.333333333336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10"/>
        <v>5</v>
      </c>
      <c r="K20" t="s">
        <v>21</v>
      </c>
      <c r="L20" t="str">
        <f t="shared" si="11"/>
        <v>WO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tr">
        <f t="shared" si="11"/>
        <v>WO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tr">
        <f t="shared" si="11"/>
        <v>WO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tr">
        <f t="shared" si="3"/>
        <v>WO</v>
      </c>
      <c r="AH20" t="s">
        <v>20</v>
      </c>
      <c r="AI20" t="s">
        <v>20</v>
      </c>
      <c r="AJ20" t="s">
        <v>22</v>
      </c>
      <c r="AK20" t="s">
        <v>20</v>
      </c>
      <c r="AL20" t="s">
        <v>21</v>
      </c>
      <c r="AM20" t="s">
        <v>20</v>
      </c>
      <c r="AN20" t="str">
        <f t="shared" si="3"/>
        <v>WO</v>
      </c>
      <c r="AO20" s="14" t="str">
        <f t="shared" si="3"/>
        <v/>
      </c>
      <c r="AP20" s="46"/>
      <c r="AQ20" s="44"/>
      <c r="AR20" s="4">
        <v>9</v>
      </c>
      <c r="AS20" s="5">
        <v>1009</v>
      </c>
      <c r="AT20" s="5" t="str">
        <f t="shared" si="5"/>
        <v>November</v>
      </c>
      <c r="AU20" s="24" t="s">
        <v>30</v>
      </c>
      <c r="AV20">
        <f t="shared" si="12"/>
        <v>22</v>
      </c>
      <c r="AW20">
        <f t="shared" si="6"/>
        <v>2</v>
      </c>
      <c r="AX20">
        <f t="shared" si="7"/>
        <v>1</v>
      </c>
      <c r="AY20">
        <f t="shared" si="8"/>
        <v>5</v>
      </c>
      <c r="AZ20">
        <f t="shared" si="9"/>
        <v>30</v>
      </c>
      <c r="BA20">
        <f>Janreport211[[#This Row],[Days]]-Janreport211[[#This Row],[Absent]]</f>
        <v>28</v>
      </c>
      <c r="BB20" s="27">
        <v>13000</v>
      </c>
      <c r="BC20" s="27">
        <f>Janreport211[[#This Row],[Salary]]/Janreport211[[#This Row],[Days]]</f>
        <v>433.33333333333331</v>
      </c>
      <c r="BD20" s="27">
        <f>Janreport211[[#This Row],[Per day salary]]*Janreport211[[#This Row],[Absent]]</f>
        <v>866.66666666666663</v>
      </c>
      <c r="BE20" s="35">
        <f>Janreport211[[#This Row],[Salary]]-Janreport211[[#This Row],[Deduction]]</f>
        <v>12133.333333333334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10"/>
        <v>5</v>
      </c>
      <c r="K21" t="s">
        <v>21</v>
      </c>
      <c r="L21" t="str">
        <f t="shared" si="11"/>
        <v>WO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tr">
        <f t="shared" si="11"/>
        <v>WO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tr">
        <f t="shared" si="11"/>
        <v>WO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tr">
        <f t="shared" si="3"/>
        <v>WO</v>
      </c>
      <c r="AH21" t="s">
        <v>20</v>
      </c>
      <c r="AI21" t="s">
        <v>20</v>
      </c>
      <c r="AJ21" t="s">
        <v>22</v>
      </c>
      <c r="AK21" t="s">
        <v>20</v>
      </c>
      <c r="AL21" t="s">
        <v>21</v>
      </c>
      <c r="AM21" t="s">
        <v>20</v>
      </c>
      <c r="AN21" t="str">
        <f t="shared" si="3"/>
        <v>WO</v>
      </c>
      <c r="AO21" s="14" t="str">
        <f t="shared" si="3"/>
        <v/>
      </c>
      <c r="AP21" s="46"/>
      <c r="AQ21" s="44"/>
      <c r="AR21" s="4">
        <v>10</v>
      </c>
      <c r="AS21" s="5">
        <v>1010</v>
      </c>
      <c r="AT21" s="5" t="str">
        <f t="shared" si="5"/>
        <v>November</v>
      </c>
      <c r="AU21" s="24" t="s">
        <v>31</v>
      </c>
      <c r="AV21">
        <f t="shared" si="12"/>
        <v>22</v>
      </c>
      <c r="AW21">
        <f t="shared" si="6"/>
        <v>2</v>
      </c>
      <c r="AX21">
        <f t="shared" si="7"/>
        <v>1</v>
      </c>
      <c r="AY21">
        <f t="shared" si="8"/>
        <v>5</v>
      </c>
      <c r="AZ21">
        <f t="shared" si="9"/>
        <v>30</v>
      </c>
      <c r="BA21">
        <f>Janreport211[[#This Row],[Days]]-Janreport211[[#This Row],[Absent]]</f>
        <v>28</v>
      </c>
      <c r="BB21" s="27">
        <v>22000</v>
      </c>
      <c r="BC21" s="27">
        <f>Janreport211[[#This Row],[Salary]]/Janreport211[[#This Row],[Days]]</f>
        <v>733.33333333333337</v>
      </c>
      <c r="BD21" s="27">
        <f>Janreport211[[#This Row],[Per day salary]]*Janreport211[[#This Row],[Absent]]</f>
        <v>1466.6666666666667</v>
      </c>
      <c r="BE21" s="35">
        <f>Janreport211[[#This Row],[Salary]]-Janreport211[[#This Row],[Deduction]]</f>
        <v>20533.333333333332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10"/>
        <v>5</v>
      </c>
      <c r="K22" t="s">
        <v>21</v>
      </c>
      <c r="L22" t="str">
        <f t="shared" si="11"/>
        <v>WO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tr">
        <f t="shared" si="11"/>
        <v>WO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tr">
        <f t="shared" si="11"/>
        <v>WO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tr">
        <f t="shared" si="3"/>
        <v>WO</v>
      </c>
      <c r="AH22" t="s">
        <v>20</v>
      </c>
      <c r="AI22" t="s">
        <v>20</v>
      </c>
      <c r="AJ22" t="s">
        <v>22</v>
      </c>
      <c r="AK22" t="s">
        <v>20</v>
      </c>
      <c r="AL22" t="s">
        <v>21</v>
      </c>
      <c r="AM22" t="s">
        <v>20</v>
      </c>
      <c r="AN22" t="str">
        <f t="shared" si="3"/>
        <v>WO</v>
      </c>
      <c r="AO22" s="14" t="str">
        <f t="shared" si="3"/>
        <v/>
      </c>
      <c r="AP22" s="46"/>
      <c r="AQ22" s="44"/>
      <c r="AR22" s="4">
        <v>11</v>
      </c>
      <c r="AS22" s="5">
        <v>1011</v>
      </c>
      <c r="AT22" s="5" t="str">
        <f t="shared" si="5"/>
        <v>November</v>
      </c>
      <c r="AU22" s="24" t="s">
        <v>32</v>
      </c>
      <c r="AV22">
        <f t="shared" si="12"/>
        <v>22</v>
      </c>
      <c r="AW22">
        <f t="shared" si="6"/>
        <v>2</v>
      </c>
      <c r="AX22">
        <f t="shared" si="7"/>
        <v>1</v>
      </c>
      <c r="AY22">
        <f t="shared" si="8"/>
        <v>5</v>
      </c>
      <c r="AZ22">
        <f t="shared" si="9"/>
        <v>30</v>
      </c>
      <c r="BA22">
        <f>Janreport211[[#This Row],[Days]]-Janreport211[[#This Row],[Absent]]</f>
        <v>28</v>
      </c>
      <c r="BB22" s="27">
        <v>28000</v>
      </c>
      <c r="BC22" s="27">
        <f>Janreport211[[#This Row],[Salary]]/Janreport211[[#This Row],[Days]]</f>
        <v>933.33333333333337</v>
      </c>
      <c r="BD22" s="27">
        <f>Janreport211[[#This Row],[Per day salary]]*Janreport211[[#This Row],[Absent]]</f>
        <v>1866.6666666666667</v>
      </c>
      <c r="BE22" s="35">
        <f>Janreport211[[#This Row],[Salary]]-Janreport211[[#This Row],[Deduction]]</f>
        <v>26133.333333333332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10"/>
        <v>5</v>
      </c>
      <c r="K23" t="s">
        <v>21</v>
      </c>
      <c r="L23" t="str">
        <f t="shared" si="11"/>
        <v>WO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tr">
        <f t="shared" si="11"/>
        <v>WO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tr">
        <f t="shared" si="11"/>
        <v>WO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tr">
        <f t="shared" si="3"/>
        <v>WO</v>
      </c>
      <c r="AH23" t="s">
        <v>20</v>
      </c>
      <c r="AI23" t="s">
        <v>20</v>
      </c>
      <c r="AJ23" t="s">
        <v>22</v>
      </c>
      <c r="AK23" t="s">
        <v>20</v>
      </c>
      <c r="AL23" t="s">
        <v>21</v>
      </c>
      <c r="AM23" t="s">
        <v>20</v>
      </c>
      <c r="AN23" t="str">
        <f t="shared" si="3"/>
        <v>WO</v>
      </c>
      <c r="AO23" s="14" t="str">
        <f t="shared" si="3"/>
        <v/>
      </c>
      <c r="AP23" s="46"/>
      <c r="AQ23" s="44"/>
      <c r="AR23" s="4">
        <v>12</v>
      </c>
      <c r="AS23" s="5">
        <v>1012</v>
      </c>
      <c r="AT23" s="5" t="str">
        <f t="shared" si="5"/>
        <v>November</v>
      </c>
      <c r="AU23" s="24" t="s">
        <v>33</v>
      </c>
      <c r="AV23">
        <f t="shared" si="12"/>
        <v>22</v>
      </c>
      <c r="AW23">
        <f t="shared" si="6"/>
        <v>2</v>
      </c>
      <c r="AX23">
        <f t="shared" si="7"/>
        <v>1</v>
      </c>
      <c r="AY23">
        <f t="shared" si="8"/>
        <v>5</v>
      </c>
      <c r="AZ23">
        <f t="shared" si="9"/>
        <v>30</v>
      </c>
      <c r="BA23">
        <f>Janreport211[[#This Row],[Days]]-Janreport211[[#This Row],[Absent]]</f>
        <v>28</v>
      </c>
      <c r="BB23" s="27">
        <v>42000</v>
      </c>
      <c r="BC23" s="27">
        <f>Janreport211[[#This Row],[Salary]]/Janreport211[[#This Row],[Days]]</f>
        <v>1400</v>
      </c>
      <c r="BD23" s="27">
        <f>Janreport211[[#This Row],[Per day salary]]*Janreport211[[#This Row],[Absent]]</f>
        <v>2800</v>
      </c>
      <c r="BE23" s="35">
        <f>Janreport211[[#This Row],[Salary]]-Janreport211[[#This Row],[Deduction]]</f>
        <v>39200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10"/>
        <v>5</v>
      </c>
      <c r="K24" t="s">
        <v>21</v>
      </c>
      <c r="L24" t="str">
        <f t="shared" si="11"/>
        <v>WO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tr">
        <f t="shared" si="11"/>
        <v>WO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  <c r="Z24" t="str">
        <f t="shared" si="11"/>
        <v>WO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tr">
        <f t="shared" si="3"/>
        <v>WO</v>
      </c>
      <c r="AH24" t="s">
        <v>20</v>
      </c>
      <c r="AI24" t="s">
        <v>20</v>
      </c>
      <c r="AJ24" t="s">
        <v>22</v>
      </c>
      <c r="AK24" t="s">
        <v>20</v>
      </c>
      <c r="AL24" t="s">
        <v>21</v>
      </c>
      <c r="AM24" t="s">
        <v>20</v>
      </c>
      <c r="AN24" t="str">
        <f t="shared" si="3"/>
        <v>WO</v>
      </c>
      <c r="AO24" s="14" t="str">
        <f t="shared" si="3"/>
        <v/>
      </c>
      <c r="AP24" s="46"/>
      <c r="AQ24" s="44"/>
      <c r="AR24" s="4">
        <v>13</v>
      </c>
      <c r="AS24" s="5">
        <v>1013</v>
      </c>
      <c r="AT24" s="5" t="str">
        <f t="shared" si="5"/>
        <v>November</v>
      </c>
      <c r="AU24" s="24" t="s">
        <v>34</v>
      </c>
      <c r="AV24">
        <f t="shared" si="12"/>
        <v>22</v>
      </c>
      <c r="AW24">
        <f t="shared" si="6"/>
        <v>2</v>
      </c>
      <c r="AX24">
        <f t="shared" si="7"/>
        <v>1</v>
      </c>
      <c r="AY24">
        <f t="shared" si="8"/>
        <v>5</v>
      </c>
      <c r="AZ24">
        <f t="shared" si="9"/>
        <v>30</v>
      </c>
      <c r="BA24">
        <f>Janreport211[[#This Row],[Days]]-Janreport211[[#This Row],[Absent]]</f>
        <v>28</v>
      </c>
      <c r="BB24" s="27">
        <v>16000</v>
      </c>
      <c r="BC24" s="27">
        <f>Janreport211[[#This Row],[Salary]]/Janreport211[[#This Row],[Days]]</f>
        <v>533.33333333333337</v>
      </c>
      <c r="BD24" s="27">
        <f>Janreport211[[#This Row],[Per day salary]]*Janreport211[[#This Row],[Absent]]</f>
        <v>1066.6666666666667</v>
      </c>
      <c r="BE24" s="35">
        <f>Janreport211[[#This Row],[Salary]]-Janreport211[[#This Row],[Deduction]]</f>
        <v>14933.333333333334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10"/>
        <v>5</v>
      </c>
      <c r="K25" t="s">
        <v>21</v>
      </c>
      <c r="L25" t="str">
        <f t="shared" si="11"/>
        <v>WO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tr">
        <f t="shared" si="11"/>
        <v>WO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tr">
        <f t="shared" si="11"/>
        <v>WO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tr">
        <f t="shared" si="3"/>
        <v>WO</v>
      </c>
      <c r="AH25" t="s">
        <v>20</v>
      </c>
      <c r="AI25" t="s">
        <v>20</v>
      </c>
      <c r="AJ25" t="s">
        <v>22</v>
      </c>
      <c r="AK25" t="s">
        <v>20</v>
      </c>
      <c r="AL25" t="s">
        <v>21</v>
      </c>
      <c r="AM25" t="s">
        <v>20</v>
      </c>
      <c r="AN25" t="str">
        <f t="shared" si="3"/>
        <v>WO</v>
      </c>
      <c r="AO25" s="14" t="str">
        <f t="shared" si="3"/>
        <v/>
      </c>
      <c r="AP25" s="46"/>
      <c r="AQ25" s="44"/>
      <c r="AR25" s="4">
        <v>14</v>
      </c>
      <c r="AS25" s="5">
        <v>1014</v>
      </c>
      <c r="AT25" s="5" t="str">
        <f t="shared" si="5"/>
        <v>November</v>
      </c>
      <c r="AU25" s="24" t="s">
        <v>35</v>
      </c>
      <c r="AV25">
        <f t="shared" si="12"/>
        <v>22</v>
      </c>
      <c r="AW25">
        <f t="shared" si="6"/>
        <v>2</v>
      </c>
      <c r="AX25">
        <f t="shared" si="7"/>
        <v>1</v>
      </c>
      <c r="AY25">
        <f t="shared" si="8"/>
        <v>5</v>
      </c>
      <c r="AZ25">
        <f t="shared" si="9"/>
        <v>30</v>
      </c>
      <c r="BA25">
        <f>Janreport211[[#This Row],[Days]]-Janreport211[[#This Row],[Absent]]</f>
        <v>28</v>
      </c>
      <c r="BB25" s="27">
        <v>19000</v>
      </c>
      <c r="BC25" s="27">
        <f>Janreport211[[#This Row],[Salary]]/Janreport211[[#This Row],[Days]]</f>
        <v>633.33333333333337</v>
      </c>
      <c r="BD25" s="27">
        <f>Janreport211[[#This Row],[Per day salary]]*Janreport211[[#This Row],[Absent]]</f>
        <v>1266.6666666666667</v>
      </c>
      <c r="BE25" s="35">
        <f>Janreport211[[#This Row],[Salary]]-Janreport211[[#This Row],[Deduction]]</f>
        <v>17733.333333333332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10"/>
        <v>5</v>
      </c>
      <c r="K26" t="s">
        <v>21</v>
      </c>
      <c r="L26" t="str">
        <f t="shared" si="11"/>
        <v>WO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tr">
        <f t="shared" si="11"/>
        <v>WO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tr">
        <f t="shared" si="11"/>
        <v>WO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tr">
        <f t="shared" si="3"/>
        <v>WO</v>
      </c>
      <c r="AH26" t="s">
        <v>20</v>
      </c>
      <c r="AI26" t="s">
        <v>20</v>
      </c>
      <c r="AJ26" t="s">
        <v>22</v>
      </c>
      <c r="AK26" t="s">
        <v>20</v>
      </c>
      <c r="AL26" t="s">
        <v>21</v>
      </c>
      <c r="AM26" t="s">
        <v>20</v>
      </c>
      <c r="AN26" t="str">
        <f t="shared" si="3"/>
        <v>WO</v>
      </c>
      <c r="AO26" s="14" t="str">
        <f t="shared" si="3"/>
        <v/>
      </c>
      <c r="AP26" s="46"/>
      <c r="AQ26" s="44"/>
      <c r="AR26" s="4">
        <v>15</v>
      </c>
      <c r="AS26" s="5">
        <v>1015</v>
      </c>
      <c r="AT26" s="5" t="str">
        <f t="shared" si="5"/>
        <v>November</v>
      </c>
      <c r="AU26" s="24" t="s">
        <v>36</v>
      </c>
      <c r="AV26">
        <f t="shared" si="12"/>
        <v>22</v>
      </c>
      <c r="AW26">
        <f t="shared" si="6"/>
        <v>2</v>
      </c>
      <c r="AX26">
        <f t="shared" si="7"/>
        <v>1</v>
      </c>
      <c r="AY26">
        <f t="shared" si="8"/>
        <v>5</v>
      </c>
      <c r="AZ26">
        <f t="shared" si="9"/>
        <v>30</v>
      </c>
      <c r="BA26">
        <f>Janreport211[[#This Row],[Days]]-Janreport211[[#This Row],[Absent]]</f>
        <v>28</v>
      </c>
      <c r="BB26" s="27">
        <v>20000</v>
      </c>
      <c r="BC26" s="27">
        <f>Janreport211[[#This Row],[Salary]]/Janreport211[[#This Row],[Days]]</f>
        <v>666.66666666666663</v>
      </c>
      <c r="BD26" s="27">
        <f>Janreport211[[#This Row],[Per day salary]]*Janreport211[[#This Row],[Absent]]</f>
        <v>1333.3333333333333</v>
      </c>
      <c r="BE26" s="35">
        <f>Janreport211[[#This Row],[Salary]]-Janreport211[[#This Row],[Deduction]]</f>
        <v>18666.666666666668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10"/>
        <v>5</v>
      </c>
      <c r="K27" t="s">
        <v>21</v>
      </c>
      <c r="L27" t="str">
        <f t="shared" si="11"/>
        <v>WO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tr">
        <f t="shared" si="11"/>
        <v>WO</v>
      </c>
      <c r="T27" t="s">
        <v>20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  <c r="Z27" t="str">
        <f t="shared" si="11"/>
        <v>WO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tr">
        <f t="shared" si="3"/>
        <v>WO</v>
      </c>
      <c r="AH27" t="s">
        <v>20</v>
      </c>
      <c r="AI27" t="s">
        <v>20</v>
      </c>
      <c r="AJ27" t="s">
        <v>22</v>
      </c>
      <c r="AK27" t="s">
        <v>20</v>
      </c>
      <c r="AL27" t="s">
        <v>21</v>
      </c>
      <c r="AM27" t="s">
        <v>20</v>
      </c>
      <c r="AN27" t="str">
        <f t="shared" si="3"/>
        <v>WO</v>
      </c>
      <c r="AO27" s="14" t="str">
        <f t="shared" si="3"/>
        <v/>
      </c>
      <c r="AP27" s="46"/>
      <c r="AQ27" s="44"/>
      <c r="AR27" s="4">
        <v>16</v>
      </c>
      <c r="AS27" s="5">
        <v>1016</v>
      </c>
      <c r="AT27" s="5" t="str">
        <f t="shared" si="5"/>
        <v>November</v>
      </c>
      <c r="AU27" s="24" t="s">
        <v>37</v>
      </c>
      <c r="AV27">
        <f t="shared" si="12"/>
        <v>22</v>
      </c>
      <c r="AW27">
        <f t="shared" si="6"/>
        <v>2</v>
      </c>
      <c r="AX27">
        <f t="shared" si="7"/>
        <v>1</v>
      </c>
      <c r="AY27">
        <f t="shared" si="8"/>
        <v>5</v>
      </c>
      <c r="AZ27">
        <f t="shared" si="9"/>
        <v>30</v>
      </c>
      <c r="BA27">
        <f>Janreport211[[#This Row],[Days]]-Janreport211[[#This Row],[Absent]]</f>
        <v>28</v>
      </c>
      <c r="BB27" s="27">
        <v>26000</v>
      </c>
      <c r="BC27" s="27">
        <f>Janreport211[[#This Row],[Salary]]/Janreport211[[#This Row],[Days]]</f>
        <v>866.66666666666663</v>
      </c>
      <c r="BD27" s="27">
        <f>Janreport211[[#This Row],[Per day salary]]*Janreport211[[#This Row],[Absent]]</f>
        <v>1733.3333333333333</v>
      </c>
      <c r="BE27" s="35">
        <f>Janreport211[[#This Row],[Salary]]-Janreport211[[#This Row],[Deduction]]</f>
        <v>24266.666666666668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10"/>
        <v>5</v>
      </c>
      <c r="K28" t="s">
        <v>21</v>
      </c>
      <c r="L28" t="str">
        <f t="shared" si="11"/>
        <v>WO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tr">
        <f t="shared" si="11"/>
        <v>WO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tr">
        <f t="shared" si="11"/>
        <v>WO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tr">
        <f t="shared" ref="AA28:AO31" si="13">IF(AG$10="Sun","WO","")</f>
        <v>WO</v>
      </c>
      <c r="AH28" t="s">
        <v>20</v>
      </c>
      <c r="AI28" t="s">
        <v>20</v>
      </c>
      <c r="AJ28" t="s">
        <v>22</v>
      </c>
      <c r="AK28" t="s">
        <v>20</v>
      </c>
      <c r="AL28" t="s">
        <v>21</v>
      </c>
      <c r="AM28" t="s">
        <v>20</v>
      </c>
      <c r="AN28" t="str">
        <f t="shared" si="13"/>
        <v>WO</v>
      </c>
      <c r="AO28" s="14" t="str">
        <f t="shared" si="13"/>
        <v/>
      </c>
      <c r="AP28" s="46"/>
      <c r="AQ28" s="44"/>
      <c r="AR28" s="4">
        <v>17</v>
      </c>
      <c r="AS28" s="5">
        <v>1017</v>
      </c>
      <c r="AT28" s="5" t="str">
        <f t="shared" si="5"/>
        <v>November</v>
      </c>
      <c r="AU28" s="24" t="s">
        <v>38</v>
      </c>
      <c r="AV28">
        <f t="shared" si="12"/>
        <v>22</v>
      </c>
      <c r="AW28">
        <f t="shared" si="6"/>
        <v>2</v>
      </c>
      <c r="AX28">
        <f t="shared" si="7"/>
        <v>1</v>
      </c>
      <c r="AY28">
        <f t="shared" si="8"/>
        <v>5</v>
      </c>
      <c r="AZ28">
        <f t="shared" si="9"/>
        <v>30</v>
      </c>
      <c r="BA28">
        <f>Janreport211[[#This Row],[Days]]-Janreport211[[#This Row],[Absent]]</f>
        <v>28</v>
      </c>
      <c r="BB28" s="27">
        <v>28000</v>
      </c>
      <c r="BC28" s="27">
        <f>Janreport211[[#This Row],[Salary]]/Janreport211[[#This Row],[Days]]</f>
        <v>933.33333333333337</v>
      </c>
      <c r="BD28" s="27">
        <f>Janreport211[[#This Row],[Per day salary]]*Janreport211[[#This Row],[Absent]]</f>
        <v>1866.6666666666667</v>
      </c>
      <c r="BE28" s="35">
        <f>Janreport211[[#This Row],[Salary]]-Janreport211[[#This Row],[Deduction]]</f>
        <v>26133.333333333332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10"/>
        <v>5</v>
      </c>
      <c r="K29" t="s">
        <v>21</v>
      </c>
      <c r="L29" t="str">
        <f t="shared" ref="K29:Z31" si="14">IF(L$10="Sun","WO","")</f>
        <v>WO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tr">
        <f t="shared" si="14"/>
        <v>WO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tr">
        <f t="shared" si="14"/>
        <v>WO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tr">
        <f t="shared" si="13"/>
        <v>WO</v>
      </c>
      <c r="AH29" t="s">
        <v>20</v>
      </c>
      <c r="AI29" t="s">
        <v>20</v>
      </c>
      <c r="AJ29" t="s">
        <v>22</v>
      </c>
      <c r="AK29" t="s">
        <v>20</v>
      </c>
      <c r="AL29" t="s">
        <v>21</v>
      </c>
      <c r="AM29" t="s">
        <v>20</v>
      </c>
      <c r="AN29" t="str">
        <f t="shared" si="13"/>
        <v>WO</v>
      </c>
      <c r="AO29" s="14" t="str">
        <f t="shared" si="13"/>
        <v/>
      </c>
      <c r="AP29" s="46"/>
      <c r="AQ29" s="44"/>
      <c r="AR29" s="4">
        <v>18</v>
      </c>
      <c r="AS29" s="5">
        <v>1018</v>
      </c>
      <c r="AT29" s="5" t="str">
        <f t="shared" si="5"/>
        <v>November</v>
      </c>
      <c r="AU29" s="24" t="s">
        <v>39</v>
      </c>
      <c r="AV29">
        <f t="shared" si="12"/>
        <v>22</v>
      </c>
      <c r="AW29">
        <f t="shared" si="6"/>
        <v>2</v>
      </c>
      <c r="AX29">
        <f t="shared" si="7"/>
        <v>1</v>
      </c>
      <c r="AY29">
        <f t="shared" si="8"/>
        <v>5</v>
      </c>
      <c r="AZ29">
        <f t="shared" si="9"/>
        <v>30</v>
      </c>
      <c r="BA29">
        <f>Janreport211[[#This Row],[Days]]-Janreport211[[#This Row],[Absent]]</f>
        <v>28</v>
      </c>
      <c r="BB29" s="27">
        <v>39000</v>
      </c>
      <c r="BC29" s="27">
        <f>Janreport211[[#This Row],[Salary]]/Janreport211[[#This Row],[Days]]</f>
        <v>1300</v>
      </c>
      <c r="BD29" s="27">
        <f>Janreport211[[#This Row],[Per day salary]]*Janreport211[[#This Row],[Absent]]</f>
        <v>2600</v>
      </c>
      <c r="BE29" s="35">
        <f>Janreport211[[#This Row],[Salary]]-Janreport211[[#This Row],[Deduction]]</f>
        <v>36400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10"/>
        <v>5</v>
      </c>
      <c r="K30" t="s">
        <v>21</v>
      </c>
      <c r="L30" t="str">
        <f t="shared" si="14"/>
        <v>WO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tr">
        <f t="shared" si="14"/>
        <v>WO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tr">
        <f t="shared" si="14"/>
        <v>WO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tr">
        <f t="shared" si="13"/>
        <v>WO</v>
      </c>
      <c r="AH30" t="s">
        <v>20</v>
      </c>
      <c r="AI30" t="s">
        <v>20</v>
      </c>
      <c r="AJ30" t="s">
        <v>22</v>
      </c>
      <c r="AK30" t="s">
        <v>20</v>
      </c>
      <c r="AL30" t="s">
        <v>21</v>
      </c>
      <c r="AM30" t="s">
        <v>20</v>
      </c>
      <c r="AN30" t="str">
        <f t="shared" si="13"/>
        <v>WO</v>
      </c>
      <c r="AO30" s="14" t="str">
        <f t="shared" si="13"/>
        <v/>
      </c>
      <c r="AP30" s="46"/>
      <c r="AQ30" s="44"/>
      <c r="AR30" s="4">
        <v>19</v>
      </c>
      <c r="AS30" s="5">
        <v>1019</v>
      </c>
      <c r="AT30" s="5" t="str">
        <f t="shared" si="5"/>
        <v>November</v>
      </c>
      <c r="AU30" s="24" t="s">
        <v>40</v>
      </c>
      <c r="AV30">
        <f t="shared" si="12"/>
        <v>22</v>
      </c>
      <c r="AW30">
        <f t="shared" si="6"/>
        <v>2</v>
      </c>
      <c r="AX30">
        <f t="shared" si="7"/>
        <v>1</v>
      </c>
      <c r="AY30">
        <f t="shared" si="8"/>
        <v>5</v>
      </c>
      <c r="AZ30">
        <f t="shared" si="9"/>
        <v>30</v>
      </c>
      <c r="BA30">
        <f>Janreport211[[#This Row],[Days]]-Janreport211[[#This Row],[Absent]]</f>
        <v>28</v>
      </c>
      <c r="BB30" s="27">
        <v>40000</v>
      </c>
      <c r="BC30" s="27">
        <f>Janreport211[[#This Row],[Salary]]/Janreport211[[#This Row],[Days]]</f>
        <v>1333.3333333333333</v>
      </c>
      <c r="BD30" s="27">
        <f>Janreport211[[#This Row],[Per day salary]]*Janreport211[[#This Row],[Absent]]</f>
        <v>2666.6666666666665</v>
      </c>
      <c r="BE30" s="35">
        <f>Janreport211[[#This Row],[Salary]]-Janreport211[[#This Row],[Deduction]]</f>
        <v>37333.333333333336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10"/>
        <v>5</v>
      </c>
      <c r="K31" t="s">
        <v>21</v>
      </c>
      <c r="L31" s="15" t="str">
        <f t="shared" si="14"/>
        <v>WO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s="15" t="str">
        <f t="shared" si="14"/>
        <v>WO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s="15" t="str">
        <f t="shared" si="14"/>
        <v>WO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s="15" t="str">
        <f t="shared" si="13"/>
        <v>WO</v>
      </c>
      <c r="AH31" t="s">
        <v>20</v>
      </c>
      <c r="AI31" t="s">
        <v>20</v>
      </c>
      <c r="AJ31" t="s">
        <v>22</v>
      </c>
      <c r="AK31" t="s">
        <v>20</v>
      </c>
      <c r="AL31" t="s">
        <v>21</v>
      </c>
      <c r="AM31" t="s">
        <v>20</v>
      </c>
      <c r="AN31" s="15" t="str">
        <f t="shared" si="13"/>
        <v>WO</v>
      </c>
      <c r="AO31" s="16" t="str">
        <f t="shared" si="13"/>
        <v/>
      </c>
      <c r="AP31" s="46"/>
      <c r="AQ31" s="44"/>
      <c r="AR31" s="6">
        <v>20</v>
      </c>
      <c r="AS31" s="7">
        <v>1020</v>
      </c>
      <c r="AT31" s="7" t="str">
        <f t="shared" si="5"/>
        <v>November</v>
      </c>
      <c r="AU31" s="36" t="s">
        <v>41</v>
      </c>
      <c r="AV31" s="15">
        <f t="shared" si="12"/>
        <v>22</v>
      </c>
      <c r="AW31" s="15">
        <f t="shared" si="6"/>
        <v>2</v>
      </c>
      <c r="AX31" s="15">
        <f t="shared" si="7"/>
        <v>1</v>
      </c>
      <c r="AY31" s="15">
        <f t="shared" si="8"/>
        <v>5</v>
      </c>
      <c r="AZ31" s="15">
        <f t="shared" si="9"/>
        <v>30</v>
      </c>
      <c r="BA31" s="15">
        <f>Janreport211[[#This Row],[Days]]-Janreport211[[#This Row],[Absent]]</f>
        <v>28</v>
      </c>
      <c r="BB31" s="28">
        <v>42000</v>
      </c>
      <c r="BC31" s="28">
        <f>Janreport211[[#This Row],[Salary]]/Janreport211[[#This Row],[Days]]</f>
        <v>1400</v>
      </c>
      <c r="BD31" s="28">
        <f>Janreport211[[#This Row],[Per day salary]]*Janreport211[[#This Row],[Absent]]</f>
        <v>2800</v>
      </c>
      <c r="BE31" s="37">
        <f>Janreport211[[#This Row],[Salary]]-Janreport211[[#This Row],[Deduction]]</f>
        <v>39200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45" priority="1" operator="containsText" text="L">
      <formula>NOT(ISERROR(SEARCH("L",K12)))</formula>
    </cfRule>
    <cfRule type="containsText" dxfId="44" priority="2" operator="containsText" text="A">
      <formula>NOT(ISERROR(SEARCH("A",K12)))</formula>
    </cfRule>
    <cfRule type="containsText" dxfId="43" priority="3" operator="containsText" text="P">
      <formula>NOT(ISERROR(SEARCH("P",K12)))</formula>
    </cfRule>
    <cfRule type="containsText" dxfId="42" priority="4" operator="containsText" text="WO">
      <formula>NOT(ISERROR(SEARCH("WO",K12)))</formula>
    </cfRule>
    <cfRule type="containsText" dxfId="41" priority="5" stopIfTrue="1" operator="containsText" text="WO">
      <formula>NOT(ISERROR(SEARCH("WO",K12)))</formula>
    </cfRule>
  </conditionalFormatting>
  <dataValidations count="2">
    <dataValidation allowBlank="1" showInputMessage="1" showErrorMessage="1" sqref="H11" xr:uid="{0F7A20BC-47EE-4BBE-9E47-1BEC1B3319ED}"/>
    <dataValidation type="list" allowBlank="1" showInputMessage="1" showErrorMessage="1" sqref="K12:K31 M12:R31 T12:Y31 AA12:AF31 AH12:AM31" xr:uid="{2465847F-8A63-4F7A-AED2-C3FDAE405D14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4F731D-D214-420A-97D4-DECAEA1CC85C}">
          <x14:formula1>
            <xm:f>Rough!$A$1:$A$12</xm:f>
          </x14:formula1>
          <xm:sqref>H8:H9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3AB-6653-4228-AB40-417C5145BED4}">
  <dimension ref="A1:BH43"/>
  <sheetViews>
    <sheetView tabSelected="1" workbookViewId="0">
      <selection activeCell="F7" sqref="F7"/>
    </sheetView>
  </sheetViews>
  <sheetFormatPr defaultRowHeight="14.45"/>
  <cols>
    <col min="7" max="7" width="11.7109375" customWidth="1"/>
    <col min="8" max="8" width="15.85546875" customWidth="1"/>
    <col min="9" max="9" width="25.7109375" bestFit="1" customWidth="1"/>
    <col min="10" max="10" width="8.28515625" bestFit="1" customWidth="1"/>
    <col min="11" max="11" width="6.85546875" customWidth="1"/>
    <col min="12" max="13" width="5.42578125" bestFit="1" customWidth="1"/>
    <col min="14" max="14" width="6.28515625" bestFit="1" customWidth="1"/>
    <col min="15" max="15" width="7.7109375" customWidth="1"/>
    <col min="16" max="19" width="5.42578125" bestFit="1" customWidth="1"/>
    <col min="20" max="41" width="6.42578125" bestFit="1" customWidth="1"/>
    <col min="45" max="45" width="14.28515625" bestFit="1" customWidth="1"/>
    <col min="46" max="46" width="14.28515625" customWidth="1"/>
    <col min="47" max="47" width="17.5703125" bestFit="1" customWidth="1"/>
    <col min="48" max="48" width="10" bestFit="1" customWidth="1"/>
    <col min="49" max="49" width="9.28515625" bestFit="1" customWidth="1"/>
    <col min="51" max="51" width="10.85546875" bestFit="1" customWidth="1"/>
    <col min="53" max="53" width="11.5703125" bestFit="1" customWidth="1"/>
    <col min="54" max="54" width="11.42578125" bestFit="1" customWidth="1"/>
    <col min="55" max="55" width="15.42578125" bestFit="1" customWidth="1"/>
    <col min="56" max="56" width="12.42578125" bestFit="1" customWidth="1"/>
    <col min="57" max="57" width="13.42578125" bestFit="1" customWidth="1"/>
    <col min="58" max="58" width="11.5703125" bestFit="1" customWidth="1"/>
  </cols>
  <sheetData>
    <row r="1" spans="1:60">
      <c r="A1" s="2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3"/>
      <c r="AQ1" s="43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F1" s="43"/>
      <c r="BG1" s="43"/>
      <c r="BH1" s="43"/>
    </row>
    <row r="2" spans="1:60">
      <c r="A2" s="2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43"/>
      <c r="AQ2" s="43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F2" s="43"/>
      <c r="BG2" s="43"/>
      <c r="BH2" s="43"/>
    </row>
    <row r="3" spans="1:60">
      <c r="A3" s="2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43"/>
      <c r="AQ3" s="43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F3" s="43"/>
      <c r="BG3" s="43"/>
      <c r="BH3" s="43"/>
    </row>
    <row r="4" spans="1:60">
      <c r="A4" s="2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43"/>
      <c r="AQ4" s="43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F4" s="43"/>
      <c r="BG4" s="43"/>
      <c r="BH4" s="43"/>
    </row>
    <row r="5" spans="1:60">
      <c r="A5" s="2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43"/>
      <c r="AQ5" s="43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F5" s="43"/>
      <c r="BG5" s="43"/>
      <c r="BH5" s="43"/>
    </row>
    <row r="6" spans="1:60">
      <c r="A6" s="2"/>
      <c r="B6" s="1"/>
      <c r="C6" s="1"/>
      <c r="D6" s="1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>
      <c r="A7" s="2"/>
      <c r="B7" s="1"/>
      <c r="C7" s="1"/>
      <c r="D7" s="1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</row>
    <row r="8" spans="1:60" ht="15">
      <c r="A8" s="2"/>
      <c r="B8" s="1"/>
      <c r="C8" s="1"/>
      <c r="D8" s="1"/>
      <c r="F8" s="43"/>
      <c r="G8" s="51" t="s">
        <v>0</v>
      </c>
      <c r="H8" s="52">
        <v>45992</v>
      </c>
      <c r="I8" s="51">
        <f>(DATEDIF($H$8,$K$8,"D"))+1</f>
        <v>31</v>
      </c>
      <c r="J8" s="51" t="s">
        <v>1</v>
      </c>
      <c r="K8" s="52">
        <f>EOMONTH(H8,0)</f>
        <v>46022</v>
      </c>
      <c r="L8" s="53"/>
      <c r="M8" s="53"/>
      <c r="N8" s="53" t="s">
        <v>2</v>
      </c>
      <c r="O8" s="53" t="str">
        <f>TEXT($H$8,"MMMM")</f>
        <v>December</v>
      </c>
      <c r="P8" s="54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</row>
    <row r="9" spans="1:60" ht="15">
      <c r="A9" s="2"/>
      <c r="B9" s="1"/>
      <c r="C9" s="1"/>
      <c r="D9" s="1"/>
      <c r="F9" s="46"/>
      <c r="G9" s="46"/>
      <c r="H9" s="47"/>
      <c r="I9" s="46"/>
      <c r="J9" s="46"/>
      <c r="K9" s="46"/>
      <c r="L9" s="46"/>
      <c r="M9" s="48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3"/>
      <c r="BH9" s="43"/>
    </row>
    <row r="10" spans="1:60" ht="14.25" customHeight="1">
      <c r="A10" s="2"/>
      <c r="B10" s="1"/>
      <c r="C10" s="1"/>
      <c r="D10" s="1"/>
      <c r="E10" s="43"/>
      <c r="F10" s="46"/>
      <c r="G10" s="59" t="s">
        <v>3</v>
      </c>
      <c r="H10" s="60"/>
      <c r="I10" s="60"/>
      <c r="J10" s="17" t="s">
        <v>4</v>
      </c>
      <c r="K10" s="10" t="str">
        <f>TEXT(K11,"DDD")</f>
        <v>Mon</v>
      </c>
      <c r="L10" s="17" t="str">
        <f t="shared" ref="L10:AB10" si="0">TEXT(L11,"DDD")</f>
        <v>Tue</v>
      </c>
      <c r="M10" s="10" t="str">
        <f t="shared" si="0"/>
        <v>Wed</v>
      </c>
      <c r="N10" s="10" t="str">
        <f t="shared" si="0"/>
        <v>Thu</v>
      </c>
      <c r="O10" s="10" t="str">
        <f t="shared" si="0"/>
        <v>Fri</v>
      </c>
      <c r="P10" s="10" t="str">
        <f t="shared" si="0"/>
        <v>Sat</v>
      </c>
      <c r="Q10" s="10" t="str">
        <f t="shared" si="0"/>
        <v>Sun</v>
      </c>
      <c r="R10" s="10" t="str">
        <f t="shared" si="0"/>
        <v>Mon</v>
      </c>
      <c r="S10" s="10" t="str">
        <f t="shared" si="0"/>
        <v>Tue</v>
      </c>
      <c r="T10" s="10" t="str">
        <f t="shared" si="0"/>
        <v>Wed</v>
      </c>
      <c r="U10" s="10" t="str">
        <f t="shared" si="0"/>
        <v>Thu</v>
      </c>
      <c r="V10" s="10" t="str">
        <f t="shared" si="0"/>
        <v>Fri</v>
      </c>
      <c r="W10" s="10" t="str">
        <f t="shared" si="0"/>
        <v>Sat</v>
      </c>
      <c r="X10" s="10" t="str">
        <f t="shared" si="0"/>
        <v>Sun</v>
      </c>
      <c r="Y10" s="10" t="str">
        <f t="shared" si="0"/>
        <v>Mon</v>
      </c>
      <c r="Z10" s="10" t="str">
        <f t="shared" si="0"/>
        <v>Tue</v>
      </c>
      <c r="AA10" s="10" t="str">
        <f t="shared" si="0"/>
        <v>Wed</v>
      </c>
      <c r="AB10" s="10" t="str">
        <f t="shared" si="0"/>
        <v>Thu</v>
      </c>
      <c r="AC10" s="10" t="str">
        <f>TEXT(AC11,"DDD")</f>
        <v>Fri</v>
      </c>
      <c r="AD10" s="10" t="str">
        <f>TEXT(AD11,"DDD")</f>
        <v>Sat</v>
      </c>
      <c r="AE10" s="10" t="str">
        <f t="shared" ref="AE10:AO10" si="1">TEXT(AE11,"DDD")</f>
        <v>Sun</v>
      </c>
      <c r="AF10" s="10" t="str">
        <f t="shared" si="1"/>
        <v>Mon</v>
      </c>
      <c r="AG10" s="10" t="str">
        <f t="shared" si="1"/>
        <v>Tue</v>
      </c>
      <c r="AH10" s="10" t="str">
        <f t="shared" si="1"/>
        <v>Wed</v>
      </c>
      <c r="AI10" s="10" t="str">
        <f t="shared" si="1"/>
        <v>Thu</v>
      </c>
      <c r="AJ10" s="10" t="str">
        <f t="shared" si="1"/>
        <v>Fri</v>
      </c>
      <c r="AK10" s="10" t="str">
        <f t="shared" si="1"/>
        <v>Sat</v>
      </c>
      <c r="AL10" s="10" t="str">
        <f t="shared" si="1"/>
        <v>Sun</v>
      </c>
      <c r="AM10" s="10" t="str">
        <f t="shared" si="1"/>
        <v>Mon</v>
      </c>
      <c r="AN10" s="10" t="str">
        <f t="shared" si="1"/>
        <v>Tue</v>
      </c>
      <c r="AO10" s="11" t="str">
        <f t="shared" si="1"/>
        <v>Wed</v>
      </c>
      <c r="AP10" s="46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3"/>
      <c r="BH10" s="43"/>
    </row>
    <row r="11" spans="1:60" ht="15">
      <c r="A11" s="2"/>
      <c r="B11" s="1"/>
      <c r="C11" s="1"/>
      <c r="D11" s="1"/>
      <c r="E11" s="43"/>
      <c r="F11" s="46"/>
      <c r="G11" s="8" t="s">
        <v>5</v>
      </c>
      <c r="H11" s="9" t="s">
        <v>6</v>
      </c>
      <c r="I11" s="21" t="s">
        <v>6</v>
      </c>
      <c r="J11" s="18" t="s">
        <v>7</v>
      </c>
      <c r="K11" s="12">
        <f>H8</f>
        <v>45992</v>
      </c>
      <c r="L11" s="12">
        <f>IF(K11&lt;$K$8,K11+1,"")</f>
        <v>45993</v>
      </c>
      <c r="M11" s="12">
        <f t="shared" ref="M11:AO11" si="2">IF(L11&lt;$K$8,L11+1,"")</f>
        <v>45994</v>
      </c>
      <c r="N11" s="12">
        <f t="shared" si="2"/>
        <v>45995</v>
      </c>
      <c r="O11" s="12">
        <f t="shared" si="2"/>
        <v>45996</v>
      </c>
      <c r="P11" s="12">
        <f t="shared" si="2"/>
        <v>45997</v>
      </c>
      <c r="Q11" s="12">
        <f t="shared" si="2"/>
        <v>45998</v>
      </c>
      <c r="R11" s="12">
        <f t="shared" si="2"/>
        <v>45999</v>
      </c>
      <c r="S11" s="12">
        <f t="shared" si="2"/>
        <v>46000</v>
      </c>
      <c r="T11" s="12">
        <f t="shared" si="2"/>
        <v>46001</v>
      </c>
      <c r="U11" s="12">
        <f t="shared" si="2"/>
        <v>46002</v>
      </c>
      <c r="V11" s="12">
        <f t="shared" si="2"/>
        <v>46003</v>
      </c>
      <c r="W11" s="12">
        <f t="shared" si="2"/>
        <v>46004</v>
      </c>
      <c r="X11" s="12">
        <f t="shared" si="2"/>
        <v>46005</v>
      </c>
      <c r="Y11" s="12">
        <f t="shared" si="2"/>
        <v>46006</v>
      </c>
      <c r="Z11" s="12">
        <f t="shared" si="2"/>
        <v>46007</v>
      </c>
      <c r="AA11" s="12">
        <f t="shared" si="2"/>
        <v>46008</v>
      </c>
      <c r="AB11" s="12">
        <f t="shared" si="2"/>
        <v>46009</v>
      </c>
      <c r="AC11" s="12">
        <f t="shared" si="2"/>
        <v>46010</v>
      </c>
      <c r="AD11" s="12">
        <f t="shared" si="2"/>
        <v>46011</v>
      </c>
      <c r="AE11" s="12">
        <f t="shared" si="2"/>
        <v>46012</v>
      </c>
      <c r="AF11" s="12">
        <f t="shared" si="2"/>
        <v>46013</v>
      </c>
      <c r="AG11" s="12">
        <f t="shared" si="2"/>
        <v>46014</v>
      </c>
      <c r="AH11" s="12">
        <f t="shared" si="2"/>
        <v>46015</v>
      </c>
      <c r="AI11" s="12">
        <f>IF(AH11&lt;$K$8,AH11+1,"")</f>
        <v>46016</v>
      </c>
      <c r="AJ11" s="12">
        <f t="shared" si="2"/>
        <v>46017</v>
      </c>
      <c r="AK11" s="12">
        <f t="shared" si="2"/>
        <v>46018</v>
      </c>
      <c r="AL11" s="12">
        <f t="shared" si="2"/>
        <v>46019</v>
      </c>
      <c r="AM11" s="12">
        <f t="shared" si="2"/>
        <v>46020</v>
      </c>
      <c r="AN11" s="12">
        <f t="shared" si="2"/>
        <v>46021</v>
      </c>
      <c r="AO11" s="12">
        <f t="shared" si="2"/>
        <v>46022</v>
      </c>
      <c r="AP11" s="48" t="str">
        <f t="shared" ref="M11:AQ11" si="3">IF(AO11&lt;$K$8,AO11+1,"")</f>
        <v/>
      </c>
      <c r="AQ11" s="45" t="str">
        <f t="shared" si="3"/>
        <v/>
      </c>
      <c r="AR11" s="38" t="s">
        <v>8</v>
      </c>
      <c r="AS11" s="38" t="s">
        <v>9</v>
      </c>
      <c r="AT11" s="38" t="s">
        <v>2</v>
      </c>
      <c r="AU11" s="39" t="s">
        <v>6</v>
      </c>
      <c r="AV11" s="40" t="s">
        <v>10</v>
      </c>
      <c r="AW11" s="40" t="s">
        <v>11</v>
      </c>
      <c r="AX11" s="41" t="s">
        <v>12</v>
      </c>
      <c r="AY11" s="40" t="s">
        <v>13</v>
      </c>
      <c r="AZ11" s="40" t="s">
        <v>4</v>
      </c>
      <c r="BA11" s="40" t="s">
        <v>14</v>
      </c>
      <c r="BB11" s="40" t="s">
        <v>15</v>
      </c>
      <c r="BC11" s="41" t="s">
        <v>16</v>
      </c>
      <c r="BD11" s="41" t="s">
        <v>17</v>
      </c>
      <c r="BE11" s="41" t="s">
        <v>18</v>
      </c>
      <c r="BF11" s="44"/>
      <c r="BG11" s="43"/>
      <c r="BH11" s="43"/>
    </row>
    <row r="12" spans="1:60" ht="15">
      <c r="A12" s="2"/>
      <c r="B12" s="1"/>
      <c r="C12" s="1"/>
      <c r="D12" s="1"/>
      <c r="E12" s="43"/>
      <c r="F12" s="46"/>
      <c r="G12" s="4">
        <v>1</v>
      </c>
      <c r="H12" s="5">
        <v>1001</v>
      </c>
      <c r="I12" s="22" t="s">
        <v>19</v>
      </c>
      <c r="J12" s="19">
        <f>COUNTIF($K$10:$AO$10,"Sun")</f>
        <v>4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tr">
        <f>IF(X$10="Sun","WO","")</f>
        <v>WO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tr">
        <f>IF(X$10="Sun","WO","")</f>
        <v>WO</v>
      </c>
      <c r="Y12" t="s">
        <v>20</v>
      </c>
      <c r="Z12" t="s">
        <v>20</v>
      </c>
      <c r="AA12" t="s">
        <v>21</v>
      </c>
      <c r="AB12" t="s">
        <v>22</v>
      </c>
      <c r="AC12" t="s">
        <v>20</v>
      </c>
      <c r="AD12" t="s">
        <v>20</v>
      </c>
      <c r="AE12" t="str">
        <f t="shared" ref="L12:AO27" si="4">IF(AE$10="Sun","WO","")</f>
        <v>WO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tr">
        <f t="shared" si="4"/>
        <v>WO</v>
      </c>
      <c r="AM12" t="s">
        <v>20</v>
      </c>
      <c r="AN12" t="s">
        <v>21</v>
      </c>
      <c r="AO12" t="s">
        <v>20</v>
      </c>
      <c r="AP12" s="46"/>
      <c r="AQ12" s="44"/>
      <c r="AR12" s="29">
        <v>1</v>
      </c>
      <c r="AS12" s="30">
        <v>1001</v>
      </c>
      <c r="AT12" s="30" t="str">
        <f t="shared" ref="AT12:AT31" si="5">$O$8</f>
        <v>December</v>
      </c>
      <c r="AU12" s="31" t="s">
        <v>19</v>
      </c>
      <c r="AV12" s="32">
        <f>COUNTIF($K12:$AO12,"P")</f>
        <v>24</v>
      </c>
      <c r="AW12" s="32">
        <f t="shared" ref="AW12:AW31" si="6">COUNTIF($K12:$AO12,"A")</f>
        <v>2</v>
      </c>
      <c r="AX12" s="32">
        <f t="shared" ref="AX12:AX31" si="7">COUNTIF($K12:$AO12,"L")</f>
        <v>1</v>
      </c>
      <c r="AY12" s="32">
        <f t="shared" ref="AY12:AY31" si="8">COUNTIF($K$10:$AO$10,"Sun")</f>
        <v>4</v>
      </c>
      <c r="AZ12" s="32">
        <f t="shared" ref="AZ12:AZ31" si="9">$I$8</f>
        <v>31</v>
      </c>
      <c r="BA12" s="32">
        <f>Janreport212[[#This Row],[Days]]-Janreport212[[#This Row],[Absent]]</f>
        <v>29</v>
      </c>
      <c r="BB12" s="33">
        <v>10000</v>
      </c>
      <c r="BC12" s="33">
        <f>Janreport212[[#This Row],[Salary]]/Janreport212[[#This Row],[Days]]</f>
        <v>322.58064516129031</v>
      </c>
      <c r="BD12" s="33">
        <f>Janreport212[[#This Row],[Per day salary]]*Janreport212[[#This Row],[Absent]]</f>
        <v>645.16129032258061</v>
      </c>
      <c r="BE12" s="34">
        <f>Janreport212[[#This Row],[Salary]]-Janreport212[[#This Row],[Deduction]]</f>
        <v>9354.8387096774186</v>
      </c>
      <c r="BF12" s="44"/>
      <c r="BG12" s="43"/>
      <c r="BH12" s="43"/>
    </row>
    <row r="13" spans="1:60" ht="15">
      <c r="A13" s="2"/>
      <c r="B13" s="1"/>
      <c r="C13" s="1"/>
      <c r="D13" s="1"/>
      <c r="E13" s="43"/>
      <c r="F13" s="46"/>
      <c r="G13" s="4">
        <v>2</v>
      </c>
      <c r="H13" s="5">
        <v>1002</v>
      </c>
      <c r="I13" s="22" t="s">
        <v>23</v>
      </c>
      <c r="J13" s="19">
        <f t="shared" ref="J13:J31" si="10">COUNTIF($K$10:$AO$10,"Sun")</f>
        <v>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tr">
        <f t="shared" ref="K13:Z28" si="11">IF(Q$10="Sun","WO","")</f>
        <v>WO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tr">
        <f t="shared" si="11"/>
        <v>WO</v>
      </c>
      <c r="Y13" t="s">
        <v>20</v>
      </c>
      <c r="Z13" t="s">
        <v>20</v>
      </c>
      <c r="AA13" t="s">
        <v>21</v>
      </c>
      <c r="AB13" t="s">
        <v>22</v>
      </c>
      <c r="AC13" t="s">
        <v>20</v>
      </c>
      <c r="AD13" t="s">
        <v>20</v>
      </c>
      <c r="AE13" t="str">
        <f t="shared" si="4"/>
        <v>WO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tr">
        <f t="shared" si="4"/>
        <v>WO</v>
      </c>
      <c r="AM13" t="s">
        <v>20</v>
      </c>
      <c r="AN13" t="s">
        <v>21</v>
      </c>
      <c r="AO13" t="s">
        <v>20</v>
      </c>
      <c r="AP13" s="46"/>
      <c r="AQ13" s="44"/>
      <c r="AR13" s="4">
        <v>2</v>
      </c>
      <c r="AS13" s="5">
        <v>1002</v>
      </c>
      <c r="AT13" s="5" t="str">
        <f t="shared" si="5"/>
        <v>December</v>
      </c>
      <c r="AU13" s="24" t="s">
        <v>23</v>
      </c>
      <c r="AV13">
        <f t="shared" ref="AV13:AV31" si="12">COUNTIF($K13:$AO13,"P")</f>
        <v>24</v>
      </c>
      <c r="AW13">
        <f t="shared" si="6"/>
        <v>2</v>
      </c>
      <c r="AX13">
        <f t="shared" si="7"/>
        <v>1</v>
      </c>
      <c r="AY13">
        <f t="shared" si="8"/>
        <v>4</v>
      </c>
      <c r="AZ13">
        <f t="shared" si="9"/>
        <v>31</v>
      </c>
      <c r="BA13">
        <f>Janreport212[[#This Row],[Days]]-Janreport212[[#This Row],[Absent]]</f>
        <v>29</v>
      </c>
      <c r="BB13" s="27">
        <v>25000</v>
      </c>
      <c r="BC13" s="27">
        <f>Janreport212[[#This Row],[Salary]]/Janreport212[[#This Row],[Days]]</f>
        <v>806.45161290322585</v>
      </c>
      <c r="BD13" s="27">
        <f>Janreport212[[#This Row],[Per day salary]]*Janreport212[[#This Row],[Absent]]</f>
        <v>1612.9032258064517</v>
      </c>
      <c r="BE13" s="35">
        <f>Janreport212[[#This Row],[Salary]]-Janreport212[[#This Row],[Deduction]]</f>
        <v>23387.096774193549</v>
      </c>
      <c r="BF13" s="44"/>
      <c r="BG13" s="43"/>
      <c r="BH13" s="43"/>
    </row>
    <row r="14" spans="1:60" ht="15">
      <c r="A14" s="2"/>
      <c r="B14" s="1"/>
      <c r="C14" s="1"/>
      <c r="D14" s="1"/>
      <c r="E14" s="43"/>
      <c r="F14" s="46"/>
      <c r="G14" s="4">
        <v>3</v>
      </c>
      <c r="H14" s="5">
        <v>1003</v>
      </c>
      <c r="I14" s="22" t="s">
        <v>24</v>
      </c>
      <c r="J14" s="19">
        <f t="shared" si="10"/>
        <v>4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tr">
        <f t="shared" si="11"/>
        <v>WO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tr">
        <f t="shared" si="11"/>
        <v>WO</v>
      </c>
      <c r="Y14" t="s">
        <v>20</v>
      </c>
      <c r="Z14" t="s">
        <v>20</v>
      </c>
      <c r="AA14" t="s">
        <v>21</v>
      </c>
      <c r="AB14" t="s">
        <v>22</v>
      </c>
      <c r="AC14" t="s">
        <v>20</v>
      </c>
      <c r="AD14" t="s">
        <v>20</v>
      </c>
      <c r="AE14" t="str">
        <f t="shared" si="4"/>
        <v>WO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tr">
        <f t="shared" si="4"/>
        <v>WO</v>
      </c>
      <c r="AM14" t="s">
        <v>20</v>
      </c>
      <c r="AN14" t="s">
        <v>21</v>
      </c>
      <c r="AO14" t="s">
        <v>20</v>
      </c>
      <c r="AP14" s="46"/>
      <c r="AQ14" s="44"/>
      <c r="AR14" s="4">
        <v>3</v>
      </c>
      <c r="AS14" s="5">
        <v>1003</v>
      </c>
      <c r="AT14" s="5" t="str">
        <f t="shared" si="5"/>
        <v>December</v>
      </c>
      <c r="AU14" s="24" t="s">
        <v>24</v>
      </c>
      <c r="AV14">
        <f t="shared" si="12"/>
        <v>24</v>
      </c>
      <c r="AW14">
        <f t="shared" si="6"/>
        <v>2</v>
      </c>
      <c r="AX14">
        <f t="shared" si="7"/>
        <v>1</v>
      </c>
      <c r="AY14">
        <f t="shared" si="8"/>
        <v>4</v>
      </c>
      <c r="AZ14">
        <f t="shared" si="9"/>
        <v>31</v>
      </c>
      <c r="BA14">
        <f>Janreport212[[#This Row],[Days]]-Janreport212[[#This Row],[Absent]]</f>
        <v>29</v>
      </c>
      <c r="BB14" s="27">
        <v>32000</v>
      </c>
      <c r="BC14" s="27">
        <f>Janreport212[[#This Row],[Salary]]/Janreport212[[#This Row],[Days]]</f>
        <v>1032.258064516129</v>
      </c>
      <c r="BD14" s="27">
        <f>Janreport212[[#This Row],[Per day salary]]*Janreport212[[#This Row],[Absent]]</f>
        <v>2064.516129032258</v>
      </c>
      <c r="BE14" s="35">
        <f>Janreport212[[#This Row],[Salary]]-Janreport212[[#This Row],[Deduction]]</f>
        <v>29935.483870967742</v>
      </c>
      <c r="BF14" s="44"/>
      <c r="BG14" s="43"/>
      <c r="BH14" s="43"/>
    </row>
    <row r="15" spans="1:60" ht="15">
      <c r="A15" s="2"/>
      <c r="B15" s="1"/>
      <c r="C15" s="1"/>
      <c r="D15" s="1"/>
      <c r="E15" s="43"/>
      <c r="F15" s="46"/>
      <c r="G15" s="4">
        <v>4</v>
      </c>
      <c r="H15" s="5">
        <v>1004</v>
      </c>
      <c r="I15" s="22" t="s">
        <v>25</v>
      </c>
      <c r="J15" s="19">
        <f t="shared" si="10"/>
        <v>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tr">
        <f t="shared" si="11"/>
        <v>WO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tr">
        <f t="shared" si="11"/>
        <v>WO</v>
      </c>
      <c r="Y15" t="s">
        <v>20</v>
      </c>
      <c r="Z15" t="s">
        <v>20</v>
      </c>
      <c r="AA15" t="s">
        <v>21</v>
      </c>
      <c r="AB15" t="s">
        <v>22</v>
      </c>
      <c r="AC15" t="s">
        <v>20</v>
      </c>
      <c r="AD15" t="s">
        <v>20</v>
      </c>
      <c r="AE15" t="str">
        <f t="shared" si="4"/>
        <v>WO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tr">
        <f t="shared" si="4"/>
        <v>WO</v>
      </c>
      <c r="AM15" t="s">
        <v>20</v>
      </c>
      <c r="AN15" t="s">
        <v>21</v>
      </c>
      <c r="AO15" t="s">
        <v>20</v>
      </c>
      <c r="AP15" s="46"/>
      <c r="AQ15" s="44"/>
      <c r="AR15" s="4">
        <v>4</v>
      </c>
      <c r="AS15" s="5">
        <v>1004</v>
      </c>
      <c r="AT15" s="5" t="str">
        <f t="shared" si="5"/>
        <v>December</v>
      </c>
      <c r="AU15" s="24" t="s">
        <v>25</v>
      </c>
      <c r="AV15">
        <f t="shared" si="12"/>
        <v>24</v>
      </c>
      <c r="AW15">
        <f t="shared" si="6"/>
        <v>2</v>
      </c>
      <c r="AX15">
        <f t="shared" si="7"/>
        <v>1</v>
      </c>
      <c r="AY15">
        <f t="shared" si="8"/>
        <v>4</v>
      </c>
      <c r="AZ15">
        <f t="shared" si="9"/>
        <v>31</v>
      </c>
      <c r="BA15">
        <f>Janreport212[[#This Row],[Days]]-Janreport212[[#This Row],[Absent]]</f>
        <v>29</v>
      </c>
      <c r="BB15" s="27">
        <v>75000</v>
      </c>
      <c r="BC15" s="27">
        <f>Janreport212[[#This Row],[Salary]]/Janreport212[[#This Row],[Days]]</f>
        <v>2419.3548387096776</v>
      </c>
      <c r="BD15" s="27">
        <f>Janreport212[[#This Row],[Per day salary]]*Janreport212[[#This Row],[Absent]]</f>
        <v>4838.7096774193551</v>
      </c>
      <c r="BE15" s="35">
        <f>Janreport212[[#This Row],[Salary]]-Janreport212[[#This Row],[Deduction]]</f>
        <v>70161.290322580651</v>
      </c>
      <c r="BF15" s="44"/>
      <c r="BG15" s="43"/>
      <c r="BH15" s="43"/>
    </row>
    <row r="16" spans="1:60" ht="15">
      <c r="A16" s="2"/>
      <c r="B16" s="1"/>
      <c r="C16" s="1"/>
      <c r="D16" s="1"/>
      <c r="E16" s="43"/>
      <c r="F16" s="46"/>
      <c r="G16" s="4">
        <v>5</v>
      </c>
      <c r="H16" s="5">
        <v>1005</v>
      </c>
      <c r="I16" s="22" t="s">
        <v>26</v>
      </c>
      <c r="J16" s="19">
        <f t="shared" si="10"/>
        <v>4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tr">
        <f t="shared" si="11"/>
        <v>WO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tr">
        <f t="shared" si="11"/>
        <v>WO</v>
      </c>
      <c r="Y16" t="s">
        <v>20</v>
      </c>
      <c r="Z16" t="s">
        <v>20</v>
      </c>
      <c r="AA16" t="s">
        <v>21</v>
      </c>
      <c r="AB16" t="s">
        <v>22</v>
      </c>
      <c r="AC16" t="s">
        <v>20</v>
      </c>
      <c r="AD16" t="s">
        <v>20</v>
      </c>
      <c r="AE16" t="str">
        <f t="shared" si="4"/>
        <v>WO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tr">
        <f t="shared" si="4"/>
        <v>WO</v>
      </c>
      <c r="AM16" t="s">
        <v>20</v>
      </c>
      <c r="AN16" t="s">
        <v>21</v>
      </c>
      <c r="AO16" t="s">
        <v>20</v>
      </c>
      <c r="AP16" s="46"/>
      <c r="AQ16" s="44"/>
      <c r="AR16" s="4">
        <v>5</v>
      </c>
      <c r="AS16" s="5">
        <v>1005</v>
      </c>
      <c r="AT16" s="5" t="str">
        <f t="shared" si="5"/>
        <v>December</v>
      </c>
      <c r="AU16" s="24" t="s">
        <v>26</v>
      </c>
      <c r="AV16">
        <f t="shared" si="12"/>
        <v>24</v>
      </c>
      <c r="AW16">
        <f t="shared" si="6"/>
        <v>2</v>
      </c>
      <c r="AX16">
        <f t="shared" si="7"/>
        <v>1</v>
      </c>
      <c r="AY16">
        <f t="shared" si="8"/>
        <v>4</v>
      </c>
      <c r="AZ16">
        <f t="shared" si="9"/>
        <v>31</v>
      </c>
      <c r="BA16">
        <f>Janreport212[[#This Row],[Days]]-Janreport212[[#This Row],[Absent]]</f>
        <v>29</v>
      </c>
      <c r="BB16" s="27">
        <v>16000</v>
      </c>
      <c r="BC16" s="27">
        <f>Janreport212[[#This Row],[Salary]]/Janreport212[[#This Row],[Days]]</f>
        <v>516.12903225806451</v>
      </c>
      <c r="BD16" s="27">
        <f>Janreport212[[#This Row],[Per day salary]]*Janreport212[[#This Row],[Absent]]</f>
        <v>1032.258064516129</v>
      </c>
      <c r="BE16" s="35">
        <f>Janreport212[[#This Row],[Salary]]-Janreport212[[#This Row],[Deduction]]</f>
        <v>14967.741935483871</v>
      </c>
      <c r="BF16" s="44"/>
      <c r="BG16" s="43"/>
      <c r="BH16" s="43"/>
    </row>
    <row r="17" spans="1:60" ht="15">
      <c r="A17" s="2"/>
      <c r="B17" s="1"/>
      <c r="C17" s="1"/>
      <c r="D17" s="1"/>
      <c r="E17" s="43"/>
      <c r="F17" s="46"/>
      <c r="G17" s="4">
        <v>6</v>
      </c>
      <c r="H17" s="5">
        <v>1006</v>
      </c>
      <c r="I17" s="22" t="s">
        <v>27</v>
      </c>
      <c r="J17" s="19">
        <f t="shared" si="10"/>
        <v>4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tr">
        <f t="shared" si="11"/>
        <v>WO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tr">
        <f t="shared" si="11"/>
        <v>WO</v>
      </c>
      <c r="Y17" t="s">
        <v>20</v>
      </c>
      <c r="Z17" t="s">
        <v>20</v>
      </c>
      <c r="AA17" t="s">
        <v>21</v>
      </c>
      <c r="AB17" t="s">
        <v>22</v>
      </c>
      <c r="AC17" t="s">
        <v>20</v>
      </c>
      <c r="AD17" t="s">
        <v>20</v>
      </c>
      <c r="AE17" t="str">
        <f t="shared" si="4"/>
        <v>WO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tr">
        <f t="shared" si="4"/>
        <v>WO</v>
      </c>
      <c r="AM17" t="s">
        <v>20</v>
      </c>
      <c r="AN17" t="s">
        <v>21</v>
      </c>
      <c r="AO17" t="s">
        <v>20</v>
      </c>
      <c r="AP17" s="46"/>
      <c r="AQ17" s="44"/>
      <c r="AR17" s="4">
        <v>6</v>
      </c>
      <c r="AS17" s="5">
        <v>1006</v>
      </c>
      <c r="AT17" s="5" t="str">
        <f t="shared" si="5"/>
        <v>December</v>
      </c>
      <c r="AU17" s="24" t="s">
        <v>27</v>
      </c>
      <c r="AV17">
        <f t="shared" si="12"/>
        <v>24</v>
      </c>
      <c r="AW17">
        <f t="shared" si="6"/>
        <v>2</v>
      </c>
      <c r="AX17">
        <f t="shared" si="7"/>
        <v>1</v>
      </c>
      <c r="AY17">
        <f t="shared" si="8"/>
        <v>4</v>
      </c>
      <c r="AZ17">
        <f t="shared" si="9"/>
        <v>31</v>
      </c>
      <c r="BA17">
        <f>Janreport212[[#This Row],[Days]]-Janreport212[[#This Row],[Absent]]</f>
        <v>29</v>
      </c>
      <c r="BB17" s="27">
        <v>31000</v>
      </c>
      <c r="BC17" s="27">
        <f>Janreport212[[#This Row],[Salary]]/Janreport212[[#This Row],[Days]]</f>
        <v>1000</v>
      </c>
      <c r="BD17" s="27">
        <f>Janreport212[[#This Row],[Per day salary]]*Janreport212[[#This Row],[Absent]]</f>
        <v>2000</v>
      </c>
      <c r="BE17" s="35">
        <f>Janreport212[[#This Row],[Salary]]-Janreport212[[#This Row],[Deduction]]</f>
        <v>29000</v>
      </c>
      <c r="BF17" s="44"/>
      <c r="BG17" s="43"/>
      <c r="BH17" s="43"/>
    </row>
    <row r="18" spans="1:60" ht="15">
      <c r="A18" s="2"/>
      <c r="B18" s="1"/>
      <c r="C18" s="1"/>
      <c r="D18" s="1"/>
      <c r="E18" s="43"/>
      <c r="F18" s="46"/>
      <c r="G18" s="4">
        <v>7</v>
      </c>
      <c r="H18" s="5">
        <v>1007</v>
      </c>
      <c r="I18" s="22" t="s">
        <v>28</v>
      </c>
      <c r="J18" s="19">
        <f t="shared" si="10"/>
        <v>4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tr">
        <f t="shared" si="11"/>
        <v>WO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tr">
        <f t="shared" si="11"/>
        <v>WO</v>
      </c>
      <c r="Y18" t="s">
        <v>20</v>
      </c>
      <c r="Z18" t="s">
        <v>20</v>
      </c>
      <c r="AA18" t="s">
        <v>21</v>
      </c>
      <c r="AB18" t="s">
        <v>22</v>
      </c>
      <c r="AC18" t="s">
        <v>20</v>
      </c>
      <c r="AD18" t="s">
        <v>20</v>
      </c>
      <c r="AE18" t="str">
        <f t="shared" si="4"/>
        <v>WO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tr">
        <f t="shared" si="4"/>
        <v>WO</v>
      </c>
      <c r="AM18" t="s">
        <v>20</v>
      </c>
      <c r="AN18" t="s">
        <v>21</v>
      </c>
      <c r="AO18" t="s">
        <v>20</v>
      </c>
      <c r="AP18" s="46"/>
      <c r="AQ18" s="44"/>
      <c r="AR18" s="4">
        <v>7</v>
      </c>
      <c r="AS18" s="5">
        <v>1007</v>
      </c>
      <c r="AT18" s="5" t="str">
        <f t="shared" si="5"/>
        <v>December</v>
      </c>
      <c r="AU18" s="24" t="s">
        <v>28</v>
      </c>
      <c r="AV18">
        <f t="shared" si="12"/>
        <v>24</v>
      </c>
      <c r="AW18">
        <f t="shared" si="6"/>
        <v>2</v>
      </c>
      <c r="AX18">
        <f t="shared" si="7"/>
        <v>1</v>
      </c>
      <c r="AY18">
        <f t="shared" si="8"/>
        <v>4</v>
      </c>
      <c r="AZ18">
        <f t="shared" si="9"/>
        <v>31</v>
      </c>
      <c r="BA18">
        <f>Janreport212[[#This Row],[Days]]-Janreport212[[#This Row],[Absent]]</f>
        <v>29</v>
      </c>
      <c r="BB18" s="27">
        <v>18000</v>
      </c>
      <c r="BC18" s="27">
        <f>Janreport212[[#This Row],[Salary]]/Janreport212[[#This Row],[Days]]</f>
        <v>580.64516129032256</v>
      </c>
      <c r="BD18" s="27">
        <f>Janreport212[[#This Row],[Per day salary]]*Janreport212[[#This Row],[Absent]]</f>
        <v>1161.2903225806451</v>
      </c>
      <c r="BE18" s="35">
        <f>Janreport212[[#This Row],[Salary]]-Janreport212[[#This Row],[Deduction]]</f>
        <v>16838.709677419356</v>
      </c>
      <c r="BF18" s="44"/>
      <c r="BG18" s="43"/>
      <c r="BH18" s="43"/>
    </row>
    <row r="19" spans="1:60" ht="15">
      <c r="A19" s="2"/>
      <c r="B19" s="1"/>
      <c r="C19" s="1"/>
      <c r="D19" s="1"/>
      <c r="E19" s="43"/>
      <c r="F19" s="46"/>
      <c r="G19" s="4">
        <v>8</v>
      </c>
      <c r="H19" s="5">
        <v>1008</v>
      </c>
      <c r="I19" s="22" t="s">
        <v>29</v>
      </c>
      <c r="J19" s="19">
        <f t="shared" si="10"/>
        <v>4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tr">
        <f t="shared" si="11"/>
        <v>WO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tr">
        <f t="shared" si="11"/>
        <v>WO</v>
      </c>
      <c r="Y19" t="s">
        <v>20</v>
      </c>
      <c r="Z19" t="s">
        <v>20</v>
      </c>
      <c r="AA19" t="s">
        <v>21</v>
      </c>
      <c r="AB19" t="s">
        <v>22</v>
      </c>
      <c r="AC19" t="s">
        <v>20</v>
      </c>
      <c r="AD19" t="s">
        <v>20</v>
      </c>
      <c r="AE19" t="str">
        <f t="shared" si="4"/>
        <v>WO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tr">
        <f t="shared" si="4"/>
        <v>WO</v>
      </c>
      <c r="AM19" t="s">
        <v>20</v>
      </c>
      <c r="AN19" t="s">
        <v>21</v>
      </c>
      <c r="AO19" t="s">
        <v>20</v>
      </c>
      <c r="AP19" s="46"/>
      <c r="AQ19" s="44"/>
      <c r="AR19" s="4">
        <v>8</v>
      </c>
      <c r="AS19" s="5">
        <v>1008</v>
      </c>
      <c r="AT19" s="5" t="str">
        <f t="shared" si="5"/>
        <v>December</v>
      </c>
      <c r="AU19" s="24" t="s">
        <v>29</v>
      </c>
      <c r="AV19">
        <f t="shared" si="12"/>
        <v>24</v>
      </c>
      <c r="AW19">
        <f t="shared" si="6"/>
        <v>2</v>
      </c>
      <c r="AX19">
        <f t="shared" si="7"/>
        <v>1</v>
      </c>
      <c r="AY19">
        <f t="shared" si="8"/>
        <v>4</v>
      </c>
      <c r="AZ19">
        <f t="shared" si="9"/>
        <v>31</v>
      </c>
      <c r="BA19">
        <f>Janreport212[[#This Row],[Days]]-Janreport212[[#This Row],[Absent]]</f>
        <v>29</v>
      </c>
      <c r="BB19" s="27">
        <v>52000</v>
      </c>
      <c r="BC19" s="27">
        <f>Janreport212[[#This Row],[Salary]]/Janreport212[[#This Row],[Days]]</f>
        <v>1677.4193548387098</v>
      </c>
      <c r="BD19" s="27">
        <f>Janreport212[[#This Row],[Per day salary]]*Janreport212[[#This Row],[Absent]]</f>
        <v>3354.8387096774195</v>
      </c>
      <c r="BE19" s="35">
        <f>Janreport212[[#This Row],[Salary]]-Janreport212[[#This Row],[Deduction]]</f>
        <v>48645.161290322583</v>
      </c>
      <c r="BF19" s="44"/>
      <c r="BG19" s="43"/>
      <c r="BH19" s="43"/>
    </row>
    <row r="20" spans="1:60" ht="15">
      <c r="A20" s="2"/>
      <c r="B20" s="1"/>
      <c r="C20" s="1"/>
      <c r="D20" s="1"/>
      <c r="E20" s="43"/>
      <c r="F20" s="46"/>
      <c r="G20" s="4">
        <v>9</v>
      </c>
      <c r="H20" s="5">
        <v>1009</v>
      </c>
      <c r="I20" s="22" t="s">
        <v>30</v>
      </c>
      <c r="J20" s="19">
        <f t="shared" si="10"/>
        <v>4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tr">
        <f t="shared" si="11"/>
        <v>WO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tr">
        <f t="shared" si="11"/>
        <v>WO</v>
      </c>
      <c r="Y20" t="s">
        <v>20</v>
      </c>
      <c r="Z20" t="s">
        <v>20</v>
      </c>
      <c r="AA20" t="s">
        <v>21</v>
      </c>
      <c r="AB20" t="s">
        <v>22</v>
      </c>
      <c r="AC20" t="s">
        <v>20</v>
      </c>
      <c r="AD20" t="s">
        <v>20</v>
      </c>
      <c r="AE20" t="str">
        <f t="shared" si="4"/>
        <v>WO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tr">
        <f t="shared" si="4"/>
        <v>WO</v>
      </c>
      <c r="AM20" t="s">
        <v>20</v>
      </c>
      <c r="AN20" t="s">
        <v>21</v>
      </c>
      <c r="AO20" t="s">
        <v>20</v>
      </c>
      <c r="AP20" s="46"/>
      <c r="AQ20" s="44"/>
      <c r="AR20" s="4">
        <v>9</v>
      </c>
      <c r="AS20" s="5">
        <v>1009</v>
      </c>
      <c r="AT20" s="5" t="str">
        <f t="shared" si="5"/>
        <v>December</v>
      </c>
      <c r="AU20" s="24" t="s">
        <v>30</v>
      </c>
      <c r="AV20">
        <f t="shared" si="12"/>
        <v>24</v>
      </c>
      <c r="AW20">
        <f t="shared" si="6"/>
        <v>2</v>
      </c>
      <c r="AX20">
        <f t="shared" si="7"/>
        <v>1</v>
      </c>
      <c r="AY20">
        <f t="shared" si="8"/>
        <v>4</v>
      </c>
      <c r="AZ20">
        <f t="shared" si="9"/>
        <v>31</v>
      </c>
      <c r="BA20">
        <f>Janreport212[[#This Row],[Days]]-Janreport212[[#This Row],[Absent]]</f>
        <v>29</v>
      </c>
      <c r="BB20" s="27">
        <v>13000</v>
      </c>
      <c r="BC20" s="27">
        <f>Janreport212[[#This Row],[Salary]]/Janreport212[[#This Row],[Days]]</f>
        <v>419.35483870967744</v>
      </c>
      <c r="BD20" s="27">
        <f>Janreport212[[#This Row],[Per day salary]]*Janreport212[[#This Row],[Absent]]</f>
        <v>838.70967741935488</v>
      </c>
      <c r="BE20" s="35">
        <f>Janreport212[[#This Row],[Salary]]-Janreport212[[#This Row],[Deduction]]</f>
        <v>12161.290322580646</v>
      </c>
      <c r="BF20" s="44"/>
      <c r="BG20" s="43"/>
      <c r="BH20" s="43"/>
    </row>
    <row r="21" spans="1:60" ht="15">
      <c r="A21" s="2"/>
      <c r="B21" s="1"/>
      <c r="C21" s="1"/>
      <c r="D21" s="1"/>
      <c r="E21" s="43"/>
      <c r="F21" s="46"/>
      <c r="G21" s="4">
        <v>10</v>
      </c>
      <c r="H21" s="5">
        <v>1010</v>
      </c>
      <c r="I21" s="22" t="s">
        <v>31</v>
      </c>
      <c r="J21" s="19">
        <f t="shared" si="10"/>
        <v>4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tr">
        <f t="shared" si="11"/>
        <v>WO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tr">
        <f t="shared" si="11"/>
        <v>WO</v>
      </c>
      <c r="Y21" t="s">
        <v>20</v>
      </c>
      <c r="Z21" t="s">
        <v>20</v>
      </c>
      <c r="AA21" t="s">
        <v>21</v>
      </c>
      <c r="AB21" t="s">
        <v>22</v>
      </c>
      <c r="AC21" t="s">
        <v>20</v>
      </c>
      <c r="AD21" t="s">
        <v>20</v>
      </c>
      <c r="AE21" t="str">
        <f t="shared" si="4"/>
        <v>WO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tr">
        <f t="shared" si="4"/>
        <v>WO</v>
      </c>
      <c r="AM21" t="s">
        <v>20</v>
      </c>
      <c r="AN21" t="s">
        <v>21</v>
      </c>
      <c r="AO21" t="s">
        <v>20</v>
      </c>
      <c r="AP21" s="46"/>
      <c r="AQ21" s="44"/>
      <c r="AR21" s="4">
        <v>10</v>
      </c>
      <c r="AS21" s="5">
        <v>1010</v>
      </c>
      <c r="AT21" s="5" t="str">
        <f t="shared" si="5"/>
        <v>December</v>
      </c>
      <c r="AU21" s="24" t="s">
        <v>31</v>
      </c>
      <c r="AV21">
        <f t="shared" si="12"/>
        <v>24</v>
      </c>
      <c r="AW21">
        <f t="shared" si="6"/>
        <v>2</v>
      </c>
      <c r="AX21">
        <f t="shared" si="7"/>
        <v>1</v>
      </c>
      <c r="AY21">
        <f t="shared" si="8"/>
        <v>4</v>
      </c>
      <c r="AZ21">
        <f t="shared" si="9"/>
        <v>31</v>
      </c>
      <c r="BA21">
        <f>Janreport212[[#This Row],[Days]]-Janreport212[[#This Row],[Absent]]</f>
        <v>29</v>
      </c>
      <c r="BB21" s="27">
        <v>22000</v>
      </c>
      <c r="BC21" s="27">
        <f>Janreport212[[#This Row],[Salary]]/Janreport212[[#This Row],[Days]]</f>
        <v>709.67741935483866</v>
      </c>
      <c r="BD21" s="27">
        <f>Janreport212[[#This Row],[Per day salary]]*Janreport212[[#This Row],[Absent]]</f>
        <v>1419.3548387096773</v>
      </c>
      <c r="BE21" s="35">
        <f>Janreport212[[#This Row],[Salary]]-Janreport212[[#This Row],[Deduction]]</f>
        <v>20580.645161290322</v>
      </c>
      <c r="BF21" s="44"/>
      <c r="BG21" s="43"/>
      <c r="BH21" s="43"/>
    </row>
    <row r="22" spans="1:60" ht="15">
      <c r="A22" s="2"/>
      <c r="B22" s="1"/>
      <c r="C22" s="1"/>
      <c r="D22" s="1"/>
      <c r="E22" s="43"/>
      <c r="F22" s="46"/>
      <c r="G22" s="4">
        <v>11</v>
      </c>
      <c r="H22" s="5">
        <v>1011</v>
      </c>
      <c r="I22" s="22" t="s">
        <v>32</v>
      </c>
      <c r="J22" s="19">
        <f t="shared" si="10"/>
        <v>4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tr">
        <f t="shared" si="11"/>
        <v>WO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tr">
        <f t="shared" si="11"/>
        <v>WO</v>
      </c>
      <c r="Y22" t="s">
        <v>20</v>
      </c>
      <c r="Z22" t="s">
        <v>20</v>
      </c>
      <c r="AA22" t="s">
        <v>21</v>
      </c>
      <c r="AB22" t="s">
        <v>22</v>
      </c>
      <c r="AC22" t="s">
        <v>20</v>
      </c>
      <c r="AD22" t="s">
        <v>20</v>
      </c>
      <c r="AE22" t="str">
        <f t="shared" si="4"/>
        <v>WO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tr">
        <f t="shared" si="4"/>
        <v>WO</v>
      </c>
      <c r="AM22" t="s">
        <v>20</v>
      </c>
      <c r="AN22" t="s">
        <v>21</v>
      </c>
      <c r="AO22" t="s">
        <v>20</v>
      </c>
      <c r="AP22" s="46"/>
      <c r="AQ22" s="44"/>
      <c r="AR22" s="4">
        <v>11</v>
      </c>
      <c r="AS22" s="5">
        <v>1011</v>
      </c>
      <c r="AT22" s="5" t="str">
        <f t="shared" si="5"/>
        <v>December</v>
      </c>
      <c r="AU22" s="24" t="s">
        <v>32</v>
      </c>
      <c r="AV22">
        <f t="shared" si="12"/>
        <v>24</v>
      </c>
      <c r="AW22">
        <f t="shared" si="6"/>
        <v>2</v>
      </c>
      <c r="AX22">
        <f t="shared" si="7"/>
        <v>1</v>
      </c>
      <c r="AY22">
        <f t="shared" si="8"/>
        <v>4</v>
      </c>
      <c r="AZ22">
        <f t="shared" si="9"/>
        <v>31</v>
      </c>
      <c r="BA22">
        <f>Janreport212[[#This Row],[Days]]-Janreport212[[#This Row],[Absent]]</f>
        <v>29</v>
      </c>
      <c r="BB22" s="27">
        <v>28000</v>
      </c>
      <c r="BC22" s="27">
        <f>Janreport212[[#This Row],[Salary]]/Janreport212[[#This Row],[Days]]</f>
        <v>903.22580645161293</v>
      </c>
      <c r="BD22" s="27">
        <f>Janreport212[[#This Row],[Per day salary]]*Janreport212[[#This Row],[Absent]]</f>
        <v>1806.4516129032259</v>
      </c>
      <c r="BE22" s="35">
        <f>Janreport212[[#This Row],[Salary]]-Janreport212[[#This Row],[Deduction]]</f>
        <v>26193.548387096773</v>
      </c>
      <c r="BF22" s="44"/>
      <c r="BG22" s="43"/>
      <c r="BH22" s="43"/>
    </row>
    <row r="23" spans="1:60" ht="15">
      <c r="A23" s="2"/>
      <c r="B23" s="1"/>
      <c r="C23" s="1"/>
      <c r="D23" s="1"/>
      <c r="E23" s="43"/>
      <c r="F23" s="46"/>
      <c r="G23" s="4">
        <v>12</v>
      </c>
      <c r="H23" s="5">
        <v>1012</v>
      </c>
      <c r="I23" s="22" t="s">
        <v>33</v>
      </c>
      <c r="J23" s="19">
        <f t="shared" si="10"/>
        <v>4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tr">
        <f t="shared" si="11"/>
        <v>WO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tr">
        <f t="shared" si="11"/>
        <v>WO</v>
      </c>
      <c r="Y23" t="s">
        <v>20</v>
      </c>
      <c r="Z23" t="s">
        <v>20</v>
      </c>
      <c r="AA23" t="s">
        <v>21</v>
      </c>
      <c r="AB23" t="s">
        <v>22</v>
      </c>
      <c r="AC23" t="s">
        <v>20</v>
      </c>
      <c r="AD23" t="s">
        <v>20</v>
      </c>
      <c r="AE23" t="str">
        <f t="shared" si="4"/>
        <v>WO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tr">
        <f t="shared" si="4"/>
        <v>WO</v>
      </c>
      <c r="AM23" t="s">
        <v>20</v>
      </c>
      <c r="AN23" t="s">
        <v>21</v>
      </c>
      <c r="AO23" t="s">
        <v>20</v>
      </c>
      <c r="AP23" s="46"/>
      <c r="AQ23" s="44"/>
      <c r="AR23" s="4">
        <v>12</v>
      </c>
      <c r="AS23" s="5">
        <v>1012</v>
      </c>
      <c r="AT23" s="5" t="str">
        <f t="shared" si="5"/>
        <v>December</v>
      </c>
      <c r="AU23" s="24" t="s">
        <v>33</v>
      </c>
      <c r="AV23">
        <f t="shared" si="12"/>
        <v>24</v>
      </c>
      <c r="AW23">
        <f t="shared" si="6"/>
        <v>2</v>
      </c>
      <c r="AX23">
        <f t="shared" si="7"/>
        <v>1</v>
      </c>
      <c r="AY23">
        <f t="shared" si="8"/>
        <v>4</v>
      </c>
      <c r="AZ23">
        <f t="shared" si="9"/>
        <v>31</v>
      </c>
      <c r="BA23">
        <f>Janreport212[[#This Row],[Days]]-Janreport212[[#This Row],[Absent]]</f>
        <v>29</v>
      </c>
      <c r="BB23" s="27">
        <v>42000</v>
      </c>
      <c r="BC23" s="27">
        <f>Janreport212[[#This Row],[Salary]]/Janreport212[[#This Row],[Days]]</f>
        <v>1354.8387096774193</v>
      </c>
      <c r="BD23" s="27">
        <f>Janreport212[[#This Row],[Per day salary]]*Janreport212[[#This Row],[Absent]]</f>
        <v>2709.6774193548385</v>
      </c>
      <c r="BE23" s="35">
        <f>Janreport212[[#This Row],[Salary]]-Janreport212[[#This Row],[Deduction]]</f>
        <v>39290.322580645159</v>
      </c>
      <c r="BF23" s="44"/>
      <c r="BG23" s="43"/>
      <c r="BH23" s="43"/>
    </row>
    <row r="24" spans="1:60" ht="15">
      <c r="A24" s="2"/>
      <c r="B24" s="1"/>
      <c r="C24" s="1"/>
      <c r="D24" s="1"/>
      <c r="E24" s="43"/>
      <c r="F24" s="46"/>
      <c r="G24" s="4">
        <v>13</v>
      </c>
      <c r="H24" s="5">
        <v>1013</v>
      </c>
      <c r="I24" s="22" t="s">
        <v>34</v>
      </c>
      <c r="J24" s="19">
        <f t="shared" si="10"/>
        <v>4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tr">
        <f t="shared" si="11"/>
        <v>WO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tr">
        <f t="shared" si="11"/>
        <v>WO</v>
      </c>
      <c r="Y24" t="s">
        <v>20</v>
      </c>
      <c r="Z24" t="s">
        <v>20</v>
      </c>
      <c r="AA24" t="s">
        <v>21</v>
      </c>
      <c r="AB24" t="s">
        <v>22</v>
      </c>
      <c r="AC24" t="s">
        <v>20</v>
      </c>
      <c r="AD24" t="s">
        <v>20</v>
      </c>
      <c r="AE24" t="str">
        <f t="shared" si="4"/>
        <v>WO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tr">
        <f t="shared" si="4"/>
        <v>WO</v>
      </c>
      <c r="AM24" t="s">
        <v>20</v>
      </c>
      <c r="AN24" t="s">
        <v>21</v>
      </c>
      <c r="AO24" t="s">
        <v>20</v>
      </c>
      <c r="AP24" s="46"/>
      <c r="AQ24" s="44"/>
      <c r="AR24" s="4">
        <v>13</v>
      </c>
      <c r="AS24" s="5">
        <v>1013</v>
      </c>
      <c r="AT24" s="5" t="str">
        <f t="shared" si="5"/>
        <v>December</v>
      </c>
      <c r="AU24" s="24" t="s">
        <v>34</v>
      </c>
      <c r="AV24">
        <f t="shared" si="12"/>
        <v>24</v>
      </c>
      <c r="AW24">
        <f t="shared" si="6"/>
        <v>2</v>
      </c>
      <c r="AX24">
        <f t="shared" si="7"/>
        <v>1</v>
      </c>
      <c r="AY24">
        <f t="shared" si="8"/>
        <v>4</v>
      </c>
      <c r="AZ24">
        <f t="shared" si="9"/>
        <v>31</v>
      </c>
      <c r="BA24">
        <f>Janreport212[[#This Row],[Days]]-Janreport212[[#This Row],[Absent]]</f>
        <v>29</v>
      </c>
      <c r="BB24" s="27">
        <v>16000</v>
      </c>
      <c r="BC24" s="27">
        <f>Janreport212[[#This Row],[Salary]]/Janreport212[[#This Row],[Days]]</f>
        <v>516.12903225806451</v>
      </c>
      <c r="BD24" s="27">
        <f>Janreport212[[#This Row],[Per day salary]]*Janreport212[[#This Row],[Absent]]</f>
        <v>1032.258064516129</v>
      </c>
      <c r="BE24" s="35">
        <f>Janreport212[[#This Row],[Salary]]-Janreport212[[#This Row],[Deduction]]</f>
        <v>14967.741935483871</v>
      </c>
      <c r="BF24" s="44"/>
      <c r="BG24" s="43"/>
      <c r="BH24" s="43"/>
    </row>
    <row r="25" spans="1:60" ht="15">
      <c r="A25" s="2"/>
      <c r="B25" s="1"/>
      <c r="C25" s="1"/>
      <c r="D25" s="1"/>
      <c r="E25" s="43"/>
      <c r="F25" s="46"/>
      <c r="G25" s="4">
        <v>14</v>
      </c>
      <c r="H25" s="5">
        <v>1014</v>
      </c>
      <c r="I25" s="22" t="s">
        <v>35</v>
      </c>
      <c r="J25" s="19">
        <f t="shared" si="10"/>
        <v>4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tr">
        <f t="shared" si="11"/>
        <v>WO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tr">
        <f t="shared" si="11"/>
        <v>WO</v>
      </c>
      <c r="Y25" t="s">
        <v>20</v>
      </c>
      <c r="Z25" t="s">
        <v>20</v>
      </c>
      <c r="AA25" t="s">
        <v>21</v>
      </c>
      <c r="AB25" t="s">
        <v>22</v>
      </c>
      <c r="AC25" t="s">
        <v>20</v>
      </c>
      <c r="AD25" t="s">
        <v>20</v>
      </c>
      <c r="AE25" t="str">
        <f t="shared" si="4"/>
        <v>WO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tr">
        <f t="shared" si="4"/>
        <v>WO</v>
      </c>
      <c r="AM25" t="s">
        <v>20</v>
      </c>
      <c r="AN25" t="s">
        <v>21</v>
      </c>
      <c r="AO25" t="s">
        <v>20</v>
      </c>
      <c r="AP25" s="46"/>
      <c r="AQ25" s="44"/>
      <c r="AR25" s="4">
        <v>14</v>
      </c>
      <c r="AS25" s="5">
        <v>1014</v>
      </c>
      <c r="AT25" s="5" t="str">
        <f t="shared" si="5"/>
        <v>December</v>
      </c>
      <c r="AU25" s="24" t="s">
        <v>35</v>
      </c>
      <c r="AV25">
        <f t="shared" si="12"/>
        <v>24</v>
      </c>
      <c r="AW25">
        <f t="shared" si="6"/>
        <v>2</v>
      </c>
      <c r="AX25">
        <f t="shared" si="7"/>
        <v>1</v>
      </c>
      <c r="AY25">
        <f t="shared" si="8"/>
        <v>4</v>
      </c>
      <c r="AZ25">
        <f t="shared" si="9"/>
        <v>31</v>
      </c>
      <c r="BA25">
        <f>Janreport212[[#This Row],[Days]]-Janreport212[[#This Row],[Absent]]</f>
        <v>29</v>
      </c>
      <c r="BB25" s="27">
        <v>19000</v>
      </c>
      <c r="BC25" s="27">
        <f>Janreport212[[#This Row],[Salary]]/Janreport212[[#This Row],[Days]]</f>
        <v>612.90322580645159</v>
      </c>
      <c r="BD25" s="27">
        <f>Janreport212[[#This Row],[Per day salary]]*Janreport212[[#This Row],[Absent]]</f>
        <v>1225.8064516129032</v>
      </c>
      <c r="BE25" s="35">
        <f>Janreport212[[#This Row],[Salary]]-Janreport212[[#This Row],[Deduction]]</f>
        <v>17774.193548387098</v>
      </c>
      <c r="BF25" s="44"/>
      <c r="BG25" s="43"/>
      <c r="BH25" s="43"/>
    </row>
    <row r="26" spans="1:60" ht="15">
      <c r="A26" s="2"/>
      <c r="B26" s="1"/>
      <c r="C26" s="1"/>
      <c r="D26" s="1"/>
      <c r="E26" s="43"/>
      <c r="F26" s="46"/>
      <c r="G26" s="4">
        <v>15</v>
      </c>
      <c r="H26" s="5">
        <v>1015</v>
      </c>
      <c r="I26" s="22" t="s">
        <v>36</v>
      </c>
      <c r="J26" s="19">
        <f t="shared" si="10"/>
        <v>4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tr">
        <f t="shared" si="11"/>
        <v>WO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tr">
        <f t="shared" si="11"/>
        <v>WO</v>
      </c>
      <c r="Y26" t="s">
        <v>20</v>
      </c>
      <c r="Z26" t="s">
        <v>20</v>
      </c>
      <c r="AA26" t="s">
        <v>21</v>
      </c>
      <c r="AB26" t="s">
        <v>22</v>
      </c>
      <c r="AC26" t="s">
        <v>20</v>
      </c>
      <c r="AD26" t="s">
        <v>20</v>
      </c>
      <c r="AE26" t="str">
        <f t="shared" si="4"/>
        <v>WO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tr">
        <f t="shared" si="4"/>
        <v>WO</v>
      </c>
      <c r="AM26" t="s">
        <v>20</v>
      </c>
      <c r="AN26" t="s">
        <v>21</v>
      </c>
      <c r="AO26" t="s">
        <v>20</v>
      </c>
      <c r="AP26" s="46"/>
      <c r="AQ26" s="44"/>
      <c r="AR26" s="4">
        <v>15</v>
      </c>
      <c r="AS26" s="5">
        <v>1015</v>
      </c>
      <c r="AT26" s="5" t="str">
        <f t="shared" si="5"/>
        <v>December</v>
      </c>
      <c r="AU26" s="24" t="s">
        <v>36</v>
      </c>
      <c r="AV26">
        <f t="shared" si="12"/>
        <v>24</v>
      </c>
      <c r="AW26">
        <f t="shared" si="6"/>
        <v>2</v>
      </c>
      <c r="AX26">
        <f t="shared" si="7"/>
        <v>1</v>
      </c>
      <c r="AY26">
        <f t="shared" si="8"/>
        <v>4</v>
      </c>
      <c r="AZ26">
        <f t="shared" si="9"/>
        <v>31</v>
      </c>
      <c r="BA26">
        <f>Janreport212[[#This Row],[Days]]-Janreport212[[#This Row],[Absent]]</f>
        <v>29</v>
      </c>
      <c r="BB26" s="27">
        <v>20000</v>
      </c>
      <c r="BC26" s="27">
        <f>Janreport212[[#This Row],[Salary]]/Janreport212[[#This Row],[Days]]</f>
        <v>645.16129032258061</v>
      </c>
      <c r="BD26" s="27">
        <f>Janreport212[[#This Row],[Per day salary]]*Janreport212[[#This Row],[Absent]]</f>
        <v>1290.3225806451612</v>
      </c>
      <c r="BE26" s="35">
        <f>Janreport212[[#This Row],[Salary]]-Janreport212[[#This Row],[Deduction]]</f>
        <v>18709.677419354837</v>
      </c>
      <c r="BF26" s="44"/>
      <c r="BG26" s="43"/>
      <c r="BH26" s="43"/>
    </row>
    <row r="27" spans="1:60" ht="15">
      <c r="A27" s="2"/>
      <c r="B27" s="1"/>
      <c r="C27" s="1"/>
      <c r="D27" s="1"/>
      <c r="E27" s="43"/>
      <c r="F27" s="46"/>
      <c r="G27" s="4">
        <v>16</v>
      </c>
      <c r="H27" s="5">
        <v>1016</v>
      </c>
      <c r="I27" s="22" t="s">
        <v>37</v>
      </c>
      <c r="J27" s="19">
        <f t="shared" si="10"/>
        <v>4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tr">
        <f t="shared" si="11"/>
        <v>WO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tr">
        <f t="shared" si="11"/>
        <v>WO</v>
      </c>
      <c r="Y27" t="s">
        <v>20</v>
      </c>
      <c r="Z27" t="s">
        <v>20</v>
      </c>
      <c r="AA27" t="s">
        <v>21</v>
      </c>
      <c r="AB27" t="s">
        <v>22</v>
      </c>
      <c r="AC27" t="s">
        <v>20</v>
      </c>
      <c r="AD27" t="s">
        <v>20</v>
      </c>
      <c r="AE27" t="str">
        <f t="shared" si="4"/>
        <v>WO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tr">
        <f t="shared" si="4"/>
        <v>WO</v>
      </c>
      <c r="AM27" t="s">
        <v>20</v>
      </c>
      <c r="AN27" t="s">
        <v>21</v>
      </c>
      <c r="AO27" t="s">
        <v>20</v>
      </c>
      <c r="AP27" s="46"/>
      <c r="AQ27" s="44"/>
      <c r="AR27" s="4">
        <v>16</v>
      </c>
      <c r="AS27" s="5">
        <v>1016</v>
      </c>
      <c r="AT27" s="5" t="str">
        <f t="shared" si="5"/>
        <v>December</v>
      </c>
      <c r="AU27" s="24" t="s">
        <v>37</v>
      </c>
      <c r="AV27">
        <f t="shared" si="12"/>
        <v>24</v>
      </c>
      <c r="AW27">
        <f t="shared" si="6"/>
        <v>2</v>
      </c>
      <c r="AX27">
        <f t="shared" si="7"/>
        <v>1</v>
      </c>
      <c r="AY27">
        <f t="shared" si="8"/>
        <v>4</v>
      </c>
      <c r="AZ27">
        <f t="shared" si="9"/>
        <v>31</v>
      </c>
      <c r="BA27">
        <f>Janreport212[[#This Row],[Days]]-Janreport212[[#This Row],[Absent]]</f>
        <v>29</v>
      </c>
      <c r="BB27" s="27">
        <v>26000</v>
      </c>
      <c r="BC27" s="27">
        <f>Janreport212[[#This Row],[Salary]]/Janreport212[[#This Row],[Days]]</f>
        <v>838.70967741935488</v>
      </c>
      <c r="BD27" s="27">
        <f>Janreport212[[#This Row],[Per day salary]]*Janreport212[[#This Row],[Absent]]</f>
        <v>1677.4193548387098</v>
      </c>
      <c r="BE27" s="35">
        <f>Janreport212[[#This Row],[Salary]]-Janreport212[[#This Row],[Deduction]]</f>
        <v>24322.580645161292</v>
      </c>
      <c r="BF27" s="44"/>
      <c r="BG27" s="43"/>
      <c r="BH27" s="43"/>
    </row>
    <row r="28" spans="1:60" ht="15">
      <c r="A28" s="2"/>
      <c r="B28" s="1"/>
      <c r="C28" s="1"/>
      <c r="D28" s="1"/>
      <c r="E28" s="43"/>
      <c r="F28" s="46"/>
      <c r="G28" s="4">
        <v>17</v>
      </c>
      <c r="H28" s="5">
        <v>1017</v>
      </c>
      <c r="I28" s="22" t="s">
        <v>38</v>
      </c>
      <c r="J28" s="19">
        <f t="shared" si="10"/>
        <v>4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tr">
        <f t="shared" si="11"/>
        <v>WO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tr">
        <f t="shared" si="11"/>
        <v>WO</v>
      </c>
      <c r="Y28" t="s">
        <v>20</v>
      </c>
      <c r="Z28" t="s">
        <v>20</v>
      </c>
      <c r="AA28" t="s">
        <v>21</v>
      </c>
      <c r="AB28" t="s">
        <v>22</v>
      </c>
      <c r="AC28" t="s">
        <v>20</v>
      </c>
      <c r="AD28" t="s">
        <v>20</v>
      </c>
      <c r="AE28" t="str">
        <f t="shared" ref="AA28:AO31" si="13">IF(AE$10="Sun","WO","")</f>
        <v>WO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tr">
        <f t="shared" si="13"/>
        <v>WO</v>
      </c>
      <c r="AM28" t="s">
        <v>20</v>
      </c>
      <c r="AN28" t="s">
        <v>21</v>
      </c>
      <c r="AO28" t="s">
        <v>20</v>
      </c>
      <c r="AP28" s="46"/>
      <c r="AQ28" s="44"/>
      <c r="AR28" s="4">
        <v>17</v>
      </c>
      <c r="AS28" s="5">
        <v>1017</v>
      </c>
      <c r="AT28" s="5" t="str">
        <f t="shared" si="5"/>
        <v>December</v>
      </c>
      <c r="AU28" s="24" t="s">
        <v>38</v>
      </c>
      <c r="AV28">
        <f t="shared" si="12"/>
        <v>24</v>
      </c>
      <c r="AW28">
        <f t="shared" si="6"/>
        <v>2</v>
      </c>
      <c r="AX28">
        <f t="shared" si="7"/>
        <v>1</v>
      </c>
      <c r="AY28">
        <f t="shared" si="8"/>
        <v>4</v>
      </c>
      <c r="AZ28">
        <f t="shared" si="9"/>
        <v>31</v>
      </c>
      <c r="BA28">
        <f>Janreport212[[#This Row],[Days]]-Janreport212[[#This Row],[Absent]]</f>
        <v>29</v>
      </c>
      <c r="BB28" s="27">
        <v>28000</v>
      </c>
      <c r="BC28" s="27">
        <f>Janreport212[[#This Row],[Salary]]/Janreport212[[#This Row],[Days]]</f>
        <v>903.22580645161293</v>
      </c>
      <c r="BD28" s="27">
        <f>Janreport212[[#This Row],[Per day salary]]*Janreport212[[#This Row],[Absent]]</f>
        <v>1806.4516129032259</v>
      </c>
      <c r="BE28" s="35">
        <f>Janreport212[[#This Row],[Salary]]-Janreport212[[#This Row],[Deduction]]</f>
        <v>26193.548387096773</v>
      </c>
      <c r="BF28" s="44"/>
      <c r="BG28" s="43"/>
      <c r="BH28" s="43"/>
    </row>
    <row r="29" spans="1:60" ht="15">
      <c r="A29" s="2"/>
      <c r="B29" s="1"/>
      <c r="C29" s="1"/>
      <c r="D29" s="1"/>
      <c r="E29" s="43"/>
      <c r="F29" s="46"/>
      <c r="G29" s="4">
        <v>18</v>
      </c>
      <c r="H29" s="5">
        <v>1018</v>
      </c>
      <c r="I29" s="22" t="s">
        <v>39</v>
      </c>
      <c r="J29" s="19">
        <f t="shared" si="10"/>
        <v>4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tr">
        <f t="shared" ref="K29:Z31" si="14">IF(Q$10="Sun","WO","")</f>
        <v>WO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tr">
        <f t="shared" si="14"/>
        <v>WO</v>
      </c>
      <c r="Y29" t="s">
        <v>20</v>
      </c>
      <c r="Z29" t="s">
        <v>20</v>
      </c>
      <c r="AA29" t="s">
        <v>21</v>
      </c>
      <c r="AB29" t="s">
        <v>22</v>
      </c>
      <c r="AC29" t="s">
        <v>20</v>
      </c>
      <c r="AD29" t="s">
        <v>20</v>
      </c>
      <c r="AE29" t="str">
        <f t="shared" si="13"/>
        <v>WO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tr">
        <f t="shared" si="13"/>
        <v>WO</v>
      </c>
      <c r="AM29" t="s">
        <v>20</v>
      </c>
      <c r="AN29" t="s">
        <v>21</v>
      </c>
      <c r="AO29" t="s">
        <v>20</v>
      </c>
      <c r="AP29" s="46"/>
      <c r="AQ29" s="44"/>
      <c r="AR29" s="4">
        <v>18</v>
      </c>
      <c r="AS29" s="5">
        <v>1018</v>
      </c>
      <c r="AT29" s="5" t="str">
        <f t="shared" si="5"/>
        <v>December</v>
      </c>
      <c r="AU29" s="24" t="s">
        <v>39</v>
      </c>
      <c r="AV29">
        <f t="shared" si="12"/>
        <v>24</v>
      </c>
      <c r="AW29">
        <f t="shared" si="6"/>
        <v>2</v>
      </c>
      <c r="AX29">
        <f t="shared" si="7"/>
        <v>1</v>
      </c>
      <c r="AY29">
        <f t="shared" si="8"/>
        <v>4</v>
      </c>
      <c r="AZ29">
        <f t="shared" si="9"/>
        <v>31</v>
      </c>
      <c r="BA29">
        <f>Janreport212[[#This Row],[Days]]-Janreport212[[#This Row],[Absent]]</f>
        <v>29</v>
      </c>
      <c r="BB29" s="27">
        <v>39000</v>
      </c>
      <c r="BC29" s="27">
        <f>Janreport212[[#This Row],[Salary]]/Janreport212[[#This Row],[Days]]</f>
        <v>1258.0645161290322</v>
      </c>
      <c r="BD29" s="27">
        <f>Janreport212[[#This Row],[Per day salary]]*Janreport212[[#This Row],[Absent]]</f>
        <v>2516.1290322580644</v>
      </c>
      <c r="BE29" s="35">
        <f>Janreport212[[#This Row],[Salary]]-Janreport212[[#This Row],[Deduction]]</f>
        <v>36483.870967741939</v>
      </c>
      <c r="BF29" s="44"/>
      <c r="BG29" s="43"/>
      <c r="BH29" s="43"/>
    </row>
    <row r="30" spans="1:60" ht="15">
      <c r="A30" s="2"/>
      <c r="B30" s="1"/>
      <c r="C30" s="1"/>
      <c r="D30" s="1"/>
      <c r="E30" s="43"/>
      <c r="F30" s="46"/>
      <c r="G30" s="4">
        <v>19</v>
      </c>
      <c r="H30" s="5">
        <v>1019</v>
      </c>
      <c r="I30" s="22" t="s">
        <v>40</v>
      </c>
      <c r="J30" s="19">
        <f t="shared" si="10"/>
        <v>4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tr">
        <f t="shared" si="14"/>
        <v>WO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tr">
        <f t="shared" si="14"/>
        <v>WO</v>
      </c>
      <c r="Y30" t="s">
        <v>20</v>
      </c>
      <c r="Z30" t="s">
        <v>20</v>
      </c>
      <c r="AA30" t="s">
        <v>21</v>
      </c>
      <c r="AB30" t="s">
        <v>22</v>
      </c>
      <c r="AC30" t="s">
        <v>20</v>
      </c>
      <c r="AD30" t="s">
        <v>20</v>
      </c>
      <c r="AE30" t="str">
        <f t="shared" si="13"/>
        <v>WO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tr">
        <f t="shared" si="13"/>
        <v>WO</v>
      </c>
      <c r="AM30" t="s">
        <v>20</v>
      </c>
      <c r="AN30" t="s">
        <v>21</v>
      </c>
      <c r="AO30" t="s">
        <v>20</v>
      </c>
      <c r="AP30" s="46"/>
      <c r="AQ30" s="44"/>
      <c r="AR30" s="4">
        <v>19</v>
      </c>
      <c r="AS30" s="5">
        <v>1019</v>
      </c>
      <c r="AT30" s="5" t="str">
        <f t="shared" si="5"/>
        <v>December</v>
      </c>
      <c r="AU30" s="24" t="s">
        <v>40</v>
      </c>
      <c r="AV30">
        <f t="shared" si="12"/>
        <v>24</v>
      </c>
      <c r="AW30">
        <f t="shared" si="6"/>
        <v>2</v>
      </c>
      <c r="AX30">
        <f t="shared" si="7"/>
        <v>1</v>
      </c>
      <c r="AY30">
        <f t="shared" si="8"/>
        <v>4</v>
      </c>
      <c r="AZ30">
        <f t="shared" si="9"/>
        <v>31</v>
      </c>
      <c r="BA30">
        <f>Janreport212[[#This Row],[Days]]-Janreport212[[#This Row],[Absent]]</f>
        <v>29</v>
      </c>
      <c r="BB30" s="27">
        <v>40000</v>
      </c>
      <c r="BC30" s="27">
        <f>Janreport212[[#This Row],[Salary]]/Janreport212[[#This Row],[Days]]</f>
        <v>1290.3225806451612</v>
      </c>
      <c r="BD30" s="27">
        <f>Janreport212[[#This Row],[Per day salary]]*Janreport212[[#This Row],[Absent]]</f>
        <v>2580.6451612903224</v>
      </c>
      <c r="BE30" s="35">
        <f>Janreport212[[#This Row],[Salary]]-Janreport212[[#This Row],[Deduction]]</f>
        <v>37419.354838709674</v>
      </c>
      <c r="BF30" s="44"/>
      <c r="BG30" s="43"/>
      <c r="BH30" s="43"/>
    </row>
    <row r="31" spans="1:60" ht="15">
      <c r="A31" s="2"/>
      <c r="B31" s="1"/>
      <c r="C31" s="1"/>
      <c r="D31" s="1"/>
      <c r="E31" s="43"/>
      <c r="F31" s="46"/>
      <c r="G31" s="6">
        <v>20</v>
      </c>
      <c r="H31" s="7">
        <v>1020</v>
      </c>
      <c r="I31" s="23" t="s">
        <v>41</v>
      </c>
      <c r="J31" s="20">
        <f t="shared" si="10"/>
        <v>4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15" t="str">
        <f t="shared" si="14"/>
        <v>WO</v>
      </c>
      <c r="R31" s="15"/>
      <c r="S31" s="15"/>
      <c r="T31" s="15"/>
      <c r="U31" s="15"/>
      <c r="V31" s="15"/>
      <c r="W31" s="15"/>
      <c r="X31" s="15" t="str">
        <f t="shared" si="14"/>
        <v>WO</v>
      </c>
      <c r="Y31" t="s">
        <v>20</v>
      </c>
      <c r="Z31" t="s">
        <v>20</v>
      </c>
      <c r="AA31" t="s">
        <v>21</v>
      </c>
      <c r="AB31" t="s">
        <v>22</v>
      </c>
      <c r="AC31" t="s">
        <v>20</v>
      </c>
      <c r="AD31" t="s">
        <v>20</v>
      </c>
      <c r="AE31" s="15" t="str">
        <f t="shared" si="13"/>
        <v>WO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s="15" t="str">
        <f t="shared" si="13"/>
        <v>WO</v>
      </c>
      <c r="AM31" t="s">
        <v>20</v>
      </c>
      <c r="AN31" t="s">
        <v>21</v>
      </c>
      <c r="AO31" t="s">
        <v>20</v>
      </c>
      <c r="AP31" s="46"/>
      <c r="AQ31" s="44"/>
      <c r="AR31" s="6">
        <v>20</v>
      </c>
      <c r="AS31" s="7">
        <v>1020</v>
      </c>
      <c r="AT31" s="7" t="str">
        <f t="shared" si="5"/>
        <v>December</v>
      </c>
      <c r="AU31" s="36" t="s">
        <v>41</v>
      </c>
      <c r="AV31" s="15">
        <f t="shared" si="12"/>
        <v>18</v>
      </c>
      <c r="AW31" s="15">
        <f t="shared" si="6"/>
        <v>2</v>
      </c>
      <c r="AX31" s="15">
        <f t="shared" si="7"/>
        <v>1</v>
      </c>
      <c r="AY31" s="15">
        <f t="shared" si="8"/>
        <v>4</v>
      </c>
      <c r="AZ31" s="15">
        <f t="shared" si="9"/>
        <v>31</v>
      </c>
      <c r="BA31" s="15">
        <f>Janreport212[[#This Row],[Days]]-Janreport212[[#This Row],[Absent]]</f>
        <v>29</v>
      </c>
      <c r="BB31" s="28">
        <v>42000</v>
      </c>
      <c r="BC31" s="28">
        <f>Janreport212[[#This Row],[Salary]]/Janreport212[[#This Row],[Days]]</f>
        <v>1354.8387096774193</v>
      </c>
      <c r="BD31" s="28">
        <f>Janreport212[[#This Row],[Per day salary]]*Janreport212[[#This Row],[Absent]]</f>
        <v>2709.6774193548385</v>
      </c>
      <c r="BE31" s="37">
        <f>Janreport212[[#This Row],[Salary]]-Janreport212[[#This Row],[Deduction]]</f>
        <v>39290.322580645159</v>
      </c>
      <c r="BF31" s="44"/>
      <c r="BG31" s="43"/>
      <c r="BH31" s="43"/>
    </row>
    <row r="32" spans="1:60" ht="15">
      <c r="A32" s="2"/>
      <c r="B32" s="1"/>
      <c r="C32" s="1"/>
      <c r="D32" s="1"/>
      <c r="E32" s="43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3"/>
      <c r="BH32" s="43"/>
    </row>
    <row r="33" spans="1:60">
      <c r="A33" s="2"/>
      <c r="B33" s="1"/>
      <c r="C33" s="1"/>
      <c r="D33" s="1"/>
      <c r="E33" s="43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3"/>
      <c r="BH33" s="43"/>
    </row>
    <row r="34" spans="1:60">
      <c r="A34" s="2"/>
      <c r="B34" s="1"/>
      <c r="C34" s="1"/>
      <c r="D34" s="1"/>
      <c r="E34" s="43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3"/>
      <c r="BH34" s="43"/>
    </row>
    <row r="35" spans="1:60">
      <c r="A35" s="2"/>
      <c r="B35" s="1"/>
      <c r="C35" s="1"/>
      <c r="D35" s="1"/>
      <c r="E35" s="43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3"/>
      <c r="BH35" s="43"/>
    </row>
    <row r="36" spans="1:60" ht="15.75" customHeight="1">
      <c r="A36" s="2"/>
      <c r="B36" s="1"/>
      <c r="C36" s="1"/>
      <c r="D36" s="1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2"/>
      <c r="B37" s="2"/>
      <c r="C37" s="2"/>
      <c r="D37" s="1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2"/>
      <c r="B38" s="2"/>
      <c r="C38" s="2"/>
      <c r="D38" s="1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2"/>
      <c r="B39" s="2"/>
      <c r="C39" s="2"/>
      <c r="D39" s="1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2"/>
      <c r="B40" s="2"/>
      <c r="C40" s="2"/>
      <c r="D40" s="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2"/>
      <c r="B41" s="2"/>
      <c r="C41" s="2"/>
      <c r="D41" s="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spans="1:60">
      <c r="A42" s="2"/>
      <c r="B42" s="2"/>
      <c r="C42" s="2"/>
      <c r="D42" s="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spans="1:60">
      <c r="A43" s="2"/>
      <c r="B43" s="2"/>
      <c r="C43" s="2"/>
      <c r="D43" s="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</sheetData>
  <mergeCells count="1">
    <mergeCell ref="G10:I10"/>
  </mergeCells>
  <conditionalFormatting sqref="K12:AO31">
    <cfRule type="containsText" dxfId="22" priority="1" operator="containsText" text="L">
      <formula>NOT(ISERROR(SEARCH("L",K12)))</formula>
    </cfRule>
    <cfRule type="containsText" dxfId="21" priority="2" operator="containsText" text="A">
      <formula>NOT(ISERROR(SEARCH("A",K12)))</formula>
    </cfRule>
    <cfRule type="containsText" dxfId="20" priority="3" operator="containsText" text="P">
      <formula>NOT(ISERROR(SEARCH("P",K12)))</formula>
    </cfRule>
    <cfRule type="containsText" dxfId="19" priority="4" operator="containsText" text="WO">
      <formula>NOT(ISERROR(SEARCH("WO",K12)))</formula>
    </cfRule>
    <cfRule type="containsText" dxfId="18" priority="5" stopIfTrue="1" operator="containsText" text="WO">
      <formula>NOT(ISERROR(SEARCH("WO",K12)))</formula>
    </cfRule>
  </conditionalFormatting>
  <dataValidations count="2">
    <dataValidation allowBlank="1" showInputMessage="1" showErrorMessage="1" sqref="H11 Q12" xr:uid="{B49AF8A6-15BA-43F4-8C16-EA8C7A5368B2}"/>
    <dataValidation type="list" allowBlank="1" showInputMessage="1" showErrorMessage="1" sqref="K12:P31 R12:W30 Y12:AD31 AF12:AK31 AM12:AO31" xr:uid="{1EC3B189-7256-4236-832E-B79AF028F4F3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74DEB-50D8-433D-ADE4-2ECB88202A7C}">
          <x14:formula1>
            <xm:f>Rough!$A$1:$A$12</xm:f>
          </x14:formula1>
          <xm:sqref>H8:H9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87B8-1D1F-49A3-B9BF-35A20DA7B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 Singhal</dc:creator>
  <cp:keywords/>
  <dc:description/>
  <cp:lastModifiedBy/>
  <cp:revision/>
  <dcterms:created xsi:type="dcterms:W3CDTF">2025-07-27T10:58:44Z</dcterms:created>
  <dcterms:modified xsi:type="dcterms:W3CDTF">2025-09-15T07:21:43Z</dcterms:modified>
  <cp:category/>
  <cp:contentStatus/>
</cp:coreProperties>
</file>