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codeName="ThisWorkbook"/>
  <xr:revisionPtr revIDLastSave="0" documentId="8_{79AE2159-9FA5-4AB8-BB70-26FF2E575322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Product Master Sheet" sheetId="2" r:id="rId1"/>
    <sheet name="Stock Inflow" sheetId="6" r:id="rId2"/>
    <sheet name="Stock Outflow" sheetId="7" r:id="rId3"/>
    <sheet name="Calculation" sheetId="8" r:id="rId4"/>
    <sheet name="Dashboard" sheetId="14" r:id="rId5"/>
  </sheets>
  <definedNames>
    <definedName name="_xlnm._FilterDatabase" localSheetId="3" hidden="1">Calculation!$F$12:$H$16</definedName>
    <definedName name="_xlnm.Print_Area" localSheetId="4">Dashboard!$A$1:$P$36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4" l="1"/>
  <c r="M5" i="14"/>
  <c r="B23" i="8"/>
  <c r="B22" i="8"/>
  <c r="B21" i="8"/>
  <c r="B20" i="8"/>
  <c r="B19" i="8"/>
  <c r="B18" i="8"/>
  <c r="B17" i="8"/>
  <c r="B16" i="8"/>
  <c r="B15" i="8"/>
  <c r="B14" i="8"/>
  <c r="B13" i="8"/>
  <c r="B4" i="8"/>
  <c r="B3" i="8"/>
  <c r="B2" i="8"/>
  <c r="B1" i="8"/>
  <c r="H23" i="7"/>
  <c r="F23" i="7"/>
  <c r="E23" i="7"/>
  <c r="H22" i="7"/>
  <c r="F22" i="7"/>
  <c r="E22" i="7"/>
  <c r="H21" i="7"/>
  <c r="F21" i="7"/>
  <c r="E21" i="7"/>
  <c r="H20" i="7"/>
  <c r="F20" i="7"/>
  <c r="E20" i="7"/>
  <c r="H19" i="7"/>
  <c r="F19" i="7"/>
  <c r="E19" i="7"/>
  <c r="H18" i="7"/>
  <c r="F18" i="7"/>
  <c r="E18" i="7"/>
  <c r="H17" i="7"/>
  <c r="F17" i="7"/>
  <c r="E17" i="7"/>
  <c r="H16" i="7"/>
  <c r="F16" i="7"/>
  <c r="E16" i="7"/>
  <c r="H15" i="7"/>
  <c r="F15" i="7"/>
  <c r="E15" i="7"/>
  <c r="H14" i="7"/>
  <c r="F14" i="7"/>
  <c r="E14" i="7"/>
  <c r="H13" i="7"/>
  <c r="F13" i="7"/>
  <c r="E13" i="7"/>
  <c r="H12" i="7"/>
  <c r="F12" i="7"/>
  <c r="E12" i="7"/>
  <c r="H11" i="7"/>
  <c r="F11" i="7"/>
  <c r="E11" i="7"/>
  <c r="H10" i="7"/>
  <c r="F10" i="7"/>
  <c r="E10" i="7"/>
  <c r="H9" i="7"/>
  <c r="F9" i="7"/>
  <c r="E9" i="7"/>
  <c r="H8" i="7"/>
  <c r="F8" i="7"/>
  <c r="E8" i="7"/>
  <c r="H7" i="7"/>
  <c r="F7" i="7"/>
  <c r="E7" i="7"/>
  <c r="H6" i="7"/>
  <c r="F6" i="7"/>
  <c r="E6" i="7"/>
  <c r="H5" i="7"/>
  <c r="F5" i="7"/>
  <c r="E5" i="7"/>
  <c r="H4" i="7"/>
  <c r="F4" i="7"/>
  <c r="E4" i="7"/>
  <c r="H3" i="7"/>
  <c r="F3" i="7"/>
  <c r="E3" i="7"/>
  <c r="H2" i="7"/>
  <c r="F2" i="7"/>
  <c r="E2" i="7"/>
  <c r="H12" i="6"/>
  <c r="H11" i="6"/>
  <c r="H10" i="6"/>
  <c r="H9" i="6"/>
  <c r="H8" i="6"/>
  <c r="H7" i="6"/>
  <c r="H6" i="6"/>
  <c r="H5" i="6"/>
  <c r="H4" i="6"/>
  <c r="H3" i="6"/>
  <c r="H2" i="6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G15" i="8" l="1"/>
  <c r="H15" i="8"/>
  <c r="H14" i="8"/>
  <c r="G14" i="8"/>
  <c r="G16" i="8"/>
  <c r="H16" i="8"/>
  <c r="B5" i="8"/>
  <c r="G13" i="8"/>
  <c r="H13" i="8"/>
  <c r="B6" i="8"/>
</calcChain>
</file>

<file path=xl/sharedStrings.xml><?xml version="1.0" encoding="utf-8"?>
<sst xmlns="http://schemas.openxmlformats.org/spreadsheetml/2006/main" count="166" uniqueCount="51">
  <si>
    <t>S No.</t>
  </si>
  <si>
    <t>Product ID</t>
  </si>
  <si>
    <t>Product Name</t>
  </si>
  <si>
    <t>Product Category</t>
  </si>
  <si>
    <t>Unit Price</t>
  </si>
  <si>
    <t>Prd001</t>
  </si>
  <si>
    <t>Prd002</t>
  </si>
  <si>
    <t>Prd003</t>
  </si>
  <si>
    <t>Prd004</t>
  </si>
  <si>
    <t>Prd005</t>
  </si>
  <si>
    <t>Prd006</t>
  </si>
  <si>
    <t>Prd007</t>
  </si>
  <si>
    <t>Prd008</t>
  </si>
  <si>
    <t>Prd009</t>
  </si>
  <si>
    <t>Prd010</t>
  </si>
  <si>
    <t>Date</t>
  </si>
  <si>
    <t>Units Received</t>
  </si>
  <si>
    <t>Total Value</t>
  </si>
  <si>
    <t>Units Sold</t>
  </si>
  <si>
    <t>Available Stock</t>
  </si>
  <si>
    <t>Available Stock Value</t>
  </si>
  <si>
    <t>Total Stock Available</t>
  </si>
  <si>
    <t>Total Stock Value</t>
  </si>
  <si>
    <t>Month Start</t>
  </si>
  <si>
    <t>Month End</t>
  </si>
  <si>
    <t>Active Month Stock In</t>
  </si>
  <si>
    <t>Active Month Stock Out</t>
  </si>
  <si>
    <t>Total Sales</t>
  </si>
  <si>
    <t>Stock In</t>
  </si>
  <si>
    <t>Reorder Level</t>
  </si>
  <si>
    <t>Pick a Product</t>
  </si>
  <si>
    <t>Out of Stock</t>
  </si>
  <si>
    <t>Prd011</t>
  </si>
  <si>
    <t>Laptop Pro 15"</t>
  </si>
  <si>
    <t>Galaxy S21</t>
  </si>
  <si>
    <t>PlayStation 5</t>
  </si>
  <si>
    <t>iPad Air</t>
  </si>
  <si>
    <t>Surface Pro 7</t>
  </si>
  <si>
    <t>Xbox Series X</t>
  </si>
  <si>
    <t>MacBook Air 13"</t>
  </si>
  <si>
    <t>Google Pixel 6</t>
  </si>
  <si>
    <t>Nintendo Switch</t>
  </si>
  <si>
    <t>Samsung Galaxy Tab</t>
  </si>
  <si>
    <t>Ipad pro 11</t>
  </si>
  <si>
    <t>Tabelt</t>
  </si>
  <si>
    <t>Tablets</t>
  </si>
  <si>
    <t>Laptops</t>
  </si>
  <si>
    <t>Phones</t>
  </si>
  <si>
    <t>Gaming</t>
  </si>
  <si>
    <t>Tabelts</t>
  </si>
  <si>
    <t>13--10-2024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</si>
</sst>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dd\-mmm\-yyyy"/>
    <numFmt numFmtId="166" formatCode="_(* #,##0_);_(* \(#,##0\);_(* &quot;-&quot;??_);_(@_)"/>
    <numFmt numFmtId="167" formatCode="dd\-mm\-yyyy"/>
    <numFmt numFmtId="168" formatCode="_ &quot;₹&quot;\ * #,##0_ ;_ &quot;₹&quot;\ * \-#,##0_ ;_ &quot;₹&quot;\ * &quot;-&quot;??_ ;_ @_ "/>
    <numFmt numFmtId="169" formatCode="&quot;₹&quot;\ 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494529"/>
      <name val="Univers"/>
      <family val="2"/>
    </font>
    <font>
      <sz val="10"/>
      <color rgb="FF494529"/>
      <name val="Univers"/>
      <family val="2"/>
    </font>
    <font>
      <sz val="10"/>
      <color theme="1"/>
      <name val="Univers"/>
      <family val="2"/>
    </font>
    <font>
      <b/>
      <sz val="10"/>
      <color rgb="FF494529"/>
      <name val="Univers"/>
      <family val="2"/>
    </font>
    <font>
      <sz val="12"/>
      <color rgb="FF494529"/>
      <name val="Univers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E6CE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4" xfId="1" applyNumberFormat="1" applyFont="1" applyFill="1" applyBorder="1" applyAlignment="1">
      <alignment horizontal="center" vertical="center"/>
    </xf>
    <xf numFmtId="165" fontId="0" fillId="0" borderId="0" xfId="0" applyNumberFormat="1"/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1" applyNumberFormat="1" applyFont="1" applyFill="1" applyBorder="1" applyAlignment="1">
      <alignment horizontal="center" vertical="center"/>
    </xf>
    <xf numFmtId="166" fontId="3" fillId="0" borderId="2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1" applyNumberFormat="1" applyFont="1" applyFill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166" fontId="4" fillId="0" borderId="1" xfId="1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1" applyNumberFormat="1" applyFont="1" applyFill="1" applyBorder="1" applyAlignment="1">
      <alignment horizontal="center" vertical="center"/>
    </xf>
    <xf numFmtId="166" fontId="4" fillId="0" borderId="4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0" fontId="3" fillId="0" borderId="0" xfId="0" applyFont="1"/>
    <xf numFmtId="0" fontId="3" fillId="0" borderId="0" xfId="0" quotePrefix="1" applyFont="1"/>
    <xf numFmtId="165" fontId="3" fillId="0" borderId="1" xfId="1" applyNumberFormat="1" applyFont="1" applyBorder="1"/>
    <xf numFmtId="168" fontId="3" fillId="0" borderId="1" xfId="2" applyNumberFormat="1" applyFont="1" applyFill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7" fontId="8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3" borderId="2" xfId="0" applyFont="1" applyFill="1" applyBorder="1"/>
    <xf numFmtId="0" fontId="0" fillId="0" borderId="2" xfId="0" applyBorder="1"/>
    <xf numFmtId="0" fontId="0" fillId="0" borderId="7" xfId="0" applyBorder="1"/>
    <xf numFmtId="169" fontId="6" fillId="0" borderId="1" xfId="0" applyNumberFormat="1" applyFont="1" applyBorder="1"/>
    <xf numFmtId="0" fontId="0" fillId="3" borderId="0" xfId="0" applyFill="1"/>
    <xf numFmtId="0" fontId="9" fillId="3" borderId="0" xfId="0" applyFont="1" applyFill="1"/>
    <xf numFmtId="0" fontId="11" fillId="3" borderId="1" xfId="0" applyFont="1" applyFill="1" applyBorder="1"/>
    <xf numFmtId="0" fontId="10" fillId="3" borderId="1" xfId="0" applyFont="1" applyFill="1" applyBorder="1"/>
    <xf numFmtId="0" fontId="9" fillId="3" borderId="1" xfId="0" applyFont="1" applyFill="1" applyBorder="1"/>
    <xf numFmtId="0" fontId="9" fillId="3" borderId="0" xfId="0" applyFont="1" applyFill="1" applyAlignment="1">
      <alignment horizontal="center"/>
    </xf>
    <xf numFmtId="3" fontId="9" fillId="3" borderId="0" xfId="0" applyNumberFormat="1" applyFont="1" applyFill="1"/>
    <xf numFmtId="0" fontId="9" fillId="3" borderId="0" xfId="0" applyFont="1" applyFill="1" applyAlignment="1">
      <alignment horizontal="center" vertical="center"/>
    </xf>
    <xf numFmtId="169" fontId="11" fillId="3" borderId="1" xfId="0" applyNumberFormat="1" applyFont="1" applyFill="1" applyBorder="1"/>
    <xf numFmtId="0" fontId="12" fillId="3" borderId="0" xfId="0" applyFont="1" applyFill="1"/>
    <xf numFmtId="0" fontId="13" fillId="3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45">
    <dxf>
      <font>
        <b val="0"/>
        <i val="0"/>
        <color rgb="FFFF8F8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94529"/>
        <name val="Univers"/>
        <family val="2"/>
        <scheme val="none"/>
      </font>
      <numFmt numFmtId="169" formatCode="&quot;₹&quot;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94529"/>
        <name val="Univers"/>
        <family val="2"/>
        <scheme val="none"/>
      </font>
      <fill>
        <patternFill patternType="solid">
          <fgColor indexed="64"/>
          <bgColor rgb="FFE0E6CE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nivers"/>
        <family val="2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Univer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Univer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Univer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  <numFmt numFmtId="167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Univer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Univers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94529"/>
        <name val="Univers"/>
        <family val="2"/>
        <scheme val="none"/>
      </font>
      <fill>
        <patternFill patternType="solid">
          <fgColor indexed="64"/>
          <bgColor rgb="FFE0E6CE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494529"/>
        <name val="Univer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494529"/>
        <name val="Univers"/>
        <family val="2"/>
        <scheme val="none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rgb="FF494529"/>
        <name val="Univer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494529"/>
        <name val="Univer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94529"/>
        <name val="Univer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494529"/>
        <name val="Univers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rgb="FF494529"/>
        <name val="Univers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494529"/>
        <name val="Univers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494529"/>
        <name val="Univer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494529"/>
        <name val="Univers"/>
        <family val="2"/>
        <scheme val="none"/>
      </font>
      <fill>
        <patternFill patternType="solid">
          <fgColor indexed="64"/>
          <bgColor rgb="FFE0E6C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colors>
    <mruColors>
      <color rgb="FFABC8EB"/>
      <color rgb="FF80ABE0"/>
      <color rgb="FFE0E6CE"/>
      <color rgb="FF793AF8"/>
      <color rgb="FFFF8F8F"/>
      <color rgb="FF494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22158038371377E-2"/>
          <c:y val="9.3063254431867679E-2"/>
          <c:w val="0.88525073746312688"/>
          <c:h val="0.32055493063367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Dashboard!$M$4</c:f>
              <c:strCache>
                <c:ptCount val="1"/>
                <c:pt idx="0">
                  <c:v>Google Pixel 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Dashboard!$M$5</c:f>
              <c:numCache>
                <c:formatCode>"₹"\ #,##0</c:formatCode>
                <c:ptCount val="1"/>
                <c:pt idx="0">
                  <c:v>2160000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5F-405E-8B2B-56C5CF7F3549}"/>
            </c:ext>
          </c:extLst>
        </c:ser>
        <c:ser>
          <c:idx val="1"/>
          <c:order val="1"/>
          <c:tx>
            <c:strRef>
              <c:f>Dashboard!$N$4</c:f>
              <c:strCache>
                <c:ptCount val="1"/>
                <c:pt idx="0">
                  <c:v>Reorder Level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Dashboard!$N$5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5F-405E-8B2B-56C5CF7F3549}"/>
            </c:ext>
          </c:extLst>
        </c:ser>
        <c:ser>
          <c:idx val="2"/>
          <c:order val="2"/>
          <c:tx>
            <c:strRef>
              <c:f>Dashboard!$O$4</c:f>
              <c:strCache>
                <c:ptCount val="1"/>
                <c:pt idx="0">
                  <c:v>Available Stock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Dashboard!$O$5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5F-405E-8B2B-56C5CF7F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349856"/>
        <c:axId val="310347936"/>
      </c:barChart>
      <c:catAx>
        <c:axId val="31034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47936"/>
        <c:crosses val="autoZero"/>
        <c:auto val="1"/>
        <c:lblAlgn val="ctr"/>
        <c:lblOffset val="100"/>
        <c:noMultiLvlLbl val="0"/>
      </c:catAx>
      <c:valAx>
        <c:axId val="3103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Total Sales by Product Name</a:t>
            </a:r>
          </a:p>
        </c:rich>
      </c:tx>
      <c:layout>
        <c:manualLayout>
          <c:xMode val="edge"/>
          <c:yMode val="edge"/>
          <c:x val="0.3095186824487603"/>
          <c:y val="3.9470134918508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Calculation!$B$12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ABC8E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94-4CA5-A9E4-9B7F5EC92243}"/>
              </c:ext>
            </c:extLst>
          </c:dPt>
          <c:dPt>
            <c:idx val="5"/>
            <c:invertIfNegative val="0"/>
            <c:bubble3D val="0"/>
            <c:spPr>
              <a:solidFill>
                <a:srgbClr val="80AB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94-4CA5-A9E4-9B7F5EC92243}"/>
              </c:ext>
            </c:extLst>
          </c:dPt>
          <c:dPt>
            <c:idx val="6"/>
            <c:invertIfNegative val="0"/>
            <c:bubble3D val="0"/>
            <c:spPr>
              <a:solidFill>
                <a:srgbClr val="1F497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794-4CA5-A9E4-9B7F5EC92243}"/>
              </c:ext>
            </c:extLst>
          </c:dPt>
          <c:dPt>
            <c:idx val="7"/>
            <c:invertIfNegative val="0"/>
            <c:bubble3D val="0"/>
            <c:spPr>
              <a:solidFill>
                <a:srgbClr val="1F497D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94-4CA5-A9E4-9B7F5EC92243}"/>
              </c:ext>
            </c:extLst>
          </c:dPt>
          <c:dPt>
            <c:idx val="8"/>
            <c:invertIfNegative val="0"/>
            <c:bubble3D val="0"/>
            <c:spPr>
              <a:solidFill>
                <a:srgbClr val="1F497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94-4CA5-A9E4-9B7F5EC92243}"/>
              </c:ext>
            </c:extLst>
          </c:dPt>
          <c:dPt>
            <c:idx val="9"/>
            <c:invertIfNegative val="0"/>
            <c:bubble3D val="0"/>
            <c:spPr>
              <a:solidFill>
                <a:srgbClr val="1F497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794-4CA5-A9E4-9B7F5EC92243}"/>
              </c:ext>
            </c:extLst>
          </c:dPt>
          <c:dPt>
            <c:idx val="10"/>
            <c:invertIfNegative val="0"/>
            <c:bubble3D val="0"/>
            <c:spPr>
              <a:solidFill>
                <a:srgbClr val="1F497D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94-4CA5-A9E4-9B7F5EC92243}"/>
              </c:ext>
            </c:extLst>
          </c:dPt>
          <c:cat>
            <c:strRef>
              <c:f>Calculation!$A$13:$A$23</c:f>
              <c:strCache>
                <c:ptCount val="11"/>
                <c:pt idx="0">
                  <c:v>PlayStation 5</c:v>
                </c:pt>
                <c:pt idx="1">
                  <c:v>Laptop Pro 15"</c:v>
                </c:pt>
                <c:pt idx="2">
                  <c:v>Galaxy S21</c:v>
                </c:pt>
                <c:pt idx="3">
                  <c:v>Surface Pro 7</c:v>
                </c:pt>
                <c:pt idx="4">
                  <c:v>MacBook Air 13"</c:v>
                </c:pt>
                <c:pt idx="5">
                  <c:v>Samsung Galaxy Tab</c:v>
                </c:pt>
                <c:pt idx="6">
                  <c:v>Xbox Series X</c:v>
                </c:pt>
                <c:pt idx="7">
                  <c:v>Nintendo Switch</c:v>
                </c:pt>
                <c:pt idx="8">
                  <c:v>Ipad pro 11</c:v>
                </c:pt>
                <c:pt idx="9">
                  <c:v>Google Pixel 6</c:v>
                </c:pt>
                <c:pt idx="10">
                  <c:v>iPad Air</c:v>
                </c:pt>
              </c:strCache>
            </c:strRef>
          </c:cat>
          <c:val>
            <c:numRef>
              <c:f>Calculation!$B$13:$B$23</c:f>
              <c:numCache>
                <c:formatCode>"₹"\ #,##0</c:formatCode>
                <c:ptCount val="11"/>
                <c:pt idx="0">
                  <c:v>75000</c:v>
                </c:pt>
                <c:pt idx="1">
                  <c:v>280000</c:v>
                </c:pt>
                <c:pt idx="2">
                  <c:v>390000</c:v>
                </c:pt>
                <c:pt idx="3">
                  <c:v>984000</c:v>
                </c:pt>
                <c:pt idx="4">
                  <c:v>2100000</c:v>
                </c:pt>
                <c:pt idx="5">
                  <c:v>3430000</c:v>
                </c:pt>
                <c:pt idx="6">
                  <c:v>3500000</c:v>
                </c:pt>
                <c:pt idx="7">
                  <c:v>4850000</c:v>
                </c:pt>
                <c:pt idx="8">
                  <c:v>5400000</c:v>
                </c:pt>
                <c:pt idx="9">
                  <c:v>5840000</c:v>
                </c:pt>
                <c:pt idx="10">
                  <c:v>6420000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5-4C8A-A02C-893816A5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1308659840"/>
        <c:axId val="1308689600"/>
      </c:barChart>
      <c:catAx>
        <c:axId val="130865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89600"/>
        <c:crosses val="autoZero"/>
        <c:auto val="1"/>
        <c:lblAlgn val="ctr"/>
        <c:lblOffset val="100"/>
        <c:noMultiLvlLbl val="0"/>
      </c:catAx>
      <c:valAx>
        <c:axId val="13086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4F81BD"/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5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4F81BD">
        <a:lumMod val="20000"/>
        <a:lumOff val="80000"/>
      </a:srgbClr>
    </a:solidFill>
    <a:ln w="9525" cap="flat" cmpd="sng" algn="ctr">
      <a:solidFill>
        <a:sysClr val="windowText" lastClr="000000">
          <a:lumMod val="75000"/>
          <a:lumOff val="2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800" b="1"/>
              <a:t>Total</a:t>
            </a:r>
            <a:r>
              <a:rPr lang="en-IN" sz="2800" b="1" baseline="0"/>
              <a:t> Sales by Product Name</a:t>
            </a:r>
            <a:endParaRPr lang="en-IN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Calculation!$G$12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002060">
                <a:alpha val="98000"/>
              </a:srgbClr>
            </a:solidFill>
            <a:ln>
              <a:solidFill>
                <a:srgbClr val="00206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>
                  <a:lumMod val="40000"/>
                  <a:lumOff val="60000"/>
                  <a:alpha val="98000"/>
                </a:srgb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29-4C34-A321-4AF2CDBB057A}"/>
              </c:ext>
            </c:extLst>
          </c:dPt>
          <c:dPt>
            <c:idx val="1"/>
            <c:invertIfNegative val="0"/>
            <c:bubble3D val="0"/>
            <c:spPr>
              <a:solidFill>
                <a:srgbClr val="1F497D">
                  <a:lumMod val="60000"/>
                  <a:lumOff val="40000"/>
                  <a:alpha val="98000"/>
                </a:srgb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9-4C34-A321-4AF2CDBB057A}"/>
              </c:ext>
            </c:extLst>
          </c:dPt>
          <c:dPt>
            <c:idx val="2"/>
            <c:invertIfNegative val="0"/>
            <c:bubble3D val="0"/>
            <c:spPr>
              <a:solidFill>
                <a:srgbClr val="1F497D">
                  <a:lumMod val="75000"/>
                  <a:alpha val="98000"/>
                </a:srgb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9-4C34-A321-4AF2CDBB05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Calculation!$F$13:$F$16</c:f>
              <c:strCache>
                <c:ptCount val="4"/>
                <c:pt idx="0">
                  <c:v>Laptops</c:v>
                </c:pt>
                <c:pt idx="1">
                  <c:v>Phones</c:v>
                </c:pt>
                <c:pt idx="2">
                  <c:v>Gaming</c:v>
                </c:pt>
                <c:pt idx="3">
                  <c:v>Tablets</c:v>
                </c:pt>
              </c:strCache>
            </c:strRef>
          </c:cat>
          <c:val>
            <c:numRef>
              <c:f>Calculation!$G$13:$G$16</c:f>
              <c:numCache>
                <c:formatCode>_ "₹"\ * #,##0_ ;_ "₹"\ * \-#,##0_ ;_ "₹"\ * "-"??_ ;_ @_ </c:formatCode>
                <c:ptCount val="4"/>
                <c:pt idx="0">
                  <c:v>3048000</c:v>
                </c:pt>
                <c:pt idx="1">
                  <c:v>5280000</c:v>
                </c:pt>
                <c:pt idx="2">
                  <c:v>6205000</c:v>
                </c:pt>
                <c:pt idx="3">
                  <c:v>6280000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9-4C34-A321-4AF2CDBB057A}"/>
            </c:ext>
          </c:extLst>
        </c:ser>
        <c:ser>
          <c:idx val="1"/>
          <c:order val="1"/>
          <c:tx>
            <c:strRef>
              <c:f>Calculation!$H$12</c:f>
              <c:strCache>
                <c:ptCount val="1"/>
                <c:pt idx="0">
                  <c:v>Stock 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Calculation!$F$13:$F$16</c:f>
              <c:strCache>
                <c:ptCount val="4"/>
                <c:pt idx="0">
                  <c:v>Laptops</c:v>
                </c:pt>
                <c:pt idx="1">
                  <c:v>Phones</c:v>
                </c:pt>
                <c:pt idx="2">
                  <c:v>Gaming</c:v>
                </c:pt>
                <c:pt idx="3">
                  <c:v>Tablets</c:v>
                </c:pt>
              </c:strCache>
            </c:strRef>
          </c:cat>
          <c:val>
            <c:numRef>
              <c:f>Calculation!$H$13:$H$16</c:f>
              <c:numCache>
                <c:formatCode>_(* #,##0_);_(* \(#,##0\);_(* "-"??_);_(@_)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9-4C34-A321-4AF2CDBB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27"/>
        <c:axId val="1308710720"/>
        <c:axId val="1308716480"/>
      </c:barChart>
      <c:catAx>
        <c:axId val="13087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16480"/>
        <c:crosses val="autoZero"/>
        <c:auto val="0"/>
        <c:lblAlgn val="ctr"/>
        <c:lblOffset val="100"/>
        <c:noMultiLvlLbl val="0"/>
      </c:catAx>
      <c:valAx>
        <c:axId val="1308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4F81BD"/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F81BD">
        <a:lumMod val="20000"/>
        <a:lumOff val="80000"/>
      </a:srgbClr>
    </a:solidFill>
    <a:ln w="9525" cap="flat" cmpd="sng" algn="ctr">
      <a:solidFill>
        <a:sysClr val="windowText" lastClr="000000">
          <a:lumMod val="75000"/>
          <a:lumOff val="2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55126</xdr:colOff>
      <xdr:row>0</xdr:row>
      <xdr:rowOff>30480</xdr:rowOff>
    </xdr:from>
    <xdr:to>
      <xdr:col>16</xdr:col>
      <xdr:colOff>30480</xdr:colOff>
      <xdr:row>2</xdr:row>
      <xdr:rowOff>15240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B47A7C4-7488-AD38-6400-78E8FD178927}"/>
            </a:ext>
          </a:extLst>
        </xdr:cNvPr>
        <xdr:cNvSpPr/>
      </xdr:nvSpPr>
      <xdr:spPr>
        <a:xfrm>
          <a:off x="253246" y="30480"/>
          <a:ext cx="20168354" cy="115824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6000" b="1" kern="1200">
              <a:solidFill>
                <a:schemeClr val="tx1"/>
              </a:solidFill>
            </a:rPr>
            <a:t>Electronics</a:t>
          </a:r>
          <a:r>
            <a:rPr lang="en-IN" sz="6000" b="1" kern="1200" baseline="0">
              <a:solidFill>
                <a:schemeClr val="tx1"/>
              </a:solidFill>
            </a:rPr>
            <a:t> Inventory Report</a:t>
          </a:r>
          <a:endParaRPr lang="en-IN" sz="60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311951</xdr:colOff>
      <xdr:row>5</xdr:row>
      <xdr:rowOff>114206</xdr:rowOff>
    </xdr:from>
    <xdr:to>
      <xdr:col>14</xdr:col>
      <xdr:colOff>1709420</xdr:colOff>
      <xdr:row>10</xdr:row>
      <xdr:rowOff>296710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DB336D-66AF-AA6A-3A56-4573E9F3E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520700</xdr:colOff>
      <xdr:row>13</xdr:row>
      <xdr:rowOff>141110</xdr:rowOff>
    </xdr:from>
    <xdr:to>
      <xdr:col>14</xdr:col>
      <xdr:colOff>1587500</xdr:colOff>
      <xdr:row>35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973809-1D20-491E-8340-05C4E007D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121920</xdr:colOff>
      <xdr:row>14</xdr:row>
      <xdr:rowOff>24930</xdr:rowOff>
    </xdr:from>
    <xdr:to>
      <xdr:col>11</xdr:col>
      <xdr:colOff>91439</xdr:colOff>
      <xdr:row>35</xdr:row>
      <xdr:rowOff>15522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2C1413-ECE0-479E-9AE9-846FABD42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1324186</xdr:colOff>
      <xdr:row>2</xdr:row>
      <xdr:rowOff>52869</xdr:rowOff>
    </xdr:from>
    <xdr:to>
      <xdr:col>11</xdr:col>
      <xdr:colOff>147320</xdr:colOff>
      <xdr:row>13</xdr:row>
      <xdr:rowOff>129540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65F28BF0-64AD-1D61-BCA5-A4C1C1710941}"/>
            </a:ext>
          </a:extLst>
        </xdr:cNvPr>
        <xdr:cNvGrpSpPr/>
      </xdr:nvGrpSpPr>
      <xdr:grpSpPr>
        <a:xfrm>
          <a:off x="2741506" y="1226349"/>
          <a:ext cx="7418494" cy="3444711"/>
          <a:chOff x="851746" y="1272069"/>
          <a:chExt cx="7418494" cy="3444711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E2CEF4A-70B2-87BA-509B-88F651321059}"/>
              </a:ext>
            </a:extLst>
          </xdr:cNvPr>
          <xdr:cNvSpPr txBox="1"/>
        </xdr:nvSpPr>
        <xdr:spPr>
          <a:xfrm>
            <a:off x="1196338" y="2255521"/>
            <a:ext cx="4015742" cy="47243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>
                <a:solidFill>
                  <a:schemeClr val="bg2">
                    <a:lumMod val="25000"/>
                  </a:schemeClr>
                </a:solidFill>
                <a:latin typeface="Univers" panose="020B0503020202020204" pitchFamily="34" charset="0"/>
              </a:rPr>
              <a:t>Available Stock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3DC387D-6ED4-424D-97D4-0EA6281133AD}"/>
              </a:ext>
            </a:extLst>
          </xdr:cNvPr>
          <xdr:cNvSpPr txBox="1"/>
        </xdr:nvSpPr>
        <xdr:spPr>
          <a:xfrm>
            <a:off x="1188721" y="2865119"/>
            <a:ext cx="4038599" cy="38100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>
                <a:solidFill>
                  <a:schemeClr val="bg2">
                    <a:lumMod val="25000"/>
                  </a:schemeClr>
                </a:solidFill>
                <a:latin typeface="Univers" panose="020B0503020202020204" pitchFamily="34" charset="0"/>
              </a:rPr>
              <a:t>Available Stock Value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051FBBD-AA76-42A0-A562-84938ABAA952}"/>
              </a:ext>
            </a:extLst>
          </xdr:cNvPr>
          <xdr:cNvSpPr txBox="1"/>
        </xdr:nvSpPr>
        <xdr:spPr>
          <a:xfrm>
            <a:off x="1264919" y="3421286"/>
            <a:ext cx="3947161" cy="43443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>
                <a:solidFill>
                  <a:schemeClr val="bg2">
                    <a:lumMod val="25000"/>
                  </a:schemeClr>
                </a:solidFill>
                <a:latin typeface="Univers" panose="020B0503020202020204" pitchFamily="34" charset="0"/>
              </a:rPr>
              <a:t>Current Month Stock-In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DA9325C1-63B8-4EA8-AB3F-C4F5567E2ACD}"/>
              </a:ext>
            </a:extLst>
          </xdr:cNvPr>
          <xdr:cNvSpPr txBox="1"/>
        </xdr:nvSpPr>
        <xdr:spPr>
          <a:xfrm>
            <a:off x="1244976" y="3981214"/>
            <a:ext cx="4035401" cy="39511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000" b="1">
                <a:solidFill>
                  <a:schemeClr val="bg2">
                    <a:lumMod val="25000"/>
                  </a:schemeClr>
                </a:solidFill>
                <a:latin typeface="Univers" panose="020B0503020202020204" pitchFamily="34" charset="0"/>
              </a:rPr>
              <a:t>Current Month Stock-Out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A15543E-7488-4968-6DC9-F9AB04BE84CD}"/>
              </a:ext>
            </a:extLst>
          </xdr:cNvPr>
          <xdr:cNvSpPr txBox="1"/>
        </xdr:nvSpPr>
        <xdr:spPr>
          <a:xfrm>
            <a:off x="2534919" y="1380442"/>
            <a:ext cx="4300221" cy="6619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2800" b="1">
                <a:solidFill>
                  <a:schemeClr val="bg2">
                    <a:lumMod val="25000"/>
                  </a:schemeClr>
                </a:solidFill>
                <a:latin typeface="Univers" panose="020B0503020202020204" pitchFamily="34" charset="0"/>
              </a:rPr>
              <a:t>Overall Inventory</a:t>
            </a:r>
          </a:p>
        </xdr:txBody>
      </xdr:sp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D338219A-A6CD-87E0-1CBC-CAE886A563BC}"/>
              </a:ext>
            </a:extLst>
          </xdr:cNvPr>
          <xdr:cNvSpPr/>
        </xdr:nvSpPr>
        <xdr:spPr>
          <a:xfrm>
            <a:off x="851746" y="1272069"/>
            <a:ext cx="7418494" cy="3444711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8267043D-366D-1800-944F-C6CD81C67D0A}"/>
              </a:ext>
            </a:extLst>
          </xdr:cNvPr>
          <xdr:cNvSpPr txBox="1"/>
        </xdr:nvSpPr>
        <xdr:spPr>
          <a:xfrm>
            <a:off x="5730240" y="2270760"/>
            <a:ext cx="1767840" cy="42672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20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874</a:t>
            </a:r>
            <a:r>
              <a:rPr lang="en-IN" sz="2000"/>
              <a:t> </a:t>
            </a:r>
            <a:endParaRPr lang="en-IN" sz="2000" b="1" i="0" u="none" strike="noStrike" kern="1200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B84C0065-A5F5-6D81-D900-B1D6D88D2E05}"/>
              </a:ext>
            </a:extLst>
          </xdr:cNvPr>
          <xdr:cNvSpPr txBox="1"/>
        </xdr:nvSpPr>
        <xdr:spPr>
          <a:xfrm>
            <a:off x="5730240" y="2834640"/>
            <a:ext cx="1767840" cy="381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IN" sz="20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4,63,32,000 </a:t>
            </a:r>
            <a:endParaRPr lang="en-IN" sz="5400" b="1" i="0" u="none" strike="noStrike" kern="1200">
              <a:solidFill>
                <a:srgbClr val="00B0F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FF60EB58-5CDA-D2E1-17B7-B3489C419651}"/>
              </a:ext>
            </a:extLst>
          </xdr:cNvPr>
          <xdr:cNvSpPr txBox="1"/>
        </xdr:nvSpPr>
        <xdr:spPr>
          <a:xfrm>
            <a:off x="5745480" y="3459480"/>
            <a:ext cx="1737360" cy="3352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20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en-IN" sz="3200"/>
              <a:t> </a:t>
            </a:r>
            <a:endParaRPr lang="en-IN" sz="3200" b="1" i="0" u="none" strike="noStrike" kern="1200">
              <a:solidFill>
                <a:srgbClr val="00B0F0"/>
              </a:solidFill>
              <a:latin typeface="+mn-lt"/>
              <a:cs typeface="Calibri"/>
            </a:endParaRP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1B65E0D4-B759-376F-C4DA-3CD5916ADADF}"/>
              </a:ext>
            </a:extLst>
          </xdr:cNvPr>
          <xdr:cNvSpPr txBox="1"/>
        </xdr:nvSpPr>
        <xdr:spPr>
          <a:xfrm>
            <a:off x="5715000" y="3962400"/>
            <a:ext cx="1798320" cy="4114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20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423</a:t>
            </a:r>
            <a:r>
              <a:rPr lang="en-IN" sz="3200"/>
              <a:t> </a:t>
            </a:r>
            <a:endParaRPr lang="en-IN" sz="3200" b="1" i="0" u="none" strike="noStrike" kern="1200">
              <a:solidFill>
                <a:srgbClr val="00B0F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1</xdr:col>
      <xdr:colOff>45720</xdr:colOff>
      <xdr:row>2</xdr:row>
      <xdr:rowOff>335280</xdr:rowOff>
    </xdr:from>
    <xdr:to>
      <xdr:col>3</xdr:col>
      <xdr:colOff>1219200</xdr:colOff>
      <xdr:row>12</xdr:row>
      <xdr:rowOff>182880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A6AD66-BF66-FB43-4407-17E8D80493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5" r="2420" b="7272"/>
        <a:stretch/>
      </xdr:blipFill>
      <xdr:spPr>
        <a:xfrm>
          <a:off x="243840" y="1508760"/>
          <a:ext cx="2392680" cy="27736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_List" displayName="Product_List" ref="A1:I12" totalsRowShown="0" headerRowDxfId="44" dataDxfId="42" headerRowBorderDxfId="43" tableBorderDxfId="41" totalsRowBorderDxfId="40">
  <tableColumns count="9">
    <tableColumn id="1" xr3:uid="{00000000-0010-0000-0000-000001000000}" name="S No." dataDxfId="39"/>
    <tableColumn id="2" xr3:uid="{00000000-0010-0000-0000-000002000000}" name="Product ID" dataDxfId="38"/>
    <tableColumn id="3" xr3:uid="{00000000-0010-0000-0000-000003000000}" name="Product Name" dataDxfId="37"/>
    <tableColumn id="5" xr3:uid="{00000000-0010-0000-0000-000005000000}" name="Product Category" dataDxfId="36"/>
    <tableColumn id="8" xr3:uid="{00000000-0010-0000-0000-000008000000}" name="Unit Price" dataDxfId="35" dataCellStyle="Comma"/>
    <tableColumn id="6" xr3:uid="{00000000-0010-0000-0000-000006000000}" name="Reorder Level" dataDxfId="34" dataCellStyle="Comma"/>
    <tableColumn id="4" xr3:uid="{00000000-0010-0000-0000-000004000000}" name="Available Stock" dataDxfId="33" dataCellStyle="Comma"/>
    <tableColumn id="7" xr3:uid="{00000000-0010-0000-0000-000007000000}" name="Available Stock Value" dataDxfId="32">
      <calculatedColumnFormula>Product_List[[#This Row],[Unit Price]]*G2</calculatedColumnFormula>
    </tableColumn>
    <tableColumn id="9" xr3:uid="{C469AE3F-75CE-4F06-9DE0-19B9B9A846DB}" name="Out of Stock" dataDxfId="31">
      <calculatedColumnFormula>IF(Product_List[[#This Row],[Available Stock]]&lt;=Product_List[[#This Row],[Reorder Level]],"Yes","No")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tock_In" displayName="Stock_In" ref="A1:H12" totalsRowShown="0" headerRowDxfId="30" dataDxfId="28" headerRowBorderDxfId="29" tableBorderDxfId="27" totalsRowBorderDxfId="26">
  <autoFilter ref="A1:H12" xr:uid="{00000000-000C-0000-FFFF-FFFF01000000}"/>
  <tableColumns count="8">
    <tableColumn id="1" xr3:uid="{00000000-0010-0000-0100-000001000000}" name="S No." dataDxfId="25"/>
    <tableColumn id="4" xr3:uid="{00000000-0010-0000-0100-000004000000}" name="Date" dataDxfId="24"/>
    <tableColumn id="2" xr3:uid="{00000000-0010-0000-0100-000002000000}" name="Product ID" dataDxfId="23"/>
    <tableColumn id="3" xr3:uid="{00000000-0010-0000-0100-000003000000}" name="Product Name" dataDxfId="22"/>
    <tableColumn id="5" xr3:uid="{00000000-0010-0000-0100-000005000000}" name="Product Category" dataDxfId="21"/>
    <tableColumn id="8" xr3:uid="{00000000-0010-0000-0100-000008000000}" name="Unit Price" dataDxfId="20" dataCellStyle="Comma"/>
    <tableColumn id="7" xr3:uid="{00000000-0010-0000-0100-000007000000}" name="Units Received" dataDxfId="19" dataCellStyle="Comma"/>
    <tableColumn id="6" xr3:uid="{00000000-0010-0000-0100-000006000000}" name="Total Value" dataDxfId="18" dataCellStyle="Comma">
      <calculatedColumnFormula>Stock_In[[#This Row],[Units Received]]*Stock_In[[#This Row],[Unit Price]]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tock_Out" displayName="Stock_Out" ref="A1:H23" totalsRowShown="0" headerRowDxfId="17" dataDxfId="15" headerRowBorderDxfId="16" tableBorderDxfId="14" totalsRowBorderDxfId="13">
  <autoFilter ref="A1:H23" xr:uid="{00000000-000C-0000-FFFF-FFFF02000000}"/>
  <sortState xmlns:xlrd2="http://schemas.microsoft.com/office/spreadsheetml/2017/richdata2" ref="A2:H23">
    <sortCondition ref="B1:B23"/>
  </sortState>
  <tableColumns count="8">
    <tableColumn id="1" xr3:uid="{00000000-0010-0000-0200-000001000000}" name="S No." dataDxfId="12"/>
    <tableColumn id="4" xr3:uid="{00000000-0010-0000-0200-000004000000}" name="Date" dataDxfId="11"/>
    <tableColumn id="2" xr3:uid="{00000000-0010-0000-0200-000002000000}" name="Product ID" dataDxfId="10"/>
    <tableColumn id="3" xr3:uid="{00000000-0010-0000-0200-000003000000}" name="Product Name" dataDxfId="9"/>
    <tableColumn id="5" xr3:uid="{00000000-0010-0000-0200-000005000000}" name="Product Category" dataDxfId="8">
      <calculatedColumnFormula>_xlfn.XLOOKUP(Stock_Out[[#This Row],[Product Name]],Stock_In[Product Name],Stock_In[Product Category],,0)</calculatedColumnFormula>
    </tableColumn>
    <tableColumn id="8" xr3:uid="{00000000-0010-0000-0200-000008000000}" name="Unit Price" dataDxfId="7" dataCellStyle="Comma">
      <calculatedColumnFormula>_xlfn.XLOOKUP(Stock_Out[[#This Row],[Product ID]],Stock_In[Product ID],Stock_In[Unit Price],,0)</calculatedColumnFormula>
    </tableColumn>
    <tableColumn id="7" xr3:uid="{00000000-0010-0000-0200-000007000000}" name="Units Sold" dataDxfId="6" dataCellStyle="Comma"/>
    <tableColumn id="6" xr3:uid="{00000000-0010-0000-0200-000006000000}" name="Total Value" dataDxfId="5" dataCellStyle="Comma">
      <calculatedColumnFormula>Stock_Out[[#This Row],[Units Sold]]*Stock_Out[[#This Row],[Unit Price]]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2BA5AE-E036-4A92-ACFC-069460D54A54}" name="Table4" displayName="Table4" ref="A12:B23" totalsRowShown="0" tableBorderDxfId="4">
  <autoFilter ref="A12:B23" xr:uid="{762BA5AE-E036-4A92-ACFC-069460D54A54}"/>
  <sortState xmlns:xlrd2="http://schemas.microsoft.com/office/spreadsheetml/2017/richdata2" ref="A13:B23">
    <sortCondition ref="B12:B23"/>
  </sortState>
  <tableColumns count="2">
    <tableColumn id="1" xr3:uid="{205F7B28-1E18-4E01-BBC8-297C422F21BE}" name="Product Name" dataDxfId="3"/>
    <tableColumn id="2" xr3:uid="{E07BAB07-A8EE-4110-B1D9-93D6EFD1BFDE}" name="Total Sales" dataDxfId="2">
      <calculatedColumnFormula>SUMIF(Stock_Out[Product Name],A13,Stock_Out[Total Value])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3200" b="1" i="0" u="none" strike="noStrike">
            <a:solidFill>
              <a:srgbClr val="00B0F0"/>
            </a:solidFill>
            <a:latin typeface="Calibri"/>
            <a:cs typeface="Calibri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I12"/>
  <sheetViews>
    <sheetView showGridLines="0" zoomScale="115" zoomScaleNormal="115" workbookViewId="0">
      <selection activeCell="F2" sqref="F2:G12"/>
    </sheetView>
  </sheetViews>
  <sheetFormatPr defaultColWidth="9.109375" defaultRowHeight="14.4" x14ac:dyDescent="0.3"/>
  <cols>
    <col min="1" max="1" width="11.6640625" style="6" bestFit="1" customWidth="1"/>
    <col min="2" max="2" width="10.44140625" bestFit="1" customWidth="1"/>
    <col min="3" max="3" width="17.88671875" bestFit="1" customWidth="1"/>
    <col min="4" max="4" width="16.44140625" bestFit="1" customWidth="1"/>
    <col min="5" max="5" width="11.109375" bestFit="1" customWidth="1"/>
    <col min="6" max="6" width="10.6640625" bestFit="1" customWidth="1"/>
    <col min="7" max="7" width="9.88671875" customWidth="1"/>
    <col min="8" max="8" width="14.33203125" customWidth="1"/>
  </cols>
  <sheetData>
    <row r="1" spans="1:9" ht="34.799999999999997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29</v>
      </c>
      <c r="G1" s="25" t="s">
        <v>19</v>
      </c>
      <c r="H1" s="10" t="s">
        <v>20</v>
      </c>
      <c r="I1" s="35" t="s">
        <v>31</v>
      </c>
    </row>
    <row r="2" spans="1:9" x14ac:dyDescent="0.3">
      <c r="A2" s="11">
        <v>1</v>
      </c>
      <c r="B2" s="12" t="s">
        <v>5</v>
      </c>
      <c r="C2" s="37" t="s">
        <v>33</v>
      </c>
      <c r="D2" s="38" t="s">
        <v>46</v>
      </c>
      <c r="E2" s="13">
        <v>70000</v>
      </c>
      <c r="F2" s="13">
        <v>10</v>
      </c>
      <c r="G2" s="13">
        <f>SUMIF(Stock_In[Product ID],Product_List[[#This Row],[Product ID]],Stock_In[Units Received])-SUMIF(Stock_Out[Product ID],Product_List[[#This Row],[Product ID]],Stock_Out[Units Sold])</f>
        <v>6</v>
      </c>
      <c r="H2" s="14">
        <f>Product_List[[#This Row],[Unit Price]]*G2</f>
        <v>420000</v>
      </c>
      <c r="I2" s="34" t="str">
        <f>IF(Product_List[[#This Row],[Available Stock]]&lt;=Product_List[[#This Row],[Reorder Level]],"Yes","No")</f>
        <v>Yes</v>
      </c>
    </row>
    <row r="3" spans="1:9" x14ac:dyDescent="0.3">
      <c r="A3" s="11">
        <v>2</v>
      </c>
      <c r="B3" s="12" t="s">
        <v>6</v>
      </c>
      <c r="C3" s="37" t="s">
        <v>34</v>
      </c>
      <c r="D3" s="38" t="s">
        <v>47</v>
      </c>
      <c r="E3" s="13">
        <v>30000</v>
      </c>
      <c r="F3" s="20">
        <v>20</v>
      </c>
      <c r="G3" s="13">
        <f>SUMIF(Stock_In[Product ID],Product_List[[#This Row],[Product ID]],Stock_In[Units Received])-SUMIF(Stock_Out[Product ID],Product_List[[#This Row],[Product ID]],Stock_Out[Units Sold])</f>
        <v>7</v>
      </c>
      <c r="H3" s="14">
        <f>Product_List[[#This Row],[Unit Price]]*G3</f>
        <v>210000</v>
      </c>
      <c r="I3" s="34" t="str">
        <f>IF(Product_List[[#This Row],[Available Stock]]&lt;=Product_List[[#This Row],[Reorder Level]],"Yes","No")</f>
        <v>Yes</v>
      </c>
    </row>
    <row r="4" spans="1:9" x14ac:dyDescent="0.3">
      <c r="A4" s="11">
        <v>3</v>
      </c>
      <c r="B4" s="12" t="s">
        <v>7</v>
      </c>
      <c r="C4" s="37" t="s">
        <v>35</v>
      </c>
      <c r="D4" s="38" t="s">
        <v>48</v>
      </c>
      <c r="E4" s="13">
        <v>5000</v>
      </c>
      <c r="F4" s="20">
        <v>30</v>
      </c>
      <c r="G4" s="13">
        <f>SUMIF(Stock_In[Product ID],Product_List[[#This Row],[Product ID]],Stock_In[Units Received])-SUMIF(Stock_Out[Product ID],Product_List[[#This Row],[Product ID]],Stock_Out[Units Sold])</f>
        <v>15</v>
      </c>
      <c r="H4" s="14">
        <f>Product_List[[#This Row],[Unit Price]]*G4</f>
        <v>75000</v>
      </c>
      <c r="I4" s="34" t="str">
        <f>IF(Product_List[[#This Row],[Available Stock]]&lt;=Product_List[[#This Row],[Reorder Level]],"Yes","No")</f>
        <v>Yes</v>
      </c>
    </row>
    <row r="5" spans="1:9" x14ac:dyDescent="0.3">
      <c r="A5" s="11">
        <v>4</v>
      </c>
      <c r="B5" s="12" t="s">
        <v>8</v>
      </c>
      <c r="C5" s="37" t="s">
        <v>36</v>
      </c>
      <c r="D5" s="38" t="s">
        <v>45</v>
      </c>
      <c r="E5" s="13">
        <v>60000</v>
      </c>
      <c r="F5" s="20">
        <v>156</v>
      </c>
      <c r="G5" s="13">
        <f>SUMIF(Stock_In[Product ID],Product_List[[#This Row],[Product ID]],Stock_In[Units Received])-SUMIF(Stock_Out[Product ID],Product_List[[#This Row],[Product ID]],Stock_Out[Units Sold])</f>
        <v>49</v>
      </c>
      <c r="H5" s="14">
        <f>Product_List[[#This Row],[Unit Price]]*G5</f>
        <v>2940000</v>
      </c>
      <c r="I5" s="34" t="str">
        <f>IF(Product_List[[#This Row],[Available Stock]]&lt;=Product_List[[#This Row],[Reorder Level]],"Yes","No")</f>
        <v>Yes</v>
      </c>
    </row>
    <row r="6" spans="1:9" x14ac:dyDescent="0.3">
      <c r="A6" s="11">
        <v>5</v>
      </c>
      <c r="B6" s="12" t="s">
        <v>9</v>
      </c>
      <c r="C6" s="37" t="s">
        <v>37</v>
      </c>
      <c r="D6" s="9" t="s">
        <v>46</v>
      </c>
      <c r="E6" s="13">
        <v>123000</v>
      </c>
      <c r="F6" s="20">
        <v>17</v>
      </c>
      <c r="G6" s="13">
        <f>SUMIF(Stock_In[Product ID],Product_List[[#This Row],[Product ID]],Stock_In[Units Received])-SUMIF(Stock_Out[Product ID],Product_List[[#This Row],[Product ID]],Stock_Out[Units Sold])</f>
        <v>9</v>
      </c>
      <c r="H6" s="14">
        <f>Product_List[[#This Row],[Unit Price]]*G6</f>
        <v>1107000</v>
      </c>
      <c r="I6" s="34" t="str">
        <f>IF(Product_List[[#This Row],[Available Stock]]&lt;=Product_List[[#This Row],[Reorder Level]],"Yes","No")</f>
        <v>Yes</v>
      </c>
    </row>
    <row r="7" spans="1:9" x14ac:dyDescent="0.3">
      <c r="A7" s="11">
        <v>6</v>
      </c>
      <c r="B7" s="12" t="s">
        <v>10</v>
      </c>
      <c r="C7" s="37" t="s">
        <v>38</v>
      </c>
      <c r="D7" s="38" t="s">
        <v>48</v>
      </c>
      <c r="E7" s="13">
        <v>35000</v>
      </c>
      <c r="F7" s="20">
        <v>350</v>
      </c>
      <c r="G7" s="13">
        <f>SUMIF(Stock_In[Product ID],Product_List[[#This Row],[Product ID]],Stock_In[Units Received])-SUMIF(Stock_Out[Product ID],Product_List[[#This Row],[Product ID]],Stock_Out[Units Sold])</f>
        <v>250</v>
      </c>
      <c r="H7" s="14">
        <f>Product_List[[#This Row],[Unit Price]]*G7</f>
        <v>8750000</v>
      </c>
      <c r="I7" s="34" t="str">
        <f>IF(Product_List[[#This Row],[Available Stock]]&lt;=Product_List[[#This Row],[Reorder Level]],"Yes","No")</f>
        <v>Yes</v>
      </c>
    </row>
    <row r="8" spans="1:9" x14ac:dyDescent="0.3">
      <c r="A8" s="11">
        <v>7</v>
      </c>
      <c r="B8" s="12" t="s">
        <v>11</v>
      </c>
      <c r="C8" s="37" t="s">
        <v>39</v>
      </c>
      <c r="D8" s="9" t="s">
        <v>46</v>
      </c>
      <c r="E8" s="13">
        <v>150000</v>
      </c>
      <c r="F8" s="20">
        <v>100</v>
      </c>
      <c r="G8" s="13">
        <f>SUMIF(Stock_In[Product ID],Product_List[[#This Row],[Product ID]],Stock_In[Units Received])-SUMIF(Stock_Out[Product ID],Product_List[[#This Row],[Product ID]],Stock_Out[Units Sold])</f>
        <v>86</v>
      </c>
      <c r="H8" s="14">
        <f>Product_List[[#This Row],[Unit Price]]*G8</f>
        <v>12900000</v>
      </c>
      <c r="I8" s="34" t="str">
        <f>IF(Product_List[[#This Row],[Available Stock]]&lt;=Product_List[[#This Row],[Reorder Level]],"Yes","No")</f>
        <v>Yes</v>
      </c>
    </row>
    <row r="9" spans="1:9" x14ac:dyDescent="0.3">
      <c r="A9" s="11">
        <v>8</v>
      </c>
      <c r="B9" s="12" t="s">
        <v>12</v>
      </c>
      <c r="C9" s="37" t="s">
        <v>40</v>
      </c>
      <c r="D9" s="38" t="s">
        <v>47</v>
      </c>
      <c r="E9" s="13">
        <v>40000</v>
      </c>
      <c r="F9" s="20">
        <v>200</v>
      </c>
      <c r="G9" s="13">
        <f>SUMIF(Stock_In[Product ID],Product_List[[#This Row],[Product ID]],Stock_In[Units Received])-SUMIF(Stock_Out[Product ID],Product_List[[#This Row],[Product ID]],Stock_Out[Units Sold])</f>
        <v>54</v>
      </c>
      <c r="H9" s="14">
        <f>Product_List[[#This Row],[Unit Price]]*G9</f>
        <v>2160000</v>
      </c>
      <c r="I9" s="34" t="str">
        <f>IF(Product_List[[#This Row],[Available Stock]]&lt;=Product_List[[#This Row],[Reorder Level]],"Yes","No")</f>
        <v>Yes</v>
      </c>
    </row>
    <row r="10" spans="1:9" x14ac:dyDescent="0.3">
      <c r="A10" s="11">
        <v>9</v>
      </c>
      <c r="B10" s="12" t="s">
        <v>13</v>
      </c>
      <c r="C10" s="37" t="s">
        <v>41</v>
      </c>
      <c r="D10" s="38" t="s">
        <v>48</v>
      </c>
      <c r="E10" s="13">
        <v>50000</v>
      </c>
      <c r="F10" s="20">
        <v>133</v>
      </c>
      <c r="G10" s="13">
        <f>SUMIF(Stock_In[Product ID],Product_List[[#This Row],[Product ID]],Stock_In[Units Received])-SUMIF(Stock_Out[Product ID],Product_List[[#This Row],[Product ID]],Stock_Out[Units Sold])</f>
        <v>36</v>
      </c>
      <c r="H10" s="14">
        <f>Product_List[[#This Row],[Unit Price]]*G10</f>
        <v>1800000</v>
      </c>
      <c r="I10" s="34" t="str">
        <f>IF(Product_List[[#This Row],[Available Stock]]&lt;=Product_List[[#This Row],[Reorder Level]],"Yes","No")</f>
        <v>Yes</v>
      </c>
    </row>
    <row r="11" spans="1:9" x14ac:dyDescent="0.3">
      <c r="A11" s="15">
        <v>10</v>
      </c>
      <c r="B11" s="12" t="s">
        <v>14</v>
      </c>
      <c r="C11" s="37" t="s">
        <v>42</v>
      </c>
      <c r="D11" s="38" t="s">
        <v>45</v>
      </c>
      <c r="E11" s="16">
        <v>35000</v>
      </c>
      <c r="F11" s="23">
        <v>400</v>
      </c>
      <c r="G11" s="13">
        <f>SUMIF(Stock_In[Product ID],Product_List[[#This Row],[Product ID]],Stock_In[Units Received])-SUMIF(Stock_Out[Product ID],Product_List[[#This Row],[Product ID]],Stock_Out[Units Sold])</f>
        <v>302</v>
      </c>
      <c r="H11" s="14">
        <f>Product_List[[#This Row],[Unit Price]]*G11</f>
        <v>10570000</v>
      </c>
      <c r="I11" s="34" t="str">
        <f>IF(Product_List[[#This Row],[Available Stock]]&lt;=Product_List[[#This Row],[Reorder Level]],"Yes","No")</f>
        <v>Yes</v>
      </c>
    </row>
    <row r="12" spans="1:9" x14ac:dyDescent="0.3">
      <c r="A12" s="15">
        <v>11</v>
      </c>
      <c r="B12" s="12" t="s">
        <v>32</v>
      </c>
      <c r="C12" s="37" t="s">
        <v>43</v>
      </c>
      <c r="D12" s="36" t="s">
        <v>44</v>
      </c>
      <c r="E12" s="16">
        <v>90000</v>
      </c>
      <c r="F12" s="20">
        <v>120</v>
      </c>
      <c r="G12" s="13">
        <f>SUMIF(Stock_In[Product ID],Product_List[[#This Row],[Product ID]],Stock_In[Units Received])-SUMIF(Stock_Out[Product ID],Product_List[[#This Row],[Product ID]],Stock_Out[Units Sold])</f>
        <v>60</v>
      </c>
      <c r="H12" s="14">
        <f>Product_List[[#This Row],[Unit Price]]*G12</f>
        <v>5400000</v>
      </c>
      <c r="I12" s="34" t="str">
        <f>IF(Product_List[[#This Row],[Available Stock]]&lt;=Product_List[[#This Row],[Reorder Level]],"Yes","No")</f>
        <v>Yes</v>
      </c>
    </row>
  </sheetData>
  <phoneticPr fontId="7" type="noConversion"/>
  <conditionalFormatting sqref="I2:I12">
    <cfRule type="containsText" dxfId="1" priority="1" operator="containsText" text="Yes">
      <formula>NOT(ISERROR(SEARCH("Yes",I2)))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2"/>
  <sheetViews>
    <sheetView showGridLines="0" topLeftCell="A10" zoomScale="115" zoomScaleNormal="115" workbookViewId="0">
      <selection activeCell="C12" sqref="C12"/>
    </sheetView>
  </sheetViews>
  <sheetFormatPr defaultColWidth="9.109375" defaultRowHeight="14.4" x14ac:dyDescent="0.3"/>
  <cols>
    <col min="1" max="1" width="5.5546875" style="6" customWidth="1"/>
    <col min="2" max="2" width="12.88671875" style="6" bestFit="1" customWidth="1"/>
    <col min="3" max="3" width="10.5546875" customWidth="1"/>
    <col min="4" max="4" width="14.5546875" customWidth="1"/>
    <col min="5" max="5" width="16.33203125" customWidth="1"/>
    <col min="6" max="6" width="9.6640625" customWidth="1"/>
    <col min="7" max="7" width="14.33203125" customWidth="1"/>
    <col min="8" max="8" width="12.6640625" customWidth="1"/>
  </cols>
  <sheetData>
    <row r="1" spans="1:9" ht="26.4" x14ac:dyDescent="0.3">
      <c r="A1" s="25" t="s">
        <v>0</v>
      </c>
      <c r="B1" s="25" t="s">
        <v>15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16</v>
      </c>
      <c r="H1" s="25" t="s">
        <v>17</v>
      </c>
    </row>
    <row r="2" spans="1:9" x14ac:dyDescent="0.3">
      <c r="A2" s="18">
        <v>1</v>
      </c>
      <c r="B2" s="17">
        <v>45525</v>
      </c>
      <c r="C2" s="12" t="s">
        <v>5</v>
      </c>
      <c r="D2" s="37" t="s">
        <v>33</v>
      </c>
      <c r="E2" s="38" t="s">
        <v>46</v>
      </c>
      <c r="F2" s="13">
        <v>70000</v>
      </c>
      <c r="G2" s="20">
        <v>10</v>
      </c>
      <c r="H2" s="21">
        <f>Stock_In[[#This Row],[Units Received]]*Stock_In[[#This Row],[Unit Price]]</f>
        <v>700000</v>
      </c>
      <c r="I2" s="9"/>
    </row>
    <row r="3" spans="1:9" x14ac:dyDescent="0.3">
      <c r="A3" s="18">
        <v>2</v>
      </c>
      <c r="B3" s="17">
        <v>45485</v>
      </c>
      <c r="C3" s="12" t="s">
        <v>6</v>
      </c>
      <c r="D3" s="37" t="s">
        <v>34</v>
      </c>
      <c r="E3" s="38" t="s">
        <v>47</v>
      </c>
      <c r="F3" s="13">
        <v>30000</v>
      </c>
      <c r="G3" s="20">
        <v>20</v>
      </c>
      <c r="H3" s="21">
        <f>Stock_In[[#This Row],[Units Received]]*Stock_In[[#This Row],[Unit Price]]</f>
        <v>600000</v>
      </c>
      <c r="I3" s="9"/>
    </row>
    <row r="4" spans="1:9" x14ac:dyDescent="0.3">
      <c r="A4" s="18">
        <v>3</v>
      </c>
      <c r="B4" s="17">
        <v>45519</v>
      </c>
      <c r="C4" s="12" t="s">
        <v>7</v>
      </c>
      <c r="D4" s="37" t="s">
        <v>35</v>
      </c>
      <c r="E4" s="38" t="s">
        <v>48</v>
      </c>
      <c r="F4" s="13">
        <v>5000</v>
      </c>
      <c r="G4" s="20">
        <v>30</v>
      </c>
      <c r="H4" s="21">
        <f>Stock_In[[#This Row],[Units Received]]*Stock_In[[#This Row],[Unit Price]]</f>
        <v>150000</v>
      </c>
      <c r="I4" s="9"/>
    </row>
    <row r="5" spans="1:9" x14ac:dyDescent="0.3">
      <c r="A5" s="18">
        <v>4</v>
      </c>
      <c r="B5" s="17">
        <v>45520</v>
      </c>
      <c r="C5" s="12" t="s">
        <v>8</v>
      </c>
      <c r="D5" s="37" t="s">
        <v>36</v>
      </c>
      <c r="E5" s="38" t="s">
        <v>45</v>
      </c>
      <c r="F5" s="13">
        <v>60000</v>
      </c>
      <c r="G5" s="20">
        <v>156</v>
      </c>
      <c r="H5" s="21">
        <f>Stock_In[[#This Row],[Units Received]]*Stock_In[[#This Row],[Unit Price]]</f>
        <v>9360000</v>
      </c>
      <c r="I5" s="9"/>
    </row>
    <row r="6" spans="1:9" x14ac:dyDescent="0.3">
      <c r="A6" s="18">
        <v>5</v>
      </c>
      <c r="B6" s="17">
        <v>45525</v>
      </c>
      <c r="C6" s="12" t="s">
        <v>9</v>
      </c>
      <c r="D6" s="37" t="s">
        <v>37</v>
      </c>
      <c r="E6" s="9" t="s">
        <v>46</v>
      </c>
      <c r="F6" s="13">
        <v>123000</v>
      </c>
      <c r="G6" s="20">
        <v>17</v>
      </c>
      <c r="H6" s="21">
        <f>Stock_In[[#This Row],[Units Received]]*Stock_In[[#This Row],[Unit Price]]</f>
        <v>2091000</v>
      </c>
      <c r="I6" s="9"/>
    </row>
    <row r="7" spans="1:9" x14ac:dyDescent="0.3">
      <c r="A7" s="18">
        <v>6</v>
      </c>
      <c r="B7" s="17">
        <v>45516</v>
      </c>
      <c r="C7" s="12" t="s">
        <v>10</v>
      </c>
      <c r="D7" s="37" t="s">
        <v>38</v>
      </c>
      <c r="E7" s="38" t="s">
        <v>48</v>
      </c>
      <c r="F7" s="13">
        <v>35000</v>
      </c>
      <c r="G7" s="20">
        <v>350</v>
      </c>
      <c r="H7" s="21">
        <f>Stock_In[[#This Row],[Units Received]]*Stock_In[[#This Row],[Unit Price]]</f>
        <v>12250000</v>
      </c>
      <c r="I7" s="9"/>
    </row>
    <row r="8" spans="1:9" x14ac:dyDescent="0.3">
      <c r="A8" s="18">
        <v>7</v>
      </c>
      <c r="B8" s="17">
        <v>45566</v>
      </c>
      <c r="C8" s="12" t="s">
        <v>11</v>
      </c>
      <c r="D8" s="37" t="s">
        <v>39</v>
      </c>
      <c r="E8" s="9" t="s">
        <v>46</v>
      </c>
      <c r="F8" s="13">
        <v>150000</v>
      </c>
      <c r="G8" s="20">
        <v>100</v>
      </c>
      <c r="H8" s="21">
        <f>Stock_In[[#This Row],[Units Received]]*Stock_In[[#This Row],[Unit Price]]</f>
        <v>15000000</v>
      </c>
      <c r="I8" s="9"/>
    </row>
    <row r="9" spans="1:9" x14ac:dyDescent="0.3">
      <c r="A9" s="18">
        <v>8</v>
      </c>
      <c r="B9" s="17">
        <v>45516</v>
      </c>
      <c r="C9" s="12" t="s">
        <v>12</v>
      </c>
      <c r="D9" s="37" t="s">
        <v>40</v>
      </c>
      <c r="E9" s="38" t="s">
        <v>47</v>
      </c>
      <c r="F9" s="13">
        <v>40000</v>
      </c>
      <c r="G9" s="20">
        <v>200</v>
      </c>
      <c r="H9" s="21">
        <f>Stock_In[[#This Row],[Units Received]]*Stock_In[[#This Row],[Unit Price]]</f>
        <v>8000000</v>
      </c>
      <c r="I9" s="9"/>
    </row>
    <row r="10" spans="1:9" x14ac:dyDescent="0.3">
      <c r="A10" s="18">
        <v>9</v>
      </c>
      <c r="B10" s="17">
        <v>45528</v>
      </c>
      <c r="C10" s="12" t="s">
        <v>13</v>
      </c>
      <c r="D10" s="37" t="s">
        <v>41</v>
      </c>
      <c r="E10" s="38" t="s">
        <v>48</v>
      </c>
      <c r="F10" s="13">
        <v>50000</v>
      </c>
      <c r="G10" s="20">
        <v>133</v>
      </c>
      <c r="H10" s="21">
        <f>Stock_In[[#This Row],[Units Received]]*Stock_In[[#This Row],[Unit Price]]</f>
        <v>6650000</v>
      </c>
      <c r="I10" s="9"/>
    </row>
    <row r="11" spans="1:9" x14ac:dyDescent="0.3">
      <c r="A11" s="22">
        <v>10</v>
      </c>
      <c r="B11" s="17">
        <v>45520</v>
      </c>
      <c r="C11" s="12" t="s">
        <v>14</v>
      </c>
      <c r="D11" s="37" t="s">
        <v>42</v>
      </c>
      <c r="E11" s="38" t="s">
        <v>45</v>
      </c>
      <c r="F11" s="16">
        <v>35000</v>
      </c>
      <c r="G11" s="23">
        <v>400</v>
      </c>
      <c r="H11" s="21">
        <f>Stock_In[[#This Row],[Units Received]]*Stock_In[[#This Row],[Unit Price]]</f>
        <v>14000000</v>
      </c>
      <c r="I11" s="9"/>
    </row>
    <row r="12" spans="1:9" x14ac:dyDescent="0.3">
      <c r="A12" s="22">
        <v>11</v>
      </c>
      <c r="B12" s="17">
        <v>45516</v>
      </c>
      <c r="C12" s="12" t="s">
        <v>32</v>
      </c>
      <c r="D12" s="37" t="s">
        <v>43</v>
      </c>
      <c r="E12" s="36" t="s">
        <v>49</v>
      </c>
      <c r="F12" s="16">
        <v>90000</v>
      </c>
      <c r="G12" s="20">
        <v>120</v>
      </c>
      <c r="H12" s="21">
        <f>Stock_In[[#This Row],[Units Received]]*Stock_In[[#This Row],[Unit Price]]</f>
        <v>10800000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3"/>
  <sheetViews>
    <sheetView showGridLines="0" zoomScale="115" zoomScaleNormal="115" workbookViewId="0">
      <selection activeCell="J16" sqref="J16"/>
    </sheetView>
  </sheetViews>
  <sheetFormatPr defaultColWidth="9.109375" defaultRowHeight="14.4" x14ac:dyDescent="0.3"/>
  <cols>
    <col min="1" max="1" width="5.6640625" style="6" bestFit="1" customWidth="1"/>
    <col min="2" max="2" width="11.33203125" style="6" bestFit="1" customWidth="1"/>
    <col min="3" max="3" width="10.44140625" bestFit="1" customWidth="1"/>
    <col min="4" max="4" width="18.33203125" bestFit="1" customWidth="1"/>
    <col min="5" max="5" width="16.44140625" bestFit="1" customWidth="1"/>
    <col min="6" max="6" width="9.6640625" customWidth="1"/>
    <col min="7" max="7" width="10.33203125" customWidth="1"/>
    <col min="8" max="8" width="10.5546875" customWidth="1"/>
  </cols>
  <sheetData>
    <row r="1" spans="1:8" ht="26.4" x14ac:dyDescent="0.3">
      <c r="A1" s="25" t="s">
        <v>0</v>
      </c>
      <c r="B1" s="25" t="s">
        <v>15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18</v>
      </c>
      <c r="H1" s="25" t="s">
        <v>17</v>
      </c>
    </row>
    <row r="2" spans="1:8" x14ac:dyDescent="0.3">
      <c r="A2" s="18">
        <v>6</v>
      </c>
      <c r="B2" s="17">
        <v>45540</v>
      </c>
      <c r="C2" s="19" t="s">
        <v>10</v>
      </c>
      <c r="D2" s="37" t="s">
        <v>38</v>
      </c>
      <c r="E2" s="19" t="str">
        <f>_xlfn.XLOOKUP(Stock_Out[[#This Row],[Product Name]],Stock_In[Product Name],Stock_In[Product Category],,0)</f>
        <v>Gaming</v>
      </c>
      <c r="F2" s="21">
        <f>_xlfn.XLOOKUP(Stock_Out[[#This Row],[Product ID]],Stock_In[Product ID],Stock_In[Unit Price],,0)</f>
        <v>35000</v>
      </c>
      <c r="G2" s="21">
        <v>20</v>
      </c>
      <c r="H2" s="21">
        <f>Stock_Out[[#This Row],[Units Sold]]*Stock_Out[[#This Row],[Unit Price]]</f>
        <v>700000</v>
      </c>
    </row>
    <row r="3" spans="1:8" x14ac:dyDescent="0.3">
      <c r="A3" s="18">
        <v>3</v>
      </c>
      <c r="B3" s="17">
        <v>45544</v>
      </c>
      <c r="C3" s="19" t="s">
        <v>7</v>
      </c>
      <c r="D3" s="37" t="s">
        <v>35</v>
      </c>
      <c r="E3" s="19" t="str">
        <f>_xlfn.XLOOKUP(Stock_Out[[#This Row],[Product Name]],Stock_In[Product Name],Stock_In[Product Category],,0)</f>
        <v>Gaming</v>
      </c>
      <c r="F3" s="21">
        <f>_xlfn.XLOOKUP(Stock_Out[[#This Row],[Product ID]],Stock_In[Product ID],Stock_In[Unit Price],,0)</f>
        <v>5000</v>
      </c>
      <c r="G3" s="21">
        <v>2</v>
      </c>
      <c r="H3" s="21">
        <f>Stock_Out[[#This Row],[Units Sold]]*Stock_Out[[#This Row],[Unit Price]]</f>
        <v>10000</v>
      </c>
    </row>
    <row r="4" spans="1:8" x14ac:dyDescent="0.3">
      <c r="A4" s="18">
        <v>9</v>
      </c>
      <c r="B4" s="17">
        <v>45546</v>
      </c>
      <c r="C4" s="19" t="s">
        <v>13</v>
      </c>
      <c r="D4" s="37" t="s">
        <v>41</v>
      </c>
      <c r="E4" s="19" t="str">
        <f>_xlfn.XLOOKUP(Stock_Out[[#This Row],[Product Name]],Stock_In[Product Name],Stock_In[Product Category],,0)</f>
        <v>Gaming</v>
      </c>
      <c r="F4" s="21">
        <f>_xlfn.XLOOKUP(Stock_Out[[#This Row],[Product ID]],Stock_In[Product ID],Stock_In[Unit Price],,0)</f>
        <v>50000</v>
      </c>
      <c r="G4" s="21">
        <v>30</v>
      </c>
      <c r="H4" s="21">
        <f>Stock_Out[[#This Row],[Units Sold]]*Stock_Out[[#This Row],[Unit Price]]</f>
        <v>1500000</v>
      </c>
    </row>
    <row r="5" spans="1:8" x14ac:dyDescent="0.3">
      <c r="A5" s="18">
        <v>1</v>
      </c>
      <c r="B5" s="17">
        <v>45547</v>
      </c>
      <c r="C5" s="19" t="s">
        <v>5</v>
      </c>
      <c r="D5" s="37" t="s">
        <v>33</v>
      </c>
      <c r="E5" s="19" t="str">
        <f>_xlfn.XLOOKUP(Stock_Out[[#This Row],[Product Name]],Stock_In[Product Name],Stock_In[Product Category],,0)</f>
        <v>Laptops</v>
      </c>
      <c r="F5" s="21">
        <f>_xlfn.XLOOKUP(Stock_Out[[#This Row],[Product ID]],Stock_In[Product ID],Stock_In[Unit Price],,0)</f>
        <v>70000</v>
      </c>
      <c r="G5" s="21">
        <v>1</v>
      </c>
      <c r="H5" s="21">
        <f>Stock_Out[[#This Row],[Units Sold]]*Stock_Out[[#This Row],[Unit Price]]</f>
        <v>70000</v>
      </c>
    </row>
    <row r="6" spans="1:8" x14ac:dyDescent="0.3">
      <c r="A6" s="18">
        <v>5</v>
      </c>
      <c r="B6" s="17">
        <v>45547</v>
      </c>
      <c r="C6" s="19" t="s">
        <v>9</v>
      </c>
      <c r="D6" s="37" t="s">
        <v>37</v>
      </c>
      <c r="E6" s="19" t="str">
        <f>_xlfn.XLOOKUP(Stock_Out[[#This Row],[Product Name]],Stock_In[Product Name],Stock_In[Product Category],,0)</f>
        <v>Laptops</v>
      </c>
      <c r="F6" s="21">
        <f>_xlfn.XLOOKUP(Stock_Out[[#This Row],[Product ID]],Stock_In[Product ID],Stock_In[Unit Price],,0)</f>
        <v>123000</v>
      </c>
      <c r="G6" s="21">
        <v>2</v>
      </c>
      <c r="H6" s="21">
        <f>Stock_Out[[#This Row],[Units Sold]]*Stock_Out[[#This Row],[Unit Price]]</f>
        <v>246000</v>
      </c>
    </row>
    <row r="7" spans="1:8" x14ac:dyDescent="0.3">
      <c r="A7" s="18">
        <v>2</v>
      </c>
      <c r="B7" s="17">
        <v>45548</v>
      </c>
      <c r="C7" s="19" t="s">
        <v>6</v>
      </c>
      <c r="D7" s="37" t="s">
        <v>34</v>
      </c>
      <c r="E7" s="19" t="str">
        <f>_xlfn.XLOOKUP(Stock_Out[[#This Row],[Product Name]],Stock_In[Product Name],Stock_In[Product Category],,0)</f>
        <v>Phones</v>
      </c>
      <c r="F7" s="21">
        <f>_xlfn.XLOOKUP(Stock_Out[[#This Row],[Product ID]],Stock_In[Product ID],Stock_In[Unit Price],,0)</f>
        <v>30000</v>
      </c>
      <c r="G7" s="21">
        <v>5</v>
      </c>
      <c r="H7" s="21">
        <f>Stock_Out[[#This Row],[Units Sold]]*Stock_Out[[#This Row],[Unit Price]]</f>
        <v>150000</v>
      </c>
    </row>
    <row r="8" spans="1:8" x14ac:dyDescent="0.3">
      <c r="A8" s="1">
        <v>11</v>
      </c>
      <c r="B8" s="7">
        <v>45548</v>
      </c>
      <c r="C8" s="2" t="s">
        <v>32</v>
      </c>
      <c r="D8" s="37" t="s">
        <v>43</v>
      </c>
      <c r="E8" s="19" t="str">
        <f>_xlfn.XLOOKUP(Stock_Out[[#This Row],[Product Name]],Stock_In[Product Name],Stock_In[Product Category],,0)</f>
        <v>Tabelts</v>
      </c>
      <c r="F8" s="21">
        <f>_xlfn.XLOOKUP(Stock_Out[[#This Row],[Product ID]],Stock_In[Product ID],Stock_In[Unit Price],,0)</f>
        <v>90000</v>
      </c>
      <c r="G8" s="3">
        <v>60</v>
      </c>
      <c r="H8" s="3">
        <f>Stock_Out[[#This Row],[Units Sold]]*Stock_Out[[#This Row],[Unit Price]]</f>
        <v>5400000</v>
      </c>
    </row>
    <row r="9" spans="1:8" x14ac:dyDescent="0.3">
      <c r="A9" s="18">
        <v>10</v>
      </c>
      <c r="B9" s="17">
        <v>45549</v>
      </c>
      <c r="C9" s="19" t="s">
        <v>14</v>
      </c>
      <c r="D9" s="37" t="s">
        <v>42</v>
      </c>
      <c r="E9" s="19" t="str">
        <f>_xlfn.XLOOKUP(Stock_Out[[#This Row],[Product Name]],Stock_In[Product Name],Stock_In[Product Category],,0)</f>
        <v>Tablets</v>
      </c>
      <c r="F9" s="21">
        <f>_xlfn.XLOOKUP(Stock_Out[[#This Row],[Product ID]],Stock_In[Product ID],Stock_In[Unit Price],,0)</f>
        <v>35000</v>
      </c>
      <c r="G9" s="21">
        <v>90</v>
      </c>
      <c r="H9" s="21">
        <f>Stock_Out[[#This Row],[Units Sold]]*Stock_Out[[#This Row],[Unit Price]]</f>
        <v>3150000</v>
      </c>
    </row>
    <row r="10" spans="1:8" x14ac:dyDescent="0.3">
      <c r="A10" s="18">
        <v>8</v>
      </c>
      <c r="B10" s="17">
        <v>45553</v>
      </c>
      <c r="C10" s="19" t="s">
        <v>12</v>
      </c>
      <c r="D10" s="37" t="s">
        <v>40</v>
      </c>
      <c r="E10" s="19" t="str">
        <f>_xlfn.XLOOKUP(Stock_Out[[#This Row],[Product Name]],Stock_In[Product Name],Stock_In[Product Category],,0)</f>
        <v>Phones</v>
      </c>
      <c r="F10" s="21">
        <f>_xlfn.XLOOKUP(Stock_Out[[#This Row],[Product ID]],Stock_In[Product ID],Stock_In[Unit Price],,0)</f>
        <v>40000</v>
      </c>
      <c r="G10" s="21">
        <v>20</v>
      </c>
      <c r="H10" s="21">
        <f>Stock_Out[[#This Row],[Units Sold]]*Stock_Out[[#This Row],[Unit Price]]</f>
        <v>800000</v>
      </c>
    </row>
    <row r="11" spans="1:8" x14ac:dyDescent="0.3">
      <c r="A11" s="18">
        <v>4</v>
      </c>
      <c r="B11" s="17">
        <v>45559</v>
      </c>
      <c r="C11" s="19" t="s">
        <v>8</v>
      </c>
      <c r="D11" s="37" t="s">
        <v>36</v>
      </c>
      <c r="E11" s="19" t="str">
        <f>_xlfn.XLOOKUP(Stock_Out[[#This Row],[Product Name]],Stock_In[Product Name],Stock_In[Product Category],,0)</f>
        <v>Tablets</v>
      </c>
      <c r="F11" s="21">
        <f>_xlfn.XLOOKUP(Stock_Out[[#This Row],[Product ID]],Stock_In[Product ID],Stock_In[Unit Price],,0)</f>
        <v>60000</v>
      </c>
      <c r="G11" s="24">
        <v>7</v>
      </c>
      <c r="H11" s="21">
        <f>Stock_Out[[#This Row],[Units Sold]]*Stock_Out[[#This Row],[Unit Price]]</f>
        <v>420000</v>
      </c>
    </row>
    <row r="12" spans="1:8" x14ac:dyDescent="0.3">
      <c r="A12" s="18">
        <v>7</v>
      </c>
      <c r="B12" s="17">
        <v>45580</v>
      </c>
      <c r="C12" s="19" t="s">
        <v>11</v>
      </c>
      <c r="D12" s="37" t="s">
        <v>39</v>
      </c>
      <c r="E12" s="19" t="str">
        <f>_xlfn.XLOOKUP(Stock_Out[[#This Row],[Product Name]],Stock_In[Product Name],Stock_In[Product Category],,0)</f>
        <v>Laptops</v>
      </c>
      <c r="F12" s="21">
        <f>_xlfn.XLOOKUP(Stock_Out[[#This Row],[Product ID]],Stock_In[Product ID],Stock_In[Unit Price],,0)</f>
        <v>150000</v>
      </c>
      <c r="G12" s="21">
        <v>2</v>
      </c>
      <c r="H12" s="21">
        <f>Stock_Out[[#This Row],[Units Sold]]*Stock_Out[[#This Row],[Unit Price]]</f>
        <v>300000</v>
      </c>
    </row>
    <row r="13" spans="1:8" x14ac:dyDescent="0.3">
      <c r="A13" s="1">
        <v>13</v>
      </c>
      <c r="B13" s="7">
        <v>45568</v>
      </c>
      <c r="C13" s="2" t="s">
        <v>7</v>
      </c>
      <c r="D13" s="37" t="s">
        <v>35</v>
      </c>
      <c r="E13" s="19" t="str">
        <f>_xlfn.XLOOKUP(Stock_Out[[#This Row],[Product Name]],Stock_In[Product Name],Stock_In[Product Category],,0)</f>
        <v>Gaming</v>
      </c>
      <c r="F13" s="21">
        <f>_xlfn.XLOOKUP(Stock_Out[[#This Row],[Product ID]],Stock_In[Product ID],Stock_In[Unit Price],,0)</f>
        <v>5000</v>
      </c>
      <c r="G13" s="3">
        <v>11</v>
      </c>
      <c r="H13" s="3">
        <f>Stock_Out[[#This Row],[Units Sold]]*Stock_Out[[#This Row],[Unit Price]]</f>
        <v>55000</v>
      </c>
    </row>
    <row r="14" spans="1:8" x14ac:dyDescent="0.3">
      <c r="A14" s="1">
        <v>20</v>
      </c>
      <c r="B14" s="7">
        <v>45568</v>
      </c>
      <c r="C14" s="2" t="s">
        <v>14</v>
      </c>
      <c r="D14" s="37" t="s">
        <v>42</v>
      </c>
      <c r="E14" s="19" t="str">
        <f>_xlfn.XLOOKUP(Stock_Out[[#This Row],[Product Name]],Stock_In[Product Name],Stock_In[Product Category],,0)</f>
        <v>Tablets</v>
      </c>
      <c r="F14" s="21">
        <f>_xlfn.XLOOKUP(Stock_Out[[#This Row],[Product ID]],Stock_In[Product ID],Stock_In[Unit Price],,0)</f>
        <v>35000</v>
      </c>
      <c r="G14" s="3">
        <v>8</v>
      </c>
      <c r="H14" s="3">
        <f>Stock_Out[[#This Row],[Units Sold]]*Stock_Out[[#This Row],[Unit Price]]</f>
        <v>280000</v>
      </c>
    </row>
    <row r="15" spans="1:8" x14ac:dyDescent="0.3">
      <c r="A15" s="1">
        <v>14</v>
      </c>
      <c r="B15" s="7">
        <v>45572</v>
      </c>
      <c r="C15" s="2" t="s">
        <v>8</v>
      </c>
      <c r="D15" s="37" t="s">
        <v>36</v>
      </c>
      <c r="E15" s="19" t="str">
        <f>_xlfn.XLOOKUP(Stock_Out[[#This Row],[Product Name]],Stock_In[Product Name],Stock_In[Product Category],,0)</f>
        <v>Tablets</v>
      </c>
      <c r="F15" s="21">
        <f>_xlfn.XLOOKUP(Stock_Out[[#This Row],[Product ID]],Stock_In[Product ID],Stock_In[Unit Price],,0)</f>
        <v>60000</v>
      </c>
      <c r="G15" s="3">
        <v>100</v>
      </c>
      <c r="H15" s="3">
        <f>Stock_Out[[#This Row],[Units Sold]]*Stock_Out[[#This Row],[Unit Price]]</f>
        <v>6000000</v>
      </c>
    </row>
    <row r="16" spans="1:8" x14ac:dyDescent="0.3">
      <c r="A16" s="1">
        <v>18</v>
      </c>
      <c r="B16" s="7">
        <v>45572</v>
      </c>
      <c r="C16" s="2" t="s">
        <v>12</v>
      </c>
      <c r="D16" s="37" t="s">
        <v>40</v>
      </c>
      <c r="E16" s="19" t="str">
        <f>_xlfn.XLOOKUP(Stock_Out[[#This Row],[Product Name]],Stock_In[Product Name],Stock_In[Product Category],,0)</f>
        <v>Phones</v>
      </c>
      <c r="F16" s="21">
        <f>_xlfn.XLOOKUP(Stock_Out[[#This Row],[Product ID]],Stock_In[Product ID],Stock_In[Unit Price],,0)</f>
        <v>40000</v>
      </c>
      <c r="G16" s="3">
        <v>126</v>
      </c>
      <c r="H16" s="3">
        <f>Stock_Out[[#This Row],[Units Sold]]*Stock_Out[[#This Row],[Unit Price]]</f>
        <v>5040000</v>
      </c>
    </row>
    <row r="17" spans="1:8" x14ac:dyDescent="0.3">
      <c r="A17" s="1">
        <v>17</v>
      </c>
      <c r="B17" s="7">
        <v>45582</v>
      </c>
      <c r="C17" s="2" t="s">
        <v>11</v>
      </c>
      <c r="D17" s="37" t="s">
        <v>39</v>
      </c>
      <c r="E17" s="19" t="str">
        <f>_xlfn.XLOOKUP(Stock_Out[[#This Row],[Product Name]],Stock_In[Product Name],Stock_In[Product Category],,0)</f>
        <v>Laptops</v>
      </c>
      <c r="F17" s="21">
        <f>_xlfn.XLOOKUP(Stock_Out[[#This Row],[Product ID]],Stock_In[Product ID],Stock_In[Unit Price],,0)</f>
        <v>150000</v>
      </c>
      <c r="G17" s="3">
        <v>12</v>
      </c>
      <c r="H17" s="3">
        <f>Stock_Out[[#This Row],[Units Sold]]*Stock_Out[[#This Row],[Unit Price]]</f>
        <v>1800000</v>
      </c>
    </row>
    <row r="18" spans="1:8" x14ac:dyDescent="0.3">
      <c r="A18" s="1">
        <v>21</v>
      </c>
      <c r="B18" s="39">
        <v>45574</v>
      </c>
      <c r="C18" s="40" t="s">
        <v>5</v>
      </c>
      <c r="D18" s="37" t="s">
        <v>33</v>
      </c>
      <c r="E18" s="19" t="str">
        <f>_xlfn.XLOOKUP(Stock_Out[[#This Row],[Product Name]],Stock_In[Product Name],Stock_In[Product Category],,0)</f>
        <v>Laptops</v>
      </c>
      <c r="F18" s="21">
        <f>_xlfn.XLOOKUP(Stock_Out[[#This Row],[Product ID]],Stock_In[Product ID],Stock_In[Unit Price],,0)</f>
        <v>70000</v>
      </c>
      <c r="G18" s="41">
        <v>3</v>
      </c>
      <c r="H18" s="41">
        <f>Stock_Out[[#This Row],[Units Sold]]*Stock_Out[[#This Row],[Unit Price]]</f>
        <v>210000</v>
      </c>
    </row>
    <row r="19" spans="1:8" x14ac:dyDescent="0.3">
      <c r="A19" s="1">
        <v>16</v>
      </c>
      <c r="B19" s="7">
        <v>45577</v>
      </c>
      <c r="C19" s="2" t="s">
        <v>10</v>
      </c>
      <c r="D19" s="37" t="s">
        <v>38</v>
      </c>
      <c r="E19" s="19" t="str">
        <f>_xlfn.XLOOKUP(Stock_Out[[#This Row],[Product Name]],Stock_In[Product Name],Stock_In[Product Category],,0)</f>
        <v>Gaming</v>
      </c>
      <c r="F19" s="21">
        <f>_xlfn.XLOOKUP(Stock_Out[[#This Row],[Product ID]],Stock_In[Product ID],Stock_In[Unit Price],,0)</f>
        <v>35000</v>
      </c>
      <c r="G19" s="3">
        <v>80</v>
      </c>
      <c r="H19" s="3">
        <f>Stock_Out[[#This Row],[Units Sold]]*Stock_Out[[#This Row],[Unit Price]]</f>
        <v>2800000</v>
      </c>
    </row>
    <row r="20" spans="1:8" x14ac:dyDescent="0.3">
      <c r="A20" s="1">
        <v>19</v>
      </c>
      <c r="B20" s="7">
        <v>45577</v>
      </c>
      <c r="C20" s="2" t="s">
        <v>13</v>
      </c>
      <c r="D20" s="37" t="s">
        <v>41</v>
      </c>
      <c r="E20" s="19" t="str">
        <f>_xlfn.XLOOKUP(Stock_Out[[#This Row],[Product Name]],Stock_In[Product Name],Stock_In[Product Category],,0)</f>
        <v>Gaming</v>
      </c>
      <c r="F20" s="21">
        <f>_xlfn.XLOOKUP(Stock_Out[[#This Row],[Product ID]],Stock_In[Product ID],Stock_In[Unit Price],,0)</f>
        <v>50000</v>
      </c>
      <c r="G20" s="3">
        <v>67</v>
      </c>
      <c r="H20" s="3">
        <f>Stock_Out[[#This Row],[Units Sold]]*Stock_Out[[#This Row],[Unit Price]]</f>
        <v>3350000</v>
      </c>
    </row>
    <row r="21" spans="1:8" x14ac:dyDescent="0.3">
      <c r="A21" s="1">
        <v>12</v>
      </c>
      <c r="B21" s="8">
        <v>45580</v>
      </c>
      <c r="C21" s="4" t="s">
        <v>6</v>
      </c>
      <c r="D21" s="37" t="s">
        <v>34</v>
      </c>
      <c r="E21" s="19" t="str">
        <f>_xlfn.XLOOKUP(Stock_Out[[#This Row],[Product Name]],Stock_In[Product Name],Stock_In[Product Category],,0)</f>
        <v>Phones</v>
      </c>
      <c r="F21" s="21">
        <f>_xlfn.XLOOKUP(Stock_Out[[#This Row],[Product ID]],Stock_In[Product ID],Stock_In[Unit Price],,0)</f>
        <v>30000</v>
      </c>
      <c r="G21" s="5">
        <v>8</v>
      </c>
      <c r="H21" s="5">
        <f>Stock_Out[[#This Row],[Units Sold]]*Stock_Out[[#This Row],[Unit Price]]</f>
        <v>240000</v>
      </c>
    </row>
    <row r="22" spans="1:8" x14ac:dyDescent="0.3">
      <c r="A22" s="1">
        <v>15</v>
      </c>
      <c r="B22" s="7">
        <v>45581</v>
      </c>
      <c r="C22" s="2" t="s">
        <v>9</v>
      </c>
      <c r="D22" s="37" t="s">
        <v>37</v>
      </c>
      <c r="E22" s="19" t="str">
        <f>_xlfn.XLOOKUP(Stock_Out[[#This Row],[Product Name]],Stock_In[Product Name],Stock_In[Product Category],,0)</f>
        <v>Laptops</v>
      </c>
      <c r="F22" s="21">
        <f>_xlfn.XLOOKUP(Stock_Out[[#This Row],[Product ID]],Stock_In[Product ID],Stock_In[Unit Price],,0)</f>
        <v>123000</v>
      </c>
      <c r="G22" s="3">
        <v>6</v>
      </c>
      <c r="H22" s="3">
        <f>Stock_Out[[#This Row],[Units Sold]]*Stock_Out[[#This Row],[Unit Price]]</f>
        <v>738000</v>
      </c>
    </row>
    <row r="23" spans="1:8" x14ac:dyDescent="0.3">
      <c r="A23" s="1">
        <v>22</v>
      </c>
      <c r="B23" s="7" t="s">
        <v>50</v>
      </c>
      <c r="C23" s="40" t="s">
        <v>7</v>
      </c>
      <c r="D23" s="37" t="s">
        <v>35</v>
      </c>
      <c r="E23" s="19" t="str">
        <f>_xlfn.XLOOKUP(Stock_Out[[#This Row],[Product Name]],Stock_In[Product Name],Stock_In[Product Category],,0)</f>
        <v>Gaming</v>
      </c>
      <c r="F23" s="21">
        <f>_xlfn.XLOOKUP(Stock_Out[[#This Row],[Product ID]],Stock_In[Product ID],Stock_In[Unit Price],,0)</f>
        <v>5000</v>
      </c>
      <c r="G23" s="41">
        <v>2</v>
      </c>
      <c r="H23" s="41">
        <f>Stock_Out[[#This Row],[Units Sold]]*Stock_Out[[#This Row],[Unit Price]]</f>
        <v>10000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3"/>
  <sheetViews>
    <sheetView zoomScale="115" zoomScaleNormal="115" workbookViewId="0">
      <selection activeCell="B6" sqref="B6"/>
    </sheetView>
  </sheetViews>
  <sheetFormatPr defaultColWidth="9.109375" defaultRowHeight="15.6" x14ac:dyDescent="0.3"/>
  <cols>
    <col min="1" max="1" width="25.33203125" style="26" bestFit="1" customWidth="1"/>
    <col min="2" max="2" width="14.21875" style="26" bestFit="1" customWidth="1"/>
    <col min="3" max="5" width="9.109375" style="26"/>
    <col min="6" max="6" width="19.6640625" style="26" bestFit="1" customWidth="1"/>
    <col min="7" max="7" width="13.109375" style="26" bestFit="1" customWidth="1"/>
    <col min="8" max="8" width="14.6640625" style="26" bestFit="1" customWidth="1"/>
    <col min="9" max="16384" width="9.109375" style="26"/>
  </cols>
  <sheetData>
    <row r="1" spans="1:8" x14ac:dyDescent="0.3">
      <c r="A1" s="27" t="s">
        <v>21</v>
      </c>
      <c r="B1" s="28">
        <f>SUM(Product_List[Available Stock])</f>
        <v>874</v>
      </c>
      <c r="C1" s="30"/>
    </row>
    <row r="2" spans="1:8" x14ac:dyDescent="0.3">
      <c r="A2" s="27" t="s">
        <v>22</v>
      </c>
      <c r="B2" s="28">
        <f>SUM(Product_List[Available Stock Value])</f>
        <v>46332000</v>
      </c>
      <c r="C2" s="30"/>
      <c r="D2" s="29"/>
      <c r="E2" s="29"/>
      <c r="F2" s="29"/>
      <c r="G2" s="29"/>
    </row>
    <row r="3" spans="1:8" x14ac:dyDescent="0.3">
      <c r="A3" s="27" t="s">
        <v>23</v>
      </c>
      <c r="B3" s="31">
        <f ca="1">DATE(YEAR(TODAY()),MONTH(TODAY()),1)</f>
        <v>45566</v>
      </c>
      <c r="C3" s="30"/>
      <c r="D3" s="29"/>
      <c r="E3" s="29"/>
      <c r="F3" s="29"/>
      <c r="G3" s="29"/>
    </row>
    <row r="4" spans="1:8" x14ac:dyDescent="0.3">
      <c r="A4" s="27" t="s">
        <v>24</v>
      </c>
      <c r="B4" s="31">
        <f ca="1">EOMONTH(TODAY(),0)</f>
        <v>45596</v>
      </c>
      <c r="C4" s="30"/>
      <c r="D4" s="29"/>
      <c r="E4" s="29"/>
      <c r="F4" s="29"/>
      <c r="G4" s="29"/>
    </row>
    <row r="5" spans="1:8" x14ac:dyDescent="0.3">
      <c r="A5" s="27" t="s">
        <v>25</v>
      </c>
      <c r="B5" s="27">
        <f ca="1">SUMIFS(Stock_In[Units Received],Stock_In[Date],"&gt;="&amp;Calculation!$B$3,Stock_In[Date],"&lt;="&amp;Calculation!$B$4)</f>
        <v>100</v>
      </c>
      <c r="C5" s="30"/>
      <c r="D5" s="29"/>
      <c r="E5" s="29"/>
      <c r="F5" s="29"/>
      <c r="G5" s="29"/>
    </row>
    <row r="6" spans="1:8" x14ac:dyDescent="0.3">
      <c r="A6" s="27" t="s">
        <v>26</v>
      </c>
      <c r="B6" s="27">
        <f ca="1">SUMIFS(Stock_Out[Units Sold],Stock_Out[Date],"&gt;="&amp;Calculation!$B$3,Stock_Out[Date],"&lt;="&amp;Calculation!$B$4)</f>
        <v>423</v>
      </c>
      <c r="C6" s="30"/>
      <c r="D6" s="29"/>
      <c r="E6" s="29"/>
      <c r="F6" s="29"/>
      <c r="G6" s="29"/>
    </row>
    <row r="7" spans="1:8" x14ac:dyDescent="0.3">
      <c r="A7" s="29"/>
      <c r="B7" s="29"/>
      <c r="C7" s="29"/>
      <c r="D7" s="29"/>
      <c r="E7" s="29"/>
      <c r="F7" s="29"/>
      <c r="G7" s="29"/>
    </row>
    <row r="8" spans="1:8" x14ac:dyDescent="0.3">
      <c r="A8" s="29"/>
      <c r="B8" s="29"/>
      <c r="C8" s="29"/>
      <c r="D8" s="29"/>
      <c r="E8" s="29"/>
      <c r="F8" s="29"/>
      <c r="G8" s="29"/>
    </row>
    <row r="9" spans="1:8" x14ac:dyDescent="0.3">
      <c r="A9" s="29"/>
      <c r="B9" s="29"/>
      <c r="C9" s="29"/>
      <c r="D9" s="29"/>
      <c r="E9" s="29"/>
      <c r="F9" s="29"/>
      <c r="G9" s="29"/>
    </row>
    <row r="10" spans="1:8" x14ac:dyDescent="0.3">
      <c r="A10" s="29"/>
      <c r="B10" s="29"/>
      <c r="C10" s="29"/>
      <c r="D10" s="29"/>
      <c r="E10" s="29"/>
      <c r="F10" s="29"/>
      <c r="G10" s="29"/>
    </row>
    <row r="11" spans="1:8" x14ac:dyDescent="0.3">
      <c r="A11" s="29"/>
      <c r="B11" s="29"/>
      <c r="C11" s="29"/>
      <c r="D11" s="29"/>
      <c r="E11" s="29"/>
      <c r="F11" s="29"/>
      <c r="G11" s="29"/>
    </row>
    <row r="12" spans="1:8" x14ac:dyDescent="0.3">
      <c r="A12" s="44" t="s">
        <v>2</v>
      </c>
      <c r="B12" s="43" t="s">
        <v>27</v>
      </c>
      <c r="F12" s="42" t="s">
        <v>3</v>
      </c>
      <c r="G12" s="42" t="s">
        <v>27</v>
      </c>
      <c r="H12" s="42" t="s">
        <v>28</v>
      </c>
    </row>
    <row r="13" spans="1:8" x14ac:dyDescent="0.3">
      <c r="A13" s="45" t="s">
        <v>35</v>
      </c>
      <c r="B13" s="47">
        <f>SUMIF(Stock_Out[Product Name],A13,Stock_Out[Total Value])</f>
        <v>75000</v>
      </c>
      <c r="F13" s="38" t="s">
        <v>46</v>
      </c>
      <c r="G13" s="32">
        <f ca="1">SUMIFS(Stock_Out[Total Value],Stock_Out[Product Category],Calculation!$F13,Stock_Out[Date],"&gt;="&amp;Calculation!$B$3,Stock_Out[Date],"&lt;="&amp;Calculation!$B$4)</f>
        <v>3048000</v>
      </c>
      <c r="H13" s="33">
        <f ca="1">SUMIFS(Stock_In[Units Received],Stock_In[Product Category],Calculation!F13,Stock_In[Date],"&gt;="&amp;Calculation!$B$3,Stock_In[Date],"&lt;="&amp;Calculation!$B$4)</f>
        <v>100</v>
      </c>
    </row>
    <row r="14" spans="1:8" x14ac:dyDescent="0.3">
      <c r="A14" s="45" t="s">
        <v>33</v>
      </c>
      <c r="B14" s="47">
        <f>SUMIF(Stock_Out[Product Name],A14,Stock_Out[Total Value])</f>
        <v>280000</v>
      </c>
      <c r="F14" s="38" t="s">
        <v>47</v>
      </c>
      <c r="G14" s="32">
        <f ca="1">SUMIFS(Stock_Out[Total Value],Stock_Out[Product Category],Calculation!$F14,Stock_Out[Date],"&gt;="&amp;Calculation!$B$3,Stock_Out[Date],"&lt;="&amp;Calculation!$B$4)</f>
        <v>5280000</v>
      </c>
      <c r="H14" s="33">
        <f ca="1">SUMIFS(Stock_In[Units Received],Stock_In[Product Category],Calculation!F14,Stock_In[Date],"&gt;="&amp;Calculation!$B$3,Stock_In[Date],"&lt;="&amp;Calculation!$B$4)</f>
        <v>0</v>
      </c>
    </row>
    <row r="15" spans="1:8" x14ac:dyDescent="0.3">
      <c r="A15" s="45" t="s">
        <v>34</v>
      </c>
      <c r="B15" s="47">
        <f>SUMIF(Stock_Out[Product Name],A15,Stock_Out[Total Value])</f>
        <v>390000</v>
      </c>
      <c r="F15" s="38" t="s">
        <v>48</v>
      </c>
      <c r="G15" s="32">
        <f ca="1">SUMIFS(Stock_Out[Total Value],Stock_Out[Product Category],Calculation!$F15,Stock_Out[Date],"&gt;="&amp;Calculation!$B$3,Stock_Out[Date],"&lt;="&amp;Calculation!$B$4)</f>
        <v>6205000</v>
      </c>
      <c r="H15" s="33">
        <f ca="1">SUMIFS(Stock_In[Units Received],Stock_In[Product Category],Calculation!F15,Stock_In[Date],"&gt;="&amp;Calculation!$B$3,Stock_In[Date],"&lt;="&amp;Calculation!$B$4)</f>
        <v>0</v>
      </c>
    </row>
    <row r="16" spans="1:8" x14ac:dyDescent="0.3">
      <c r="A16" s="45" t="s">
        <v>37</v>
      </c>
      <c r="B16" s="47">
        <f>SUMIF(Stock_Out[Product Name],A16,Stock_Out[Total Value])</f>
        <v>984000</v>
      </c>
      <c r="F16" s="38" t="s">
        <v>45</v>
      </c>
      <c r="G16" s="32">
        <f ca="1">SUMIFS(Stock_Out[Total Value],Stock_Out[Product Category],Calculation!$F16,Stock_Out[Date],"&gt;="&amp;Calculation!$B$3,Stock_Out[Date],"&lt;="&amp;Calculation!$B$4)</f>
        <v>6280000</v>
      </c>
      <c r="H16" s="33">
        <f ca="1">SUMIFS(Stock_In[Units Received],Stock_In[Product Category],Calculation!F16,Stock_In[Date],"&gt;="&amp;Calculation!$B$3,Stock_In[Date],"&lt;="&amp;Calculation!$B$4)</f>
        <v>0</v>
      </c>
    </row>
    <row r="17" spans="1:2" x14ac:dyDescent="0.3">
      <c r="A17" s="45" t="s">
        <v>39</v>
      </c>
      <c r="B17" s="47">
        <f>SUMIF(Stock_Out[Product Name],A17,Stock_Out[Total Value])</f>
        <v>2100000</v>
      </c>
    </row>
    <row r="18" spans="1:2" x14ac:dyDescent="0.3">
      <c r="A18" s="45" t="s">
        <v>42</v>
      </c>
      <c r="B18" s="47">
        <f>SUMIF(Stock_Out[Product Name],A18,Stock_Out[Total Value])</f>
        <v>3430000</v>
      </c>
    </row>
    <row r="19" spans="1:2" x14ac:dyDescent="0.3">
      <c r="A19" s="45" t="s">
        <v>38</v>
      </c>
      <c r="B19" s="47">
        <f>SUMIF(Stock_Out[Product Name],A19,Stock_Out[Total Value])</f>
        <v>3500000</v>
      </c>
    </row>
    <row r="20" spans="1:2" x14ac:dyDescent="0.3">
      <c r="A20" s="45" t="s">
        <v>41</v>
      </c>
      <c r="B20" s="47">
        <f>SUMIF(Stock_Out[Product Name],A20,Stock_Out[Total Value])</f>
        <v>4850000</v>
      </c>
    </row>
    <row r="21" spans="1:2" x14ac:dyDescent="0.3">
      <c r="A21" s="45" t="s">
        <v>43</v>
      </c>
      <c r="B21" s="47">
        <f>SUMIF(Stock_Out[Product Name],A21,Stock_Out[Total Value])</f>
        <v>5400000</v>
      </c>
    </row>
    <row r="22" spans="1:2" x14ac:dyDescent="0.3">
      <c r="A22" s="45" t="s">
        <v>40</v>
      </c>
      <c r="B22" s="47">
        <f>SUMIF(Stock_Out[Product Name],A22,Stock_Out[Total Value])</f>
        <v>5840000</v>
      </c>
    </row>
    <row r="23" spans="1:2" x14ac:dyDescent="0.3">
      <c r="A23" s="46" t="s">
        <v>36</v>
      </c>
      <c r="B23" s="47">
        <f>SUMIF(Stock_Out[Product Name],A23,Stock_Out[Total Value])</f>
        <v>6420000</v>
      </c>
    </row>
  </sheetData>
  <autoFilter ref="F12:H16" xr:uid="{00000000-0001-0000-0400-000000000000}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48A8-3764-4B80-829C-FA4DA8610375}">
  <sheetPr>
    <pageSetUpPr fitToPage="1"/>
  </sheetPr>
  <dimension ref="B2:P36"/>
  <sheetViews>
    <sheetView showGridLines="0" tabSelected="1" view="pageBreakPreview" zoomScale="50" zoomScaleNormal="81" zoomScaleSheetLayoutView="50" workbookViewId="0">
      <selection activeCell="S11" sqref="S11"/>
    </sheetView>
  </sheetViews>
  <sheetFormatPr defaultRowHeight="14.4" x14ac:dyDescent="0.3"/>
  <cols>
    <col min="1" max="1" width="2.88671875" customWidth="1"/>
    <col min="4" max="4" width="28.5546875" bestFit="1" customWidth="1"/>
    <col min="5" max="5" width="19.6640625" bestFit="1" customWidth="1"/>
    <col min="6" max="6" width="7.88671875" customWidth="1"/>
    <col min="7" max="7" width="17.44140625" bestFit="1" customWidth="1"/>
    <col min="8" max="8" width="15.6640625" bestFit="1" customWidth="1"/>
    <col min="9" max="9" width="17.6640625" bestFit="1" customWidth="1"/>
    <col min="10" max="10" width="8.88671875" customWidth="1"/>
    <col min="13" max="13" width="78.44140625" bestFit="1" customWidth="1"/>
    <col min="14" max="14" width="27.33203125" bestFit="1" customWidth="1"/>
    <col min="15" max="15" width="27.77734375" bestFit="1" customWidth="1"/>
  </cols>
  <sheetData>
    <row r="2" spans="2:16" ht="78" customHeight="1" x14ac:dyDescent="0.3"/>
    <row r="3" spans="2:16" ht="33.6" x14ac:dyDescent="0.6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57" t="s">
        <v>30</v>
      </c>
      <c r="N3" s="49"/>
      <c r="O3" s="49"/>
      <c r="P3" s="48"/>
    </row>
    <row r="4" spans="2:16" ht="36" customHeight="1" x14ac:dyDescent="0.6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50" t="s">
        <v>40</v>
      </c>
      <c r="N4" s="51" t="s">
        <v>29</v>
      </c>
      <c r="O4" s="51" t="s">
        <v>19</v>
      </c>
      <c r="P4" s="48"/>
    </row>
    <row r="5" spans="2:16" ht="33" customHeight="1" x14ac:dyDescent="0.6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56">
        <f>VLOOKUP(M4,Product_List[[Product Name]:[Available Stock Value]],6,0)</f>
        <v>2160000</v>
      </c>
      <c r="N5" s="52">
        <v>133</v>
      </c>
      <c r="O5" s="52">
        <v>36</v>
      </c>
      <c r="P5" s="48"/>
    </row>
    <row r="6" spans="2:16" ht="23.4" x14ac:dyDescent="0.45">
      <c r="B6" s="48"/>
      <c r="C6" s="48"/>
      <c r="D6" s="48"/>
      <c r="E6" s="48"/>
      <c r="F6" s="48"/>
      <c r="G6" s="53"/>
      <c r="H6" s="48"/>
      <c r="I6" s="48"/>
      <c r="J6" s="48"/>
      <c r="K6" s="48"/>
      <c r="L6" s="48"/>
      <c r="M6" s="48"/>
      <c r="N6" s="48"/>
      <c r="O6" s="48"/>
      <c r="P6" s="48"/>
    </row>
    <row r="7" spans="2:16" x14ac:dyDescent="0.3"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</row>
    <row r="8" spans="2:16" x14ac:dyDescent="0.3"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2:16" ht="23.4" x14ac:dyDescent="0.45">
      <c r="B9" s="48"/>
      <c r="C9" s="48"/>
      <c r="D9" s="48"/>
      <c r="E9" s="48"/>
      <c r="F9" s="48"/>
      <c r="G9" s="54"/>
      <c r="H9" s="48"/>
      <c r="I9" s="48"/>
      <c r="J9" s="48"/>
      <c r="K9" s="48"/>
      <c r="L9" s="48"/>
      <c r="M9" s="48"/>
      <c r="N9" s="48"/>
      <c r="O9" s="48"/>
      <c r="P9" s="48"/>
    </row>
    <row r="10" spans="2:16" ht="14.4" customHeight="1" x14ac:dyDescent="0.3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pans="2:16" ht="23.4" x14ac:dyDescent="0.3">
      <c r="B11" s="48"/>
      <c r="C11" s="48"/>
      <c r="D11" s="48"/>
      <c r="E11" s="48"/>
      <c r="F11" s="48"/>
      <c r="G11" s="55"/>
      <c r="H11" s="48"/>
      <c r="I11" s="48"/>
      <c r="J11" s="48"/>
      <c r="K11" s="48"/>
      <c r="L11" s="48"/>
      <c r="M11" s="48"/>
      <c r="N11" s="48"/>
      <c r="O11" s="48"/>
      <c r="P11" s="48"/>
    </row>
    <row r="12" spans="2:16" ht="12" customHeight="1" x14ac:dyDescent="0.3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</row>
    <row r="13" spans="2:16" ht="34.200000000000003" customHeight="1" x14ac:dyDescent="0.7">
      <c r="B13" s="48"/>
      <c r="C13" s="48"/>
      <c r="D13" s="48"/>
      <c r="E13" s="48"/>
      <c r="F13" s="48"/>
      <c r="G13" s="53"/>
      <c r="H13" s="48"/>
      <c r="I13" s="48"/>
      <c r="J13" s="48"/>
      <c r="K13" s="48"/>
      <c r="L13" s="48"/>
      <c r="M13" s="58" t="str">
        <f>IF(O5&lt;=N5,"Time to purchase stock to avoid out of stock","You have Excess Quantity for this product")</f>
        <v>Time to purchase stock to avoid out of stock</v>
      </c>
      <c r="N13" s="58"/>
      <c r="O13" s="58"/>
      <c r="P13" s="48"/>
    </row>
    <row r="14" spans="2:16" x14ac:dyDescent="0.3"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2:16" x14ac:dyDescent="0.3"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2:16" x14ac:dyDescent="0.3"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2:16" x14ac:dyDescent="0.3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2:16" x14ac:dyDescent="0.3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2:16" ht="24" customHeight="1" x14ac:dyDescent="0.3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2:16" ht="30" customHeight="1" x14ac:dyDescent="0.3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2:16" ht="26.4" customHeight="1" x14ac:dyDescent="0.3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  <row r="22" spans="2:16" x14ac:dyDescent="0.3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</row>
    <row r="23" spans="2:16" x14ac:dyDescent="0.3"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2:16" x14ac:dyDescent="0.3"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2:16" x14ac:dyDescent="0.3"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2:16" x14ac:dyDescent="0.3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2:16" x14ac:dyDescent="0.3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2:16" x14ac:dyDescent="0.3"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</row>
    <row r="29" spans="2:16" x14ac:dyDescent="0.3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</row>
    <row r="30" spans="2:16" x14ac:dyDescent="0.3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</row>
    <row r="31" spans="2:16" x14ac:dyDescent="0.3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2:16" x14ac:dyDescent="0.3"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  <row r="33" spans="2:16" x14ac:dyDescent="0.3"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</row>
    <row r="34" spans="2:16" x14ac:dyDescent="0.3"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2:16" x14ac:dyDescent="0.3"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2:16" x14ac:dyDescent="0.3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</sheetData>
  <mergeCells count="1">
    <mergeCell ref="M13:O13"/>
  </mergeCells>
  <conditionalFormatting sqref="M13">
    <cfRule type="containsText" dxfId="0" priority="1" operator="containsText" text="Time to purchase stock to avoid out of stock">
      <formula>NOT(ISERROR(SEARCH("Time to purchase stock to avoid out of stock",M13)))</formula>
    </cfRule>
  </conditionalFormatting>
  <dataValidations count="1">
    <dataValidation allowBlank="1" showInputMessage="1" showErrorMessage="1" prompt="Enter company name in this cell" sqref="B3" xr:uid="{495B4F17-468D-4E22-868A-831F57674A94}"/>
  </dataValidations>
  <pageMargins left="0.25" right="0.25" top="0.75" bottom="0.75" header="0.3" footer="0.3"/>
  <pageSetup paperSize="9" scale="48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BE32DF-F030-4634-BC56-A1A5742472A3}">
          <x14:formula1>
            <xm:f>'Product Master Sheet'!$C$2:$C$11</xm:f>
          </x14:formula1>
          <xm:sqref>M4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Master Sheet</vt:lpstr>
      <vt:lpstr>Stock Inflow</vt:lpstr>
      <vt:lpstr>Stock Outflow</vt:lpstr>
      <vt:lpstr>Calculation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2024-10-21T10:43:07Z</dcterms:modified>
</cp:coreProperties>
</file>