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\Desktop\"/>
    </mc:Choice>
  </mc:AlternateContent>
  <xr:revisionPtr revIDLastSave="0" documentId="13_ncr:1_{35D2256D-8AD1-484A-9C74-C6A16CAE6A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Sheet1!$A$1:$O$33</definedName>
  </definedNames>
  <calcPr calcId="181029" iterateDelta="1.0000000000000001E-5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2" i="2"/>
  <c r="D3" i="2"/>
  <c r="D4" i="2"/>
  <c r="D5" i="2"/>
  <c r="D6" i="2"/>
  <c r="D7" i="2"/>
  <c r="D8" i="2"/>
  <c r="D9" i="2"/>
  <c r="D10" i="2"/>
  <c r="D11" i="2"/>
  <c r="D12" i="2"/>
  <c r="D2" i="2"/>
  <c r="C3" i="2"/>
  <c r="C4" i="2"/>
  <c r="C5" i="2"/>
  <c r="C6" i="2"/>
  <c r="C7" i="2"/>
  <c r="C8" i="2"/>
  <c r="C9" i="2"/>
  <c r="C10" i="2"/>
  <c r="C11" i="2"/>
  <c r="C12" i="2"/>
  <c r="C2" i="2"/>
  <c r="B3" i="2"/>
  <c r="B4" i="2"/>
  <c r="B5" i="2"/>
  <c r="B6" i="2"/>
  <c r="B7" i="2"/>
  <c r="B8" i="2"/>
  <c r="B9" i="2"/>
  <c r="B10" i="2"/>
  <c r="B11" i="2"/>
  <c r="B12" i="2"/>
  <c r="B2" i="2"/>
  <c r="R9" i="1" l="1"/>
  <c r="R8" i="1" l="1"/>
  <c r="D38" i="1" l="1"/>
  <c r="D39" i="1" s="1"/>
  <c r="C39" i="1" s="1"/>
  <c r="F39" i="1" s="1"/>
  <c r="C38" i="1"/>
  <c r="C40" i="1" l="1"/>
  <c r="Q32" i="1"/>
  <c r="Q33" i="1" s="1"/>
  <c r="Q30" i="1"/>
  <c r="R30" i="1" s="1"/>
  <c r="T17" i="1"/>
  <c r="T18" i="1" s="1"/>
  <c r="U18" i="1" s="1"/>
  <c r="R10" i="1"/>
  <c r="Q17" i="1"/>
  <c r="R18" i="1" s="1"/>
  <c r="Q18" i="1" l="1"/>
  <c r="R32" i="1"/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7" i="1"/>
  <c r="S11" i="1" l="1"/>
  <c r="T11" i="1" s="1"/>
  <c r="S12" i="1" s="1"/>
  <c r="S13" i="1" s="1"/>
  <c r="Q19" i="1" l="1"/>
  <c r="T19" i="1"/>
  <c r="R19" i="1"/>
  <c r="U19" i="1"/>
  <c r="R21" i="1" l="1"/>
  <c r="F11" i="1" s="1"/>
  <c r="F13" i="1" s="1"/>
  <c r="F15" i="1" l="1"/>
  <c r="R26" i="1" s="1"/>
  <c r="Q31" i="1" l="1"/>
  <c r="R27" i="1"/>
  <c r="R31" i="1" s="1"/>
  <c r="D40" i="1"/>
  <c r="D41" i="1" s="1"/>
  <c r="C41" i="1" s="1"/>
  <c r="C42" i="1" s="1"/>
  <c r="D42" i="1" s="1"/>
  <c r="D43" i="1" s="1"/>
  <c r="C43" i="1" s="1"/>
  <c r="E39" i="1"/>
  <c r="E41" i="1" l="1"/>
  <c r="E43" i="1" s="1"/>
  <c r="F41" i="1"/>
  <c r="F43" i="1" s="1"/>
  <c r="C44" i="1"/>
  <c r="D44" i="1" s="1"/>
  <c r="D45" i="1" s="1"/>
  <c r="C45" i="1" s="1"/>
  <c r="C46" i="1" l="1"/>
  <c r="D46" i="1" s="1"/>
  <c r="D47" i="1" s="1"/>
  <c r="C47" i="1" s="1"/>
  <c r="F45" i="1"/>
  <c r="E45" i="1"/>
  <c r="C48" i="1" l="1"/>
  <c r="D48" i="1" s="1"/>
  <c r="D49" i="1" s="1"/>
  <c r="C49" i="1" s="1"/>
  <c r="F47" i="1"/>
  <c r="E47" i="1"/>
  <c r="C50" i="1" l="1"/>
  <c r="D50" i="1" s="1"/>
  <c r="D51" i="1" s="1"/>
  <c r="C51" i="1" s="1"/>
  <c r="F49" i="1"/>
  <c r="E49" i="1"/>
  <c r="C52" i="1" l="1"/>
  <c r="D52" i="1" s="1"/>
  <c r="D53" i="1" s="1"/>
  <c r="C53" i="1" s="1"/>
  <c r="F51" i="1"/>
  <c r="E51" i="1"/>
  <c r="C54" i="1" l="1"/>
  <c r="D54" i="1" s="1"/>
  <c r="D55" i="1" s="1"/>
  <c r="C55" i="1" s="1"/>
  <c r="F53" i="1"/>
  <c r="E53" i="1"/>
  <c r="C56" i="1" l="1"/>
  <c r="D56" i="1" s="1"/>
  <c r="D57" i="1" s="1"/>
  <c r="C57" i="1" s="1"/>
  <c r="F55" i="1"/>
  <c r="E55" i="1"/>
  <c r="C58" i="1" l="1"/>
  <c r="D58" i="1" s="1"/>
  <c r="D59" i="1" s="1"/>
  <c r="C59" i="1" s="1"/>
  <c r="F57" i="1"/>
  <c r="E57" i="1"/>
  <c r="C60" i="1" l="1"/>
  <c r="D60" i="1" s="1"/>
  <c r="D61" i="1" s="1"/>
  <c r="C61" i="1" s="1"/>
  <c r="F59" i="1"/>
  <c r="E59" i="1"/>
  <c r="C62" i="1" l="1"/>
  <c r="D62" i="1" s="1"/>
  <c r="D63" i="1" s="1"/>
  <c r="C63" i="1" s="1"/>
  <c r="F61" i="1"/>
  <c r="E61" i="1"/>
  <c r="C64" i="1" l="1"/>
  <c r="F63" i="1"/>
  <c r="E63" i="1"/>
  <c r="D64" i="1" l="1"/>
  <c r="D65" i="1" s="1"/>
  <c r="C65" i="1" s="1"/>
  <c r="E65" i="1" l="1"/>
  <c r="C66" i="1"/>
  <c r="D66" i="1" s="1"/>
  <c r="D67" i="1" s="1"/>
  <c r="C67" i="1" s="1"/>
  <c r="F65" i="1"/>
  <c r="E67" i="1" l="1"/>
  <c r="F67" i="1"/>
  <c r="C68" i="1"/>
  <c r="D68" i="1" s="1"/>
  <c r="D69" i="1" s="1"/>
  <c r="C69" i="1" s="1"/>
  <c r="C70" i="1" s="1"/>
  <c r="D70" i="1" s="1"/>
  <c r="D71" i="1" s="1"/>
  <c r="C71" i="1" s="1"/>
  <c r="E69" i="1" l="1"/>
  <c r="E71" i="1" s="1"/>
  <c r="F69" i="1"/>
  <c r="F71" i="1" s="1"/>
  <c r="C72" i="1"/>
  <c r="D72" i="1" s="1"/>
  <c r="D73" i="1" s="1"/>
  <c r="C73" i="1" s="1"/>
  <c r="C74" i="1" l="1"/>
  <c r="D74" i="1" s="1"/>
  <c r="D75" i="1" s="1"/>
  <c r="C75" i="1" s="1"/>
  <c r="F73" i="1"/>
  <c r="E73" i="1"/>
  <c r="C76" i="1" l="1"/>
  <c r="D76" i="1" s="1"/>
  <c r="D77" i="1" s="1"/>
  <c r="C77" i="1" s="1"/>
  <c r="F75" i="1"/>
  <c r="E75" i="1"/>
  <c r="C78" i="1" l="1"/>
  <c r="D78" i="1" s="1"/>
  <c r="D79" i="1" s="1"/>
  <c r="C79" i="1" s="1"/>
  <c r="F77" i="1"/>
  <c r="E77" i="1"/>
  <c r="C80" i="1" l="1"/>
  <c r="D80" i="1" s="1"/>
  <c r="D81" i="1" s="1"/>
  <c r="C81" i="1" s="1"/>
  <c r="F79" i="1"/>
  <c r="E79" i="1"/>
  <c r="C82" i="1" l="1"/>
  <c r="D82" i="1" s="1"/>
  <c r="D83" i="1" s="1"/>
  <c r="C83" i="1" s="1"/>
  <c r="F81" i="1"/>
  <c r="E81" i="1"/>
  <c r="C84" i="1" l="1"/>
  <c r="D84" i="1" s="1"/>
  <c r="D85" i="1" s="1"/>
  <c r="C85" i="1" s="1"/>
  <c r="F83" i="1"/>
  <c r="E83" i="1"/>
  <c r="C86" i="1" l="1"/>
  <c r="D86" i="1" s="1"/>
  <c r="D87" i="1" s="1"/>
  <c r="C87" i="1" s="1"/>
  <c r="F85" i="1"/>
  <c r="E85" i="1"/>
  <c r="C88" i="1" l="1"/>
  <c r="D88" i="1" s="1"/>
  <c r="F87" i="1"/>
  <c r="E87" i="1"/>
  <c r="D89" i="1" l="1"/>
  <c r="C89" i="1" s="1"/>
  <c r="C90" i="1" l="1"/>
  <c r="D90" i="1" s="1"/>
  <c r="D91" i="1" s="1"/>
  <c r="C91" i="1" s="1"/>
  <c r="F89" i="1"/>
  <c r="E89" i="1"/>
  <c r="C92" i="1" l="1"/>
  <c r="D92" i="1" s="1"/>
  <c r="D93" i="1" s="1"/>
  <c r="C93" i="1" s="1"/>
  <c r="C94" i="1" s="1"/>
  <c r="D94" i="1" s="1"/>
  <c r="D95" i="1" s="1"/>
  <c r="C95" i="1" s="1"/>
  <c r="F91" i="1"/>
  <c r="E91" i="1"/>
  <c r="E93" i="1" l="1"/>
  <c r="E95" i="1" s="1"/>
  <c r="F93" i="1"/>
  <c r="F95" i="1" s="1"/>
  <c r="C96" i="1"/>
  <c r="D96" i="1" s="1"/>
  <c r="D97" i="1" s="1"/>
  <c r="C97" i="1" s="1"/>
  <c r="C98" i="1" l="1"/>
  <c r="D98" i="1" s="1"/>
  <c r="D99" i="1" s="1"/>
  <c r="C99" i="1" s="1"/>
  <c r="F97" i="1"/>
  <c r="E97" i="1"/>
  <c r="C100" i="1" l="1"/>
  <c r="D100" i="1" s="1"/>
  <c r="D101" i="1" s="1"/>
  <c r="C101" i="1" s="1"/>
  <c r="E99" i="1"/>
  <c r="F99" i="1"/>
  <c r="C102" i="1" l="1"/>
  <c r="D102" i="1" s="1"/>
  <c r="D103" i="1" s="1"/>
  <c r="C103" i="1" s="1"/>
  <c r="E101" i="1"/>
  <c r="F101" i="1"/>
  <c r="C104" i="1" l="1"/>
  <c r="D104" i="1" s="1"/>
  <c r="D105" i="1" s="1"/>
  <c r="C105" i="1" s="1"/>
  <c r="E103" i="1"/>
  <c r="F103" i="1"/>
  <c r="C106" i="1" l="1"/>
  <c r="D106" i="1" s="1"/>
  <c r="D107" i="1" s="1"/>
  <c r="C107" i="1" s="1"/>
  <c r="E105" i="1"/>
  <c r="F105" i="1"/>
  <c r="C108" i="1" l="1"/>
  <c r="D108" i="1" s="1"/>
  <c r="D109" i="1" s="1"/>
  <c r="C109" i="1" s="1"/>
  <c r="E107" i="1"/>
  <c r="F107" i="1"/>
  <c r="C110" i="1" l="1"/>
  <c r="D110" i="1" s="1"/>
  <c r="D111" i="1" s="1"/>
  <c r="C111" i="1" s="1"/>
  <c r="F109" i="1"/>
  <c r="E109" i="1"/>
  <c r="C112" i="1" l="1"/>
  <c r="D112" i="1" s="1"/>
  <c r="D113" i="1" s="1"/>
  <c r="C113" i="1" s="1"/>
  <c r="E111" i="1"/>
  <c r="F111" i="1"/>
  <c r="C114" i="1" l="1"/>
  <c r="D114" i="1" s="1"/>
  <c r="D115" i="1" s="1"/>
  <c r="C115" i="1" s="1"/>
  <c r="E113" i="1"/>
  <c r="F113" i="1"/>
  <c r="C116" i="1" l="1"/>
  <c r="D116" i="1" s="1"/>
  <c r="D117" i="1" s="1"/>
  <c r="C117" i="1" s="1"/>
  <c r="E115" i="1"/>
  <c r="F115" i="1"/>
  <c r="F117" i="1" l="1"/>
  <c r="C118" i="1"/>
  <c r="D118" i="1" s="1"/>
  <c r="D119" i="1" s="1"/>
  <c r="C119" i="1" s="1"/>
  <c r="E117" i="1"/>
  <c r="C120" i="1" l="1"/>
  <c r="D120" i="1" s="1"/>
  <c r="D121" i="1" s="1"/>
  <c r="C121" i="1" s="1"/>
  <c r="E119" i="1"/>
  <c r="F119" i="1"/>
  <c r="F121" i="1" l="1"/>
  <c r="C122" i="1"/>
  <c r="D122" i="1" s="1"/>
  <c r="D123" i="1" s="1"/>
  <c r="C123" i="1" s="1"/>
  <c r="C124" i="1" s="1"/>
  <c r="D124" i="1" s="1"/>
  <c r="D125" i="1" s="1"/>
  <c r="C125" i="1" s="1"/>
  <c r="C126" i="1" s="1"/>
  <c r="D126" i="1" s="1"/>
  <c r="D127" i="1" s="1"/>
  <c r="C127" i="1" s="1"/>
  <c r="C128" i="1" s="1"/>
  <c r="D128" i="1" s="1"/>
  <c r="D129" i="1" s="1"/>
  <c r="C129" i="1" s="1"/>
  <c r="C130" i="1" s="1"/>
  <c r="D130" i="1" s="1"/>
  <c r="D131" i="1" s="1"/>
  <c r="C131" i="1" s="1"/>
  <c r="C132" i="1" s="1"/>
  <c r="D132" i="1" s="1"/>
  <c r="D133" i="1" s="1"/>
  <c r="C133" i="1" s="1"/>
  <c r="C134" i="1" s="1"/>
  <c r="D134" i="1" s="1"/>
  <c r="D135" i="1" s="1"/>
  <c r="C135" i="1" s="1"/>
  <c r="E121" i="1"/>
  <c r="E123" i="1" l="1"/>
  <c r="E125" i="1" s="1"/>
  <c r="C136" i="1"/>
  <c r="D136" i="1" s="1"/>
  <c r="D137" i="1" s="1"/>
  <c r="C137" i="1" s="1"/>
  <c r="C138" i="1" s="1"/>
  <c r="D138" i="1" s="1"/>
  <c r="D139" i="1" s="1"/>
  <c r="C139" i="1" s="1"/>
  <c r="F123" i="1"/>
  <c r="F125" i="1" s="1"/>
  <c r="F127" i="1" s="1"/>
  <c r="F129" i="1" s="1"/>
  <c r="F131" i="1" s="1"/>
  <c r="F133" i="1" s="1"/>
  <c r="F135" i="1" s="1"/>
  <c r="F137" i="1" s="1"/>
  <c r="F139" i="1" s="1"/>
  <c r="E127" i="1" l="1"/>
  <c r="E129" i="1" s="1"/>
  <c r="E131" i="1" s="1"/>
  <c r="E133" i="1" s="1"/>
  <c r="C140" i="1"/>
  <c r="D140" i="1" s="1"/>
  <c r="D141" i="1" s="1"/>
  <c r="C141" i="1" s="1"/>
  <c r="C142" i="1" s="1"/>
  <c r="D142" i="1" s="1"/>
  <c r="D143" i="1" s="1"/>
  <c r="C143" i="1" s="1"/>
  <c r="C144" i="1" s="1"/>
  <c r="D144" i="1" s="1"/>
  <c r="D145" i="1" s="1"/>
  <c r="C145" i="1" s="1"/>
  <c r="C146" i="1" s="1"/>
  <c r="D146" i="1" s="1"/>
  <c r="D147" i="1" s="1"/>
  <c r="C147" i="1" s="1"/>
  <c r="C148" i="1" s="1"/>
  <c r="D148" i="1" s="1"/>
  <c r="D149" i="1" s="1"/>
  <c r="C149" i="1" s="1"/>
  <c r="C150" i="1" s="1"/>
  <c r="D150" i="1" s="1"/>
  <c r="D151" i="1" s="1"/>
  <c r="C151" i="1" s="1"/>
  <c r="C152" i="1" s="1"/>
  <c r="D152" i="1" s="1"/>
  <c r="D153" i="1" s="1"/>
  <c r="C153" i="1" s="1"/>
  <c r="C154" i="1" s="1"/>
  <c r="D154" i="1" s="1"/>
  <c r="D155" i="1" s="1"/>
  <c r="C155" i="1" s="1"/>
  <c r="C156" i="1" s="1"/>
  <c r="D156" i="1" s="1"/>
  <c r="D157" i="1" s="1"/>
  <c r="C157" i="1" s="1"/>
  <c r="C158" i="1" s="1"/>
  <c r="D158" i="1" s="1"/>
  <c r="D159" i="1" s="1"/>
  <c r="C159" i="1" s="1"/>
  <c r="C160" i="1" s="1"/>
  <c r="D160" i="1" s="1"/>
  <c r="D161" i="1" s="1"/>
  <c r="C161" i="1" s="1"/>
  <c r="C162" i="1" s="1"/>
  <c r="D162" i="1" s="1"/>
  <c r="D163" i="1" s="1"/>
  <c r="C163" i="1" s="1"/>
  <c r="C164" i="1" s="1"/>
  <c r="D164" i="1" s="1"/>
  <c r="D165" i="1" s="1"/>
  <c r="C165" i="1" s="1"/>
  <c r="C166" i="1" s="1"/>
  <c r="D166" i="1" s="1"/>
  <c r="D167" i="1" s="1"/>
  <c r="C167" i="1" s="1"/>
  <c r="C168" i="1" s="1"/>
  <c r="D168" i="1" s="1"/>
  <c r="D169" i="1" s="1"/>
  <c r="C169" i="1" s="1"/>
  <c r="C170" i="1" s="1"/>
  <c r="D170" i="1" s="1"/>
  <c r="D171" i="1" s="1"/>
  <c r="C171" i="1" s="1"/>
  <c r="C172" i="1" s="1"/>
  <c r="D172" i="1" s="1"/>
  <c r="D173" i="1" s="1"/>
  <c r="C173" i="1" s="1"/>
  <c r="C174" i="1" s="1"/>
  <c r="D174" i="1" s="1"/>
  <c r="D175" i="1" s="1"/>
  <c r="C175" i="1" s="1"/>
  <c r="C176" i="1" s="1"/>
  <c r="D176" i="1" s="1"/>
  <c r="D177" i="1" s="1"/>
  <c r="C177" i="1" s="1"/>
  <c r="C178" i="1" s="1"/>
  <c r="D178" i="1" s="1"/>
  <c r="D179" i="1" s="1"/>
  <c r="C179" i="1" s="1"/>
  <c r="C180" i="1" s="1"/>
  <c r="D180" i="1" s="1"/>
  <c r="D181" i="1" s="1"/>
  <c r="C181" i="1" s="1"/>
  <c r="C182" i="1" s="1"/>
  <c r="D182" i="1" s="1"/>
  <c r="D183" i="1" s="1"/>
  <c r="C183" i="1" s="1"/>
  <c r="C184" i="1" s="1"/>
  <c r="D184" i="1" s="1"/>
  <c r="D185" i="1" s="1"/>
  <c r="C185" i="1" s="1"/>
  <c r="C186" i="1" s="1"/>
  <c r="D186" i="1" s="1"/>
  <c r="D187" i="1" s="1"/>
  <c r="C187" i="1" s="1"/>
  <c r="C188" i="1" s="1"/>
  <c r="D188" i="1" s="1"/>
  <c r="D189" i="1" s="1"/>
  <c r="C189" i="1" s="1"/>
  <c r="C190" i="1" s="1"/>
  <c r="D190" i="1" s="1"/>
  <c r="D191" i="1" s="1"/>
  <c r="C191" i="1" s="1"/>
  <c r="C192" i="1" s="1"/>
  <c r="D192" i="1" s="1"/>
  <c r="D193" i="1" s="1"/>
  <c r="C193" i="1" s="1"/>
  <c r="C194" i="1" s="1"/>
  <c r="D194" i="1" s="1"/>
  <c r="D195" i="1" s="1"/>
  <c r="C195" i="1" s="1"/>
  <c r="C196" i="1" s="1"/>
  <c r="D196" i="1" s="1"/>
  <c r="D197" i="1" s="1"/>
  <c r="C197" i="1" s="1"/>
  <c r="C198" i="1" s="1"/>
  <c r="D198" i="1" s="1"/>
  <c r="D199" i="1" s="1"/>
  <c r="C199" i="1" s="1"/>
  <c r="C200" i="1" s="1"/>
  <c r="D200" i="1" s="1"/>
  <c r="D201" i="1" s="1"/>
  <c r="C201" i="1" s="1"/>
  <c r="C202" i="1" s="1"/>
  <c r="D202" i="1" s="1"/>
  <c r="D203" i="1" s="1"/>
  <c r="C203" i="1" s="1"/>
  <c r="C204" i="1" s="1"/>
  <c r="D204" i="1" s="1"/>
  <c r="D205" i="1" s="1"/>
  <c r="C205" i="1" s="1"/>
  <c r="C206" i="1" s="1"/>
  <c r="D206" i="1" s="1"/>
  <c r="D207" i="1" s="1"/>
  <c r="C207" i="1" s="1"/>
  <c r="C208" i="1" s="1"/>
  <c r="D208" i="1" s="1"/>
  <c r="D209" i="1" s="1"/>
  <c r="C209" i="1" s="1"/>
  <c r="C210" i="1" s="1"/>
  <c r="D210" i="1" s="1"/>
  <c r="D211" i="1" s="1"/>
  <c r="C211" i="1" s="1"/>
  <c r="C212" i="1" s="1"/>
  <c r="D212" i="1" s="1"/>
  <c r="D213" i="1" s="1"/>
  <c r="C213" i="1" s="1"/>
  <c r="C214" i="1" s="1"/>
  <c r="D214" i="1" s="1"/>
  <c r="D215" i="1" s="1"/>
  <c r="C215" i="1" s="1"/>
  <c r="C216" i="1" s="1"/>
  <c r="D216" i="1" s="1"/>
  <c r="D217" i="1" s="1"/>
  <c r="C217" i="1" s="1"/>
  <c r="C218" i="1" s="1"/>
  <c r="D218" i="1" s="1"/>
  <c r="D219" i="1" s="1"/>
  <c r="C219" i="1" s="1"/>
  <c r="C220" i="1" s="1"/>
  <c r="D220" i="1" s="1"/>
  <c r="D221" i="1" s="1"/>
  <c r="C221" i="1" s="1"/>
  <c r="C222" i="1" s="1"/>
  <c r="D222" i="1" s="1"/>
  <c r="D223" i="1" s="1"/>
  <c r="C223" i="1" s="1"/>
  <c r="C224" i="1" s="1"/>
  <c r="D224" i="1" s="1"/>
  <c r="D225" i="1" s="1"/>
  <c r="C225" i="1" s="1"/>
  <c r="C226" i="1" s="1"/>
  <c r="D226" i="1" s="1"/>
  <c r="D227" i="1" s="1"/>
  <c r="C227" i="1" s="1"/>
  <c r="C228" i="1" s="1"/>
  <c r="D228" i="1" s="1"/>
  <c r="D229" i="1" s="1"/>
  <c r="C229" i="1" s="1"/>
  <c r="C230" i="1" s="1"/>
  <c r="D230" i="1" s="1"/>
  <c r="D231" i="1" s="1"/>
  <c r="C231" i="1" s="1"/>
  <c r="C232" i="1" s="1"/>
  <c r="D232" i="1" s="1"/>
  <c r="D233" i="1" s="1"/>
  <c r="C233" i="1" s="1"/>
  <c r="C234" i="1" s="1"/>
  <c r="D234" i="1" s="1"/>
  <c r="D235" i="1" s="1"/>
  <c r="C235" i="1" s="1"/>
  <c r="C236" i="1" s="1"/>
  <c r="D236" i="1" s="1"/>
  <c r="D237" i="1" s="1"/>
  <c r="C237" i="1" s="1"/>
  <c r="C238" i="1" s="1"/>
  <c r="D238" i="1" s="1"/>
  <c r="E135" i="1" l="1"/>
  <c r="E137" i="1" s="1"/>
  <c r="E139" i="1" s="1"/>
  <c r="F141" i="1"/>
  <c r="F143" i="1" s="1"/>
  <c r="F145" i="1" s="1"/>
  <c r="F147" i="1" s="1"/>
  <c r="F149" i="1" s="1"/>
  <c r="F151" i="1" s="1"/>
  <c r="F153" i="1" s="1"/>
  <c r="F155" i="1" s="1"/>
  <c r="F157" i="1" s="1"/>
  <c r="F159" i="1" s="1"/>
  <c r="F161" i="1" s="1"/>
  <c r="F163" i="1" s="1"/>
  <c r="F165" i="1" s="1"/>
  <c r="F167" i="1" s="1"/>
  <c r="F169" i="1" s="1"/>
  <c r="F171" i="1" s="1"/>
  <c r="F173" i="1" s="1"/>
  <c r="F175" i="1" s="1"/>
  <c r="F177" i="1" s="1"/>
  <c r="F179" i="1" s="1"/>
  <c r="F181" i="1" s="1"/>
  <c r="F183" i="1" s="1"/>
  <c r="F185" i="1" s="1"/>
  <c r="F187" i="1" s="1"/>
  <c r="F189" i="1" s="1"/>
  <c r="F191" i="1" s="1"/>
  <c r="F193" i="1" s="1"/>
  <c r="F195" i="1" s="1"/>
  <c r="F197" i="1" s="1"/>
  <c r="F199" i="1" s="1"/>
  <c r="F201" i="1" s="1"/>
  <c r="F203" i="1" s="1"/>
  <c r="F205" i="1" s="1"/>
  <c r="F207" i="1" s="1"/>
  <c r="F209" i="1" s="1"/>
  <c r="F211" i="1" s="1"/>
  <c r="F213" i="1" s="1"/>
  <c r="F215" i="1" s="1"/>
  <c r="F217" i="1" s="1"/>
  <c r="F219" i="1" s="1"/>
  <c r="F221" i="1" s="1"/>
  <c r="F223" i="1" s="1"/>
  <c r="F225" i="1" s="1"/>
  <c r="F227" i="1" s="1"/>
  <c r="F229" i="1" s="1"/>
  <c r="F231" i="1" s="1"/>
  <c r="F233" i="1" s="1"/>
  <c r="F235" i="1" s="1"/>
  <c r="E141" i="1" l="1"/>
  <c r="E143" i="1" s="1"/>
  <c r="E145" i="1" s="1"/>
  <c r="E147" i="1" s="1"/>
  <c r="E149" i="1" s="1"/>
  <c r="E151" i="1" s="1"/>
  <c r="E153" i="1" s="1"/>
  <c r="E155" i="1" s="1"/>
  <c r="E157" i="1" s="1"/>
  <c r="E159" i="1" s="1"/>
  <c r="E161" i="1" s="1"/>
  <c r="E163" i="1" s="1"/>
  <c r="E165" i="1" s="1"/>
  <c r="E167" i="1" s="1"/>
  <c r="E169" i="1" s="1"/>
  <c r="E171" i="1" s="1"/>
  <c r="E173" i="1" s="1"/>
  <c r="E175" i="1" s="1"/>
  <c r="E177" i="1" s="1"/>
  <c r="E179" i="1" s="1"/>
  <c r="E181" i="1" s="1"/>
  <c r="E183" i="1" s="1"/>
  <c r="E185" i="1" s="1"/>
  <c r="E187" i="1" s="1"/>
  <c r="E189" i="1" s="1"/>
  <c r="E191" i="1" s="1"/>
  <c r="E193" i="1" s="1"/>
  <c r="E195" i="1" s="1"/>
  <c r="E197" i="1" s="1"/>
  <c r="E199" i="1" s="1"/>
  <c r="E201" i="1" s="1"/>
  <c r="E203" i="1" s="1"/>
  <c r="E205" i="1" s="1"/>
  <c r="E207" i="1" s="1"/>
  <c r="E209" i="1" s="1"/>
  <c r="E211" i="1" s="1"/>
  <c r="E213" i="1" s="1"/>
  <c r="E215" i="1" s="1"/>
  <c r="E217" i="1" s="1"/>
  <c r="E219" i="1" s="1"/>
  <c r="E221" i="1" s="1"/>
  <c r="E223" i="1" s="1"/>
  <c r="E225" i="1" s="1"/>
  <c r="E227" i="1" s="1"/>
  <c r="E229" i="1" s="1"/>
  <c r="E231" i="1" s="1"/>
  <c r="E233" i="1" s="1"/>
  <c r="E235" i="1" s="1"/>
  <c r="F237" i="1"/>
  <c r="J38" i="1" s="1"/>
  <c r="E237" i="1" l="1"/>
  <c r="J37" i="1" s="1"/>
  <c r="F17" i="1" s="1"/>
  <c r="H43" i="1"/>
  <c r="H44" i="1"/>
  <c r="I44" i="1" s="1"/>
  <c r="I43" i="1" l="1"/>
  <c r="I45" i="1" s="1"/>
  <c r="I46" i="1" s="1"/>
  <c r="F18" i="1" l="1"/>
</calcChain>
</file>

<file path=xl/sharedStrings.xml><?xml version="1.0" encoding="utf-8"?>
<sst xmlns="http://schemas.openxmlformats.org/spreadsheetml/2006/main" count="73" uniqueCount="60">
  <si>
    <t>Date</t>
  </si>
  <si>
    <t>By</t>
  </si>
  <si>
    <t>Relative Volatility</t>
  </si>
  <si>
    <t>α</t>
  </si>
  <si>
    <t>Mole Fraction in Feed</t>
  </si>
  <si>
    <t>xF</t>
  </si>
  <si>
    <t>Mole Fraction in Distillate</t>
  </si>
  <si>
    <t>xD</t>
  </si>
  <si>
    <t>Mole Fraction in Bottoms</t>
  </si>
  <si>
    <t>xB</t>
  </si>
  <si>
    <t>Quality of Feed</t>
  </si>
  <si>
    <t>q</t>
  </si>
  <si>
    <t>Calculation of Minimum Reflux Ratio</t>
  </si>
  <si>
    <t>Intersection of Q Line and Equilibrium Curve</t>
  </si>
  <si>
    <t>Coefficients for quadratic equation ax2 + bx + c = 0</t>
  </si>
  <si>
    <t>a</t>
  </si>
  <si>
    <t>b</t>
  </si>
  <si>
    <t>c</t>
  </si>
  <si>
    <t>Determinant</t>
  </si>
  <si>
    <t>x</t>
  </si>
  <si>
    <t>y</t>
  </si>
  <si>
    <t>Equilibrium Curve</t>
  </si>
  <si>
    <t>Y = X Line</t>
  </si>
  <si>
    <t>X</t>
  </si>
  <si>
    <t>Y</t>
  </si>
  <si>
    <t>Q Line</t>
  </si>
  <si>
    <t>Rectification Line at Rmin</t>
  </si>
  <si>
    <t>Rmin</t>
  </si>
  <si>
    <t>Minimum Reflux Ratio</t>
  </si>
  <si>
    <t xml:space="preserve">Reflux Ratio </t>
  </si>
  <si>
    <t xml:space="preserve"> x Rmin</t>
  </si>
  <si>
    <t>Selected Reflux Ratio</t>
  </si>
  <si>
    <t>Override Reflux Ratio</t>
  </si>
  <si>
    <t>Drawing of Operating Lines</t>
  </si>
  <si>
    <t>Intersection of q Line and Rectification Section Operating Line</t>
  </si>
  <si>
    <t>Operating Lines</t>
  </si>
  <si>
    <t>Drawing of Stages</t>
  </si>
  <si>
    <t>Feed</t>
  </si>
  <si>
    <t>Total</t>
  </si>
  <si>
    <t>Feed Stage</t>
  </si>
  <si>
    <t>Total Stage</t>
  </si>
  <si>
    <t>Final Incremental Stage</t>
  </si>
  <si>
    <t>Stage</t>
  </si>
  <si>
    <t>Increment</t>
  </si>
  <si>
    <t>Total Stages</t>
  </si>
  <si>
    <t>Binary Distillation McCabe Thiele Diagram</t>
  </si>
  <si>
    <t>x1</t>
  </si>
  <si>
    <t>y1</t>
  </si>
  <si>
    <t>x2</t>
  </si>
  <si>
    <t>y2</t>
  </si>
  <si>
    <t>Stages</t>
  </si>
  <si>
    <t>CheGuide.com</t>
  </si>
  <si>
    <t>Chemical Engineer's Guide</t>
  </si>
  <si>
    <t>CheGuide</t>
  </si>
  <si>
    <t>13-Dec-15</t>
  </si>
  <si>
    <t>X1</t>
  </si>
  <si>
    <t>Eqbm</t>
  </si>
  <si>
    <t>Q line</t>
  </si>
  <si>
    <t>EOL</t>
  </si>
  <si>
    <t>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</si>
</sst>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14009]dd/mm/yy;@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1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quotePrefix="1"/>
    <xf numFmtId="1" fontId="1" fillId="0" borderId="0" xfId="0" applyNumberFormat="1" applyFont="1" applyBorder="1" applyAlignment="1">
      <alignment horizontal="center" wrapText="1"/>
    </xf>
    <xf numFmtId="1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64" fontId="4" fillId="0" borderId="0" xfId="0" applyNumberFormat="1" applyFont="1" applyBorder="1" applyProtection="1"/>
    <xf numFmtId="165" fontId="4" fillId="2" borderId="0" xfId="0" applyNumberFormat="1" applyFont="1" applyFill="1" applyBorder="1" applyAlignment="1" applyProtection="1">
      <alignment horizontal="left"/>
      <protection locked="0"/>
    </xf>
    <xf numFmtId="164" fontId="5" fillId="0" borderId="0" xfId="0" applyNumberFormat="1" applyFont="1" applyProtection="1"/>
    <xf numFmtId="164" fontId="4" fillId="2" borderId="0" xfId="0" applyNumberFormat="1" applyFont="1" applyFill="1" applyBorder="1" applyAlignment="1" applyProtection="1">
      <alignment horizontal="left"/>
      <protection locked="0"/>
    </xf>
    <xf numFmtId="165" fontId="4" fillId="2" borderId="0" xfId="0" quotePrefix="1" applyNumberFormat="1" applyFont="1" applyFill="1" applyBorder="1" applyAlignment="1" applyProtection="1">
      <alignment horizontal="left"/>
      <protection locked="0"/>
    </xf>
    <xf numFmtId="0" fontId="1" fillId="0" borderId="0" xfId="0" applyFont="1"/>
    <xf numFmtId="0" fontId="6" fillId="0" borderId="0" xfId="0" applyFont="1"/>
    <xf numFmtId="166" fontId="0" fillId="0" borderId="0" xfId="0" applyNumberFormat="1"/>
    <xf numFmtId="2" fontId="0" fillId="0" borderId="0" xfId="0" applyNumberFormat="1"/>
    <xf numFmtId="0" fontId="0" fillId="0" borderId="0" xfId="0" applyFont="1"/>
    <xf numFmtId="164" fontId="1" fillId="3" borderId="0" xfId="0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0" fontId="0" fillId="0" borderId="4" xfId="0" applyFill="1" applyBorder="1"/>
    <xf numFmtId="164" fontId="0" fillId="0" borderId="4" xfId="0" applyNumberFormat="1" applyFill="1" applyBorder="1"/>
    <xf numFmtId="0" fontId="0" fillId="0" borderId="5" xfId="0" applyFill="1" applyBorder="1"/>
    <xf numFmtId="164" fontId="0" fillId="0" borderId="5" xfId="0" applyNumberFormat="1" applyFill="1" applyBorder="1"/>
    <xf numFmtId="0" fontId="0" fillId="2" borderId="6" xfId="0" applyFill="1" applyBorder="1"/>
    <xf numFmtId="2" fontId="0" fillId="2" borderId="6" xfId="0" applyNumberFormat="1" applyFill="1" applyBorder="1"/>
    <xf numFmtId="0" fontId="1" fillId="3" borderId="7" xfId="0" applyFont="1" applyFill="1" applyBorder="1"/>
    <xf numFmtId="2" fontId="1" fillId="3" borderId="7" xfId="0" applyNumberFormat="1" applyFont="1" applyFill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4" xfId="0" applyNumberFormat="1" applyBorder="1"/>
    <xf numFmtId="2" fontId="0" fillId="0" borderId="5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4" fontId="3" fillId="0" borderId="0" xfId="1" applyNumberFormat="1" applyProtection="1"/>
    <xf numFmtId="164" fontId="2" fillId="0" borderId="0" xfId="0" applyNumberFormat="1" applyFont="1" applyAlignment="1" applyProtection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08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61692340432499E-2"/>
          <c:y val="3.6327258093521012E-2"/>
          <c:w val="0.86969251504684575"/>
          <c:h val="0.8817041519148315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Sheet1!$W$7:$W$107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Sheet1!$X$7:$X$107</c:f>
              <c:numCache>
                <c:formatCode>0.00</c:formatCode>
                <c:ptCount val="101"/>
                <c:pt idx="0">
                  <c:v>0</c:v>
                </c:pt>
                <c:pt idx="1">
                  <c:v>2.4630541871921187E-2</c:v>
                </c:pt>
                <c:pt idx="2">
                  <c:v>4.8543689320388349E-2</c:v>
                </c:pt>
                <c:pt idx="3">
                  <c:v>7.1770334928229665E-2</c:v>
                </c:pt>
                <c:pt idx="4">
                  <c:v>9.4339622641509441E-2</c:v>
                </c:pt>
                <c:pt idx="5">
                  <c:v>0.11627906976744186</c:v>
                </c:pt>
                <c:pt idx="6">
                  <c:v>0.13761467889908255</c:v>
                </c:pt>
                <c:pt idx="7">
                  <c:v>0.15837104072398192</c:v>
                </c:pt>
                <c:pt idx="8">
                  <c:v>0.17857142857142858</c:v>
                </c:pt>
                <c:pt idx="9">
                  <c:v>0.19823788546255505</c:v>
                </c:pt>
                <c:pt idx="10">
                  <c:v>0.21739130434782611</c:v>
                </c:pt>
                <c:pt idx="11">
                  <c:v>0.23605150214592277</c:v>
                </c:pt>
                <c:pt idx="12">
                  <c:v>0.25423728813559321</c:v>
                </c:pt>
                <c:pt idx="13">
                  <c:v>0.27196652719665271</c:v>
                </c:pt>
                <c:pt idx="14">
                  <c:v>0.28925619834710747</c:v>
                </c:pt>
                <c:pt idx="15">
                  <c:v>0.30612244897959179</c:v>
                </c:pt>
                <c:pt idx="16">
                  <c:v>0.32258064516129037</c:v>
                </c:pt>
                <c:pt idx="17">
                  <c:v>0.33864541832669331</c:v>
                </c:pt>
                <c:pt idx="18">
                  <c:v>0.3543307086614173</c:v>
                </c:pt>
                <c:pt idx="19">
                  <c:v>0.36964980544747078</c:v>
                </c:pt>
                <c:pt idx="20">
                  <c:v>0.38461538461538458</c:v>
                </c:pt>
                <c:pt idx="21">
                  <c:v>0.39923954372623577</c:v>
                </c:pt>
                <c:pt idx="22">
                  <c:v>0.4135338345864662</c:v>
                </c:pt>
                <c:pt idx="23">
                  <c:v>0.42750929368029744</c:v>
                </c:pt>
                <c:pt idx="24">
                  <c:v>0.44117647058823534</c:v>
                </c:pt>
                <c:pt idx="25">
                  <c:v>0.45454545454545453</c:v>
                </c:pt>
                <c:pt idx="26">
                  <c:v>0.46762589928057552</c:v>
                </c:pt>
                <c:pt idx="27">
                  <c:v>0.4804270462633452</c:v>
                </c:pt>
                <c:pt idx="28">
                  <c:v>0.4929577464788733</c:v>
                </c:pt>
                <c:pt idx="29">
                  <c:v>0.50522648083623689</c:v>
                </c:pt>
                <c:pt idx="30">
                  <c:v>0.51724137931034486</c:v>
                </c:pt>
                <c:pt idx="31">
                  <c:v>0.52901023890784993</c:v>
                </c:pt>
                <c:pt idx="32">
                  <c:v>0.54054054054054057</c:v>
                </c:pt>
                <c:pt idx="33">
                  <c:v>0.55183946488294311</c:v>
                </c:pt>
                <c:pt idx="34">
                  <c:v>0.56291390728476831</c:v>
                </c:pt>
                <c:pt idx="35">
                  <c:v>0.57377049180327877</c:v>
                </c:pt>
                <c:pt idx="36">
                  <c:v>0.58441558441558439</c:v>
                </c:pt>
                <c:pt idx="37">
                  <c:v>0.59485530546623799</c:v>
                </c:pt>
                <c:pt idx="38">
                  <c:v>0.60509554140127386</c:v>
                </c:pt>
                <c:pt idx="39">
                  <c:v>0.61514195583596221</c:v>
                </c:pt>
                <c:pt idx="40">
                  <c:v>0.625</c:v>
                </c:pt>
                <c:pt idx="41">
                  <c:v>0.6346749226006192</c:v>
                </c:pt>
                <c:pt idx="42">
                  <c:v>0.64417177914110435</c:v>
                </c:pt>
                <c:pt idx="43">
                  <c:v>0.65349544072948329</c:v>
                </c:pt>
                <c:pt idx="44">
                  <c:v>0.66265060240963858</c:v>
                </c:pt>
                <c:pt idx="45">
                  <c:v>0.67164179104477606</c:v>
                </c:pt>
                <c:pt idx="46">
                  <c:v>0.68047337278106523</c:v>
                </c:pt>
                <c:pt idx="47">
                  <c:v>0.68914956011730188</c:v>
                </c:pt>
                <c:pt idx="48">
                  <c:v>0.69767441860465118</c:v>
                </c:pt>
                <c:pt idx="49">
                  <c:v>0.70605187319884732</c:v>
                </c:pt>
                <c:pt idx="50">
                  <c:v>0.7142857142857143</c:v>
                </c:pt>
                <c:pt idx="51">
                  <c:v>0.7223796033994333</c:v>
                </c:pt>
                <c:pt idx="52">
                  <c:v>0.7303370786516854</c:v>
                </c:pt>
                <c:pt idx="53">
                  <c:v>0.73816155988857957</c:v>
                </c:pt>
                <c:pt idx="54">
                  <c:v>0.7458563535911602</c:v>
                </c:pt>
                <c:pt idx="55">
                  <c:v>0.75342465753424648</c:v>
                </c:pt>
                <c:pt idx="56">
                  <c:v>0.76086956521739135</c:v>
                </c:pt>
                <c:pt idx="57">
                  <c:v>0.76819407008086249</c:v>
                </c:pt>
                <c:pt idx="58">
                  <c:v>0.77540106951871657</c:v>
                </c:pt>
                <c:pt idx="59">
                  <c:v>0.7824933687002652</c:v>
                </c:pt>
                <c:pt idx="60">
                  <c:v>0.78947368421052633</c:v>
                </c:pt>
                <c:pt idx="61">
                  <c:v>0.79634464751958223</c:v>
                </c:pt>
                <c:pt idx="62">
                  <c:v>0.80310880829015552</c:v>
                </c:pt>
                <c:pt idx="63">
                  <c:v>0.80976863753213357</c:v>
                </c:pt>
                <c:pt idx="64">
                  <c:v>0.81632653061224492</c:v>
                </c:pt>
                <c:pt idx="65">
                  <c:v>0.82278481012658222</c:v>
                </c:pt>
                <c:pt idx="66">
                  <c:v>0.82914572864321612</c:v>
                </c:pt>
                <c:pt idx="67">
                  <c:v>0.8354114713216958</c:v>
                </c:pt>
                <c:pt idx="68">
                  <c:v>0.84158415841584167</c:v>
                </c:pt>
                <c:pt idx="69">
                  <c:v>0.84766584766584752</c:v>
                </c:pt>
                <c:pt idx="70">
                  <c:v>0.85365853658536595</c:v>
                </c:pt>
                <c:pt idx="71">
                  <c:v>0.85956416464891039</c:v>
                </c:pt>
                <c:pt idx="72">
                  <c:v>0.86538461538461531</c:v>
                </c:pt>
                <c:pt idx="73">
                  <c:v>0.87112171837708841</c:v>
                </c:pt>
                <c:pt idx="74">
                  <c:v>0.87677725118483418</c:v>
                </c:pt>
                <c:pt idx="75">
                  <c:v>0.88235294117647056</c:v>
                </c:pt>
                <c:pt idx="76">
                  <c:v>0.8878504672897195</c:v>
                </c:pt>
                <c:pt idx="77">
                  <c:v>0.89327146171693728</c:v>
                </c:pt>
                <c:pt idx="78">
                  <c:v>0.89861751152073743</c:v>
                </c:pt>
                <c:pt idx="79">
                  <c:v>0.90389016018306634</c:v>
                </c:pt>
                <c:pt idx="80">
                  <c:v>0.90909090909090906</c:v>
                </c:pt>
                <c:pt idx="81">
                  <c:v>0.91422121896162545</c:v>
                </c:pt>
                <c:pt idx="82">
                  <c:v>0.91928251121076221</c:v>
                </c:pt>
                <c:pt idx="83">
                  <c:v>0.9242761692650332</c:v>
                </c:pt>
                <c:pt idx="84">
                  <c:v>0.92920353982300896</c:v>
                </c:pt>
                <c:pt idx="85">
                  <c:v>0.93406593406593408</c:v>
                </c:pt>
                <c:pt idx="86">
                  <c:v>0.93886462882096067</c:v>
                </c:pt>
                <c:pt idx="87">
                  <c:v>0.94360086767895879</c:v>
                </c:pt>
                <c:pt idx="88">
                  <c:v>0.94827586206896552</c:v>
                </c:pt>
                <c:pt idx="89">
                  <c:v>0.95289079229122065</c:v>
                </c:pt>
                <c:pt idx="90">
                  <c:v>0.95744680851063824</c:v>
                </c:pt>
                <c:pt idx="91">
                  <c:v>0.96194503171247348</c:v>
                </c:pt>
                <c:pt idx="92">
                  <c:v>0.96638655462184886</c:v>
                </c:pt>
                <c:pt idx="93">
                  <c:v>0.97077244258872653</c:v>
                </c:pt>
                <c:pt idx="94">
                  <c:v>0.97510373443983378</c:v>
                </c:pt>
                <c:pt idx="95">
                  <c:v>0.97938144329896915</c:v>
                </c:pt>
                <c:pt idx="96">
                  <c:v>0.98360655737704916</c:v>
                </c:pt>
                <c:pt idx="97">
                  <c:v>0.98778004073319747</c:v>
                </c:pt>
                <c:pt idx="98">
                  <c:v>0.99190283400809731</c:v>
                </c:pt>
                <c:pt idx="99">
                  <c:v>0.99597585513078479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7-4F71-8693-DEEE2D82FAD9}"/>
            </c:ext>
          </c:extLst>
        </c:ser>
        <c:ser>
          <c:idx val="1"/>
          <c:order val="1"/>
          <c:spPr>
            <a:ln w="15875"/>
          </c:spPr>
          <c:marker>
            <c:symbol val="none"/>
          </c:marker>
          <c:xVal>
            <c:numRef>
              <c:f>Sheet1!$AA$7:$AA$8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Sheet1!$AA$7:$AA$8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7-4F71-8693-DEEE2D82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5744"/>
        <c:axId val="144986112"/>
      </c:scatterChart>
      <c:scatterChart>
        <c:scatterStyle val="lineMarker"/>
        <c:varyColors val="0"/>
        <c:ser>
          <c:idx val="2"/>
          <c:order val="2"/>
          <c:marker>
            <c:symbol val="none"/>
          </c:marker>
          <c:dPt>
            <c:idx val="1"/>
            <c:bubble3D val="0"/>
            <c:spPr>
              <a:ln w="15875"/>
            </c:spPr>
            <c:extLst>
              <c:ext xmlns:c16="http://schemas.microsoft.com/office/drawing/2014/chart" uri="{C3380CC4-5D6E-409C-BE32-E72D297353CC}">
                <c16:uniqueId val="{00000003-CE87-4F71-8693-DEEE2D82FAD9}"/>
              </c:ext>
            </c:extLst>
          </c:dPt>
          <c:dPt>
            <c:idx val="2"/>
            <c:bubble3D val="0"/>
            <c:spPr>
              <a:ln w="15875"/>
            </c:spPr>
            <c:extLst>
              <c:ext xmlns:c16="http://schemas.microsoft.com/office/drawing/2014/chart" uri="{C3380CC4-5D6E-409C-BE32-E72D297353CC}">
                <c16:uniqueId val="{00000005-CE87-4F71-8693-DEEE2D82FAD9}"/>
              </c:ext>
            </c:extLst>
          </c:dPt>
          <c:xVal>
            <c:numRef>
              <c:f>Sheet1!$Q$17:$Q$19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 formatCode="0.00">
                  <c:v>0.41013223190381065</c:v>
                </c:pt>
              </c:numCache>
            </c:numRef>
          </c:xVal>
          <c:yVal>
            <c:numRef>
              <c:f>Sheet1!$R$17:$R$19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 formatCode="0.00">
                  <c:v>0.63480165214428419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87-4F71-8693-DEEE2D82FAD9}"/>
            </c:ext>
          </c:extLst>
        </c:ser>
        <c:ser>
          <c:idx val="3"/>
          <c:order val="3"/>
          <c:spPr>
            <a:ln w="15875"/>
          </c:spPr>
          <c:marker>
            <c:symbol val="none"/>
          </c:marker>
          <c:xVal>
            <c:numRef>
              <c:f>Sheet1!$T$17:$T$19</c:f>
              <c:numCache>
                <c:formatCode>General</c:formatCode>
                <c:ptCount val="3"/>
                <c:pt idx="0">
                  <c:v>0.98</c:v>
                </c:pt>
                <c:pt idx="1">
                  <c:v>0.98</c:v>
                </c:pt>
                <c:pt idx="2">
                  <c:v>0</c:v>
                </c:pt>
              </c:numCache>
            </c:numRef>
          </c:xVal>
          <c:yVal>
            <c:numRef>
              <c:f>Sheet1!$U$17:$U$19</c:f>
              <c:numCache>
                <c:formatCode>General</c:formatCode>
                <c:ptCount val="3"/>
                <c:pt idx="0">
                  <c:v>0</c:v>
                </c:pt>
                <c:pt idx="1">
                  <c:v>0.98</c:v>
                </c:pt>
                <c:pt idx="2" formatCode="0.000">
                  <c:v>0.38636337087676809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87-4F71-8693-DEEE2D82FAD9}"/>
            </c:ext>
          </c:extLst>
        </c:ser>
        <c:ser>
          <c:idx val="4"/>
          <c:order val="4"/>
          <c:spPr>
            <a:ln w="15875"/>
          </c:spPr>
          <c:marker>
            <c:symbol val="none"/>
          </c:marker>
          <c:xVal>
            <c:numRef>
              <c:f>Sheet1!$Q$30:$Q$33</c:f>
              <c:numCache>
                <c:formatCode>0.000</c:formatCode>
                <c:ptCount val="4"/>
                <c:pt idx="0" formatCode="General">
                  <c:v>0.98</c:v>
                </c:pt>
                <c:pt idx="1">
                  <c:v>0.43390042401288809</c:v>
                </c:pt>
                <c:pt idx="2" formatCode="General">
                  <c:v>0.03</c:v>
                </c:pt>
                <c:pt idx="3" formatCode="General">
                  <c:v>0.03</c:v>
                </c:pt>
              </c:numCache>
            </c:numRef>
          </c:xVal>
          <c:yVal>
            <c:numRef>
              <c:f>Sheet1!$R$30:$R$33</c:f>
              <c:numCache>
                <c:formatCode>0.000</c:formatCode>
                <c:ptCount val="4"/>
                <c:pt idx="0" formatCode="General">
                  <c:v>0.98</c:v>
                </c:pt>
                <c:pt idx="1">
                  <c:v>0.59914936398066798</c:v>
                </c:pt>
                <c:pt idx="2" formatCode="General">
                  <c:v>0.03</c:v>
                </c:pt>
                <c:pt idx="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87-4F71-8693-DEEE2D82FAD9}"/>
            </c:ext>
          </c:extLst>
        </c:ser>
        <c:ser>
          <c:idx val="5"/>
          <c:order val="5"/>
          <c:spPr>
            <a:ln w="254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Sheet1!$C$38:$C$238</c:f>
              <c:numCache>
                <c:formatCode>0.000</c:formatCode>
                <c:ptCount val="201"/>
                <c:pt idx="0" formatCode="General">
                  <c:v>0.98</c:v>
                </c:pt>
                <c:pt idx="1">
                  <c:v>0.95145631067961156</c:v>
                </c:pt>
                <c:pt idx="2">
                  <c:v>0.95145631067961156</c:v>
                </c:pt>
                <c:pt idx="3">
                  <c:v>0.90586864115854848</c:v>
                </c:pt>
                <c:pt idx="4">
                  <c:v>0.90586864115854848</c:v>
                </c:pt>
                <c:pt idx="5">
                  <c:v>0.83815768263117962</c:v>
                </c:pt>
                <c:pt idx="6">
                  <c:v>0.83815768263117962</c:v>
                </c:pt>
                <c:pt idx="7">
                  <c:v>0.74770260722971194</c:v>
                </c:pt>
                <c:pt idx="8">
                  <c:v>0.74770260722971194</c:v>
                </c:pt>
                <c:pt idx="9">
                  <c:v>0.64256958919810214</c:v>
                </c:pt>
                <c:pt idx="10">
                  <c:v>0.64256958919810214</c:v>
                </c:pt>
                <c:pt idx="11">
                  <c:v>0.53845459942080864</c:v>
                </c:pt>
                <c:pt idx="12">
                  <c:v>0.53845459942080864</c:v>
                </c:pt>
                <c:pt idx="13">
                  <c:v>0.45047581944792908</c:v>
                </c:pt>
                <c:pt idx="14">
                  <c:v>0.45047581944792908</c:v>
                </c:pt>
                <c:pt idx="15">
                  <c:v>0.38556413629646913</c:v>
                </c:pt>
                <c:pt idx="16">
                  <c:v>0.38556413629646913</c:v>
                </c:pt>
                <c:pt idx="17">
                  <c:v>0.31174315601973873</c:v>
                </c:pt>
                <c:pt idx="18">
                  <c:v>0.31174315601973873</c:v>
                </c:pt>
                <c:pt idx="19">
                  <c:v>0.22964141276964323</c:v>
                </c:pt>
                <c:pt idx="20">
                  <c:v>0.22964141276964323</c:v>
                </c:pt>
                <c:pt idx="21">
                  <c:v>0.15313256654671958</c:v>
                </c:pt>
                <c:pt idx="22">
                  <c:v>0.15313256654671958</c:v>
                </c:pt>
                <c:pt idx="23">
                  <c:v>9.2726533008461176E-2</c:v>
                </c:pt>
                <c:pt idx="24">
                  <c:v>9.2726533008461176E-2</c:v>
                </c:pt>
                <c:pt idx="25">
                  <c:v>5.0977116933386663E-2</c:v>
                </c:pt>
                <c:pt idx="26">
                  <c:v>5.0977116933386663E-2</c:v>
                </c:pt>
                <c:pt idx="27">
                  <c:v>2.4706730995623948E-2</c:v>
                </c:pt>
                <c:pt idx="28">
                  <c:v>2.4706730995623948E-2</c:v>
                </c:pt>
                <c:pt idx="29">
                  <c:v>2.4706730995623948E-2</c:v>
                </c:pt>
                <c:pt idx="30">
                  <c:v>2.4706730995623948E-2</c:v>
                </c:pt>
                <c:pt idx="31">
                  <c:v>2.4706730995623948E-2</c:v>
                </c:pt>
                <c:pt idx="32">
                  <c:v>2.4706730995623948E-2</c:v>
                </c:pt>
                <c:pt idx="33">
                  <c:v>2.4706730995623948E-2</c:v>
                </c:pt>
                <c:pt idx="34">
                  <c:v>2.4706730995623948E-2</c:v>
                </c:pt>
                <c:pt idx="35">
                  <c:v>2.4706730995623948E-2</c:v>
                </c:pt>
                <c:pt idx="36">
                  <c:v>2.4706730995623948E-2</c:v>
                </c:pt>
                <c:pt idx="37">
                  <c:v>2.4706730995623948E-2</c:v>
                </c:pt>
                <c:pt idx="38">
                  <c:v>2.4706730995623948E-2</c:v>
                </c:pt>
                <c:pt idx="39">
                  <c:v>2.4706730995623948E-2</c:v>
                </c:pt>
                <c:pt idx="40">
                  <c:v>2.4706730995623948E-2</c:v>
                </c:pt>
                <c:pt idx="41">
                  <c:v>2.4706730995623948E-2</c:v>
                </c:pt>
                <c:pt idx="42">
                  <c:v>2.4706730995623948E-2</c:v>
                </c:pt>
                <c:pt idx="43">
                  <c:v>2.4706730995623948E-2</c:v>
                </c:pt>
                <c:pt idx="44">
                  <c:v>2.4706730995623948E-2</c:v>
                </c:pt>
                <c:pt idx="45">
                  <c:v>2.4706730995623948E-2</c:v>
                </c:pt>
                <c:pt idx="46">
                  <c:v>2.4706730995623948E-2</c:v>
                </c:pt>
                <c:pt idx="47">
                  <c:v>2.4706730995623948E-2</c:v>
                </c:pt>
                <c:pt idx="48">
                  <c:v>2.4706730995623948E-2</c:v>
                </c:pt>
                <c:pt idx="49">
                  <c:v>2.4706730995623948E-2</c:v>
                </c:pt>
                <c:pt idx="50">
                  <c:v>2.4706730995623948E-2</c:v>
                </c:pt>
                <c:pt idx="51">
                  <c:v>2.4706730995623948E-2</c:v>
                </c:pt>
                <c:pt idx="52">
                  <c:v>2.4706730995623948E-2</c:v>
                </c:pt>
                <c:pt idx="53">
                  <c:v>2.4706730995623948E-2</c:v>
                </c:pt>
                <c:pt idx="54">
                  <c:v>2.4706730995623948E-2</c:v>
                </c:pt>
                <c:pt idx="55">
                  <c:v>2.4706730995623948E-2</c:v>
                </c:pt>
                <c:pt idx="56">
                  <c:v>2.4706730995623948E-2</c:v>
                </c:pt>
                <c:pt idx="57">
                  <c:v>2.4706730995623948E-2</c:v>
                </c:pt>
                <c:pt idx="58">
                  <c:v>2.4706730995623948E-2</c:v>
                </c:pt>
                <c:pt idx="59">
                  <c:v>2.4706730995623948E-2</c:v>
                </c:pt>
                <c:pt idx="60">
                  <c:v>2.4706730995623948E-2</c:v>
                </c:pt>
                <c:pt idx="61">
                  <c:v>2.4706730995623948E-2</c:v>
                </c:pt>
                <c:pt idx="62">
                  <c:v>2.4706730995623948E-2</c:v>
                </c:pt>
                <c:pt idx="63">
                  <c:v>2.4706730995623948E-2</c:v>
                </c:pt>
                <c:pt idx="64">
                  <c:v>2.4706730995623948E-2</c:v>
                </c:pt>
                <c:pt idx="65">
                  <c:v>2.4706730995623948E-2</c:v>
                </c:pt>
                <c:pt idx="66">
                  <c:v>2.4706730995623948E-2</c:v>
                </c:pt>
                <c:pt idx="67">
                  <c:v>2.4706730995623948E-2</c:v>
                </c:pt>
                <c:pt idx="68">
                  <c:v>2.4706730995623948E-2</c:v>
                </c:pt>
                <c:pt idx="69">
                  <c:v>2.4706730995623948E-2</c:v>
                </c:pt>
                <c:pt idx="70">
                  <c:v>2.4706730995623948E-2</c:v>
                </c:pt>
                <c:pt idx="71">
                  <c:v>2.4706730995623948E-2</c:v>
                </c:pt>
                <c:pt idx="72">
                  <c:v>2.4706730995623948E-2</c:v>
                </c:pt>
                <c:pt idx="73">
                  <c:v>2.4706730995623948E-2</c:v>
                </c:pt>
                <c:pt idx="74">
                  <c:v>2.4706730995623948E-2</c:v>
                </c:pt>
                <c:pt idx="75">
                  <c:v>2.4706730995623948E-2</c:v>
                </c:pt>
                <c:pt idx="76">
                  <c:v>2.4706730995623948E-2</c:v>
                </c:pt>
                <c:pt idx="77">
                  <c:v>2.4706730995623948E-2</c:v>
                </c:pt>
                <c:pt idx="78">
                  <c:v>2.4706730995623948E-2</c:v>
                </c:pt>
                <c:pt idx="79">
                  <c:v>2.4706730995623948E-2</c:v>
                </c:pt>
                <c:pt idx="80">
                  <c:v>2.4706730995623948E-2</c:v>
                </c:pt>
                <c:pt idx="81">
                  <c:v>2.4706730995623948E-2</c:v>
                </c:pt>
                <c:pt idx="82">
                  <c:v>2.4706730995623948E-2</c:v>
                </c:pt>
                <c:pt idx="83">
                  <c:v>2.4706730995623948E-2</c:v>
                </c:pt>
                <c:pt idx="84">
                  <c:v>2.4706730995623948E-2</c:v>
                </c:pt>
                <c:pt idx="85">
                  <c:v>2.4706730995623948E-2</c:v>
                </c:pt>
                <c:pt idx="86">
                  <c:v>2.4706730995623948E-2</c:v>
                </c:pt>
                <c:pt idx="87">
                  <c:v>2.4706730995623948E-2</c:v>
                </c:pt>
                <c:pt idx="88">
                  <c:v>2.4706730995623948E-2</c:v>
                </c:pt>
                <c:pt idx="89">
                  <c:v>2.4706730995623948E-2</c:v>
                </c:pt>
                <c:pt idx="90">
                  <c:v>2.4706730995623948E-2</c:v>
                </c:pt>
                <c:pt idx="91">
                  <c:v>2.4706730995623948E-2</c:v>
                </c:pt>
                <c:pt idx="92">
                  <c:v>2.4706730995623948E-2</c:v>
                </c:pt>
                <c:pt idx="93">
                  <c:v>2.4706730995623948E-2</c:v>
                </c:pt>
                <c:pt idx="94">
                  <c:v>2.4706730995623948E-2</c:v>
                </c:pt>
                <c:pt idx="95">
                  <c:v>2.4706730995623948E-2</c:v>
                </c:pt>
                <c:pt idx="96">
                  <c:v>2.4706730995623948E-2</c:v>
                </c:pt>
                <c:pt idx="97">
                  <c:v>2.4706730995623948E-2</c:v>
                </c:pt>
                <c:pt idx="98">
                  <c:v>2.4706730995623948E-2</c:v>
                </c:pt>
                <c:pt idx="99">
                  <c:v>2.4706730995623948E-2</c:v>
                </c:pt>
                <c:pt idx="100">
                  <c:v>2.4706730995623948E-2</c:v>
                </c:pt>
                <c:pt idx="101">
                  <c:v>2.4706730995623948E-2</c:v>
                </c:pt>
                <c:pt idx="102">
                  <c:v>2.4706730995623948E-2</c:v>
                </c:pt>
                <c:pt idx="103">
                  <c:v>2.4706730995623948E-2</c:v>
                </c:pt>
                <c:pt idx="104">
                  <c:v>2.4706730995623948E-2</c:v>
                </c:pt>
                <c:pt idx="105">
                  <c:v>2.4706730995623948E-2</c:v>
                </c:pt>
                <c:pt idx="106">
                  <c:v>2.4706730995623948E-2</c:v>
                </c:pt>
                <c:pt idx="107">
                  <c:v>2.4706730995623948E-2</c:v>
                </c:pt>
                <c:pt idx="108">
                  <c:v>2.4706730995623948E-2</c:v>
                </c:pt>
                <c:pt idx="109">
                  <c:v>2.4706730995623948E-2</c:v>
                </c:pt>
                <c:pt idx="110">
                  <c:v>2.4706730995623948E-2</c:v>
                </c:pt>
                <c:pt idx="111">
                  <c:v>2.4706730995623948E-2</c:v>
                </c:pt>
                <c:pt idx="112">
                  <c:v>2.4706730995623948E-2</c:v>
                </c:pt>
                <c:pt idx="113">
                  <c:v>2.4706730995623948E-2</c:v>
                </c:pt>
                <c:pt idx="114">
                  <c:v>2.4706730995623948E-2</c:v>
                </c:pt>
                <c:pt idx="115">
                  <c:v>2.4706730995623948E-2</c:v>
                </c:pt>
                <c:pt idx="116">
                  <c:v>2.4706730995623948E-2</c:v>
                </c:pt>
                <c:pt idx="117">
                  <c:v>2.4706730995623948E-2</c:v>
                </c:pt>
                <c:pt idx="118">
                  <c:v>2.4706730995623948E-2</c:v>
                </c:pt>
                <c:pt idx="119">
                  <c:v>2.4706730995623948E-2</c:v>
                </c:pt>
                <c:pt idx="120">
                  <c:v>2.4706730995623948E-2</c:v>
                </c:pt>
                <c:pt idx="121">
                  <c:v>2.4706730995623948E-2</c:v>
                </c:pt>
                <c:pt idx="122">
                  <c:v>2.4706730995623948E-2</c:v>
                </c:pt>
                <c:pt idx="123">
                  <c:v>2.4706730995623948E-2</c:v>
                </c:pt>
                <c:pt idx="124">
                  <c:v>2.4706730995623948E-2</c:v>
                </c:pt>
                <c:pt idx="125">
                  <c:v>2.4706730995623948E-2</c:v>
                </c:pt>
                <c:pt idx="126">
                  <c:v>2.4706730995623948E-2</c:v>
                </c:pt>
                <c:pt idx="127">
                  <c:v>2.4706730995623948E-2</c:v>
                </c:pt>
                <c:pt idx="128">
                  <c:v>2.4706730995623948E-2</c:v>
                </c:pt>
                <c:pt idx="129">
                  <c:v>2.4706730995623948E-2</c:v>
                </c:pt>
                <c:pt idx="130">
                  <c:v>2.4706730995623948E-2</c:v>
                </c:pt>
                <c:pt idx="131">
                  <c:v>2.4706730995623948E-2</c:v>
                </c:pt>
                <c:pt idx="132">
                  <c:v>2.4706730995623948E-2</c:v>
                </c:pt>
                <c:pt idx="133">
                  <c:v>2.4706730995623948E-2</c:v>
                </c:pt>
                <c:pt idx="134">
                  <c:v>2.4706730995623948E-2</c:v>
                </c:pt>
                <c:pt idx="135">
                  <c:v>2.4706730995623948E-2</c:v>
                </c:pt>
                <c:pt idx="136">
                  <c:v>2.4706730995623948E-2</c:v>
                </c:pt>
                <c:pt idx="137">
                  <c:v>2.4706730995623948E-2</c:v>
                </c:pt>
                <c:pt idx="138">
                  <c:v>2.4706730995623948E-2</c:v>
                </c:pt>
                <c:pt idx="139">
                  <c:v>2.4706730995623948E-2</c:v>
                </c:pt>
                <c:pt idx="140">
                  <c:v>2.4706730995623948E-2</c:v>
                </c:pt>
                <c:pt idx="141">
                  <c:v>2.4706730995623948E-2</c:v>
                </c:pt>
                <c:pt idx="142">
                  <c:v>2.4706730995623948E-2</c:v>
                </c:pt>
                <c:pt idx="143">
                  <c:v>2.4706730995623948E-2</c:v>
                </c:pt>
                <c:pt idx="144">
                  <c:v>2.4706730995623948E-2</c:v>
                </c:pt>
                <c:pt idx="145">
                  <c:v>2.4706730995623948E-2</c:v>
                </c:pt>
                <c:pt idx="146">
                  <c:v>2.4706730995623948E-2</c:v>
                </c:pt>
                <c:pt idx="147">
                  <c:v>2.4706730995623948E-2</c:v>
                </c:pt>
                <c:pt idx="148">
                  <c:v>2.4706730995623948E-2</c:v>
                </c:pt>
                <c:pt idx="149">
                  <c:v>2.4706730995623948E-2</c:v>
                </c:pt>
                <c:pt idx="150">
                  <c:v>2.4706730995623948E-2</c:v>
                </c:pt>
                <c:pt idx="151">
                  <c:v>2.4706730995623948E-2</c:v>
                </c:pt>
                <c:pt idx="152">
                  <c:v>2.4706730995623948E-2</c:v>
                </c:pt>
                <c:pt idx="153">
                  <c:v>2.4706730995623948E-2</c:v>
                </c:pt>
                <c:pt idx="154">
                  <c:v>2.4706730995623948E-2</c:v>
                </c:pt>
                <c:pt idx="155">
                  <c:v>2.4706730995623948E-2</c:v>
                </c:pt>
                <c:pt idx="156">
                  <c:v>2.4706730995623948E-2</c:v>
                </c:pt>
                <c:pt idx="157">
                  <c:v>2.4706730995623948E-2</c:v>
                </c:pt>
                <c:pt idx="158">
                  <c:v>2.4706730995623948E-2</c:v>
                </c:pt>
                <c:pt idx="159">
                  <c:v>2.4706730995623948E-2</c:v>
                </c:pt>
                <c:pt idx="160">
                  <c:v>2.4706730995623948E-2</c:v>
                </c:pt>
                <c:pt idx="161">
                  <c:v>2.4706730995623948E-2</c:v>
                </c:pt>
                <c:pt idx="162">
                  <c:v>2.4706730995623948E-2</c:v>
                </c:pt>
                <c:pt idx="163">
                  <c:v>2.4706730995623948E-2</c:v>
                </c:pt>
                <c:pt idx="164">
                  <c:v>2.4706730995623948E-2</c:v>
                </c:pt>
                <c:pt idx="165">
                  <c:v>2.4706730995623948E-2</c:v>
                </c:pt>
                <c:pt idx="166">
                  <c:v>2.4706730995623948E-2</c:v>
                </c:pt>
                <c:pt idx="167">
                  <c:v>2.4706730995623948E-2</c:v>
                </c:pt>
                <c:pt idx="168">
                  <c:v>2.4706730995623948E-2</c:v>
                </c:pt>
                <c:pt idx="169">
                  <c:v>2.4706730995623948E-2</c:v>
                </c:pt>
                <c:pt idx="170">
                  <c:v>2.4706730995623948E-2</c:v>
                </c:pt>
                <c:pt idx="171">
                  <c:v>2.4706730995623948E-2</c:v>
                </c:pt>
                <c:pt idx="172">
                  <c:v>2.4706730995623948E-2</c:v>
                </c:pt>
                <c:pt idx="173">
                  <c:v>2.4706730995623948E-2</c:v>
                </c:pt>
                <c:pt idx="174">
                  <c:v>2.4706730995623948E-2</c:v>
                </c:pt>
                <c:pt idx="175">
                  <c:v>2.4706730995623948E-2</c:v>
                </c:pt>
                <c:pt idx="176">
                  <c:v>2.4706730995623948E-2</c:v>
                </c:pt>
                <c:pt idx="177">
                  <c:v>2.4706730995623948E-2</c:v>
                </c:pt>
                <c:pt idx="178">
                  <c:v>2.4706730995623948E-2</c:v>
                </c:pt>
                <c:pt idx="179">
                  <c:v>2.4706730995623948E-2</c:v>
                </c:pt>
                <c:pt idx="180">
                  <c:v>2.4706730995623948E-2</c:v>
                </c:pt>
                <c:pt idx="181">
                  <c:v>2.4706730995623948E-2</c:v>
                </c:pt>
                <c:pt idx="182">
                  <c:v>2.4706730995623948E-2</c:v>
                </c:pt>
                <c:pt idx="183">
                  <c:v>2.4706730995623948E-2</c:v>
                </c:pt>
                <c:pt idx="184">
                  <c:v>2.4706730995623948E-2</c:v>
                </c:pt>
                <c:pt idx="185">
                  <c:v>2.4706730995623948E-2</c:v>
                </c:pt>
                <c:pt idx="186">
                  <c:v>2.4706730995623948E-2</c:v>
                </c:pt>
                <c:pt idx="187">
                  <c:v>2.4706730995623948E-2</c:v>
                </c:pt>
                <c:pt idx="188">
                  <c:v>2.4706730995623948E-2</c:v>
                </c:pt>
                <c:pt idx="189">
                  <c:v>2.4706730995623948E-2</c:v>
                </c:pt>
                <c:pt idx="190">
                  <c:v>2.4706730995623948E-2</c:v>
                </c:pt>
                <c:pt idx="191">
                  <c:v>2.4706730995623948E-2</c:v>
                </c:pt>
                <c:pt idx="192">
                  <c:v>2.4706730995623948E-2</c:v>
                </c:pt>
                <c:pt idx="193">
                  <c:v>2.4706730995623948E-2</c:v>
                </c:pt>
                <c:pt idx="194">
                  <c:v>2.4706730995623948E-2</c:v>
                </c:pt>
                <c:pt idx="195">
                  <c:v>2.4706730995623948E-2</c:v>
                </c:pt>
                <c:pt idx="196">
                  <c:v>2.4706730995623948E-2</c:v>
                </c:pt>
                <c:pt idx="197">
                  <c:v>2.4706730995623948E-2</c:v>
                </c:pt>
                <c:pt idx="198">
                  <c:v>2.4706730995623948E-2</c:v>
                </c:pt>
                <c:pt idx="199">
                  <c:v>2.4706730995623948E-2</c:v>
                </c:pt>
                <c:pt idx="200">
                  <c:v>2.4706730995623948E-2</c:v>
                </c:pt>
              </c:numCache>
            </c:numRef>
          </c:xVal>
          <c:yVal>
            <c:numRef>
              <c:f>Sheet1!$D$38:$D$238</c:f>
              <c:numCache>
                <c:formatCode>General</c:formatCode>
                <c:ptCount val="201"/>
                <c:pt idx="0">
                  <c:v>0.98</c:v>
                </c:pt>
                <c:pt idx="1">
                  <c:v>0.98</c:v>
                </c:pt>
                <c:pt idx="2" formatCode="0.000">
                  <c:v>0.96009358968580349</c:v>
                </c:pt>
                <c:pt idx="3" formatCode="0.000">
                  <c:v>0.96009358968580349</c:v>
                </c:pt>
                <c:pt idx="4" formatCode="0.000">
                  <c:v>0.92830068286958256</c:v>
                </c:pt>
                <c:pt idx="5" formatCode="0.000">
                  <c:v>0.92830068286958256</c:v>
                </c:pt>
                <c:pt idx="6" formatCode="0.000">
                  <c:v>0.88107896222639415</c:v>
                </c:pt>
                <c:pt idx="7" formatCode="0.000">
                  <c:v>0.88107896222639415</c:v>
                </c:pt>
                <c:pt idx="8" formatCode="0.000">
                  <c:v>0.81799546150117364</c:v>
                </c:pt>
                <c:pt idx="9" formatCode="0.000">
                  <c:v>0.81799546150117364</c:v>
                </c:pt>
                <c:pt idx="10" formatCode="0.000">
                  <c:v>0.74467554230585931</c:v>
                </c:pt>
                <c:pt idx="11" formatCode="0.000">
                  <c:v>0.74467554230585931</c:v>
                </c:pt>
                <c:pt idx="12" formatCode="0.000">
                  <c:v>0.67206559749102524</c:v>
                </c:pt>
                <c:pt idx="13" formatCode="0.000">
                  <c:v>0.67206559749102524</c:v>
                </c:pt>
                <c:pt idx="14" formatCode="0.000">
                  <c:v>0.61070906878779319</c:v>
                </c:pt>
                <c:pt idx="15" formatCode="0.000">
                  <c:v>0.61070906878779319</c:v>
                </c:pt>
                <c:pt idx="16" formatCode="0.000">
                  <c:v>0.53103711211012128</c:v>
                </c:pt>
                <c:pt idx="17" formatCode="0.000">
                  <c:v>0.53103711211012128</c:v>
                </c:pt>
                <c:pt idx="18" formatCode="0.000">
                  <c:v>0.42701354225224508</c:v>
                </c:pt>
                <c:pt idx="19" formatCode="0.000">
                  <c:v>0.42701354225224508</c:v>
                </c:pt>
                <c:pt idx="20" formatCode="0.000">
                  <c:v>0.3113212770938284</c:v>
                </c:pt>
                <c:pt idx="21" formatCode="0.000">
                  <c:v>0.3113212770938284</c:v>
                </c:pt>
                <c:pt idx="22" formatCode="0.000">
                  <c:v>0.20351014697903985</c:v>
                </c:pt>
                <c:pt idx="23" formatCode="0.000">
                  <c:v>0.20351014697903985</c:v>
                </c:pt>
                <c:pt idx="24" formatCode="0.000">
                  <c:v>0.11839001952951372</c:v>
                </c:pt>
                <c:pt idx="25" formatCode="0.000">
                  <c:v>0.11839001952951372</c:v>
                </c:pt>
                <c:pt idx="26" formatCode="0.000">
                  <c:v>5.9559545004102682E-2</c:v>
                </c:pt>
                <c:pt idx="27" formatCode="0.000">
                  <c:v>5.9559545004102682E-2</c:v>
                </c:pt>
                <c:pt idx="28" formatCode="0.000">
                  <c:v>5.9559545004102682E-2</c:v>
                </c:pt>
                <c:pt idx="29" formatCode="0.000">
                  <c:v>5.9559545004102682E-2</c:v>
                </c:pt>
                <c:pt idx="30" formatCode="0.000">
                  <c:v>5.9559545004102682E-2</c:v>
                </c:pt>
                <c:pt idx="31" formatCode="0.000">
                  <c:v>5.9559545004102682E-2</c:v>
                </c:pt>
                <c:pt idx="32" formatCode="0.000">
                  <c:v>5.9559545004102682E-2</c:v>
                </c:pt>
                <c:pt idx="33" formatCode="0.000">
                  <c:v>5.9559545004102682E-2</c:v>
                </c:pt>
                <c:pt idx="34" formatCode="0.000">
                  <c:v>5.9559545004102682E-2</c:v>
                </c:pt>
                <c:pt idx="35" formatCode="0.000">
                  <c:v>5.9559545004102682E-2</c:v>
                </c:pt>
                <c:pt idx="36" formatCode="0.000">
                  <c:v>5.9559545004102682E-2</c:v>
                </c:pt>
                <c:pt idx="37" formatCode="0.000">
                  <c:v>5.9559545004102682E-2</c:v>
                </c:pt>
                <c:pt idx="38" formatCode="0.000">
                  <c:v>5.9559545004102682E-2</c:v>
                </c:pt>
                <c:pt idx="39" formatCode="0.000">
                  <c:v>5.9559545004102682E-2</c:v>
                </c:pt>
                <c:pt idx="40" formatCode="0.000">
                  <c:v>5.9559545004102682E-2</c:v>
                </c:pt>
                <c:pt idx="41" formatCode="0.000">
                  <c:v>5.9559545004102682E-2</c:v>
                </c:pt>
                <c:pt idx="42" formatCode="0.000">
                  <c:v>5.9559545004102682E-2</c:v>
                </c:pt>
                <c:pt idx="43" formatCode="0.000">
                  <c:v>5.9559545004102682E-2</c:v>
                </c:pt>
                <c:pt idx="44" formatCode="0.000">
                  <c:v>5.9559545004102682E-2</c:v>
                </c:pt>
                <c:pt idx="45" formatCode="0.000">
                  <c:v>5.9559545004102682E-2</c:v>
                </c:pt>
                <c:pt idx="46" formatCode="0.000">
                  <c:v>5.9559545004102682E-2</c:v>
                </c:pt>
                <c:pt idx="47" formatCode="0.000">
                  <c:v>5.9559545004102682E-2</c:v>
                </c:pt>
                <c:pt idx="48" formatCode="0.000">
                  <c:v>5.9559545004102682E-2</c:v>
                </c:pt>
                <c:pt idx="49" formatCode="0.000">
                  <c:v>5.9559545004102682E-2</c:v>
                </c:pt>
                <c:pt idx="50" formatCode="0.000">
                  <c:v>5.9559545004102682E-2</c:v>
                </c:pt>
                <c:pt idx="51" formatCode="0.000">
                  <c:v>5.9559545004102682E-2</c:v>
                </c:pt>
                <c:pt idx="52" formatCode="0.000">
                  <c:v>5.9559545004102682E-2</c:v>
                </c:pt>
                <c:pt idx="53" formatCode="0.000">
                  <c:v>5.9559545004102682E-2</c:v>
                </c:pt>
                <c:pt idx="54" formatCode="0.000">
                  <c:v>5.9559545004102682E-2</c:v>
                </c:pt>
                <c:pt idx="55" formatCode="0.000">
                  <c:v>5.9559545004102682E-2</c:v>
                </c:pt>
                <c:pt idx="56" formatCode="0.000">
                  <c:v>5.9559545004102682E-2</c:v>
                </c:pt>
                <c:pt idx="57" formatCode="0.000">
                  <c:v>5.9559545004102682E-2</c:v>
                </c:pt>
                <c:pt idx="58" formatCode="0.000">
                  <c:v>5.9559545004102682E-2</c:v>
                </c:pt>
                <c:pt idx="59" formatCode="0.000">
                  <c:v>5.9559545004102682E-2</c:v>
                </c:pt>
                <c:pt idx="60" formatCode="0.000">
                  <c:v>5.9559545004102682E-2</c:v>
                </c:pt>
                <c:pt idx="61" formatCode="0.000">
                  <c:v>5.9559545004102682E-2</c:v>
                </c:pt>
                <c:pt idx="62" formatCode="0.000">
                  <c:v>5.9559545004102682E-2</c:v>
                </c:pt>
                <c:pt idx="63" formatCode="0.000">
                  <c:v>5.9559545004102682E-2</c:v>
                </c:pt>
                <c:pt idx="64" formatCode="0.000">
                  <c:v>5.9559545004102682E-2</c:v>
                </c:pt>
                <c:pt idx="65" formatCode="0.000">
                  <c:v>5.9559545004102682E-2</c:v>
                </c:pt>
                <c:pt idx="66" formatCode="0.000">
                  <c:v>5.9559545004102682E-2</c:v>
                </c:pt>
                <c:pt idx="67" formatCode="0.000">
                  <c:v>5.9559545004102682E-2</c:v>
                </c:pt>
                <c:pt idx="68" formatCode="0.000">
                  <c:v>5.9559545004102682E-2</c:v>
                </c:pt>
                <c:pt idx="69" formatCode="0.000">
                  <c:v>5.9559545004102682E-2</c:v>
                </c:pt>
                <c:pt idx="70" formatCode="0.000">
                  <c:v>5.9559545004102682E-2</c:v>
                </c:pt>
                <c:pt idx="71" formatCode="0.000">
                  <c:v>5.9559545004102682E-2</c:v>
                </c:pt>
                <c:pt idx="72" formatCode="0.000">
                  <c:v>5.9559545004102682E-2</c:v>
                </c:pt>
                <c:pt idx="73" formatCode="0.000">
                  <c:v>5.9559545004102682E-2</c:v>
                </c:pt>
                <c:pt idx="74" formatCode="0.000">
                  <c:v>5.9559545004102682E-2</c:v>
                </c:pt>
                <c:pt idx="75" formatCode="0.000">
                  <c:v>5.9559545004102682E-2</c:v>
                </c:pt>
                <c:pt idx="76" formatCode="0.000">
                  <c:v>5.9559545004102682E-2</c:v>
                </c:pt>
                <c:pt idx="77" formatCode="0.000">
                  <c:v>5.9559545004102682E-2</c:v>
                </c:pt>
                <c:pt idx="78" formatCode="0.000">
                  <c:v>5.9559545004102682E-2</c:v>
                </c:pt>
                <c:pt idx="79" formatCode="0.000">
                  <c:v>5.9559545004102682E-2</c:v>
                </c:pt>
                <c:pt idx="80" formatCode="0.000">
                  <c:v>5.9559545004102682E-2</c:v>
                </c:pt>
                <c:pt idx="81" formatCode="0.000">
                  <c:v>5.9559545004102682E-2</c:v>
                </c:pt>
                <c:pt idx="82" formatCode="0.000">
                  <c:v>5.9559545004102682E-2</c:v>
                </c:pt>
                <c:pt idx="83" formatCode="0.000">
                  <c:v>5.9559545004102682E-2</c:v>
                </c:pt>
                <c:pt idx="84" formatCode="0.000">
                  <c:v>5.9559545004102682E-2</c:v>
                </c:pt>
                <c:pt idx="85" formatCode="0.000">
                  <c:v>5.9559545004102682E-2</c:v>
                </c:pt>
                <c:pt idx="86" formatCode="0.000">
                  <c:v>5.9559545004102682E-2</c:v>
                </c:pt>
                <c:pt idx="87" formatCode="0.000">
                  <c:v>5.9559545004102682E-2</c:v>
                </c:pt>
                <c:pt idx="88" formatCode="0.000">
                  <c:v>5.9559545004102682E-2</c:v>
                </c:pt>
                <c:pt idx="89" formatCode="0.000">
                  <c:v>5.9559545004102682E-2</c:v>
                </c:pt>
                <c:pt idx="90" formatCode="0.000">
                  <c:v>5.9559545004102682E-2</c:v>
                </c:pt>
                <c:pt idx="91" formatCode="0.000">
                  <c:v>5.9559545004102682E-2</c:v>
                </c:pt>
                <c:pt idx="92" formatCode="0.000">
                  <c:v>5.9559545004102682E-2</c:v>
                </c:pt>
                <c:pt idx="93" formatCode="0.000">
                  <c:v>5.9559545004102682E-2</c:v>
                </c:pt>
                <c:pt idx="94" formatCode="0.000">
                  <c:v>5.9559545004102682E-2</c:v>
                </c:pt>
                <c:pt idx="95" formatCode="0.000">
                  <c:v>5.9559545004102682E-2</c:v>
                </c:pt>
                <c:pt idx="96" formatCode="0.000">
                  <c:v>5.9559545004102682E-2</c:v>
                </c:pt>
                <c:pt idx="97" formatCode="0.000">
                  <c:v>5.9559545004102682E-2</c:v>
                </c:pt>
                <c:pt idx="98" formatCode="0.000">
                  <c:v>5.9559545004102682E-2</c:v>
                </c:pt>
                <c:pt idx="99" formatCode="0.000">
                  <c:v>5.9559545004102682E-2</c:v>
                </c:pt>
                <c:pt idx="100" formatCode="0.000">
                  <c:v>5.9559545004102682E-2</c:v>
                </c:pt>
                <c:pt idx="101" formatCode="0.000">
                  <c:v>5.9559545004102682E-2</c:v>
                </c:pt>
                <c:pt idx="102" formatCode="0.000">
                  <c:v>5.9559545004102682E-2</c:v>
                </c:pt>
                <c:pt idx="103" formatCode="0.000">
                  <c:v>5.9559545004102682E-2</c:v>
                </c:pt>
                <c:pt idx="104" formatCode="0.000">
                  <c:v>5.9559545004102682E-2</c:v>
                </c:pt>
                <c:pt idx="105" formatCode="0.000">
                  <c:v>5.9559545004102682E-2</c:v>
                </c:pt>
                <c:pt idx="106" formatCode="0.000">
                  <c:v>5.9559545004102682E-2</c:v>
                </c:pt>
                <c:pt idx="107" formatCode="0.000">
                  <c:v>5.9559545004102682E-2</c:v>
                </c:pt>
                <c:pt idx="108" formatCode="0.000">
                  <c:v>5.9559545004102682E-2</c:v>
                </c:pt>
                <c:pt idx="109" formatCode="0.000">
                  <c:v>5.9559545004102682E-2</c:v>
                </c:pt>
                <c:pt idx="110" formatCode="0.000">
                  <c:v>5.9559545004102682E-2</c:v>
                </c:pt>
                <c:pt idx="111" formatCode="0.000">
                  <c:v>5.9559545004102682E-2</c:v>
                </c:pt>
                <c:pt idx="112" formatCode="0.000">
                  <c:v>5.9559545004102682E-2</c:v>
                </c:pt>
                <c:pt idx="113" formatCode="0.000">
                  <c:v>5.9559545004102682E-2</c:v>
                </c:pt>
                <c:pt idx="114" formatCode="0.000">
                  <c:v>5.9559545004102682E-2</c:v>
                </c:pt>
                <c:pt idx="115" formatCode="0.000">
                  <c:v>5.9559545004102682E-2</c:v>
                </c:pt>
                <c:pt idx="116" formatCode="0.000">
                  <c:v>5.9559545004102682E-2</c:v>
                </c:pt>
                <c:pt idx="117" formatCode="0.000">
                  <c:v>5.9559545004102682E-2</c:v>
                </c:pt>
                <c:pt idx="118" formatCode="0.000">
                  <c:v>5.9559545004102682E-2</c:v>
                </c:pt>
                <c:pt idx="119" formatCode="0.000">
                  <c:v>5.9559545004102682E-2</c:v>
                </c:pt>
                <c:pt idx="120" formatCode="0.000">
                  <c:v>5.9559545004102682E-2</c:v>
                </c:pt>
                <c:pt idx="121" formatCode="0.000">
                  <c:v>5.9559545004102682E-2</c:v>
                </c:pt>
                <c:pt idx="122" formatCode="0.000">
                  <c:v>5.9559545004102682E-2</c:v>
                </c:pt>
                <c:pt idx="123" formatCode="0.000">
                  <c:v>5.9559545004102682E-2</c:v>
                </c:pt>
                <c:pt idx="124" formatCode="0.000">
                  <c:v>5.9559545004102682E-2</c:v>
                </c:pt>
                <c:pt idx="125" formatCode="0.000">
                  <c:v>5.9559545004102682E-2</c:v>
                </c:pt>
                <c:pt idx="126" formatCode="0.000">
                  <c:v>5.9559545004102682E-2</c:v>
                </c:pt>
                <c:pt idx="127" formatCode="0.000">
                  <c:v>5.9559545004102682E-2</c:v>
                </c:pt>
                <c:pt idx="128" formatCode="0.000">
                  <c:v>5.9559545004102682E-2</c:v>
                </c:pt>
                <c:pt idx="129" formatCode="0.000">
                  <c:v>5.9559545004102682E-2</c:v>
                </c:pt>
                <c:pt idx="130" formatCode="0.000">
                  <c:v>5.9559545004102682E-2</c:v>
                </c:pt>
                <c:pt idx="131" formatCode="0.000">
                  <c:v>5.9559545004102682E-2</c:v>
                </c:pt>
                <c:pt idx="132" formatCode="0.000">
                  <c:v>5.9559545004102682E-2</c:v>
                </c:pt>
                <c:pt idx="133" formatCode="0.000">
                  <c:v>5.9559545004102682E-2</c:v>
                </c:pt>
                <c:pt idx="134" formatCode="0.000">
                  <c:v>5.9559545004102682E-2</c:v>
                </c:pt>
                <c:pt idx="135" formatCode="0.000">
                  <c:v>5.9559545004102682E-2</c:v>
                </c:pt>
                <c:pt idx="136" formatCode="0.000">
                  <c:v>5.9559545004102682E-2</c:v>
                </c:pt>
                <c:pt idx="137" formatCode="0.000">
                  <c:v>5.9559545004102682E-2</c:v>
                </c:pt>
                <c:pt idx="138" formatCode="0.000">
                  <c:v>5.9559545004102682E-2</c:v>
                </c:pt>
                <c:pt idx="139" formatCode="0.000">
                  <c:v>5.9559545004102682E-2</c:v>
                </c:pt>
                <c:pt idx="140" formatCode="0.000">
                  <c:v>5.9559545004102682E-2</c:v>
                </c:pt>
                <c:pt idx="141" formatCode="0.000">
                  <c:v>5.9559545004102682E-2</c:v>
                </c:pt>
                <c:pt idx="142" formatCode="0.000">
                  <c:v>5.9559545004102682E-2</c:v>
                </c:pt>
                <c:pt idx="143" formatCode="0.000">
                  <c:v>5.9559545004102682E-2</c:v>
                </c:pt>
                <c:pt idx="144" formatCode="0.000">
                  <c:v>5.9559545004102682E-2</c:v>
                </c:pt>
                <c:pt idx="145" formatCode="0.000">
                  <c:v>5.9559545004102682E-2</c:v>
                </c:pt>
                <c:pt idx="146" formatCode="0.000">
                  <c:v>5.9559545004102682E-2</c:v>
                </c:pt>
                <c:pt idx="147" formatCode="0.000">
                  <c:v>5.9559545004102682E-2</c:v>
                </c:pt>
                <c:pt idx="148" formatCode="0.000">
                  <c:v>5.9559545004102682E-2</c:v>
                </c:pt>
                <c:pt idx="149" formatCode="0.000">
                  <c:v>5.9559545004102682E-2</c:v>
                </c:pt>
                <c:pt idx="150" formatCode="0.000">
                  <c:v>5.9559545004102682E-2</c:v>
                </c:pt>
                <c:pt idx="151" formatCode="0.000">
                  <c:v>5.9559545004102682E-2</c:v>
                </c:pt>
                <c:pt idx="152" formatCode="0.000">
                  <c:v>5.9559545004102682E-2</c:v>
                </c:pt>
                <c:pt idx="153" formatCode="0.000">
                  <c:v>5.9559545004102682E-2</c:v>
                </c:pt>
                <c:pt idx="154" formatCode="0.000">
                  <c:v>5.9559545004102682E-2</c:v>
                </c:pt>
                <c:pt idx="155" formatCode="0.000">
                  <c:v>5.9559545004102682E-2</c:v>
                </c:pt>
                <c:pt idx="156" formatCode="0.000">
                  <c:v>5.9559545004102682E-2</c:v>
                </c:pt>
                <c:pt idx="157" formatCode="0.000">
                  <c:v>5.9559545004102682E-2</c:v>
                </c:pt>
                <c:pt idx="158" formatCode="0.000">
                  <c:v>5.9559545004102682E-2</c:v>
                </c:pt>
                <c:pt idx="159" formatCode="0.000">
                  <c:v>5.9559545004102682E-2</c:v>
                </c:pt>
                <c:pt idx="160" formatCode="0.000">
                  <c:v>5.9559545004102682E-2</c:v>
                </c:pt>
                <c:pt idx="161" formatCode="0.000">
                  <c:v>5.9559545004102682E-2</c:v>
                </c:pt>
                <c:pt idx="162" formatCode="0.000">
                  <c:v>5.9559545004102682E-2</c:v>
                </c:pt>
                <c:pt idx="163" formatCode="0.000">
                  <c:v>5.9559545004102682E-2</c:v>
                </c:pt>
                <c:pt idx="164" formatCode="0.000">
                  <c:v>5.9559545004102682E-2</c:v>
                </c:pt>
                <c:pt idx="165" formatCode="0.000">
                  <c:v>5.9559545004102682E-2</c:v>
                </c:pt>
                <c:pt idx="166" formatCode="0.000">
                  <c:v>5.9559545004102682E-2</c:v>
                </c:pt>
                <c:pt idx="167" formatCode="0.000">
                  <c:v>5.9559545004102682E-2</c:v>
                </c:pt>
                <c:pt idx="168" formatCode="0.000">
                  <c:v>5.9559545004102682E-2</c:v>
                </c:pt>
                <c:pt idx="169" formatCode="0.000">
                  <c:v>5.9559545004102682E-2</c:v>
                </c:pt>
                <c:pt idx="170" formatCode="0.000">
                  <c:v>5.9559545004102682E-2</c:v>
                </c:pt>
                <c:pt idx="171" formatCode="0.000">
                  <c:v>5.9559545004102682E-2</c:v>
                </c:pt>
                <c:pt idx="172" formatCode="0.000">
                  <c:v>5.9559545004102682E-2</c:v>
                </c:pt>
                <c:pt idx="173" formatCode="0.000">
                  <c:v>5.9559545004102682E-2</c:v>
                </c:pt>
                <c:pt idx="174" formatCode="0.000">
                  <c:v>5.9559545004102682E-2</c:v>
                </c:pt>
                <c:pt idx="175" formatCode="0.000">
                  <c:v>5.9559545004102682E-2</c:v>
                </c:pt>
                <c:pt idx="176" formatCode="0.000">
                  <c:v>5.9559545004102682E-2</c:v>
                </c:pt>
                <c:pt idx="177" formatCode="0.000">
                  <c:v>5.9559545004102682E-2</c:v>
                </c:pt>
                <c:pt idx="178" formatCode="0.000">
                  <c:v>5.9559545004102682E-2</c:v>
                </c:pt>
                <c:pt idx="179" formatCode="0.000">
                  <c:v>5.9559545004102682E-2</c:v>
                </c:pt>
                <c:pt idx="180" formatCode="0.000">
                  <c:v>5.9559545004102682E-2</c:v>
                </c:pt>
                <c:pt idx="181" formatCode="0.000">
                  <c:v>5.9559545004102682E-2</c:v>
                </c:pt>
                <c:pt idx="182" formatCode="0.000">
                  <c:v>5.9559545004102682E-2</c:v>
                </c:pt>
                <c:pt idx="183" formatCode="0.000">
                  <c:v>5.9559545004102682E-2</c:v>
                </c:pt>
                <c:pt idx="184" formatCode="0.000">
                  <c:v>5.9559545004102682E-2</c:v>
                </c:pt>
                <c:pt idx="185" formatCode="0.000">
                  <c:v>5.9559545004102682E-2</c:v>
                </c:pt>
                <c:pt idx="186" formatCode="0.000">
                  <c:v>5.9559545004102682E-2</c:v>
                </c:pt>
                <c:pt idx="187" formatCode="0.000">
                  <c:v>5.9559545004102682E-2</c:v>
                </c:pt>
                <c:pt idx="188" formatCode="0.000">
                  <c:v>5.9559545004102682E-2</c:v>
                </c:pt>
                <c:pt idx="189" formatCode="0.000">
                  <c:v>5.9559545004102682E-2</c:v>
                </c:pt>
                <c:pt idx="190" formatCode="0.000">
                  <c:v>5.9559545004102682E-2</c:v>
                </c:pt>
                <c:pt idx="191" formatCode="0.000">
                  <c:v>5.9559545004102682E-2</c:v>
                </c:pt>
                <c:pt idx="192" formatCode="0.000">
                  <c:v>5.9559545004102682E-2</c:v>
                </c:pt>
                <c:pt idx="193" formatCode="0.000">
                  <c:v>5.9559545004102682E-2</c:v>
                </c:pt>
                <c:pt idx="194" formatCode="0.000">
                  <c:v>5.9559545004102682E-2</c:v>
                </c:pt>
                <c:pt idx="195" formatCode="0.000">
                  <c:v>5.9559545004102682E-2</c:v>
                </c:pt>
                <c:pt idx="196" formatCode="0.000">
                  <c:v>5.9559545004102682E-2</c:v>
                </c:pt>
                <c:pt idx="197" formatCode="0.000">
                  <c:v>5.9559545004102682E-2</c:v>
                </c:pt>
                <c:pt idx="198" formatCode="0.000">
                  <c:v>5.9559545004102682E-2</c:v>
                </c:pt>
                <c:pt idx="199" formatCode="0.000">
                  <c:v>5.9559545004102682E-2</c:v>
                </c:pt>
                <c:pt idx="200" formatCode="0.000">
                  <c:v>2.4706730995623948E-2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87-4F71-8693-DEEE2D82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5744"/>
        <c:axId val="144986112"/>
      </c:scatterChart>
      <c:valAx>
        <c:axId val="14497574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4986112"/>
        <c:crosses val="autoZero"/>
        <c:crossBetween val="midCat"/>
        <c:majorUnit val="0.2"/>
      </c:valAx>
      <c:valAx>
        <c:axId val="1449861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497574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McCabe Thiele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Eqbm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0.21739130434782611</c:v>
                </c:pt>
                <c:pt idx="2">
                  <c:v>0.38461538461538458</c:v>
                </c:pt>
                <c:pt idx="3">
                  <c:v>0.51724137931034486</c:v>
                </c:pt>
                <c:pt idx="4">
                  <c:v>0.625</c:v>
                </c:pt>
                <c:pt idx="5">
                  <c:v>0.7142857142857143</c:v>
                </c:pt>
                <c:pt idx="6">
                  <c:v>0.78947368421052633</c:v>
                </c:pt>
                <c:pt idx="7">
                  <c:v>0.85365853658536595</c:v>
                </c:pt>
                <c:pt idx="8">
                  <c:v>0.90909090909090906</c:v>
                </c:pt>
                <c:pt idx="9">
                  <c:v>0.95744680851063824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2-4F59-B57C-8E6BB05D29D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Q 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1.25</c:v>
                </c:pt>
                <c:pt idx="1">
                  <c:v>1.1000000000000001</c:v>
                </c:pt>
                <c:pt idx="2">
                  <c:v>0.95</c:v>
                </c:pt>
                <c:pt idx="3">
                  <c:v>0.8</c:v>
                </c:pt>
                <c:pt idx="4">
                  <c:v>0.64999999999999991</c:v>
                </c:pt>
                <c:pt idx="5">
                  <c:v>0.5</c:v>
                </c:pt>
                <c:pt idx="6">
                  <c:v>0.35000000000000009</c:v>
                </c:pt>
                <c:pt idx="7">
                  <c:v>0.20000000000000018</c:v>
                </c:pt>
                <c:pt idx="8">
                  <c:v>4.9999999999999822E-2</c:v>
                </c:pt>
                <c:pt idx="9">
                  <c:v>-0.10000000000000009</c:v>
                </c:pt>
                <c:pt idx="10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2-4F59-B57C-8E6BB05D29D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EOL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0.29697000000000001</c:v>
                </c:pt>
                <c:pt idx="1">
                  <c:v>0.36657000000000001</c:v>
                </c:pt>
                <c:pt idx="2">
                  <c:v>0.43617</c:v>
                </c:pt>
                <c:pt idx="3">
                  <c:v>0.50577000000000005</c:v>
                </c:pt>
                <c:pt idx="4">
                  <c:v>0.57536999999999994</c:v>
                </c:pt>
                <c:pt idx="5">
                  <c:v>0.64497000000000004</c:v>
                </c:pt>
                <c:pt idx="6">
                  <c:v>0.71456999999999993</c:v>
                </c:pt>
                <c:pt idx="7">
                  <c:v>0.78416999999999992</c:v>
                </c:pt>
                <c:pt idx="8">
                  <c:v>0.85376999999999992</c:v>
                </c:pt>
                <c:pt idx="9">
                  <c:v>0.92337000000000002</c:v>
                </c:pt>
                <c:pt idx="10">
                  <c:v>0.99296999999999991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2-4F59-B57C-8E6BB05D29D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SOL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Sheet2!$E$2:$E$12</c:f>
              <c:numCache>
                <c:formatCode>General</c:formatCode>
                <c:ptCount val="11"/>
                <c:pt idx="0">
                  <c:v>-4.44822E-2</c:v>
                </c:pt>
                <c:pt idx="1">
                  <c:v>0.10379179999999999</c:v>
                </c:pt>
                <c:pt idx="2">
                  <c:v>0.25206580000000001</c:v>
                </c:pt>
                <c:pt idx="3">
                  <c:v>0.40033980000000002</c:v>
                </c:pt>
                <c:pt idx="4">
                  <c:v>0.54861379999999993</c:v>
                </c:pt>
                <c:pt idx="5">
                  <c:v>0.69688779999999995</c:v>
                </c:pt>
                <c:pt idx="6">
                  <c:v>0.84516179999999996</c:v>
                </c:pt>
                <c:pt idx="7">
                  <c:v>0.99343579999999987</c:v>
                </c:pt>
                <c:pt idx="8">
                  <c:v>1.1417097999999999</c:v>
                </c:pt>
                <c:pt idx="9">
                  <c:v>1.2899837999999999</c:v>
                </c:pt>
                <c:pt idx="10">
                  <c:v>1.4382577999999999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2-4F59-B57C-8E6BB05D29D0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2-4F59-B57C-8E6BB05D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620335"/>
        <c:axId val="1076615839"/>
      </c:lineChart>
      <c:catAx>
        <c:axId val="190462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15839"/>
        <c:crosses val="autoZero"/>
        <c:auto val="1"/>
        <c:lblAlgn val="ctr"/>
        <c:lblOffset val="100"/>
        <c:noMultiLvlLbl val="0"/>
      </c:catAx>
      <c:valAx>
        <c:axId val="10766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203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42862</xdr:rowOff>
    </xdr:from>
    <xdr:to>
      <xdr:col>14</xdr:col>
      <xdr:colOff>447675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1</xdr:row>
      <xdr:rowOff>23812</xdr:rowOff>
    </xdr:from>
    <xdr:to>
      <xdr:col>17</xdr:col>
      <xdr:colOff>444499</xdr:colOff>
      <xdr:row>25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0C6D0-FB44-4F6D-9731-80FC4AC63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heguid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8"/>
  <sheetViews>
    <sheetView tabSelected="1" topLeftCell="A3" zoomScale="110" zoomScaleNormal="100" workbookViewId="0">
      <selection activeCell="F10" sqref="F10"/>
    </sheetView>
  </sheetViews>
  <sheetFormatPr defaultRowHeight="14.4" x14ac:dyDescent="0.3"/>
  <cols>
    <col min="1" max="1" width="4.109375" customWidth="1"/>
    <col min="7" max="7" width="7.109375" customWidth="1"/>
    <col min="8" max="8" width="10" customWidth="1"/>
  </cols>
  <sheetData>
    <row r="1" spans="1:27" x14ac:dyDescent="0.3">
      <c r="A1" s="1"/>
      <c r="B1" s="2"/>
      <c r="C1" s="2"/>
      <c r="D1" s="2"/>
      <c r="E1" s="2"/>
      <c r="F1" s="2"/>
      <c r="G1" s="2"/>
      <c r="H1" s="3"/>
    </row>
    <row r="2" spans="1:27" ht="18" x14ac:dyDescent="0.3">
      <c r="A2" s="4"/>
      <c r="B2" s="47" t="s">
        <v>45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27" x14ac:dyDescent="0.3">
      <c r="A3" s="5"/>
      <c r="B3" s="46" t="s">
        <v>51</v>
      </c>
      <c r="C3" s="6"/>
      <c r="D3" s="6"/>
      <c r="E3" s="6"/>
      <c r="M3" s="7" t="s">
        <v>0</v>
      </c>
      <c r="N3" s="11" t="s">
        <v>54</v>
      </c>
      <c r="O3" s="8"/>
    </row>
    <row r="4" spans="1:27" x14ac:dyDescent="0.3">
      <c r="A4" s="5"/>
      <c r="B4" s="9" t="s">
        <v>52</v>
      </c>
      <c r="C4" s="6"/>
      <c r="D4" s="6"/>
      <c r="E4" s="6"/>
      <c r="M4" s="7" t="s">
        <v>1</v>
      </c>
      <c r="N4" s="10" t="s">
        <v>53</v>
      </c>
      <c r="O4" s="10"/>
      <c r="Q4" s="13" t="s">
        <v>12</v>
      </c>
      <c r="W4" s="13" t="s">
        <v>21</v>
      </c>
      <c r="Z4" s="13" t="s">
        <v>22</v>
      </c>
    </row>
    <row r="6" spans="1:27" x14ac:dyDescent="0.3">
      <c r="B6" t="s">
        <v>2</v>
      </c>
      <c r="E6" t="s">
        <v>3</v>
      </c>
      <c r="F6" s="27">
        <v>2.5</v>
      </c>
      <c r="Q6" t="s">
        <v>13</v>
      </c>
      <c r="W6" s="33" t="s">
        <v>19</v>
      </c>
      <c r="X6" s="34" t="s">
        <v>20</v>
      </c>
      <c r="Z6" s="33" t="s">
        <v>23</v>
      </c>
      <c r="AA6" s="34" t="s">
        <v>24</v>
      </c>
    </row>
    <row r="7" spans="1:27" x14ac:dyDescent="0.3">
      <c r="B7" t="s">
        <v>4</v>
      </c>
      <c r="E7" t="s">
        <v>5</v>
      </c>
      <c r="F7" s="27">
        <v>0.5</v>
      </c>
      <c r="Q7" t="s">
        <v>14</v>
      </c>
      <c r="W7" s="31">
        <v>0</v>
      </c>
      <c r="X7" s="35">
        <f>$F$6*W7/(1+W7*($F$6-1))</f>
        <v>0</v>
      </c>
      <c r="Z7" s="18">
        <v>0</v>
      </c>
      <c r="AA7" s="20">
        <v>0</v>
      </c>
    </row>
    <row r="8" spans="1:27" x14ac:dyDescent="0.3">
      <c r="B8" t="s">
        <v>6</v>
      </c>
      <c r="E8" t="s">
        <v>7</v>
      </c>
      <c r="F8" s="27">
        <v>0.98</v>
      </c>
      <c r="Q8" t="s">
        <v>15</v>
      </c>
      <c r="R8">
        <f>F10*(F6-1)</f>
        <v>0.89999999999999991</v>
      </c>
      <c r="W8" s="31">
        <v>0.01</v>
      </c>
      <c r="X8" s="35">
        <f t="shared" ref="X8:X71" si="0">$F$6*W8/(1+W8*($F$6-1))</f>
        <v>2.4630541871921187E-2</v>
      </c>
      <c r="Z8" s="19">
        <v>1</v>
      </c>
      <c r="AA8" s="22">
        <v>1</v>
      </c>
    </row>
    <row r="9" spans="1:27" x14ac:dyDescent="0.3">
      <c r="B9" t="s">
        <v>8</v>
      </c>
      <c r="E9" t="s">
        <v>9</v>
      </c>
      <c r="F9" s="27">
        <v>0.03</v>
      </c>
      <c r="Q9" t="s">
        <v>16</v>
      </c>
      <c r="R9">
        <f>F10-F7*(F6-1)-F6*(F10-1)</f>
        <v>0.85</v>
      </c>
      <c r="W9" s="31">
        <v>0.02</v>
      </c>
      <c r="X9" s="35">
        <f t="shared" si="0"/>
        <v>4.8543689320388349E-2</v>
      </c>
    </row>
    <row r="10" spans="1:27" x14ac:dyDescent="0.3">
      <c r="B10" t="s">
        <v>10</v>
      </c>
      <c r="E10" t="s">
        <v>11</v>
      </c>
      <c r="F10" s="27">
        <v>0.6</v>
      </c>
      <c r="Q10" t="s">
        <v>17</v>
      </c>
      <c r="R10">
        <f>-1*F7</f>
        <v>-0.5</v>
      </c>
      <c r="W10" s="31">
        <v>0.03</v>
      </c>
      <c r="X10" s="35">
        <f t="shared" si="0"/>
        <v>7.1770334928229665E-2</v>
      </c>
    </row>
    <row r="11" spans="1:27" x14ac:dyDescent="0.3">
      <c r="B11" t="s">
        <v>28</v>
      </c>
      <c r="E11" t="s">
        <v>27</v>
      </c>
      <c r="F11" s="15">
        <f>R21</f>
        <v>1.5364723311531887</v>
      </c>
      <c r="Q11" t="s">
        <v>18</v>
      </c>
      <c r="S11">
        <f>(R9^2-4*R8*R10)</f>
        <v>2.5225</v>
      </c>
      <c r="T11" t="b">
        <f>IF(S11&gt;=0,TRUE,FALSE)</f>
        <v>1</v>
      </c>
      <c r="W11" s="31">
        <v>0.04</v>
      </c>
      <c r="X11" s="35">
        <f t="shared" si="0"/>
        <v>9.4339622641509441E-2</v>
      </c>
    </row>
    <row r="12" spans="1:27" x14ac:dyDescent="0.3">
      <c r="B12" t="s">
        <v>29</v>
      </c>
      <c r="F12" s="27">
        <v>1.5</v>
      </c>
      <c r="G12" t="s">
        <v>30</v>
      </c>
      <c r="Q12" t="s">
        <v>46</v>
      </c>
      <c r="S12" s="2">
        <f>IF(T11,IF(R8=0,-1*R10/R9,(-1*R9+SQRT(R9^2-4*R8*R10))/(2*R8)),"")</f>
        <v>0.41013223190381065</v>
      </c>
      <c r="W12" s="31">
        <v>0.05</v>
      </c>
      <c r="X12" s="35">
        <f t="shared" si="0"/>
        <v>0.11627906976744186</v>
      </c>
    </row>
    <row r="13" spans="1:27" x14ac:dyDescent="0.3">
      <c r="F13" s="15">
        <f>F12*F11</f>
        <v>2.3047084967297833</v>
      </c>
      <c r="Q13" t="s">
        <v>47</v>
      </c>
      <c r="S13" s="2">
        <f>F6*S12/(1+S12*(F6-1))</f>
        <v>0.63480165214428419</v>
      </c>
      <c r="W13" s="31">
        <v>0.06</v>
      </c>
      <c r="X13" s="35">
        <f t="shared" si="0"/>
        <v>0.13761467889908255</v>
      </c>
    </row>
    <row r="14" spans="1:27" x14ac:dyDescent="0.3">
      <c r="B14" t="s">
        <v>32</v>
      </c>
      <c r="F14" s="28"/>
      <c r="W14" s="31">
        <v>7.0000000000000007E-2</v>
      </c>
      <c r="X14" s="35">
        <f t="shared" si="0"/>
        <v>0.15837104072398192</v>
      </c>
    </row>
    <row r="15" spans="1:27" x14ac:dyDescent="0.3">
      <c r="B15" t="s">
        <v>31</v>
      </c>
      <c r="F15" s="30">
        <f>IF(F14="",F13,F14)</f>
        <v>2.3047084967297833</v>
      </c>
      <c r="Q15" s="16" t="s">
        <v>25</v>
      </c>
      <c r="T15" s="16" t="s">
        <v>26</v>
      </c>
      <c r="W15" s="31">
        <v>0.08</v>
      </c>
      <c r="X15" s="35">
        <f t="shared" si="0"/>
        <v>0.17857142857142858</v>
      </c>
    </row>
    <row r="16" spans="1:27" x14ac:dyDescent="0.3">
      <c r="Q16" s="33" t="s">
        <v>19</v>
      </c>
      <c r="R16" s="34" t="s">
        <v>20</v>
      </c>
      <c r="T16" s="33" t="s">
        <v>19</v>
      </c>
      <c r="U16" s="34" t="s">
        <v>20</v>
      </c>
      <c r="W16" s="31">
        <v>0.09</v>
      </c>
      <c r="X16" s="35">
        <f t="shared" si="0"/>
        <v>0.19823788546255505</v>
      </c>
    </row>
    <row r="17" spans="2:24" x14ac:dyDescent="0.3">
      <c r="B17" t="s">
        <v>39</v>
      </c>
      <c r="F17" s="29">
        <f>J37</f>
        <v>8</v>
      </c>
      <c r="Q17" s="38">
        <f>F7</f>
        <v>0.5</v>
      </c>
      <c r="R17" s="40">
        <v>0</v>
      </c>
      <c r="T17" s="38">
        <f>F8</f>
        <v>0.98</v>
      </c>
      <c r="U17" s="40">
        <v>0</v>
      </c>
      <c r="W17" s="31">
        <v>0.1</v>
      </c>
      <c r="X17" s="35">
        <f t="shared" si="0"/>
        <v>0.21739130434782611</v>
      </c>
    </row>
    <row r="18" spans="2:24" x14ac:dyDescent="0.3">
      <c r="B18" t="s">
        <v>44</v>
      </c>
      <c r="F18" s="30">
        <f>I46</f>
        <v>13.798508136998201</v>
      </c>
      <c r="Q18" s="38">
        <f>Q17</f>
        <v>0.5</v>
      </c>
      <c r="R18" s="40">
        <f>Q17</f>
        <v>0.5</v>
      </c>
      <c r="T18" s="38">
        <f>T17</f>
        <v>0.98</v>
      </c>
      <c r="U18" s="40">
        <f>T18</f>
        <v>0.98</v>
      </c>
      <c r="W18" s="31">
        <v>0.11</v>
      </c>
      <c r="X18" s="35">
        <f t="shared" si="0"/>
        <v>0.23605150214592277</v>
      </c>
    </row>
    <row r="19" spans="2:24" x14ac:dyDescent="0.3">
      <c r="Q19" s="39">
        <f>IF(T11,S12,"")</f>
        <v>0.41013223190381065</v>
      </c>
      <c r="R19" s="41">
        <f>IF(T11,S13,"")</f>
        <v>0.63480165214428419</v>
      </c>
      <c r="T19" s="42">
        <f>IF(T11,0,"")</f>
        <v>0</v>
      </c>
      <c r="U19" s="43">
        <f>IF(T11,F8-F8*(S13-F8)/(S12-F8),"")</f>
        <v>0.38636337087676809</v>
      </c>
      <c r="W19" s="31">
        <v>0.12</v>
      </c>
      <c r="X19" s="35">
        <f t="shared" si="0"/>
        <v>0.25423728813559321</v>
      </c>
    </row>
    <row r="20" spans="2:24" x14ac:dyDescent="0.3">
      <c r="W20" s="31">
        <v>0.13</v>
      </c>
      <c r="X20" s="35">
        <f t="shared" si="0"/>
        <v>0.27196652719665271</v>
      </c>
    </row>
    <row r="21" spans="2:24" x14ac:dyDescent="0.3">
      <c r="Q21" t="s">
        <v>27</v>
      </c>
      <c r="R21" s="17">
        <f>F8/U19-1</f>
        <v>1.5364723311531887</v>
      </c>
      <c r="W21" s="31">
        <v>0.14000000000000001</v>
      </c>
      <c r="X21" s="35">
        <f t="shared" si="0"/>
        <v>0.28925619834710747</v>
      </c>
    </row>
    <row r="22" spans="2:24" x14ac:dyDescent="0.3">
      <c r="W22" s="31">
        <v>0.15</v>
      </c>
      <c r="X22" s="35">
        <f t="shared" si="0"/>
        <v>0.30612244897959179</v>
      </c>
    </row>
    <row r="23" spans="2:24" x14ac:dyDescent="0.3">
      <c r="Q23" s="13" t="s">
        <v>33</v>
      </c>
      <c r="W23" s="31">
        <v>0.16</v>
      </c>
      <c r="X23" s="35">
        <f t="shared" si="0"/>
        <v>0.32258064516129037</v>
      </c>
    </row>
    <row r="24" spans="2:24" x14ac:dyDescent="0.3">
      <c r="W24" s="31">
        <v>0.17</v>
      </c>
      <c r="X24" s="35">
        <f t="shared" si="0"/>
        <v>0.33864541832669331</v>
      </c>
    </row>
    <row r="25" spans="2:24" x14ac:dyDescent="0.3">
      <c r="Q25" t="s">
        <v>34</v>
      </c>
      <c r="W25" s="31">
        <v>0.18</v>
      </c>
      <c r="X25" s="35">
        <f t="shared" si="0"/>
        <v>0.3543307086614173</v>
      </c>
    </row>
    <row r="26" spans="2:24" x14ac:dyDescent="0.3">
      <c r="Q26" t="s">
        <v>48</v>
      </c>
      <c r="R26" s="2">
        <f>(F8*(F10-1)+F7*(F15+1))/(F15+F10)</f>
        <v>0.43390042401288809</v>
      </c>
      <c r="W26" s="31">
        <v>0.19</v>
      </c>
      <c r="X26" s="35">
        <f t="shared" si="0"/>
        <v>0.36964980544747078</v>
      </c>
    </row>
    <row r="27" spans="2:24" x14ac:dyDescent="0.3">
      <c r="Q27" t="s">
        <v>49</v>
      </c>
      <c r="R27" s="2">
        <f>R26*F15/(F15+1)+F8/(F15+1)</f>
        <v>0.59914936398066798</v>
      </c>
      <c r="W27" s="31">
        <v>0.2</v>
      </c>
      <c r="X27" s="35">
        <f t="shared" si="0"/>
        <v>0.38461538461538458</v>
      </c>
    </row>
    <row r="28" spans="2:24" x14ac:dyDescent="0.3">
      <c r="Q28" t="s">
        <v>35</v>
      </c>
      <c r="W28" s="31">
        <v>0.21</v>
      </c>
      <c r="X28" s="35">
        <f t="shared" si="0"/>
        <v>0.39923954372623577</v>
      </c>
    </row>
    <row r="29" spans="2:24" x14ac:dyDescent="0.3">
      <c r="Q29" s="33" t="s">
        <v>23</v>
      </c>
      <c r="R29" s="34" t="s">
        <v>24</v>
      </c>
      <c r="W29" s="31">
        <v>0.22</v>
      </c>
      <c r="X29" s="35">
        <f t="shared" si="0"/>
        <v>0.4135338345864662</v>
      </c>
    </row>
    <row r="30" spans="2:24" x14ac:dyDescent="0.3">
      <c r="Q30" s="18">
        <f>F8</f>
        <v>0.98</v>
      </c>
      <c r="R30" s="20">
        <f>Q30</f>
        <v>0.98</v>
      </c>
      <c r="W30" s="31">
        <v>0.23</v>
      </c>
      <c r="X30" s="35">
        <f t="shared" si="0"/>
        <v>0.42750929368029744</v>
      </c>
    </row>
    <row r="31" spans="2:24" x14ac:dyDescent="0.3">
      <c r="Q31" s="37">
        <f>R26</f>
        <v>0.43390042401288809</v>
      </c>
      <c r="R31" s="21">
        <f>R27</f>
        <v>0.59914936398066798</v>
      </c>
      <c r="W31" s="31">
        <v>0.24</v>
      </c>
      <c r="X31" s="35">
        <f t="shared" si="0"/>
        <v>0.44117647058823534</v>
      </c>
    </row>
    <row r="32" spans="2:24" x14ac:dyDescent="0.3">
      <c r="Q32" s="18">
        <f>F9</f>
        <v>0.03</v>
      </c>
      <c r="R32" s="20">
        <f>Q32</f>
        <v>0.03</v>
      </c>
      <c r="W32" s="31">
        <v>0.25</v>
      </c>
      <c r="X32" s="35">
        <f t="shared" si="0"/>
        <v>0.45454545454545453</v>
      </c>
    </row>
    <row r="33" spans="2:24" x14ac:dyDescent="0.3">
      <c r="Q33" s="19">
        <f>Q32</f>
        <v>0.03</v>
      </c>
      <c r="R33" s="22">
        <v>0</v>
      </c>
      <c r="W33" s="31">
        <v>0.26</v>
      </c>
      <c r="X33" s="35">
        <f t="shared" si="0"/>
        <v>0.46762589928057552</v>
      </c>
    </row>
    <row r="34" spans="2:24" x14ac:dyDescent="0.3">
      <c r="W34" s="31">
        <v>0.27</v>
      </c>
      <c r="X34" s="35">
        <f t="shared" si="0"/>
        <v>0.4804270462633452</v>
      </c>
    </row>
    <row r="35" spans="2:24" x14ac:dyDescent="0.3">
      <c r="C35" s="12" t="s">
        <v>36</v>
      </c>
      <c r="W35" s="31">
        <v>0.28000000000000003</v>
      </c>
      <c r="X35" s="35">
        <f t="shared" si="0"/>
        <v>0.4929577464788733</v>
      </c>
    </row>
    <row r="36" spans="2:24" x14ac:dyDescent="0.3">
      <c r="W36" s="31">
        <v>0.28999999999999998</v>
      </c>
      <c r="X36" s="35">
        <f t="shared" si="0"/>
        <v>0.50522648083623689</v>
      </c>
    </row>
    <row r="37" spans="2:24" x14ac:dyDescent="0.3">
      <c r="B37" s="44" t="s">
        <v>50</v>
      </c>
      <c r="C37" s="44" t="s">
        <v>23</v>
      </c>
      <c r="D37" s="44" t="s">
        <v>24</v>
      </c>
      <c r="E37" s="45" t="s">
        <v>37</v>
      </c>
      <c r="F37" s="45" t="s">
        <v>38</v>
      </c>
      <c r="H37" t="s">
        <v>39</v>
      </c>
      <c r="J37">
        <f>IFERROR(IF(SUM(E38:E237)=0,"Not Determinable",SUM(E38:E237)),"Not Determinable")</f>
        <v>8</v>
      </c>
      <c r="W37" s="31">
        <v>0.3</v>
      </c>
      <c r="X37" s="35">
        <f t="shared" si="0"/>
        <v>0.51724137931034486</v>
      </c>
    </row>
    <row r="38" spans="2:24" x14ac:dyDescent="0.3">
      <c r="B38" s="23"/>
      <c r="C38" s="23">
        <f>F8</f>
        <v>0.98</v>
      </c>
      <c r="D38" s="23">
        <f>F8</f>
        <v>0.98</v>
      </c>
      <c r="E38" s="23"/>
      <c r="F38" s="23"/>
      <c r="H38" t="s">
        <v>40</v>
      </c>
      <c r="J38">
        <f>SUM(F38:F237)</f>
        <v>14</v>
      </c>
      <c r="W38" s="31">
        <v>0.31</v>
      </c>
      <c r="X38" s="35">
        <f t="shared" si="0"/>
        <v>0.52901023890784993</v>
      </c>
    </row>
    <row r="39" spans="2:24" x14ac:dyDescent="0.3">
      <c r="B39" s="23">
        <v>1</v>
      </c>
      <c r="C39" s="24">
        <f>D39/($F$6-D39*($F$6-1))</f>
        <v>0.95145631067961156</v>
      </c>
      <c r="D39" s="23">
        <f>D38</f>
        <v>0.98</v>
      </c>
      <c r="E39" s="23" t="str">
        <f>IF(C39&lt;$R$26,B39,"")</f>
        <v/>
      </c>
      <c r="F39" s="23" t="str">
        <f>IF(C39&lt;$F$9,B39,"")</f>
        <v/>
      </c>
      <c r="W39" s="31">
        <v>0.32</v>
      </c>
      <c r="X39" s="35">
        <f t="shared" si="0"/>
        <v>0.54054054054054057</v>
      </c>
    </row>
    <row r="40" spans="2:24" x14ac:dyDescent="0.3">
      <c r="B40" s="23"/>
      <c r="C40" s="24">
        <f>C39</f>
        <v>0.95145631067961156</v>
      </c>
      <c r="D40" s="24">
        <f>IF(C40&gt;=$R$26,($F$15/(1+$F$15))*C40+$F$8/($F$15+1),IF(C40&gt;=$F$9,(C40-$F$9)*($R$27-$F$9)/($R$26-$F$9)+$F$9,D39))</f>
        <v>0.96009358968580349</v>
      </c>
      <c r="E40" s="23"/>
      <c r="F40" s="23"/>
      <c r="H40" s="13" t="s">
        <v>41</v>
      </c>
      <c r="W40" s="31">
        <v>0.33</v>
      </c>
      <c r="X40" s="35">
        <f t="shared" si="0"/>
        <v>0.55183946488294311</v>
      </c>
    </row>
    <row r="41" spans="2:24" x14ac:dyDescent="0.3">
      <c r="B41" s="23">
        <v>2</v>
      </c>
      <c r="C41" s="24">
        <f>D41/($F$6-D41*($F$6-1))</f>
        <v>0.90586864115854848</v>
      </c>
      <c r="D41" s="24">
        <f>D40</f>
        <v>0.96009358968580349</v>
      </c>
      <c r="E41" s="23" t="str">
        <f>IF(AND(C41&lt;$R$26,SUM($E$38:E40)=0),B41,"")</f>
        <v/>
      </c>
      <c r="F41" s="23" t="str">
        <f>IF(AND(C41&lt;$F$9,SUM($F$38:F40)=0),B41,"")</f>
        <v/>
      </c>
      <c r="W41" s="31">
        <v>0.34</v>
      </c>
      <c r="X41" s="35">
        <f t="shared" si="0"/>
        <v>0.56291390728476831</v>
      </c>
    </row>
    <row r="42" spans="2:24" x14ac:dyDescent="0.3">
      <c r="B42" s="23"/>
      <c r="C42" s="24">
        <f t="shared" ref="C42" si="1">C41</f>
        <v>0.90586864115854848</v>
      </c>
      <c r="D42" s="24">
        <f>IF(C42&gt;=$R$26,($F$15/(1+$F$15))*C42+$F$8/($F$15+1),IF(C42&gt;=$F$9,(C42-$F$9)*($R$27-$F$9)/($R$26-$F$9)+$F$9,D41))</f>
        <v>0.92830068286958256</v>
      </c>
      <c r="E42" s="23"/>
      <c r="F42" s="23"/>
      <c r="H42" t="s">
        <v>42</v>
      </c>
      <c r="I42" t="s">
        <v>23</v>
      </c>
      <c r="W42" s="31">
        <v>0.35</v>
      </c>
      <c r="X42" s="35">
        <f t="shared" si="0"/>
        <v>0.57377049180327877</v>
      </c>
    </row>
    <row r="43" spans="2:24" x14ac:dyDescent="0.3">
      <c r="B43" s="23">
        <v>3</v>
      </c>
      <c r="C43" s="24">
        <f t="shared" ref="C43" si="2">D43/($F$6-D43*($F$6-1))</f>
        <v>0.83815768263117962</v>
      </c>
      <c r="D43" s="24">
        <f t="shared" ref="D43" si="3">D42</f>
        <v>0.92830068286958256</v>
      </c>
      <c r="E43" s="23" t="str">
        <f>IF(AND(C43&lt;$R$26,SUM($E$38:E42)=0),B43,"")</f>
        <v/>
      </c>
      <c r="F43" s="23" t="str">
        <f>IF(AND(C43&lt;$F$9,SUM($F$38:F42)=0),B43,"")</f>
        <v/>
      </c>
      <c r="H43">
        <f>J38-1</f>
        <v>13</v>
      </c>
      <c r="I43" s="14">
        <f>VLOOKUP(H43,$B$38:$C$237,2)</f>
        <v>5.0977116933386663E-2</v>
      </c>
      <c r="W43" s="31">
        <v>0.36</v>
      </c>
      <c r="X43" s="35">
        <f t="shared" si="0"/>
        <v>0.58441558441558439</v>
      </c>
    </row>
    <row r="44" spans="2:24" x14ac:dyDescent="0.3">
      <c r="B44" s="23"/>
      <c r="C44" s="24">
        <f t="shared" ref="C44" si="4">C43</f>
        <v>0.83815768263117962</v>
      </c>
      <c r="D44" s="24">
        <f>IF(C44&gt;=$R$26,($F$15/(1+$F$15))*C44+$F$8/($F$15+1),IF(C44&gt;=$F$9,(C44-$F$9)*($R$27-$F$9)/($R$26-$F$9)+$F$9,D43))</f>
        <v>0.88107896222639415</v>
      </c>
      <c r="E44" s="23"/>
      <c r="F44" s="23"/>
      <c r="H44">
        <f>J38</f>
        <v>14</v>
      </c>
      <c r="I44" s="14">
        <f>VLOOKUP(H44,$B$38:$C$237,2)</f>
        <v>2.4706730995623948E-2</v>
      </c>
      <c r="W44" s="31">
        <v>0.37</v>
      </c>
      <c r="X44" s="35">
        <f t="shared" si="0"/>
        <v>0.59485530546623799</v>
      </c>
    </row>
    <row r="45" spans="2:24" x14ac:dyDescent="0.3">
      <c r="B45" s="23">
        <v>4</v>
      </c>
      <c r="C45" s="24">
        <f t="shared" ref="C45" si="5">D45/($F$6-D45*($F$6-1))</f>
        <v>0.74770260722971194</v>
      </c>
      <c r="D45" s="24">
        <f t="shared" ref="D45" si="6">D44</f>
        <v>0.88107896222639415</v>
      </c>
      <c r="E45" s="23" t="str">
        <f>IF(AND(C45&lt;$R$26,SUM($E$38:E44)=0),B45,"")</f>
        <v/>
      </c>
      <c r="F45" s="23" t="str">
        <f>IF(AND(C45&lt;$F$9,SUM($F$38:F44)=0),B45,"")</f>
        <v/>
      </c>
      <c r="H45" t="s">
        <v>43</v>
      </c>
      <c r="I45">
        <f>(I43-F9)/(I43-I44)</f>
        <v>0.79850813699820178</v>
      </c>
      <c r="W45" s="31">
        <v>0.38</v>
      </c>
      <c r="X45" s="35">
        <f t="shared" si="0"/>
        <v>0.60509554140127386</v>
      </c>
    </row>
    <row r="46" spans="2:24" x14ac:dyDescent="0.3">
      <c r="B46" s="23"/>
      <c r="C46" s="24">
        <f t="shared" ref="C46" si="7">C45</f>
        <v>0.74770260722971194</v>
      </c>
      <c r="D46" s="24">
        <f>IF(C46&gt;=$R$26,($F$15/(1+$F$15))*C46+$F$8/($F$15+1),IF(C46&gt;=$F$9,(C46-$F$9)*($R$27-$F$9)/($R$26-$F$9)+$F$9,D45))</f>
        <v>0.81799546150117364</v>
      </c>
      <c r="E46" s="23"/>
      <c r="F46" s="23"/>
      <c r="H46" t="s">
        <v>38</v>
      </c>
      <c r="I46">
        <f>IFERROR(H43+I45,"Not Determinable")</f>
        <v>13.798508136998201</v>
      </c>
      <c r="W46" s="31">
        <v>0.39</v>
      </c>
      <c r="X46" s="35">
        <f t="shared" si="0"/>
        <v>0.61514195583596221</v>
      </c>
    </row>
    <row r="47" spans="2:24" x14ac:dyDescent="0.3">
      <c r="B47" s="23">
        <v>5</v>
      </c>
      <c r="C47" s="24">
        <f t="shared" ref="C47" si="8">D47/($F$6-D47*($F$6-1))</f>
        <v>0.64256958919810214</v>
      </c>
      <c r="D47" s="24">
        <f t="shared" ref="D47" si="9">D46</f>
        <v>0.81799546150117364</v>
      </c>
      <c r="E47" s="23" t="str">
        <f>IF(AND(C47&lt;$R$26,SUM($E$38:E46)=0),B47,"")</f>
        <v/>
      </c>
      <c r="F47" s="23" t="str">
        <f>IF(AND(C47&lt;$F$9,SUM($F$38:F46)=0),B47,"")</f>
        <v/>
      </c>
      <c r="W47" s="31">
        <v>0.4</v>
      </c>
      <c r="X47" s="35">
        <f t="shared" si="0"/>
        <v>0.625</v>
      </c>
    </row>
    <row r="48" spans="2:24" x14ac:dyDescent="0.3">
      <c r="B48" s="23"/>
      <c r="C48" s="24">
        <f t="shared" ref="C48" si="10">C47</f>
        <v>0.64256958919810214</v>
      </c>
      <c r="D48" s="24">
        <f>IF(C48&gt;=$R$26,($F$15/(1+$F$15))*C48+$F$8/($F$15+1),IF(C48&gt;=$F$9,(C48-$F$9)*($R$27-$F$9)/($R$26-$F$9)+$F$9,D47))</f>
        <v>0.74467554230585931</v>
      </c>
      <c r="E48" s="23"/>
      <c r="F48" s="23"/>
      <c r="W48" s="31">
        <v>0.41</v>
      </c>
      <c r="X48" s="35">
        <f t="shared" si="0"/>
        <v>0.6346749226006192</v>
      </c>
    </row>
    <row r="49" spans="2:24" x14ac:dyDescent="0.3">
      <c r="B49" s="23">
        <v>6</v>
      </c>
      <c r="C49" s="24">
        <f t="shared" ref="C49" si="11">D49/($F$6-D49*($F$6-1))</f>
        <v>0.53845459942080864</v>
      </c>
      <c r="D49" s="24">
        <f t="shared" ref="D49" si="12">D48</f>
        <v>0.74467554230585931</v>
      </c>
      <c r="E49" s="23" t="str">
        <f>IF(AND(C49&lt;$R$26,SUM($E$38:E48)=0),B49,"")</f>
        <v/>
      </c>
      <c r="F49" s="23" t="str">
        <f>IF(AND(C49&lt;$F$9,SUM($F$38:F48)=0),B49,"")</f>
        <v/>
      </c>
      <c r="W49" s="31">
        <v>0.42</v>
      </c>
      <c r="X49" s="35">
        <f t="shared" si="0"/>
        <v>0.64417177914110435</v>
      </c>
    </row>
    <row r="50" spans="2:24" x14ac:dyDescent="0.3">
      <c r="B50" s="23"/>
      <c r="C50" s="24">
        <f t="shared" ref="C50" si="13">C49</f>
        <v>0.53845459942080864</v>
      </c>
      <c r="D50" s="24">
        <f>IF(C50&gt;=$R$26,($F$15/(1+$F$15))*C50+$F$8/($F$15+1),IF(C50&gt;=$F$9,(C50-$F$9)*($R$27-$F$9)/($R$26-$F$9)+$F$9,D49))</f>
        <v>0.67206559749102524</v>
      </c>
      <c r="E50" s="23"/>
      <c r="F50" s="23"/>
      <c r="W50" s="31">
        <v>0.43</v>
      </c>
      <c r="X50" s="35">
        <f t="shared" si="0"/>
        <v>0.65349544072948329</v>
      </c>
    </row>
    <row r="51" spans="2:24" x14ac:dyDescent="0.3">
      <c r="B51" s="23">
        <v>7</v>
      </c>
      <c r="C51" s="24">
        <f t="shared" ref="C51" si="14">D51/($F$6-D51*($F$6-1))</f>
        <v>0.45047581944792908</v>
      </c>
      <c r="D51" s="24">
        <f t="shared" ref="D51" si="15">D50</f>
        <v>0.67206559749102524</v>
      </c>
      <c r="E51" s="23" t="str">
        <f>IF(AND(C51&lt;$R$26,SUM($E$38:E50)=0),B51,"")</f>
        <v/>
      </c>
      <c r="F51" s="23" t="str">
        <f>IF(AND(C51&lt;$F$9,SUM($F$38:F50)=0),B51,"")</f>
        <v/>
      </c>
      <c r="W51" s="31">
        <v>0.44</v>
      </c>
      <c r="X51" s="35">
        <f t="shared" si="0"/>
        <v>0.66265060240963858</v>
      </c>
    </row>
    <row r="52" spans="2:24" x14ac:dyDescent="0.3">
      <c r="B52" s="23"/>
      <c r="C52" s="24">
        <f t="shared" ref="C52" si="16">C51</f>
        <v>0.45047581944792908</v>
      </c>
      <c r="D52" s="24">
        <f>IF(C52&gt;=$R$26,($F$15/(1+$F$15))*C52+$F$8/($F$15+1),IF(C52&gt;=$F$9,(C52-$F$9)*($R$27-$F$9)/($R$26-$F$9)+$F$9,D51))</f>
        <v>0.61070906878779319</v>
      </c>
      <c r="E52" s="23"/>
      <c r="F52" s="23"/>
      <c r="W52" s="31">
        <v>0.45</v>
      </c>
      <c r="X52" s="35">
        <f t="shared" si="0"/>
        <v>0.67164179104477606</v>
      </c>
    </row>
    <row r="53" spans="2:24" x14ac:dyDescent="0.3">
      <c r="B53" s="23">
        <v>8</v>
      </c>
      <c r="C53" s="24">
        <f t="shared" ref="C53" si="17">D53/($F$6-D53*($F$6-1))</f>
        <v>0.38556413629646913</v>
      </c>
      <c r="D53" s="24">
        <f t="shared" ref="D53" si="18">D52</f>
        <v>0.61070906878779319</v>
      </c>
      <c r="E53" s="23">
        <f>IF(AND(C53&lt;$R$26,SUM($E$38:E52)=0),B53,"")</f>
        <v>8</v>
      </c>
      <c r="F53" s="23" t="str">
        <f>IF(AND(C53&lt;$F$9,SUM($F$38:F52)=0),B53,"")</f>
        <v/>
      </c>
      <c r="W53" s="31">
        <v>0.46</v>
      </c>
      <c r="X53" s="35">
        <f t="shared" si="0"/>
        <v>0.68047337278106523</v>
      </c>
    </row>
    <row r="54" spans="2:24" x14ac:dyDescent="0.3">
      <c r="B54" s="23"/>
      <c r="C54" s="24">
        <f t="shared" ref="C54" si="19">C53</f>
        <v>0.38556413629646913</v>
      </c>
      <c r="D54" s="24">
        <f>IF(C54&gt;=$R$26,($F$15/(1+$F$15))*C54+$F$8/($F$15+1),IF(C54&gt;=$F$9,(C54-$F$9)*($R$27-$F$9)/($R$26-$F$9)+$F$9,D53))</f>
        <v>0.53103711211012128</v>
      </c>
      <c r="E54" s="23"/>
      <c r="F54" s="23"/>
      <c r="W54" s="31">
        <v>0.47</v>
      </c>
      <c r="X54" s="35">
        <f t="shared" si="0"/>
        <v>0.68914956011730188</v>
      </c>
    </row>
    <row r="55" spans="2:24" x14ac:dyDescent="0.3">
      <c r="B55" s="23">
        <v>9</v>
      </c>
      <c r="C55" s="24">
        <f t="shared" ref="C55" si="20">D55/($F$6-D55*($F$6-1))</f>
        <v>0.31174315601973873</v>
      </c>
      <c r="D55" s="24">
        <f t="shared" ref="D55" si="21">D54</f>
        <v>0.53103711211012128</v>
      </c>
      <c r="E55" s="23" t="str">
        <f>IF(AND(C55&lt;$R$26,SUM($E$38:E54)=0),B55,"")</f>
        <v/>
      </c>
      <c r="F55" s="23" t="str">
        <f>IF(AND(C55&lt;$F$9,SUM($F$38:F54)=0),B55,"")</f>
        <v/>
      </c>
      <c r="W55" s="31">
        <v>0.48</v>
      </c>
      <c r="X55" s="35">
        <f t="shared" si="0"/>
        <v>0.69767441860465118</v>
      </c>
    </row>
    <row r="56" spans="2:24" x14ac:dyDescent="0.3">
      <c r="B56" s="23"/>
      <c r="C56" s="24">
        <f t="shared" ref="C56" si="22">C55</f>
        <v>0.31174315601973873</v>
      </c>
      <c r="D56" s="24">
        <f>IF(C56&gt;=$R$26,($F$15/(1+$F$15))*C56+$F$8/($F$15+1),IF(C56&gt;=$F$9,(C56-$F$9)*($R$27-$F$9)/($R$26-$F$9)+$F$9,D55))</f>
        <v>0.42701354225224508</v>
      </c>
      <c r="E56" s="23"/>
      <c r="F56" s="23"/>
      <c r="W56" s="31">
        <v>0.49</v>
      </c>
      <c r="X56" s="35">
        <f t="shared" si="0"/>
        <v>0.70605187319884732</v>
      </c>
    </row>
    <row r="57" spans="2:24" x14ac:dyDescent="0.3">
      <c r="B57" s="23">
        <v>10</v>
      </c>
      <c r="C57" s="24">
        <f t="shared" ref="C57" si="23">D57/($F$6-D57*($F$6-1))</f>
        <v>0.22964141276964323</v>
      </c>
      <c r="D57" s="24">
        <f t="shared" ref="D57" si="24">D56</f>
        <v>0.42701354225224508</v>
      </c>
      <c r="E57" s="23" t="str">
        <f>IF(AND(C57&lt;$R$26,SUM($E$38:E56)=0),B57,"")</f>
        <v/>
      </c>
      <c r="F57" s="23" t="str">
        <f>IF(AND(C57&lt;$F$9,SUM($F$38:F56)=0),B57,"")</f>
        <v/>
      </c>
      <c r="W57" s="31">
        <v>0.5</v>
      </c>
      <c r="X57" s="35">
        <f t="shared" si="0"/>
        <v>0.7142857142857143</v>
      </c>
    </row>
    <row r="58" spans="2:24" x14ac:dyDescent="0.3">
      <c r="B58" s="23"/>
      <c r="C58" s="24">
        <f t="shared" ref="C58" si="25">C57</f>
        <v>0.22964141276964323</v>
      </c>
      <c r="D58" s="24">
        <f>IF(C58&gt;=$R$26,($F$15/(1+$F$15))*C58+$F$8/($F$15+1),IF(C58&gt;=$F$9,(C58-$F$9)*($R$27-$F$9)/($R$26-$F$9)+$F$9,D57))</f>
        <v>0.3113212770938284</v>
      </c>
      <c r="E58" s="23"/>
      <c r="F58" s="23"/>
      <c r="W58" s="31">
        <v>0.51</v>
      </c>
      <c r="X58" s="35">
        <f t="shared" si="0"/>
        <v>0.7223796033994333</v>
      </c>
    </row>
    <row r="59" spans="2:24" x14ac:dyDescent="0.3">
      <c r="B59" s="23">
        <v>11</v>
      </c>
      <c r="C59" s="24">
        <f t="shared" ref="C59" si="26">D59/($F$6-D59*($F$6-1))</f>
        <v>0.15313256654671958</v>
      </c>
      <c r="D59" s="24">
        <f t="shared" ref="D59" si="27">D58</f>
        <v>0.3113212770938284</v>
      </c>
      <c r="E59" s="23" t="str">
        <f>IF(AND(C59&lt;$R$26,SUM($E$38:E58)=0),B59,"")</f>
        <v/>
      </c>
      <c r="F59" s="23" t="str">
        <f>IF(AND(C59&lt;$F$9,SUM($F$38:F58)=0),B59,"")</f>
        <v/>
      </c>
      <c r="W59" s="31">
        <v>0.52</v>
      </c>
      <c r="X59" s="35">
        <f t="shared" si="0"/>
        <v>0.7303370786516854</v>
      </c>
    </row>
    <row r="60" spans="2:24" x14ac:dyDescent="0.3">
      <c r="B60" s="23"/>
      <c r="C60" s="24">
        <f t="shared" ref="C60" si="28">C59</f>
        <v>0.15313256654671958</v>
      </c>
      <c r="D60" s="24">
        <f>IF(C60&gt;=$R$26,($F$15/(1+$F$15))*C60+$F$8/($F$15+1),IF(C60&gt;=$F$9,(C60-$F$9)*($R$27-$F$9)/($R$26-$F$9)+$F$9,D59))</f>
        <v>0.20351014697903985</v>
      </c>
      <c r="E60" s="23"/>
      <c r="F60" s="23"/>
      <c r="W60" s="31">
        <v>0.53</v>
      </c>
      <c r="X60" s="35">
        <f t="shared" si="0"/>
        <v>0.73816155988857957</v>
      </c>
    </row>
    <row r="61" spans="2:24" x14ac:dyDescent="0.3">
      <c r="B61" s="23">
        <v>12</v>
      </c>
      <c r="C61" s="24">
        <f>D61/($F$6-D61*($F$6-1))</f>
        <v>9.2726533008461176E-2</v>
      </c>
      <c r="D61" s="24">
        <f t="shared" ref="D61" si="29">D60</f>
        <v>0.20351014697903985</v>
      </c>
      <c r="E61" s="23" t="str">
        <f>IF(AND(C61&lt;$R$26,SUM($E$38:E60)=0),B61,"")</f>
        <v/>
      </c>
      <c r="F61" s="23" t="str">
        <f>IF(AND(C61&lt;$F$9,SUM($F$38:F60)=0),B61,"")</f>
        <v/>
      </c>
      <c r="W61" s="31">
        <v>0.54</v>
      </c>
      <c r="X61" s="35">
        <f t="shared" si="0"/>
        <v>0.7458563535911602</v>
      </c>
    </row>
    <row r="62" spans="2:24" x14ac:dyDescent="0.3">
      <c r="B62" s="23"/>
      <c r="C62" s="24">
        <f t="shared" ref="C62" si="30">C61</f>
        <v>9.2726533008461176E-2</v>
      </c>
      <c r="D62" s="24">
        <f>IF(C62&gt;=$R$26,($F$15/(1+$F$15))*C62+$F$8/($F$15+1),IF(C62&gt;=$F$9,(C62-$F$9)*($R$27-$F$9)/($R$26-$F$9)+$F$9,D61))</f>
        <v>0.11839001952951372</v>
      </c>
      <c r="E62" s="23"/>
      <c r="F62" s="23"/>
      <c r="W62" s="31">
        <v>0.55000000000000004</v>
      </c>
      <c r="X62" s="35">
        <f t="shared" si="0"/>
        <v>0.75342465753424648</v>
      </c>
    </row>
    <row r="63" spans="2:24" x14ac:dyDescent="0.3">
      <c r="B63" s="23">
        <v>13</v>
      </c>
      <c r="C63" s="24">
        <f t="shared" ref="C63" si="31">D63/($F$6-D63*($F$6-1))</f>
        <v>5.0977116933386663E-2</v>
      </c>
      <c r="D63" s="24">
        <f t="shared" ref="D63" si="32">D62</f>
        <v>0.11839001952951372</v>
      </c>
      <c r="E63" s="23" t="str">
        <f>IF(AND(C63&lt;$R$26,SUM($E$38:E62)=0),B63,"")</f>
        <v/>
      </c>
      <c r="F63" s="23" t="str">
        <f>IF(AND(C63&lt;$F$9,SUM($F$38:F62)=0),B63,"")</f>
        <v/>
      </c>
      <c r="W63" s="31">
        <v>0.56000000000000005</v>
      </c>
      <c r="X63" s="35">
        <f t="shared" si="0"/>
        <v>0.76086956521739135</v>
      </c>
    </row>
    <row r="64" spans="2:24" x14ac:dyDescent="0.3">
      <c r="B64" s="23"/>
      <c r="C64" s="24">
        <f t="shared" ref="C64" si="33">C63</f>
        <v>5.0977116933386663E-2</v>
      </c>
      <c r="D64" s="24">
        <f>IF(C64&gt;=$R$26,($F$15/(1+$F$15))*C64+$F$8/($F$15+1),IF(C64&gt;=$F$9,(C64-$F$9)*($R$27-$F$9)/($R$26-$F$9)+$F$9,D63))</f>
        <v>5.9559545004102682E-2</v>
      </c>
      <c r="E64" s="23"/>
      <c r="F64" s="23"/>
      <c r="W64" s="31">
        <v>0.56999999999999995</v>
      </c>
      <c r="X64" s="35">
        <f t="shared" si="0"/>
        <v>0.76819407008086249</v>
      </c>
    </row>
    <row r="65" spans="2:24" x14ac:dyDescent="0.3">
      <c r="B65" s="23">
        <v>14</v>
      </c>
      <c r="C65" s="24">
        <f t="shared" ref="C65" si="34">D65/($F$6-D65*($F$6-1))</f>
        <v>2.4706730995623948E-2</v>
      </c>
      <c r="D65" s="24">
        <f t="shared" ref="D65" si="35">D64</f>
        <v>5.9559545004102682E-2</v>
      </c>
      <c r="E65" s="23" t="str">
        <f>IF(AND(C65&lt;$R$26,SUM($E$38:E64)=0),B65,"")</f>
        <v/>
      </c>
      <c r="F65" s="23">
        <f>IF(AND(C65&lt;$F$9,SUM($F$38:F64)=0),B65,"")</f>
        <v>14</v>
      </c>
      <c r="W65" s="31">
        <v>0.57999999999999996</v>
      </c>
      <c r="X65" s="35">
        <f t="shared" si="0"/>
        <v>0.77540106951871657</v>
      </c>
    </row>
    <row r="66" spans="2:24" x14ac:dyDescent="0.3">
      <c r="B66" s="23"/>
      <c r="C66" s="24">
        <f t="shared" ref="C66" si="36">C65</f>
        <v>2.4706730995623948E-2</v>
      </c>
      <c r="D66" s="24">
        <f>IF(C66&gt;=$R$26,($F$15/(1+$F$15))*C66+$F$8/($F$15+1),IF(C66&gt;=$F$9,(C66-$F$9)*($R$27-$F$9)/($R$26-$F$9)+$F$9,D65))</f>
        <v>5.9559545004102682E-2</v>
      </c>
      <c r="E66" s="23"/>
      <c r="F66" s="23"/>
      <c r="W66" s="31">
        <v>0.59</v>
      </c>
      <c r="X66" s="35">
        <f t="shared" si="0"/>
        <v>0.7824933687002652</v>
      </c>
    </row>
    <row r="67" spans="2:24" x14ac:dyDescent="0.3">
      <c r="B67" s="23">
        <v>15</v>
      </c>
      <c r="C67" s="24">
        <f t="shared" ref="C67" si="37">D67/($F$6-D67*($F$6-1))</f>
        <v>2.4706730995623948E-2</v>
      </c>
      <c r="D67" s="24">
        <f t="shared" ref="D67" si="38">D66</f>
        <v>5.9559545004102682E-2</v>
      </c>
      <c r="E67" s="23" t="str">
        <f>IF(AND(C67&lt;$R$26,SUM($E$38:E66)=0),B67,"")</f>
        <v/>
      </c>
      <c r="F67" s="23" t="str">
        <f>IF(AND(C67&lt;$F$9,SUM($F$38:F66)=0),B67,"")</f>
        <v/>
      </c>
      <c r="W67" s="31">
        <v>0.6</v>
      </c>
      <c r="X67" s="35">
        <f t="shared" si="0"/>
        <v>0.78947368421052633</v>
      </c>
    </row>
    <row r="68" spans="2:24" x14ac:dyDescent="0.3">
      <c r="B68" s="23"/>
      <c r="C68" s="24">
        <f t="shared" ref="C68" si="39">C67</f>
        <v>2.4706730995623948E-2</v>
      </c>
      <c r="D68" s="24">
        <f>IF(C68&gt;=$R$26,($F$15/(1+$F$15))*C68+$F$8/($F$15+1),IF(C68&gt;=$F$9,(C68-$F$9)*($R$27-$F$9)/($R$26-$F$9)+$F$9,D67))</f>
        <v>5.9559545004102682E-2</v>
      </c>
      <c r="E68" s="23"/>
      <c r="F68" s="23"/>
      <c r="W68" s="31">
        <v>0.61</v>
      </c>
      <c r="X68" s="35">
        <f t="shared" si="0"/>
        <v>0.79634464751958223</v>
      </c>
    </row>
    <row r="69" spans="2:24" x14ac:dyDescent="0.3">
      <c r="B69" s="23">
        <v>16</v>
      </c>
      <c r="C69" s="24">
        <f t="shared" ref="C69" si="40">D69/($F$6-D69*($F$6-1))</f>
        <v>2.4706730995623948E-2</v>
      </c>
      <c r="D69" s="24">
        <f t="shared" ref="D69" si="41">D68</f>
        <v>5.9559545004102682E-2</v>
      </c>
      <c r="E69" s="23" t="str">
        <f>IF(AND(C69&lt;$R$26,SUM($E$38:E68)=0),B69,"")</f>
        <v/>
      </c>
      <c r="F69" s="23" t="str">
        <f>IF(AND(C69&lt;$F$9,SUM($F$38:F68)=0),B69,"")</f>
        <v/>
      </c>
      <c r="W69" s="31">
        <v>0.62</v>
      </c>
      <c r="X69" s="35">
        <f t="shared" si="0"/>
        <v>0.80310880829015552</v>
      </c>
    </row>
    <row r="70" spans="2:24" x14ac:dyDescent="0.3">
      <c r="B70" s="23"/>
      <c r="C70" s="24">
        <f t="shared" ref="C70" si="42">C69</f>
        <v>2.4706730995623948E-2</v>
      </c>
      <c r="D70" s="24">
        <f>IF(C70&gt;=$R$26,($F$15/(1+$F$15))*C70+$F$8/($F$15+1),IF(C70&gt;=$F$9,(C70-$F$9)*($R$27-$F$9)/($R$26-$F$9)+$F$9,D69))</f>
        <v>5.9559545004102682E-2</v>
      </c>
      <c r="E70" s="23"/>
      <c r="F70" s="23"/>
      <c r="W70" s="31">
        <v>0.63</v>
      </c>
      <c r="X70" s="35">
        <f t="shared" si="0"/>
        <v>0.80976863753213357</v>
      </c>
    </row>
    <row r="71" spans="2:24" x14ac:dyDescent="0.3">
      <c r="B71" s="23">
        <v>17</v>
      </c>
      <c r="C71" s="24">
        <f t="shared" ref="C71" si="43">D71/($F$6-D71*($F$6-1))</f>
        <v>2.4706730995623948E-2</v>
      </c>
      <c r="D71" s="24">
        <f t="shared" ref="D71" si="44">D70</f>
        <v>5.9559545004102682E-2</v>
      </c>
      <c r="E71" s="23" t="str">
        <f>IF(AND(C71&lt;$R$26,SUM($E$38:E70)=0),B71,"")</f>
        <v/>
      </c>
      <c r="F71" s="23" t="str">
        <f>IF(AND(C71&lt;$F$9,SUM($F$38:F70)=0),B71,"")</f>
        <v/>
      </c>
      <c r="W71" s="31">
        <v>0.64</v>
      </c>
      <c r="X71" s="35">
        <f t="shared" si="0"/>
        <v>0.81632653061224492</v>
      </c>
    </row>
    <row r="72" spans="2:24" x14ac:dyDescent="0.3">
      <c r="B72" s="23"/>
      <c r="C72" s="24">
        <f t="shared" ref="C72" si="45">C71</f>
        <v>2.4706730995623948E-2</v>
      </c>
      <c r="D72" s="24">
        <f>IF(C72&gt;=$R$26,($F$15/(1+$F$15))*C72+$F$8/($F$15+1),IF(C72&gt;=$F$9,(C72-$F$9)*($R$27-$F$9)/($R$26-$F$9)+$F$9,D71))</f>
        <v>5.9559545004102682E-2</v>
      </c>
      <c r="E72" s="23"/>
      <c r="F72" s="23"/>
      <c r="W72" s="31">
        <v>0.65</v>
      </c>
      <c r="X72" s="35">
        <f t="shared" ref="X72:X107" si="46">$F$6*W72/(1+W72*($F$6-1))</f>
        <v>0.82278481012658222</v>
      </c>
    </row>
    <row r="73" spans="2:24" x14ac:dyDescent="0.3">
      <c r="B73" s="23">
        <v>18</v>
      </c>
      <c r="C73" s="24">
        <f t="shared" ref="C73" si="47">D73/($F$6-D73*($F$6-1))</f>
        <v>2.4706730995623948E-2</v>
      </c>
      <c r="D73" s="24">
        <f t="shared" ref="D73" si="48">D72</f>
        <v>5.9559545004102682E-2</v>
      </c>
      <c r="E73" s="23" t="str">
        <f>IF(AND(C73&lt;$R$26,SUM($E$38:E72)=0),B73,"")</f>
        <v/>
      </c>
      <c r="F73" s="23" t="str">
        <f>IF(AND(C73&lt;$F$9,SUM($F$38:F72)=0),B73,"")</f>
        <v/>
      </c>
      <c r="W73" s="31">
        <v>0.66</v>
      </c>
      <c r="X73" s="35">
        <f t="shared" si="46"/>
        <v>0.82914572864321612</v>
      </c>
    </row>
    <row r="74" spans="2:24" x14ac:dyDescent="0.3">
      <c r="B74" s="23"/>
      <c r="C74" s="24">
        <f t="shared" ref="C74" si="49">C73</f>
        <v>2.4706730995623948E-2</v>
      </c>
      <c r="D74" s="24">
        <f>IF(C74&gt;=$R$26,($F$15/(1+$F$15))*C74+$F$8/($F$15+1),IF(C74&gt;=$F$9,(C74-$F$9)*($R$27-$F$9)/($R$26-$F$9)+$F$9,D73))</f>
        <v>5.9559545004102682E-2</v>
      </c>
      <c r="E74" s="23"/>
      <c r="F74" s="23"/>
      <c r="W74" s="31">
        <v>0.67</v>
      </c>
      <c r="X74" s="35">
        <f t="shared" si="46"/>
        <v>0.8354114713216958</v>
      </c>
    </row>
    <row r="75" spans="2:24" x14ac:dyDescent="0.3">
      <c r="B75" s="23">
        <v>19</v>
      </c>
      <c r="C75" s="24">
        <f t="shared" ref="C75" si="50">D75/($F$6-D75*($F$6-1))</f>
        <v>2.4706730995623948E-2</v>
      </c>
      <c r="D75" s="24">
        <f t="shared" ref="D75" si="51">D74</f>
        <v>5.9559545004102682E-2</v>
      </c>
      <c r="E75" s="23" t="str">
        <f>IF(AND(C75&lt;$R$26,SUM($E$38:E74)=0),B75,"")</f>
        <v/>
      </c>
      <c r="F75" s="23" t="str">
        <f>IF(AND(C75&lt;$F$9,SUM($F$38:F74)=0),B75,"")</f>
        <v/>
      </c>
      <c r="W75" s="31">
        <v>0.68</v>
      </c>
      <c r="X75" s="35">
        <f t="shared" si="46"/>
        <v>0.84158415841584167</v>
      </c>
    </row>
    <row r="76" spans="2:24" x14ac:dyDescent="0.3">
      <c r="B76" s="23"/>
      <c r="C76" s="24">
        <f t="shared" ref="C76" si="52">C75</f>
        <v>2.4706730995623948E-2</v>
      </c>
      <c r="D76" s="24">
        <f>IF(C76&gt;=$R$26,($F$15/(1+$F$15))*C76+$F$8/($F$15+1),IF(C76&gt;=$F$9,(C76-$F$9)*($R$27-$F$9)/($R$26-$F$9)+$F$9,D75))</f>
        <v>5.9559545004102682E-2</v>
      </c>
      <c r="E76" s="23"/>
      <c r="F76" s="23"/>
      <c r="W76" s="31">
        <v>0.69</v>
      </c>
      <c r="X76" s="35">
        <f t="shared" si="46"/>
        <v>0.84766584766584752</v>
      </c>
    </row>
    <row r="77" spans="2:24" x14ac:dyDescent="0.3">
      <c r="B77" s="23">
        <v>20</v>
      </c>
      <c r="C77" s="24">
        <f t="shared" ref="C77" si="53">D77/($F$6-D77*($F$6-1))</f>
        <v>2.4706730995623948E-2</v>
      </c>
      <c r="D77" s="24">
        <f t="shared" ref="D77" si="54">D76</f>
        <v>5.9559545004102682E-2</v>
      </c>
      <c r="E77" s="23" t="str">
        <f>IF(AND(C77&lt;$R$26,SUM($E$38:E76)=0),B77,"")</f>
        <v/>
      </c>
      <c r="F77" s="23" t="str">
        <f>IF(AND(C77&lt;$F$9,SUM($F$38:F76)=0),B77,"")</f>
        <v/>
      </c>
      <c r="W77" s="31">
        <v>0.7</v>
      </c>
      <c r="X77" s="35">
        <f t="shared" si="46"/>
        <v>0.85365853658536595</v>
      </c>
    </row>
    <row r="78" spans="2:24" x14ac:dyDescent="0.3">
      <c r="B78" s="23"/>
      <c r="C78" s="24">
        <f t="shared" ref="C78" si="55">C77</f>
        <v>2.4706730995623948E-2</v>
      </c>
      <c r="D78" s="24">
        <f>IF(C78&gt;=$R$26,($F$15/(1+$F$15))*C78+$F$8/($F$15+1),IF(C78&gt;=$F$9,(C78-$F$9)*($R$27-$F$9)/($R$26-$F$9)+$F$9,D77))</f>
        <v>5.9559545004102682E-2</v>
      </c>
      <c r="E78" s="23"/>
      <c r="F78" s="23"/>
      <c r="W78" s="31">
        <v>0.71</v>
      </c>
      <c r="X78" s="35">
        <f t="shared" si="46"/>
        <v>0.85956416464891039</v>
      </c>
    </row>
    <row r="79" spans="2:24" x14ac:dyDescent="0.3">
      <c r="B79" s="23">
        <v>21</v>
      </c>
      <c r="C79" s="24">
        <f t="shared" ref="C79" si="56">D79/($F$6-D79*($F$6-1))</f>
        <v>2.4706730995623948E-2</v>
      </c>
      <c r="D79" s="24">
        <f t="shared" ref="D79" si="57">D78</f>
        <v>5.9559545004102682E-2</v>
      </c>
      <c r="E79" s="23" t="str">
        <f>IF(AND(C79&lt;$R$26,SUM($E$38:E78)=0),B79,"")</f>
        <v/>
      </c>
      <c r="F79" s="23" t="str">
        <f>IF(AND(C79&lt;$F$9,SUM($F$38:F78)=0),B79,"")</f>
        <v/>
      </c>
      <c r="W79" s="31">
        <v>0.72</v>
      </c>
      <c r="X79" s="35">
        <f t="shared" si="46"/>
        <v>0.86538461538461531</v>
      </c>
    </row>
    <row r="80" spans="2:24" x14ac:dyDescent="0.3">
      <c r="B80" s="23"/>
      <c r="C80" s="24">
        <f t="shared" ref="C80" si="58">C79</f>
        <v>2.4706730995623948E-2</v>
      </c>
      <c r="D80" s="24">
        <f>IF(C80&gt;=$R$26,($F$15/(1+$F$15))*C80+$F$8/($F$15+1),IF(C80&gt;=$F$9,(C80-$F$9)*($R$27-$F$9)/($R$26-$F$9)+$F$9,D79))</f>
        <v>5.9559545004102682E-2</v>
      </c>
      <c r="E80" s="23"/>
      <c r="F80" s="23"/>
      <c r="W80" s="31">
        <v>0.73</v>
      </c>
      <c r="X80" s="35">
        <f t="shared" si="46"/>
        <v>0.87112171837708841</v>
      </c>
    </row>
    <row r="81" spans="2:24" x14ac:dyDescent="0.3">
      <c r="B81" s="23">
        <v>22</v>
      </c>
      <c r="C81" s="24">
        <f t="shared" ref="C81" si="59">D81/($F$6-D81*($F$6-1))</f>
        <v>2.4706730995623948E-2</v>
      </c>
      <c r="D81" s="24">
        <f t="shared" ref="D81" si="60">D80</f>
        <v>5.9559545004102682E-2</v>
      </c>
      <c r="E81" s="23" t="str">
        <f>IF(AND(C81&lt;$R$26,SUM($E$38:E80)=0),B81,"")</f>
        <v/>
      </c>
      <c r="F81" s="23" t="str">
        <f>IF(AND(C81&lt;$F$9,SUM($F$38:F80)=0),B81,"")</f>
        <v/>
      </c>
      <c r="W81" s="31">
        <v>0.74</v>
      </c>
      <c r="X81" s="35">
        <f t="shared" si="46"/>
        <v>0.87677725118483418</v>
      </c>
    </row>
    <row r="82" spans="2:24" x14ac:dyDescent="0.3">
      <c r="B82" s="23"/>
      <c r="C82" s="24">
        <f t="shared" ref="C82" si="61">C81</f>
        <v>2.4706730995623948E-2</v>
      </c>
      <c r="D82" s="24">
        <f>IF(C82&gt;=$R$26,($F$15/(1+$F$15))*C82+$F$8/($F$15+1),IF(C82&gt;=$F$9,(C82-$F$9)*($R$27-$F$9)/($R$26-$F$9)+$F$9,D81))</f>
        <v>5.9559545004102682E-2</v>
      </c>
      <c r="E82" s="23"/>
      <c r="F82" s="23"/>
      <c r="W82" s="31">
        <v>0.75</v>
      </c>
      <c r="X82" s="35">
        <f t="shared" si="46"/>
        <v>0.88235294117647056</v>
      </c>
    </row>
    <row r="83" spans="2:24" x14ac:dyDescent="0.3">
      <c r="B83" s="23">
        <v>23</v>
      </c>
      <c r="C83" s="24">
        <f t="shared" ref="C83" si="62">D83/($F$6-D83*($F$6-1))</f>
        <v>2.4706730995623948E-2</v>
      </c>
      <c r="D83" s="24">
        <f t="shared" ref="D83" si="63">D82</f>
        <v>5.9559545004102682E-2</v>
      </c>
      <c r="E83" s="23" t="str">
        <f>IF(AND(C83&lt;$R$26,SUM($E$38:E82)=0),B83,"")</f>
        <v/>
      </c>
      <c r="F83" s="23" t="str">
        <f>IF(AND(C83&lt;$F$9,SUM($F$38:F82)=0),B83,"")</f>
        <v/>
      </c>
      <c r="W83" s="31">
        <v>0.76</v>
      </c>
      <c r="X83" s="35">
        <f t="shared" si="46"/>
        <v>0.8878504672897195</v>
      </c>
    </row>
    <row r="84" spans="2:24" x14ac:dyDescent="0.3">
      <c r="B84" s="23"/>
      <c r="C84" s="24">
        <f t="shared" ref="C84" si="64">C83</f>
        <v>2.4706730995623948E-2</v>
      </c>
      <c r="D84" s="24">
        <f>IF(C84&gt;=$R$26,($F$15/(1+$F$15))*C84+$F$8/($F$15+1),IF(C84&gt;=$F$9,(C84-$F$9)*($R$27-$F$9)/($R$26-$F$9)+$F$9,D83))</f>
        <v>5.9559545004102682E-2</v>
      </c>
      <c r="E84" s="23"/>
      <c r="F84" s="23"/>
      <c r="W84" s="31">
        <v>0.77</v>
      </c>
      <c r="X84" s="35">
        <f t="shared" si="46"/>
        <v>0.89327146171693728</v>
      </c>
    </row>
    <row r="85" spans="2:24" x14ac:dyDescent="0.3">
      <c r="B85" s="23">
        <v>24</v>
      </c>
      <c r="C85" s="24">
        <f t="shared" ref="C85" si="65">D85/($F$6-D85*($F$6-1))</f>
        <v>2.4706730995623948E-2</v>
      </c>
      <c r="D85" s="24">
        <f t="shared" ref="D85" si="66">D84</f>
        <v>5.9559545004102682E-2</v>
      </c>
      <c r="E85" s="23" t="str">
        <f>IF(AND(C85&lt;$R$26,SUM($E$38:E84)=0),B85,"")</f>
        <v/>
      </c>
      <c r="F85" s="23" t="str">
        <f>IF(AND(C85&lt;$F$9,SUM($F$38:F84)=0),B85,"")</f>
        <v/>
      </c>
      <c r="W85" s="31">
        <v>0.78</v>
      </c>
      <c r="X85" s="35">
        <f t="shared" si="46"/>
        <v>0.89861751152073743</v>
      </c>
    </row>
    <row r="86" spans="2:24" x14ac:dyDescent="0.3">
      <c r="B86" s="23"/>
      <c r="C86" s="24">
        <f t="shared" ref="C86" si="67">C85</f>
        <v>2.4706730995623948E-2</v>
      </c>
      <c r="D86" s="24">
        <f>IF(C86&gt;=$R$26,($F$15/(1+$F$15))*C86+$F$8/($F$15+1),IF(C86&gt;=$F$9,(C86-$F$9)*($R$27-$F$9)/($R$26-$F$9)+$F$9,D85))</f>
        <v>5.9559545004102682E-2</v>
      </c>
      <c r="E86" s="23"/>
      <c r="F86" s="23"/>
      <c r="W86" s="31">
        <v>0.79</v>
      </c>
      <c r="X86" s="35">
        <f t="shared" si="46"/>
        <v>0.90389016018306634</v>
      </c>
    </row>
    <row r="87" spans="2:24" x14ac:dyDescent="0.3">
      <c r="B87" s="23">
        <v>25</v>
      </c>
      <c r="C87" s="24">
        <f t="shared" ref="C87" si="68">D87/($F$6-D87*($F$6-1))</f>
        <v>2.4706730995623948E-2</v>
      </c>
      <c r="D87" s="24">
        <f t="shared" ref="D87" si="69">D86</f>
        <v>5.9559545004102682E-2</v>
      </c>
      <c r="E87" s="23" t="str">
        <f>IF(AND(C87&lt;$R$26,SUM($E$38:E86)=0),B87,"")</f>
        <v/>
      </c>
      <c r="F87" s="23" t="str">
        <f>IF(AND(C87&lt;$F$9,SUM($F$38:F86)=0),B87,"")</f>
        <v/>
      </c>
      <c r="W87" s="31">
        <v>0.8</v>
      </c>
      <c r="X87" s="35">
        <f t="shared" si="46"/>
        <v>0.90909090909090906</v>
      </c>
    </row>
    <row r="88" spans="2:24" x14ac:dyDescent="0.3">
      <c r="B88" s="23"/>
      <c r="C88" s="24">
        <f t="shared" ref="C88" si="70">C87</f>
        <v>2.4706730995623948E-2</v>
      </c>
      <c r="D88" s="24">
        <f>IF(C88&gt;=$R$26,($F$15/(1+$F$15))*C88+$F$8/($F$15+1),IF(C88&gt;=$F$9,(C88-$F$9)*($R$27-$F$9)/($R$26-$F$9)+$F$9,D87))</f>
        <v>5.9559545004102682E-2</v>
      </c>
      <c r="E88" s="23"/>
      <c r="F88" s="23"/>
      <c r="W88" s="31">
        <v>0.81</v>
      </c>
      <c r="X88" s="35">
        <f t="shared" si="46"/>
        <v>0.91422121896162545</v>
      </c>
    </row>
    <row r="89" spans="2:24" x14ac:dyDescent="0.3">
      <c r="B89" s="23">
        <v>26</v>
      </c>
      <c r="C89" s="24">
        <f t="shared" ref="C89" si="71">D89/($F$6-D89*($F$6-1))</f>
        <v>2.4706730995623948E-2</v>
      </c>
      <c r="D89" s="24">
        <f t="shared" ref="D89" si="72">D88</f>
        <v>5.9559545004102682E-2</v>
      </c>
      <c r="E89" s="23" t="str">
        <f>IF(AND(C89&lt;$R$26,SUM($E$38:E88)=0),B89,"")</f>
        <v/>
      </c>
      <c r="F89" s="23" t="str">
        <f>IF(AND(C89&lt;$F$9,SUM($F$38:F88)=0),B89,"")</f>
        <v/>
      </c>
      <c r="W89" s="31">
        <v>0.82</v>
      </c>
      <c r="X89" s="35">
        <f t="shared" si="46"/>
        <v>0.91928251121076221</v>
      </c>
    </row>
    <row r="90" spans="2:24" x14ac:dyDescent="0.3">
      <c r="B90" s="23"/>
      <c r="C90" s="24">
        <f t="shared" ref="C90" si="73">C89</f>
        <v>2.4706730995623948E-2</v>
      </c>
      <c r="D90" s="24">
        <f>IF(C90&gt;=$R$26,($F$15/(1+$F$15))*C90+$F$8/($F$15+1),IF(C90&gt;=$F$9,(C90-$F$9)*($R$27-$F$9)/($R$26-$F$9)+$F$9,D89))</f>
        <v>5.9559545004102682E-2</v>
      </c>
      <c r="E90" s="23"/>
      <c r="F90" s="23"/>
      <c r="W90" s="31">
        <v>0.83</v>
      </c>
      <c r="X90" s="35">
        <f t="shared" si="46"/>
        <v>0.9242761692650332</v>
      </c>
    </row>
    <row r="91" spans="2:24" x14ac:dyDescent="0.3">
      <c r="B91" s="23">
        <v>27</v>
      </c>
      <c r="C91" s="24">
        <f t="shared" ref="C91" si="74">D91/($F$6-D91*($F$6-1))</f>
        <v>2.4706730995623948E-2</v>
      </c>
      <c r="D91" s="24">
        <f t="shared" ref="D91" si="75">D90</f>
        <v>5.9559545004102682E-2</v>
      </c>
      <c r="E91" s="23" t="str">
        <f>IF(AND(C91&lt;$R$26,SUM($E$38:E90)=0),B91,"")</f>
        <v/>
      </c>
      <c r="F91" s="23" t="str">
        <f>IF(AND(C91&lt;$F$9,SUM($F$38:F90)=0),B91,"")</f>
        <v/>
      </c>
      <c r="W91" s="31">
        <v>0.84</v>
      </c>
      <c r="X91" s="35">
        <f t="shared" si="46"/>
        <v>0.92920353982300896</v>
      </c>
    </row>
    <row r="92" spans="2:24" x14ac:dyDescent="0.3">
      <c r="B92" s="23"/>
      <c r="C92" s="24">
        <f t="shared" ref="C92" si="76">C91</f>
        <v>2.4706730995623948E-2</v>
      </c>
      <c r="D92" s="24">
        <f>IF(C92&gt;=$R$26,($F$15/(1+$F$15))*C92+$F$8/($F$15+1),IF(C92&gt;=$F$9,(C92-$F$9)*($R$27-$F$9)/($R$26-$F$9)+$F$9,D91))</f>
        <v>5.9559545004102682E-2</v>
      </c>
      <c r="E92" s="23"/>
      <c r="F92" s="23"/>
      <c r="W92" s="31">
        <v>0.85</v>
      </c>
      <c r="X92" s="35">
        <f t="shared" si="46"/>
        <v>0.93406593406593408</v>
      </c>
    </row>
    <row r="93" spans="2:24" x14ac:dyDescent="0.3">
      <c r="B93" s="23">
        <v>28</v>
      </c>
      <c r="C93" s="24">
        <f t="shared" ref="C93" si="77">D93/($F$6-D93*($F$6-1))</f>
        <v>2.4706730995623948E-2</v>
      </c>
      <c r="D93" s="24">
        <f t="shared" ref="D93" si="78">D92</f>
        <v>5.9559545004102682E-2</v>
      </c>
      <c r="E93" s="23" t="str">
        <f>IF(AND(C93&lt;$R$26,SUM($E$38:E92)=0),B93,"")</f>
        <v/>
      </c>
      <c r="F93" s="23" t="str">
        <f>IF(AND(C93&lt;$F$9,SUM($F$38:F92)=0),B93,"")</f>
        <v/>
      </c>
      <c r="W93" s="31">
        <v>0.86</v>
      </c>
      <c r="X93" s="35">
        <f t="shared" si="46"/>
        <v>0.93886462882096067</v>
      </c>
    </row>
    <row r="94" spans="2:24" x14ac:dyDescent="0.3">
      <c r="B94" s="23"/>
      <c r="C94" s="24">
        <f t="shared" ref="C94" si="79">C93</f>
        <v>2.4706730995623948E-2</v>
      </c>
      <c r="D94" s="24">
        <f>IF(C94&gt;=$R$26,($F$15/(1+$F$15))*C94+$F$8/($F$15+1),IF(C94&gt;=$F$9,(C94-$F$9)*($R$27-$F$9)/($R$26-$F$9)+$F$9,D93))</f>
        <v>5.9559545004102682E-2</v>
      </c>
      <c r="E94" s="23"/>
      <c r="F94" s="23"/>
      <c r="W94" s="31">
        <v>0.87</v>
      </c>
      <c r="X94" s="35">
        <f t="shared" si="46"/>
        <v>0.94360086767895879</v>
      </c>
    </row>
    <row r="95" spans="2:24" x14ac:dyDescent="0.3">
      <c r="B95" s="23">
        <v>29</v>
      </c>
      <c r="C95" s="24">
        <f t="shared" ref="C95" si="80">D95/($F$6-D95*($F$6-1))</f>
        <v>2.4706730995623948E-2</v>
      </c>
      <c r="D95" s="24">
        <f t="shared" ref="D95" si="81">D94</f>
        <v>5.9559545004102682E-2</v>
      </c>
      <c r="E95" s="23" t="str">
        <f>IF(AND(C95&lt;$R$26,SUM($E$38:E94)=0),B95,"")</f>
        <v/>
      </c>
      <c r="F95" s="23" t="str">
        <f>IF(AND(C95&lt;$F$9,SUM($F$38:F94)=0),B95,"")</f>
        <v/>
      </c>
      <c r="W95" s="31">
        <v>0.88</v>
      </c>
      <c r="X95" s="35">
        <f t="shared" si="46"/>
        <v>0.94827586206896552</v>
      </c>
    </row>
    <row r="96" spans="2:24" x14ac:dyDescent="0.3">
      <c r="B96" s="23"/>
      <c r="C96" s="24">
        <f t="shared" ref="C96" si="82">C95</f>
        <v>2.4706730995623948E-2</v>
      </c>
      <c r="D96" s="24">
        <f>IF(C96&gt;=$R$26,($F$15/(1+$F$15))*C96+$F$8/($F$15+1),IF(C96&gt;=$F$9,(C96-$F$9)*($R$27-$F$9)/($R$26-$F$9)+$F$9,D95))</f>
        <v>5.9559545004102682E-2</v>
      </c>
      <c r="E96" s="23"/>
      <c r="F96" s="23"/>
      <c r="W96" s="31">
        <v>0.89</v>
      </c>
      <c r="X96" s="35">
        <f t="shared" si="46"/>
        <v>0.95289079229122065</v>
      </c>
    </row>
    <row r="97" spans="2:24" x14ac:dyDescent="0.3">
      <c r="B97" s="23">
        <v>30</v>
      </c>
      <c r="C97" s="24">
        <f t="shared" ref="C97" si="83">D97/($F$6-D97*($F$6-1))</f>
        <v>2.4706730995623948E-2</v>
      </c>
      <c r="D97" s="24">
        <f t="shared" ref="D97" si="84">D96</f>
        <v>5.9559545004102682E-2</v>
      </c>
      <c r="E97" s="23" t="str">
        <f>IF(AND(C97&lt;$R$26,SUM($E$38:E96)=0),B97,"")</f>
        <v/>
      </c>
      <c r="F97" s="23" t="str">
        <f>IF(AND(C97&lt;$F$9,SUM($F$38:F96)=0),B97,"")</f>
        <v/>
      </c>
      <c r="W97" s="31">
        <v>0.9</v>
      </c>
      <c r="X97" s="35">
        <f t="shared" si="46"/>
        <v>0.95744680851063824</v>
      </c>
    </row>
    <row r="98" spans="2:24" x14ac:dyDescent="0.3">
      <c r="B98" s="23"/>
      <c r="C98" s="24">
        <f t="shared" ref="C98" si="85">C97</f>
        <v>2.4706730995623948E-2</v>
      </c>
      <c r="D98" s="24">
        <f>IF(C98&gt;=$R$26,($F$15/(1+$F$15))*C98+$F$8/($F$15+1),IF(C98&gt;=$F$9,(C98-$F$9)*($R$27-$F$9)/($R$26-$F$9)+$F$9,D97))</f>
        <v>5.9559545004102682E-2</v>
      </c>
      <c r="E98" s="23"/>
      <c r="F98" s="23"/>
      <c r="W98" s="31">
        <v>0.91</v>
      </c>
      <c r="X98" s="35">
        <f t="shared" si="46"/>
        <v>0.96194503171247348</v>
      </c>
    </row>
    <row r="99" spans="2:24" x14ac:dyDescent="0.3">
      <c r="B99" s="23">
        <v>31</v>
      </c>
      <c r="C99" s="24">
        <f t="shared" ref="C99" si="86">D99/($F$6-D99*($F$6-1))</f>
        <v>2.4706730995623948E-2</v>
      </c>
      <c r="D99" s="24">
        <f t="shared" ref="D99" si="87">D98</f>
        <v>5.9559545004102682E-2</v>
      </c>
      <c r="E99" s="23" t="str">
        <f>IF(AND(C99&lt;$R$26,SUM($E$38:E98)=0),B99,"")</f>
        <v/>
      </c>
      <c r="F99" s="23" t="str">
        <f>IF(AND(C99&lt;$F$9,SUM($F$38:F98)=0),B99,"")</f>
        <v/>
      </c>
      <c r="W99" s="31">
        <v>0.92</v>
      </c>
      <c r="X99" s="35">
        <f t="shared" si="46"/>
        <v>0.96638655462184886</v>
      </c>
    </row>
    <row r="100" spans="2:24" x14ac:dyDescent="0.3">
      <c r="B100" s="23"/>
      <c r="C100" s="24">
        <f t="shared" ref="C100" si="88">C99</f>
        <v>2.4706730995623948E-2</v>
      </c>
      <c r="D100" s="24">
        <f>IF(C100&gt;=$R$26,($F$15/(1+$F$15))*C100+$F$8/($F$15+1),IF(C100&gt;=$F$9,(C100-$F$9)*($R$27-$F$9)/($R$26-$F$9)+$F$9,D99))</f>
        <v>5.9559545004102682E-2</v>
      </c>
      <c r="E100" s="23"/>
      <c r="F100" s="23"/>
      <c r="W100" s="31">
        <v>0.93</v>
      </c>
      <c r="X100" s="35">
        <f t="shared" si="46"/>
        <v>0.97077244258872653</v>
      </c>
    </row>
    <row r="101" spans="2:24" x14ac:dyDescent="0.3">
      <c r="B101" s="23">
        <v>32</v>
      </c>
      <c r="C101" s="24">
        <f t="shared" ref="C101" si="89">D101/($F$6-D101*($F$6-1))</f>
        <v>2.4706730995623948E-2</v>
      </c>
      <c r="D101" s="24">
        <f t="shared" ref="D101" si="90">D100</f>
        <v>5.9559545004102682E-2</v>
      </c>
      <c r="E101" s="23" t="str">
        <f>IF(AND(C101&lt;$R$26,SUM($E$38:E100)=0),B101,"")</f>
        <v/>
      </c>
      <c r="F101" s="23" t="str">
        <f>IF(AND(C101&lt;$F$9,SUM($F$38:F100)=0),B101,"")</f>
        <v/>
      </c>
      <c r="W101" s="31">
        <v>0.94</v>
      </c>
      <c r="X101" s="35">
        <f t="shared" si="46"/>
        <v>0.97510373443983378</v>
      </c>
    </row>
    <row r="102" spans="2:24" x14ac:dyDescent="0.3">
      <c r="B102" s="23"/>
      <c r="C102" s="24">
        <f t="shared" ref="C102" si="91">C101</f>
        <v>2.4706730995623948E-2</v>
      </c>
      <c r="D102" s="24">
        <f>IF(C102&gt;=$R$26,($F$15/(1+$F$15))*C102+$F$8/($F$15+1),IF(C102&gt;=$F$9,(C102-$F$9)*($R$27-$F$9)/($R$26-$F$9)+$F$9,D101))</f>
        <v>5.9559545004102682E-2</v>
      </c>
      <c r="E102" s="23"/>
      <c r="F102" s="23"/>
      <c r="W102" s="31">
        <v>0.95</v>
      </c>
      <c r="X102" s="35">
        <f t="shared" si="46"/>
        <v>0.97938144329896915</v>
      </c>
    </row>
    <row r="103" spans="2:24" x14ac:dyDescent="0.3">
      <c r="B103" s="23">
        <v>33</v>
      </c>
      <c r="C103" s="24">
        <f t="shared" ref="C103" si="92">D103/($F$6-D103*($F$6-1))</f>
        <v>2.4706730995623948E-2</v>
      </c>
      <c r="D103" s="24">
        <f t="shared" ref="D103" si="93">D102</f>
        <v>5.9559545004102682E-2</v>
      </c>
      <c r="E103" s="23" t="str">
        <f>IF(AND(C103&lt;$R$26,SUM($E$38:E102)=0),B103,"")</f>
        <v/>
      </c>
      <c r="F103" s="23" t="str">
        <f>IF(AND(C103&lt;$F$9,SUM($F$38:F102)=0),B103,"")</f>
        <v/>
      </c>
      <c r="W103" s="31">
        <v>0.96</v>
      </c>
      <c r="X103" s="35">
        <f t="shared" si="46"/>
        <v>0.98360655737704916</v>
      </c>
    </row>
    <row r="104" spans="2:24" x14ac:dyDescent="0.3">
      <c r="B104" s="23"/>
      <c r="C104" s="24">
        <f t="shared" ref="C104" si="94">C103</f>
        <v>2.4706730995623948E-2</v>
      </c>
      <c r="D104" s="24">
        <f>IF(C104&gt;=$R$26,($F$15/(1+$F$15))*C104+$F$8/($F$15+1),IF(C104&gt;=$F$9,(C104-$F$9)*($R$27-$F$9)/($R$26-$F$9)+$F$9,D103))</f>
        <v>5.9559545004102682E-2</v>
      </c>
      <c r="E104" s="23"/>
      <c r="F104" s="23"/>
      <c r="W104" s="31">
        <v>0.97</v>
      </c>
      <c r="X104" s="35">
        <f t="shared" si="46"/>
        <v>0.98778004073319747</v>
      </c>
    </row>
    <row r="105" spans="2:24" x14ac:dyDescent="0.3">
      <c r="B105" s="23">
        <v>34</v>
      </c>
      <c r="C105" s="24">
        <f t="shared" ref="C105" si="95">D105/($F$6-D105*($F$6-1))</f>
        <v>2.4706730995623948E-2</v>
      </c>
      <c r="D105" s="24">
        <f t="shared" ref="D105" si="96">D104</f>
        <v>5.9559545004102682E-2</v>
      </c>
      <c r="E105" s="23" t="str">
        <f>IF(AND(C105&lt;$R$26,SUM($E$38:E104)=0),B105,"")</f>
        <v/>
      </c>
      <c r="F105" s="23" t="str">
        <f>IF(AND(C105&lt;$F$9,SUM($F$38:F104)=0),B105,"")</f>
        <v/>
      </c>
      <c r="W105" s="31">
        <v>0.98</v>
      </c>
      <c r="X105" s="35">
        <f t="shared" si="46"/>
        <v>0.99190283400809731</v>
      </c>
    </row>
    <row r="106" spans="2:24" x14ac:dyDescent="0.3">
      <c r="B106" s="23"/>
      <c r="C106" s="24">
        <f t="shared" ref="C106" si="97">C105</f>
        <v>2.4706730995623948E-2</v>
      </c>
      <c r="D106" s="24">
        <f>IF(C106&gt;=$R$26,($F$15/(1+$F$15))*C106+$F$8/($F$15+1),IF(C106&gt;=$F$9,(C106-$F$9)*($R$27-$F$9)/($R$26-$F$9)+$F$9,D105))</f>
        <v>5.9559545004102682E-2</v>
      </c>
      <c r="E106" s="23"/>
      <c r="F106" s="23"/>
      <c r="W106" s="31">
        <v>0.99</v>
      </c>
      <c r="X106" s="35">
        <f t="shared" si="46"/>
        <v>0.99597585513078479</v>
      </c>
    </row>
    <row r="107" spans="2:24" x14ac:dyDescent="0.3">
      <c r="B107" s="23">
        <v>35</v>
      </c>
      <c r="C107" s="24">
        <f t="shared" ref="C107" si="98">D107/($F$6-D107*($F$6-1))</f>
        <v>2.4706730995623948E-2</v>
      </c>
      <c r="D107" s="24">
        <f t="shared" ref="D107" si="99">D106</f>
        <v>5.9559545004102682E-2</v>
      </c>
      <c r="E107" s="23" t="str">
        <f>IF(AND(C107&lt;$R$26,SUM($E$38:E106)=0),B107,"")</f>
        <v/>
      </c>
      <c r="F107" s="23" t="str">
        <f>IF(AND(C107&lt;$F$9,SUM($F$38:F106)=0),B107,"")</f>
        <v/>
      </c>
      <c r="W107" s="32">
        <v>1</v>
      </c>
      <c r="X107" s="36">
        <f t="shared" si="46"/>
        <v>1</v>
      </c>
    </row>
    <row r="108" spans="2:24" x14ac:dyDescent="0.3">
      <c r="B108" s="23"/>
      <c r="C108" s="24">
        <f t="shared" ref="C108" si="100">C107</f>
        <v>2.4706730995623948E-2</v>
      </c>
      <c r="D108" s="24">
        <f>IF(C108&gt;=$R$26,($F$15/(1+$F$15))*C108+$F$8/($F$15+1),IF(C108&gt;=$F$9,(C108-$F$9)*($R$27-$F$9)/($R$26-$F$9)+$F$9,D107))</f>
        <v>5.9559545004102682E-2</v>
      </c>
      <c r="E108" s="23"/>
      <c r="F108" s="23"/>
    </row>
    <row r="109" spans="2:24" x14ac:dyDescent="0.3">
      <c r="B109" s="23">
        <v>36</v>
      </c>
      <c r="C109" s="24">
        <f t="shared" ref="C109" si="101">D109/($F$6-D109*($F$6-1))</f>
        <v>2.4706730995623948E-2</v>
      </c>
      <c r="D109" s="24">
        <f t="shared" ref="D109" si="102">D108</f>
        <v>5.9559545004102682E-2</v>
      </c>
      <c r="E109" s="23" t="str">
        <f>IF(AND(C109&lt;$R$26,SUM($E$38:E108)=0),B109,"")</f>
        <v/>
      </c>
      <c r="F109" s="23" t="str">
        <f>IF(AND(C109&lt;$F$9,SUM($F$38:F108)=0),B109,"")</f>
        <v/>
      </c>
    </row>
    <row r="110" spans="2:24" x14ac:dyDescent="0.3">
      <c r="B110" s="23"/>
      <c r="C110" s="24">
        <f t="shared" ref="C110" si="103">C109</f>
        <v>2.4706730995623948E-2</v>
      </c>
      <c r="D110" s="24">
        <f>IF(C110&gt;=$R$26,($F$15/(1+$F$15))*C110+$F$8/($F$15+1),IF(C110&gt;=$F$9,(C110-$F$9)*($R$27-$F$9)/($R$26-$F$9)+$F$9,D109))</f>
        <v>5.9559545004102682E-2</v>
      </c>
      <c r="E110" s="23"/>
      <c r="F110" s="23"/>
    </row>
    <row r="111" spans="2:24" x14ac:dyDescent="0.3">
      <c r="B111" s="23">
        <v>37</v>
      </c>
      <c r="C111" s="24">
        <f t="shared" ref="C111" si="104">D111/($F$6-D111*($F$6-1))</f>
        <v>2.4706730995623948E-2</v>
      </c>
      <c r="D111" s="24">
        <f t="shared" ref="D111" si="105">D110</f>
        <v>5.9559545004102682E-2</v>
      </c>
      <c r="E111" s="23" t="str">
        <f>IF(AND(C111&lt;$R$26,SUM($E$38:E110)=0),B111,"")</f>
        <v/>
      </c>
      <c r="F111" s="23" t="str">
        <f>IF(AND(C111&lt;$F$9,SUM($F$38:F110)=0),B111,"")</f>
        <v/>
      </c>
    </row>
    <row r="112" spans="2:24" x14ac:dyDescent="0.3">
      <c r="B112" s="23"/>
      <c r="C112" s="24">
        <f t="shared" ref="C112" si="106">C111</f>
        <v>2.4706730995623948E-2</v>
      </c>
      <c r="D112" s="24">
        <f>IF(C112&gt;=$R$26,($F$15/(1+$F$15))*C112+$F$8/($F$15+1),IF(C112&gt;=$F$9,(C112-$F$9)*($R$27-$F$9)/($R$26-$F$9)+$F$9,D111))</f>
        <v>5.9559545004102682E-2</v>
      </c>
      <c r="E112" s="23"/>
      <c r="F112" s="23"/>
    </row>
    <row r="113" spans="2:6" x14ac:dyDescent="0.3">
      <c r="B113" s="23">
        <v>38</v>
      </c>
      <c r="C113" s="24">
        <f t="shared" ref="C113" si="107">D113/($F$6-D113*($F$6-1))</f>
        <v>2.4706730995623948E-2</v>
      </c>
      <c r="D113" s="24">
        <f t="shared" ref="D113" si="108">D112</f>
        <v>5.9559545004102682E-2</v>
      </c>
      <c r="E113" s="23" t="str">
        <f>IF(AND(C113&lt;$R$26,SUM($E$38:E112)=0),B113,"")</f>
        <v/>
      </c>
      <c r="F113" s="23" t="str">
        <f>IF(AND(C113&lt;$F$9,SUM($F$38:F112)=0),B113,"")</f>
        <v/>
      </c>
    </row>
    <row r="114" spans="2:6" x14ac:dyDescent="0.3">
      <c r="B114" s="23"/>
      <c r="C114" s="24">
        <f t="shared" ref="C114" si="109">C113</f>
        <v>2.4706730995623948E-2</v>
      </c>
      <c r="D114" s="24">
        <f>IF(C114&gt;=$R$26,($F$15/(1+$F$15))*C114+$F$8/($F$15+1),IF(C114&gt;=$F$9,(C114-$F$9)*($R$27-$F$9)/($R$26-$F$9)+$F$9,D113))</f>
        <v>5.9559545004102682E-2</v>
      </c>
      <c r="E114" s="23"/>
      <c r="F114" s="23"/>
    </row>
    <row r="115" spans="2:6" x14ac:dyDescent="0.3">
      <c r="B115" s="23">
        <v>39</v>
      </c>
      <c r="C115" s="24">
        <f t="shared" ref="C115" si="110">D115/($F$6-D115*($F$6-1))</f>
        <v>2.4706730995623948E-2</v>
      </c>
      <c r="D115" s="24">
        <f t="shared" ref="D115" si="111">D114</f>
        <v>5.9559545004102682E-2</v>
      </c>
      <c r="E115" s="23" t="str">
        <f>IF(AND(C115&lt;$R$26,SUM($E$38:E114)=0),B115,"")</f>
        <v/>
      </c>
      <c r="F115" s="23" t="str">
        <f>IF(AND(C115&lt;$F$9,SUM($F$38:F114)=0),B115,"")</f>
        <v/>
      </c>
    </row>
    <row r="116" spans="2:6" x14ac:dyDescent="0.3">
      <c r="B116" s="23"/>
      <c r="C116" s="24">
        <f t="shared" ref="C116" si="112">C115</f>
        <v>2.4706730995623948E-2</v>
      </c>
      <c r="D116" s="24">
        <f>IF(C116&gt;=$R$26,($F$15/(1+$F$15))*C116+$F$8/($F$15+1),IF(C116&gt;=$F$9,(C116-$F$9)*($R$27-$F$9)/($R$26-$F$9)+$F$9,D115))</f>
        <v>5.9559545004102682E-2</v>
      </c>
      <c r="E116" s="23"/>
      <c r="F116" s="23"/>
    </row>
    <row r="117" spans="2:6" x14ac:dyDescent="0.3">
      <c r="B117" s="23">
        <v>40</v>
      </c>
      <c r="C117" s="24">
        <f t="shared" ref="C117" si="113">D117/($F$6-D117*($F$6-1))</f>
        <v>2.4706730995623948E-2</v>
      </c>
      <c r="D117" s="24">
        <f t="shared" ref="D117" si="114">D116</f>
        <v>5.9559545004102682E-2</v>
      </c>
      <c r="E117" s="23" t="str">
        <f>IF(AND(C117&lt;$R$26,SUM($E$38:E116)=0),B117,"")</f>
        <v/>
      </c>
      <c r="F117" s="23" t="str">
        <f>IF(AND(C117&lt;$F$9,SUM($F$38:F116)=0),B117,"")</f>
        <v/>
      </c>
    </row>
    <row r="118" spans="2:6" x14ac:dyDescent="0.3">
      <c r="B118" s="23"/>
      <c r="C118" s="24">
        <f t="shared" ref="C118" si="115">C117</f>
        <v>2.4706730995623948E-2</v>
      </c>
      <c r="D118" s="24">
        <f>IF(C118&gt;=$R$26,($F$15/(1+$F$15))*C118+$F$8/($F$15+1),IF(C118&gt;=$F$9,(C118-$F$9)*($R$27-$F$9)/($R$26-$F$9)+$F$9,D117))</f>
        <v>5.9559545004102682E-2</v>
      </c>
      <c r="E118" s="23"/>
      <c r="F118" s="23"/>
    </row>
    <row r="119" spans="2:6" x14ac:dyDescent="0.3">
      <c r="B119" s="23">
        <v>41</v>
      </c>
      <c r="C119" s="24">
        <f t="shared" ref="C119" si="116">D119/($F$6-D119*($F$6-1))</f>
        <v>2.4706730995623948E-2</v>
      </c>
      <c r="D119" s="24">
        <f t="shared" ref="D119" si="117">D118</f>
        <v>5.9559545004102682E-2</v>
      </c>
      <c r="E119" s="23" t="str">
        <f>IF(AND(C119&lt;$R$26,SUM($E$38:E118)=0),B119,"")</f>
        <v/>
      </c>
      <c r="F119" s="23" t="str">
        <f>IF(AND(C119&lt;$F$9,SUM($F$38:F118)=0),B119,"")</f>
        <v/>
      </c>
    </row>
    <row r="120" spans="2:6" x14ac:dyDescent="0.3">
      <c r="B120" s="23"/>
      <c r="C120" s="24">
        <f t="shared" ref="C120" si="118">C119</f>
        <v>2.4706730995623948E-2</v>
      </c>
      <c r="D120" s="24">
        <f>IF(C120&gt;=$R$26,($F$15/(1+$F$15))*C120+$F$8/($F$15+1),IF(C120&gt;=$F$9,(C120-$F$9)*($R$27-$F$9)/($R$26-$F$9)+$F$9,D119))</f>
        <v>5.9559545004102682E-2</v>
      </c>
      <c r="E120" s="23"/>
      <c r="F120" s="23"/>
    </row>
    <row r="121" spans="2:6" x14ac:dyDescent="0.3">
      <c r="B121" s="23">
        <v>42</v>
      </c>
      <c r="C121" s="24">
        <f t="shared" ref="C121" si="119">D121/($F$6-D121*($F$6-1))</f>
        <v>2.4706730995623948E-2</v>
      </c>
      <c r="D121" s="24">
        <f t="shared" ref="D121" si="120">D120</f>
        <v>5.9559545004102682E-2</v>
      </c>
      <c r="E121" s="23" t="str">
        <f>IF(AND(C121&lt;$R$26,SUM($E$38:E120)=0),B121,"")</f>
        <v/>
      </c>
      <c r="F121" s="23" t="str">
        <f>IF(AND(C121&lt;$F$9,SUM($F$38:F120)=0),B121,"")</f>
        <v/>
      </c>
    </row>
    <row r="122" spans="2:6" x14ac:dyDescent="0.3">
      <c r="B122" s="23"/>
      <c r="C122" s="24">
        <f t="shared" ref="C122" si="121">C121</f>
        <v>2.4706730995623948E-2</v>
      </c>
      <c r="D122" s="24">
        <f>IF(C122&gt;=$R$26,($F$15/(1+$F$15))*C122+$F$8/($F$15+1),IF(C122&gt;=$F$9,(C122-$F$9)*($R$27-$F$9)/($R$26-$F$9)+$F$9,D121))</f>
        <v>5.9559545004102682E-2</v>
      </c>
      <c r="E122" s="23"/>
      <c r="F122" s="23"/>
    </row>
    <row r="123" spans="2:6" x14ac:dyDescent="0.3">
      <c r="B123" s="23">
        <v>43</v>
      </c>
      <c r="C123" s="24">
        <f t="shared" ref="C123" si="122">D123/($F$6-D123*($F$6-1))</f>
        <v>2.4706730995623948E-2</v>
      </c>
      <c r="D123" s="24">
        <f t="shared" ref="D123" si="123">D122</f>
        <v>5.9559545004102682E-2</v>
      </c>
      <c r="E123" s="23" t="str">
        <f>IF(AND(C123&lt;$R$26,SUM($E$38:E122)=0),B123,"")</f>
        <v/>
      </c>
      <c r="F123" s="23" t="str">
        <f>IF(AND(C123&lt;$F$9,SUM($F$38:F122)=0),B123,"")</f>
        <v/>
      </c>
    </row>
    <row r="124" spans="2:6" x14ac:dyDescent="0.3">
      <c r="B124" s="23"/>
      <c r="C124" s="24">
        <f t="shared" ref="C124" si="124">C123</f>
        <v>2.4706730995623948E-2</v>
      </c>
      <c r="D124" s="24">
        <f>IF(C124&gt;=$R$26,($F$15/(1+$F$15))*C124+$F$8/($F$15+1),IF(C124&gt;=$F$9,(C124-$F$9)*($R$27-$F$9)/($R$26-$F$9)+$F$9,D123))</f>
        <v>5.9559545004102682E-2</v>
      </c>
      <c r="E124" s="23"/>
      <c r="F124" s="23"/>
    </row>
    <row r="125" spans="2:6" x14ac:dyDescent="0.3">
      <c r="B125" s="23">
        <v>44</v>
      </c>
      <c r="C125" s="24">
        <f t="shared" ref="C125" si="125">D125/($F$6-D125*($F$6-1))</f>
        <v>2.4706730995623948E-2</v>
      </c>
      <c r="D125" s="24">
        <f t="shared" ref="D125" si="126">D124</f>
        <v>5.9559545004102682E-2</v>
      </c>
      <c r="E125" s="23" t="str">
        <f>IF(AND(C125&lt;$R$26,SUM($E$38:E124)=0),B125,"")</f>
        <v/>
      </c>
      <c r="F125" s="23" t="str">
        <f>IF(AND(C125&lt;$F$9,SUM($F$38:F124)=0),B125,"")</f>
        <v/>
      </c>
    </row>
    <row r="126" spans="2:6" x14ac:dyDescent="0.3">
      <c r="B126" s="23"/>
      <c r="C126" s="24">
        <f t="shared" ref="C126" si="127">C125</f>
        <v>2.4706730995623948E-2</v>
      </c>
      <c r="D126" s="24">
        <f>IF(C126&gt;=$R$26,($F$15/(1+$F$15))*C126+$F$8/($F$15+1),IF(C126&gt;=$F$9,(C126-$F$9)*($R$27-$F$9)/($R$26-$F$9)+$F$9,D125))</f>
        <v>5.9559545004102682E-2</v>
      </c>
      <c r="E126" s="23"/>
      <c r="F126" s="23"/>
    </row>
    <row r="127" spans="2:6" x14ac:dyDescent="0.3">
      <c r="B127" s="23">
        <v>45</v>
      </c>
      <c r="C127" s="24">
        <f t="shared" ref="C127" si="128">D127/($F$6-D127*($F$6-1))</f>
        <v>2.4706730995623948E-2</v>
      </c>
      <c r="D127" s="24">
        <f t="shared" ref="D127" si="129">D126</f>
        <v>5.9559545004102682E-2</v>
      </c>
      <c r="E127" s="23" t="str">
        <f>IF(AND(C127&lt;$R$26,SUM($E$38:E126)=0),B127,"")</f>
        <v/>
      </c>
      <c r="F127" s="23" t="str">
        <f>IF(AND(C127&lt;$F$9,SUM($F$38:F126)=0),B127,"")</f>
        <v/>
      </c>
    </row>
    <row r="128" spans="2:6" x14ac:dyDescent="0.3">
      <c r="B128" s="23"/>
      <c r="C128" s="24">
        <f t="shared" ref="C128" si="130">C127</f>
        <v>2.4706730995623948E-2</v>
      </c>
      <c r="D128" s="24">
        <f>IF(C128&gt;=$R$26,($F$15/(1+$F$15))*C128+$F$8/($F$15+1),IF(C128&gt;=$F$9,(C128-$F$9)*($R$27-$F$9)/($R$26-$F$9)+$F$9,D127))</f>
        <v>5.9559545004102682E-2</v>
      </c>
      <c r="E128" s="23"/>
      <c r="F128" s="23"/>
    </row>
    <row r="129" spans="2:6" x14ac:dyDescent="0.3">
      <c r="B129" s="23">
        <v>46</v>
      </c>
      <c r="C129" s="24">
        <f t="shared" ref="C129" si="131">D129/($F$6-D129*($F$6-1))</f>
        <v>2.4706730995623948E-2</v>
      </c>
      <c r="D129" s="24">
        <f t="shared" ref="D129" si="132">D128</f>
        <v>5.9559545004102682E-2</v>
      </c>
      <c r="E129" s="23" t="str">
        <f>IF(AND(C129&lt;$R$26,SUM($E$38:E128)=0),B129,"")</f>
        <v/>
      </c>
      <c r="F129" s="23" t="str">
        <f>IF(AND(C129&lt;$F$9,SUM($F$38:F128)=0),B129,"")</f>
        <v/>
      </c>
    </row>
    <row r="130" spans="2:6" x14ac:dyDescent="0.3">
      <c r="B130" s="23"/>
      <c r="C130" s="24">
        <f t="shared" ref="C130" si="133">C129</f>
        <v>2.4706730995623948E-2</v>
      </c>
      <c r="D130" s="24">
        <f>IF(C130&gt;=$R$26,($F$15/(1+$F$15))*C130+$F$8/($F$15+1),IF(C130&gt;=$F$9,(C130-$F$9)*($R$27-$F$9)/($R$26-$F$9)+$F$9,D129))</f>
        <v>5.9559545004102682E-2</v>
      </c>
      <c r="E130" s="23"/>
      <c r="F130" s="23"/>
    </row>
    <row r="131" spans="2:6" x14ac:dyDescent="0.3">
      <c r="B131" s="23">
        <v>47</v>
      </c>
      <c r="C131" s="24">
        <f t="shared" ref="C131" si="134">D131/($F$6-D131*($F$6-1))</f>
        <v>2.4706730995623948E-2</v>
      </c>
      <c r="D131" s="24">
        <f t="shared" ref="D131" si="135">D130</f>
        <v>5.9559545004102682E-2</v>
      </c>
      <c r="E131" s="23" t="str">
        <f>IF(AND(C131&lt;$R$26,SUM($E$38:E130)=0),B131,"")</f>
        <v/>
      </c>
      <c r="F131" s="23" t="str">
        <f>IF(AND(C131&lt;$F$9,SUM($F$38:F130)=0),B131,"")</f>
        <v/>
      </c>
    </row>
    <row r="132" spans="2:6" x14ac:dyDescent="0.3">
      <c r="B132" s="23"/>
      <c r="C132" s="24">
        <f t="shared" ref="C132" si="136">C131</f>
        <v>2.4706730995623948E-2</v>
      </c>
      <c r="D132" s="24">
        <f>IF(C132&gt;=$R$26,($F$15/(1+$F$15))*C132+$F$8/($F$15+1),IF(C132&gt;=$F$9,(C132-$F$9)*($R$27-$F$9)/($R$26-$F$9)+$F$9,D131))</f>
        <v>5.9559545004102682E-2</v>
      </c>
      <c r="E132" s="23"/>
      <c r="F132" s="23"/>
    </row>
    <row r="133" spans="2:6" x14ac:dyDescent="0.3">
      <c r="B133" s="23">
        <v>48</v>
      </c>
      <c r="C133" s="24">
        <f t="shared" ref="C133" si="137">D133/($F$6-D133*($F$6-1))</f>
        <v>2.4706730995623948E-2</v>
      </c>
      <c r="D133" s="24">
        <f t="shared" ref="D133" si="138">D132</f>
        <v>5.9559545004102682E-2</v>
      </c>
      <c r="E133" s="23" t="str">
        <f>IF(AND(C133&lt;$R$26,SUM($E$38:E132)=0),B133,"")</f>
        <v/>
      </c>
      <c r="F133" s="23" t="str">
        <f>IF(AND(C133&lt;$F$9,SUM($F$38:F132)=0),B133,"")</f>
        <v/>
      </c>
    </row>
    <row r="134" spans="2:6" x14ac:dyDescent="0.3">
      <c r="B134" s="23"/>
      <c r="C134" s="24">
        <f t="shared" ref="C134" si="139">C133</f>
        <v>2.4706730995623948E-2</v>
      </c>
      <c r="D134" s="24">
        <f>IF(C134&gt;=$R$26,($F$15/(1+$F$15))*C134+$F$8/($F$15+1),IF(C134&gt;=$F$9,(C134-$F$9)*($R$27-$F$9)/($R$26-$F$9)+$F$9,D133))</f>
        <v>5.9559545004102682E-2</v>
      </c>
      <c r="E134" s="23"/>
      <c r="F134" s="23"/>
    </row>
    <row r="135" spans="2:6" x14ac:dyDescent="0.3">
      <c r="B135" s="23">
        <v>49</v>
      </c>
      <c r="C135" s="24">
        <f t="shared" ref="C135" si="140">D135/($F$6-D135*($F$6-1))</f>
        <v>2.4706730995623948E-2</v>
      </c>
      <c r="D135" s="24">
        <f t="shared" ref="D135" si="141">D134</f>
        <v>5.9559545004102682E-2</v>
      </c>
      <c r="E135" s="23" t="str">
        <f>IF(AND(C135&lt;$R$26,SUM($E$38:E134)=0),B135,"")</f>
        <v/>
      </c>
      <c r="F135" s="23" t="str">
        <f>IF(AND(C135&lt;$F$9,SUM($F$38:F134)=0),B135,"")</f>
        <v/>
      </c>
    </row>
    <row r="136" spans="2:6" x14ac:dyDescent="0.3">
      <c r="B136" s="23"/>
      <c r="C136" s="24">
        <f t="shared" ref="C136" si="142">C135</f>
        <v>2.4706730995623948E-2</v>
      </c>
      <c r="D136" s="24">
        <f>IF(C136&gt;=$R$26,($F$15/(1+$F$15))*C136+$F$8/($F$15+1),IF(C136&gt;=$F$9,(C136-$F$9)*($R$27-$F$9)/($R$26-$F$9)+$F$9,D135))</f>
        <v>5.9559545004102682E-2</v>
      </c>
      <c r="E136" s="23"/>
      <c r="F136" s="23"/>
    </row>
    <row r="137" spans="2:6" x14ac:dyDescent="0.3">
      <c r="B137" s="23">
        <v>50</v>
      </c>
      <c r="C137" s="24">
        <f t="shared" ref="C137" si="143">D137/($F$6-D137*($F$6-1))</f>
        <v>2.4706730995623948E-2</v>
      </c>
      <c r="D137" s="24">
        <f t="shared" ref="D137" si="144">D136</f>
        <v>5.9559545004102682E-2</v>
      </c>
      <c r="E137" s="23" t="str">
        <f>IF(AND(C137&lt;$R$26,SUM($E$38:E136)=0),B137,"")</f>
        <v/>
      </c>
      <c r="F137" s="23" t="str">
        <f>IF(AND(C137&lt;$F$9,SUM($F$38:F136)=0),B137,"")</f>
        <v/>
      </c>
    </row>
    <row r="138" spans="2:6" x14ac:dyDescent="0.3">
      <c r="B138" s="23"/>
      <c r="C138" s="24">
        <f t="shared" ref="C138" si="145">C137</f>
        <v>2.4706730995623948E-2</v>
      </c>
      <c r="D138" s="24">
        <f>IF(C138&gt;=$R$26,($F$15/(1+$F$15))*C138+$F$8/($F$15+1),IF(C138&gt;=$F$9,(C138-$F$9)*($R$27-$F$9)/($R$26-$F$9)+$F$9,D137))</f>
        <v>5.9559545004102682E-2</v>
      </c>
      <c r="E138" s="23"/>
      <c r="F138" s="23"/>
    </row>
    <row r="139" spans="2:6" x14ac:dyDescent="0.3">
      <c r="B139" s="23">
        <v>51</v>
      </c>
      <c r="C139" s="24">
        <f t="shared" ref="C139" si="146">D139/($F$6-D139*($F$6-1))</f>
        <v>2.4706730995623948E-2</v>
      </c>
      <c r="D139" s="24">
        <f t="shared" ref="D139" si="147">D138</f>
        <v>5.9559545004102682E-2</v>
      </c>
      <c r="E139" s="23" t="str">
        <f>IF(AND(C139&lt;$R$26,SUM($E$38:E138)=0),B139,"")</f>
        <v/>
      </c>
      <c r="F139" s="23" t="str">
        <f>IF(AND(C139&lt;$F$9,SUM($F$38:F138)=0),B139,"")</f>
        <v/>
      </c>
    </row>
    <row r="140" spans="2:6" x14ac:dyDescent="0.3">
      <c r="B140" s="23"/>
      <c r="C140" s="24">
        <f t="shared" ref="C140" si="148">C139</f>
        <v>2.4706730995623948E-2</v>
      </c>
      <c r="D140" s="24">
        <f>IF(C140&gt;=$R$26,($F$15/(1+$F$15))*C140+$F$8/($F$15+1),IF(C140&gt;=$F$9,(C140-$F$9)*($R$27-$F$9)/($R$26-$F$9)+$F$9,D139))</f>
        <v>5.9559545004102682E-2</v>
      </c>
      <c r="E140" s="23"/>
      <c r="F140" s="23"/>
    </row>
    <row r="141" spans="2:6" x14ac:dyDescent="0.3">
      <c r="B141" s="23">
        <v>52</v>
      </c>
      <c r="C141" s="24">
        <f t="shared" ref="C141" si="149">D141/($F$6-D141*($F$6-1))</f>
        <v>2.4706730995623948E-2</v>
      </c>
      <c r="D141" s="24">
        <f t="shared" ref="D141" si="150">D140</f>
        <v>5.9559545004102682E-2</v>
      </c>
      <c r="E141" s="23" t="str">
        <f>IF(AND(C141&lt;$R$26,SUM($E$38:E140)=0),B141,"")</f>
        <v/>
      </c>
      <c r="F141" s="23" t="str">
        <f>IF(AND(C141&lt;$F$9,SUM($F$38:F140)=0),B141,"")</f>
        <v/>
      </c>
    </row>
    <row r="142" spans="2:6" x14ac:dyDescent="0.3">
      <c r="B142" s="23"/>
      <c r="C142" s="24">
        <f t="shared" ref="C142" si="151">C141</f>
        <v>2.4706730995623948E-2</v>
      </c>
      <c r="D142" s="24">
        <f>IF(C142&gt;=$R$26,($F$15/(1+$F$15))*C142+$F$8/($F$15+1),IF(C142&gt;=$F$9,(C142-$F$9)*($R$27-$F$9)/($R$26-$F$9)+$F$9,D141))</f>
        <v>5.9559545004102682E-2</v>
      </c>
      <c r="E142" s="23"/>
      <c r="F142" s="23"/>
    </row>
    <row r="143" spans="2:6" x14ac:dyDescent="0.3">
      <c r="B143" s="23">
        <v>53</v>
      </c>
      <c r="C143" s="24">
        <f t="shared" ref="C143" si="152">D143/($F$6-D143*($F$6-1))</f>
        <v>2.4706730995623948E-2</v>
      </c>
      <c r="D143" s="24">
        <f t="shared" ref="D143" si="153">D142</f>
        <v>5.9559545004102682E-2</v>
      </c>
      <c r="E143" s="23" t="str">
        <f>IF(AND(C143&lt;$R$26,SUM($E$38:E142)=0),B143,"")</f>
        <v/>
      </c>
      <c r="F143" s="23" t="str">
        <f>IF(AND(C143&lt;$F$9,SUM($F$38:F142)=0),B143,"")</f>
        <v/>
      </c>
    </row>
    <row r="144" spans="2:6" x14ac:dyDescent="0.3">
      <c r="B144" s="23"/>
      <c r="C144" s="24">
        <f t="shared" ref="C144" si="154">C143</f>
        <v>2.4706730995623948E-2</v>
      </c>
      <c r="D144" s="24">
        <f>IF(C144&gt;=$R$26,($F$15/(1+$F$15))*C144+$F$8/($F$15+1),IF(C144&gt;=$F$9,(C144-$F$9)*($R$27-$F$9)/($R$26-$F$9)+$F$9,D143))</f>
        <v>5.9559545004102682E-2</v>
      </c>
      <c r="E144" s="23"/>
      <c r="F144" s="23"/>
    </row>
    <row r="145" spans="2:6" x14ac:dyDescent="0.3">
      <c r="B145" s="23">
        <v>54</v>
      </c>
      <c r="C145" s="24">
        <f t="shared" ref="C145" si="155">D145/($F$6-D145*($F$6-1))</f>
        <v>2.4706730995623948E-2</v>
      </c>
      <c r="D145" s="24">
        <f t="shared" ref="D145" si="156">D144</f>
        <v>5.9559545004102682E-2</v>
      </c>
      <c r="E145" s="23" t="str">
        <f>IF(AND(C145&lt;$R$26,SUM($E$38:E144)=0),B145,"")</f>
        <v/>
      </c>
      <c r="F145" s="23" t="str">
        <f>IF(AND(C145&lt;$F$9,SUM($F$38:F144)=0),B145,"")</f>
        <v/>
      </c>
    </row>
    <row r="146" spans="2:6" x14ac:dyDescent="0.3">
      <c r="B146" s="23"/>
      <c r="C146" s="24">
        <f t="shared" ref="C146" si="157">C145</f>
        <v>2.4706730995623948E-2</v>
      </c>
      <c r="D146" s="24">
        <f>IF(C146&gt;=$R$26,($F$15/(1+$F$15))*C146+$F$8/($F$15+1),IF(C146&gt;=$F$9,(C146-$F$9)*($R$27-$F$9)/($R$26-$F$9)+$F$9,D145))</f>
        <v>5.9559545004102682E-2</v>
      </c>
      <c r="E146" s="23"/>
      <c r="F146" s="23"/>
    </row>
    <row r="147" spans="2:6" x14ac:dyDescent="0.3">
      <c r="B147" s="23">
        <v>55</v>
      </c>
      <c r="C147" s="24">
        <f t="shared" ref="C147" si="158">D147/($F$6-D147*($F$6-1))</f>
        <v>2.4706730995623948E-2</v>
      </c>
      <c r="D147" s="24">
        <f t="shared" ref="D147" si="159">D146</f>
        <v>5.9559545004102682E-2</v>
      </c>
      <c r="E147" s="23" t="str">
        <f>IF(AND(C147&lt;$R$26,SUM($E$38:E146)=0),B147,"")</f>
        <v/>
      </c>
      <c r="F147" s="23" t="str">
        <f>IF(AND(C147&lt;$F$9,SUM($F$38:F146)=0),B147,"")</f>
        <v/>
      </c>
    </row>
    <row r="148" spans="2:6" x14ac:dyDescent="0.3">
      <c r="B148" s="23"/>
      <c r="C148" s="24">
        <f t="shared" ref="C148" si="160">C147</f>
        <v>2.4706730995623948E-2</v>
      </c>
      <c r="D148" s="24">
        <f>IF(C148&gt;=$R$26,($F$15/(1+$F$15))*C148+$F$8/($F$15+1),IF(C148&gt;=$F$9,(C148-$F$9)*($R$27-$F$9)/($R$26-$F$9)+$F$9,D147))</f>
        <v>5.9559545004102682E-2</v>
      </c>
      <c r="E148" s="23"/>
      <c r="F148" s="23"/>
    </row>
    <row r="149" spans="2:6" x14ac:dyDescent="0.3">
      <c r="B149" s="23">
        <v>56</v>
      </c>
      <c r="C149" s="24">
        <f t="shared" ref="C149" si="161">D149/($F$6-D149*($F$6-1))</f>
        <v>2.4706730995623948E-2</v>
      </c>
      <c r="D149" s="24">
        <f t="shared" ref="D149" si="162">D148</f>
        <v>5.9559545004102682E-2</v>
      </c>
      <c r="E149" s="23" t="str">
        <f>IF(AND(C149&lt;$R$26,SUM($E$38:E148)=0),B149,"")</f>
        <v/>
      </c>
      <c r="F149" s="23" t="str">
        <f>IF(AND(C149&lt;$F$9,SUM($F$38:F148)=0),B149,"")</f>
        <v/>
      </c>
    </row>
    <row r="150" spans="2:6" x14ac:dyDescent="0.3">
      <c r="B150" s="23"/>
      <c r="C150" s="24">
        <f t="shared" ref="C150" si="163">C149</f>
        <v>2.4706730995623948E-2</v>
      </c>
      <c r="D150" s="24">
        <f>IF(C150&gt;=$R$26,($F$15/(1+$F$15))*C150+$F$8/($F$15+1),IF(C150&gt;=$F$9,(C150-$F$9)*($R$27-$F$9)/($R$26-$F$9)+$F$9,D149))</f>
        <v>5.9559545004102682E-2</v>
      </c>
      <c r="E150" s="23"/>
      <c r="F150" s="23"/>
    </row>
    <row r="151" spans="2:6" x14ac:dyDescent="0.3">
      <c r="B151" s="23">
        <v>57</v>
      </c>
      <c r="C151" s="24">
        <f t="shared" ref="C151" si="164">D151/($F$6-D151*($F$6-1))</f>
        <v>2.4706730995623948E-2</v>
      </c>
      <c r="D151" s="24">
        <f t="shared" ref="D151" si="165">D150</f>
        <v>5.9559545004102682E-2</v>
      </c>
      <c r="E151" s="23" t="str">
        <f>IF(AND(C151&lt;$R$26,SUM($E$38:E150)=0),B151,"")</f>
        <v/>
      </c>
      <c r="F151" s="23" t="str">
        <f>IF(AND(C151&lt;$F$9,SUM($F$38:F150)=0),B151,"")</f>
        <v/>
      </c>
    </row>
    <row r="152" spans="2:6" x14ac:dyDescent="0.3">
      <c r="B152" s="23"/>
      <c r="C152" s="24">
        <f t="shared" ref="C152" si="166">C151</f>
        <v>2.4706730995623948E-2</v>
      </c>
      <c r="D152" s="24">
        <f>IF(C152&gt;=$R$26,($F$15/(1+$F$15))*C152+$F$8/($F$15+1),IF(C152&gt;=$F$9,(C152-$F$9)*($R$27-$F$9)/($R$26-$F$9)+$F$9,D151))</f>
        <v>5.9559545004102682E-2</v>
      </c>
      <c r="E152" s="23"/>
      <c r="F152" s="23"/>
    </row>
    <row r="153" spans="2:6" x14ac:dyDescent="0.3">
      <c r="B153" s="23">
        <v>58</v>
      </c>
      <c r="C153" s="24">
        <f t="shared" ref="C153" si="167">D153/($F$6-D153*($F$6-1))</f>
        <v>2.4706730995623948E-2</v>
      </c>
      <c r="D153" s="24">
        <f t="shared" ref="D153" si="168">D152</f>
        <v>5.9559545004102682E-2</v>
      </c>
      <c r="E153" s="23" t="str">
        <f>IF(AND(C153&lt;$R$26,SUM($E$38:E152)=0),B153,"")</f>
        <v/>
      </c>
      <c r="F153" s="23" t="str">
        <f>IF(AND(C153&lt;$F$9,SUM($F$38:F152)=0),B153,"")</f>
        <v/>
      </c>
    </row>
    <row r="154" spans="2:6" x14ac:dyDescent="0.3">
      <c r="B154" s="23"/>
      <c r="C154" s="24">
        <f t="shared" ref="C154" si="169">C153</f>
        <v>2.4706730995623948E-2</v>
      </c>
      <c r="D154" s="24">
        <f>IF(C154&gt;=$R$26,($F$15/(1+$F$15))*C154+$F$8/($F$15+1),IF(C154&gt;=$F$9,(C154-$F$9)*($R$27-$F$9)/($R$26-$F$9)+$F$9,D153))</f>
        <v>5.9559545004102682E-2</v>
      </c>
      <c r="E154" s="23"/>
      <c r="F154" s="23"/>
    </row>
    <row r="155" spans="2:6" x14ac:dyDescent="0.3">
      <c r="B155" s="23">
        <v>59</v>
      </c>
      <c r="C155" s="24">
        <f t="shared" ref="C155" si="170">D155/($F$6-D155*($F$6-1))</f>
        <v>2.4706730995623948E-2</v>
      </c>
      <c r="D155" s="24">
        <f t="shared" ref="D155" si="171">D154</f>
        <v>5.9559545004102682E-2</v>
      </c>
      <c r="E155" s="23" t="str">
        <f>IF(AND(C155&lt;$R$26,SUM($E$38:E154)=0),B155,"")</f>
        <v/>
      </c>
      <c r="F155" s="23" t="str">
        <f>IF(AND(C155&lt;$F$9,SUM($F$38:F154)=0),B155,"")</f>
        <v/>
      </c>
    </row>
    <row r="156" spans="2:6" x14ac:dyDescent="0.3">
      <c r="B156" s="23"/>
      <c r="C156" s="24">
        <f t="shared" ref="C156" si="172">C155</f>
        <v>2.4706730995623948E-2</v>
      </c>
      <c r="D156" s="24">
        <f>IF(C156&gt;=$R$26,($F$15/(1+$F$15))*C156+$F$8/($F$15+1),IF(C156&gt;=$F$9,(C156-$F$9)*($R$27-$F$9)/($R$26-$F$9)+$F$9,D155))</f>
        <v>5.9559545004102682E-2</v>
      </c>
      <c r="E156" s="23"/>
      <c r="F156" s="23"/>
    </row>
    <row r="157" spans="2:6" x14ac:dyDescent="0.3">
      <c r="B157" s="23">
        <v>60</v>
      </c>
      <c r="C157" s="24">
        <f t="shared" ref="C157" si="173">D157/($F$6-D157*($F$6-1))</f>
        <v>2.4706730995623948E-2</v>
      </c>
      <c r="D157" s="24">
        <f t="shared" ref="D157" si="174">D156</f>
        <v>5.9559545004102682E-2</v>
      </c>
      <c r="E157" s="23" t="str">
        <f>IF(AND(C157&lt;$R$26,SUM($E$38:E156)=0),B157,"")</f>
        <v/>
      </c>
      <c r="F157" s="23" t="str">
        <f>IF(AND(C157&lt;$F$9,SUM($F$38:F156)=0),B157,"")</f>
        <v/>
      </c>
    </row>
    <row r="158" spans="2:6" x14ac:dyDescent="0.3">
      <c r="B158" s="23"/>
      <c r="C158" s="24">
        <f t="shared" ref="C158" si="175">C157</f>
        <v>2.4706730995623948E-2</v>
      </c>
      <c r="D158" s="24">
        <f>IF(C158&gt;=$R$26,($F$15/(1+$F$15))*C158+$F$8/($F$15+1),IF(C158&gt;=$F$9,(C158-$F$9)*($R$27-$F$9)/($R$26-$F$9)+$F$9,D157))</f>
        <v>5.9559545004102682E-2</v>
      </c>
      <c r="E158" s="23"/>
      <c r="F158" s="23"/>
    </row>
    <row r="159" spans="2:6" x14ac:dyDescent="0.3">
      <c r="B159" s="23">
        <v>61</v>
      </c>
      <c r="C159" s="24">
        <f t="shared" ref="C159" si="176">D159/($F$6-D159*($F$6-1))</f>
        <v>2.4706730995623948E-2</v>
      </c>
      <c r="D159" s="24">
        <f t="shared" ref="D159" si="177">D158</f>
        <v>5.9559545004102682E-2</v>
      </c>
      <c r="E159" s="23" t="str">
        <f>IF(AND(C159&lt;$R$26,SUM($E$38:E158)=0),B159,"")</f>
        <v/>
      </c>
      <c r="F159" s="23" t="str">
        <f>IF(AND(C159&lt;$F$9,SUM($F$38:F158)=0),B159,"")</f>
        <v/>
      </c>
    </row>
    <row r="160" spans="2:6" x14ac:dyDescent="0.3">
      <c r="B160" s="23"/>
      <c r="C160" s="24">
        <f t="shared" ref="C160" si="178">C159</f>
        <v>2.4706730995623948E-2</v>
      </c>
      <c r="D160" s="24">
        <f>IF(C160&gt;=$R$26,($F$15/(1+$F$15))*C160+$F$8/($F$15+1),IF(C160&gt;=$F$9,(C160-$F$9)*($R$27-$F$9)/($R$26-$F$9)+$F$9,D159))</f>
        <v>5.9559545004102682E-2</v>
      </c>
      <c r="E160" s="23"/>
      <c r="F160" s="23"/>
    </row>
    <row r="161" spans="2:6" x14ac:dyDescent="0.3">
      <c r="B161" s="23">
        <v>62</v>
      </c>
      <c r="C161" s="24">
        <f t="shared" ref="C161" si="179">D161/($F$6-D161*($F$6-1))</f>
        <v>2.4706730995623948E-2</v>
      </c>
      <c r="D161" s="24">
        <f t="shared" ref="D161" si="180">D160</f>
        <v>5.9559545004102682E-2</v>
      </c>
      <c r="E161" s="23" t="str">
        <f>IF(AND(C161&lt;$R$26,SUM($E$38:E160)=0),B161,"")</f>
        <v/>
      </c>
      <c r="F161" s="23" t="str">
        <f>IF(AND(C161&lt;$F$9,SUM($F$38:F160)=0),B161,"")</f>
        <v/>
      </c>
    </row>
    <row r="162" spans="2:6" x14ac:dyDescent="0.3">
      <c r="B162" s="23"/>
      <c r="C162" s="24">
        <f t="shared" ref="C162" si="181">C161</f>
        <v>2.4706730995623948E-2</v>
      </c>
      <c r="D162" s="24">
        <f>IF(C162&gt;=$R$26,($F$15/(1+$F$15))*C162+$F$8/($F$15+1),IF(C162&gt;=$F$9,(C162-$F$9)*($R$27-$F$9)/($R$26-$F$9)+$F$9,D161))</f>
        <v>5.9559545004102682E-2</v>
      </c>
      <c r="E162" s="23"/>
      <c r="F162" s="23"/>
    </row>
    <row r="163" spans="2:6" x14ac:dyDescent="0.3">
      <c r="B163" s="23">
        <v>63</v>
      </c>
      <c r="C163" s="24">
        <f t="shared" ref="C163" si="182">D163/($F$6-D163*($F$6-1))</f>
        <v>2.4706730995623948E-2</v>
      </c>
      <c r="D163" s="24">
        <f t="shared" ref="D163" si="183">D162</f>
        <v>5.9559545004102682E-2</v>
      </c>
      <c r="E163" s="23" t="str">
        <f>IF(AND(C163&lt;$R$26,SUM($E$38:E162)=0),B163,"")</f>
        <v/>
      </c>
      <c r="F163" s="23" t="str">
        <f>IF(AND(C163&lt;$F$9,SUM($F$38:F162)=0),B163,"")</f>
        <v/>
      </c>
    </row>
    <row r="164" spans="2:6" x14ac:dyDescent="0.3">
      <c r="B164" s="23"/>
      <c r="C164" s="24">
        <f t="shared" ref="C164" si="184">C163</f>
        <v>2.4706730995623948E-2</v>
      </c>
      <c r="D164" s="24">
        <f>IF(C164&gt;=$R$26,($F$15/(1+$F$15))*C164+$F$8/($F$15+1),IF(C164&gt;=$F$9,(C164-$F$9)*($R$27-$F$9)/($R$26-$F$9)+$F$9,D163))</f>
        <v>5.9559545004102682E-2</v>
      </c>
      <c r="E164" s="23"/>
      <c r="F164" s="23"/>
    </row>
    <row r="165" spans="2:6" x14ac:dyDescent="0.3">
      <c r="B165" s="23">
        <v>64</v>
      </c>
      <c r="C165" s="24">
        <f t="shared" ref="C165" si="185">D165/($F$6-D165*($F$6-1))</f>
        <v>2.4706730995623948E-2</v>
      </c>
      <c r="D165" s="24">
        <f t="shared" ref="D165" si="186">D164</f>
        <v>5.9559545004102682E-2</v>
      </c>
      <c r="E165" s="23" t="str">
        <f>IF(AND(C165&lt;$R$26,SUM($E$38:E164)=0),B165,"")</f>
        <v/>
      </c>
      <c r="F165" s="23" t="str">
        <f>IF(AND(C165&lt;$F$9,SUM($F$38:F164)=0),B165,"")</f>
        <v/>
      </c>
    </row>
    <row r="166" spans="2:6" x14ac:dyDescent="0.3">
      <c r="B166" s="23"/>
      <c r="C166" s="24">
        <f t="shared" ref="C166" si="187">C165</f>
        <v>2.4706730995623948E-2</v>
      </c>
      <c r="D166" s="24">
        <f>IF(C166&gt;=$R$26,($F$15/(1+$F$15))*C166+$F$8/($F$15+1),IF(C166&gt;=$F$9,(C166-$F$9)*($R$27-$F$9)/($R$26-$F$9)+$F$9,D165))</f>
        <v>5.9559545004102682E-2</v>
      </c>
      <c r="E166" s="23"/>
      <c r="F166" s="23"/>
    </row>
    <row r="167" spans="2:6" x14ac:dyDescent="0.3">
      <c r="B167" s="23">
        <v>65</v>
      </c>
      <c r="C167" s="24">
        <f t="shared" ref="C167" si="188">D167/($F$6-D167*($F$6-1))</f>
        <v>2.4706730995623948E-2</v>
      </c>
      <c r="D167" s="24">
        <f t="shared" ref="D167" si="189">D166</f>
        <v>5.9559545004102682E-2</v>
      </c>
      <c r="E167" s="23" t="str">
        <f>IF(AND(C167&lt;$R$26,SUM($E$38:E166)=0),B167,"")</f>
        <v/>
      </c>
      <c r="F167" s="23" t="str">
        <f>IF(AND(C167&lt;$F$9,SUM($F$38:F166)=0),B167,"")</f>
        <v/>
      </c>
    </row>
    <row r="168" spans="2:6" x14ac:dyDescent="0.3">
      <c r="B168" s="23"/>
      <c r="C168" s="24">
        <f t="shared" ref="C168" si="190">C167</f>
        <v>2.4706730995623948E-2</v>
      </c>
      <c r="D168" s="24">
        <f>IF(C168&gt;=$R$26,($F$15/(1+$F$15))*C168+$F$8/($F$15+1),IF(C168&gt;=$F$9,(C168-$F$9)*($R$27-$F$9)/($R$26-$F$9)+$F$9,D167))</f>
        <v>5.9559545004102682E-2</v>
      </c>
      <c r="E168" s="23"/>
      <c r="F168" s="23"/>
    </row>
    <row r="169" spans="2:6" x14ac:dyDescent="0.3">
      <c r="B169" s="23">
        <v>66</v>
      </c>
      <c r="C169" s="24">
        <f t="shared" ref="C169" si="191">D169/($F$6-D169*($F$6-1))</f>
        <v>2.4706730995623948E-2</v>
      </c>
      <c r="D169" s="24">
        <f t="shared" ref="D169" si="192">D168</f>
        <v>5.9559545004102682E-2</v>
      </c>
      <c r="E169" s="23" t="str">
        <f>IF(AND(C169&lt;$R$26,SUM($E$38:E168)=0),B169,"")</f>
        <v/>
      </c>
      <c r="F169" s="23" t="str">
        <f>IF(AND(C169&lt;$F$9,SUM($F$38:F168)=0),B169,"")</f>
        <v/>
      </c>
    </row>
    <row r="170" spans="2:6" x14ac:dyDescent="0.3">
      <c r="B170" s="23"/>
      <c r="C170" s="24">
        <f t="shared" ref="C170" si="193">C169</f>
        <v>2.4706730995623948E-2</v>
      </c>
      <c r="D170" s="24">
        <f>IF(C170&gt;=$R$26,($F$15/(1+$F$15))*C170+$F$8/($F$15+1),IF(C170&gt;=$F$9,(C170-$F$9)*($R$27-$F$9)/($R$26-$F$9)+$F$9,D169))</f>
        <v>5.9559545004102682E-2</v>
      </c>
      <c r="E170" s="23"/>
      <c r="F170" s="23"/>
    </row>
    <row r="171" spans="2:6" x14ac:dyDescent="0.3">
      <c r="B171" s="23">
        <v>67</v>
      </c>
      <c r="C171" s="24">
        <f t="shared" ref="C171" si="194">D171/($F$6-D171*($F$6-1))</f>
        <v>2.4706730995623948E-2</v>
      </c>
      <c r="D171" s="24">
        <f t="shared" ref="D171" si="195">D170</f>
        <v>5.9559545004102682E-2</v>
      </c>
      <c r="E171" s="23" t="str">
        <f>IF(AND(C171&lt;$R$26,SUM($E$38:E170)=0),B171,"")</f>
        <v/>
      </c>
      <c r="F171" s="23" t="str">
        <f>IF(AND(C171&lt;$F$9,SUM($F$38:F170)=0),B171,"")</f>
        <v/>
      </c>
    </row>
    <row r="172" spans="2:6" x14ac:dyDescent="0.3">
      <c r="B172" s="23"/>
      <c r="C172" s="24">
        <f t="shared" ref="C172" si="196">C171</f>
        <v>2.4706730995623948E-2</v>
      </c>
      <c r="D172" s="24">
        <f>IF(C172&gt;=$R$26,($F$15/(1+$F$15))*C172+$F$8/($F$15+1),IF(C172&gt;=$F$9,(C172-$F$9)*($R$27-$F$9)/($R$26-$F$9)+$F$9,D171))</f>
        <v>5.9559545004102682E-2</v>
      </c>
      <c r="E172" s="23"/>
      <c r="F172" s="23"/>
    </row>
    <row r="173" spans="2:6" x14ac:dyDescent="0.3">
      <c r="B173" s="23">
        <v>68</v>
      </c>
      <c r="C173" s="24">
        <f t="shared" ref="C173" si="197">D173/($F$6-D173*($F$6-1))</f>
        <v>2.4706730995623948E-2</v>
      </c>
      <c r="D173" s="24">
        <f t="shared" ref="D173" si="198">D172</f>
        <v>5.9559545004102682E-2</v>
      </c>
      <c r="E173" s="23" t="str">
        <f>IF(AND(C173&lt;$R$26,SUM($E$38:E172)=0),B173,"")</f>
        <v/>
      </c>
      <c r="F173" s="23" t="str">
        <f>IF(AND(C173&lt;$F$9,SUM($F$38:F172)=0),B173,"")</f>
        <v/>
      </c>
    </row>
    <row r="174" spans="2:6" x14ac:dyDescent="0.3">
      <c r="B174" s="23"/>
      <c r="C174" s="24">
        <f t="shared" ref="C174" si="199">C173</f>
        <v>2.4706730995623948E-2</v>
      </c>
      <c r="D174" s="24">
        <f>IF(C174&gt;=$R$26,($F$15/(1+$F$15))*C174+$F$8/($F$15+1),IF(C174&gt;=$F$9,(C174-$F$9)*($R$27-$F$9)/($R$26-$F$9)+$F$9,D173))</f>
        <v>5.9559545004102682E-2</v>
      </c>
      <c r="E174" s="23"/>
      <c r="F174" s="23"/>
    </row>
    <row r="175" spans="2:6" x14ac:dyDescent="0.3">
      <c r="B175" s="23">
        <v>69</v>
      </c>
      <c r="C175" s="24">
        <f t="shared" ref="C175" si="200">D175/($F$6-D175*($F$6-1))</f>
        <v>2.4706730995623948E-2</v>
      </c>
      <c r="D175" s="24">
        <f t="shared" ref="D175" si="201">D174</f>
        <v>5.9559545004102682E-2</v>
      </c>
      <c r="E175" s="23" t="str">
        <f>IF(AND(C175&lt;$R$26,SUM($E$38:E174)=0),B175,"")</f>
        <v/>
      </c>
      <c r="F175" s="23" t="str">
        <f>IF(AND(C175&lt;$F$9,SUM($F$38:F174)=0),B175,"")</f>
        <v/>
      </c>
    </row>
    <row r="176" spans="2:6" x14ac:dyDescent="0.3">
      <c r="B176" s="23"/>
      <c r="C176" s="24">
        <f t="shared" ref="C176" si="202">C175</f>
        <v>2.4706730995623948E-2</v>
      </c>
      <c r="D176" s="24">
        <f>IF(C176&gt;=$R$26,($F$15/(1+$F$15))*C176+$F$8/($F$15+1),IF(C176&gt;=$F$9,(C176-$F$9)*($R$27-$F$9)/($R$26-$F$9)+$F$9,D175))</f>
        <v>5.9559545004102682E-2</v>
      </c>
      <c r="E176" s="23"/>
      <c r="F176" s="23"/>
    </row>
    <row r="177" spans="2:6" x14ac:dyDescent="0.3">
      <c r="B177" s="23">
        <v>70</v>
      </c>
      <c r="C177" s="24">
        <f t="shared" ref="C177" si="203">D177/($F$6-D177*($F$6-1))</f>
        <v>2.4706730995623948E-2</v>
      </c>
      <c r="D177" s="24">
        <f t="shared" ref="D177" si="204">D176</f>
        <v>5.9559545004102682E-2</v>
      </c>
      <c r="E177" s="23" t="str">
        <f>IF(AND(C177&lt;$R$26,SUM($E$38:E176)=0),B177,"")</f>
        <v/>
      </c>
      <c r="F177" s="23" t="str">
        <f>IF(AND(C177&lt;$F$9,SUM($F$38:F176)=0),B177,"")</f>
        <v/>
      </c>
    </row>
    <row r="178" spans="2:6" x14ac:dyDescent="0.3">
      <c r="B178" s="23"/>
      <c r="C178" s="24">
        <f t="shared" ref="C178" si="205">C177</f>
        <v>2.4706730995623948E-2</v>
      </c>
      <c r="D178" s="24">
        <f>IF(C178&gt;=$R$26,($F$15/(1+$F$15))*C178+$F$8/($F$15+1),IF(C178&gt;=$F$9,(C178-$F$9)*($R$27-$F$9)/($R$26-$F$9)+$F$9,D177))</f>
        <v>5.9559545004102682E-2</v>
      </c>
      <c r="E178" s="23"/>
      <c r="F178" s="23"/>
    </row>
    <row r="179" spans="2:6" x14ac:dyDescent="0.3">
      <c r="B179" s="23">
        <v>71</v>
      </c>
      <c r="C179" s="24">
        <f t="shared" ref="C179" si="206">D179/($F$6-D179*($F$6-1))</f>
        <v>2.4706730995623948E-2</v>
      </c>
      <c r="D179" s="24">
        <f t="shared" ref="D179" si="207">D178</f>
        <v>5.9559545004102682E-2</v>
      </c>
      <c r="E179" s="23" t="str">
        <f>IF(AND(C179&lt;$R$26,SUM($E$38:E178)=0),B179,"")</f>
        <v/>
      </c>
      <c r="F179" s="23" t="str">
        <f>IF(AND(C179&lt;$F$9,SUM($F$38:F178)=0),B179,"")</f>
        <v/>
      </c>
    </row>
    <row r="180" spans="2:6" x14ac:dyDescent="0.3">
      <c r="B180" s="23"/>
      <c r="C180" s="24">
        <f t="shared" ref="C180" si="208">C179</f>
        <v>2.4706730995623948E-2</v>
      </c>
      <c r="D180" s="24">
        <f>IF(C180&gt;=$R$26,($F$15/(1+$F$15))*C180+$F$8/($F$15+1),IF(C180&gt;=$F$9,(C180-$F$9)*($R$27-$F$9)/($R$26-$F$9)+$F$9,D179))</f>
        <v>5.9559545004102682E-2</v>
      </c>
      <c r="E180" s="23"/>
      <c r="F180" s="23"/>
    </row>
    <row r="181" spans="2:6" x14ac:dyDescent="0.3">
      <c r="B181" s="23">
        <v>72</v>
      </c>
      <c r="C181" s="24">
        <f t="shared" ref="C181" si="209">D181/($F$6-D181*($F$6-1))</f>
        <v>2.4706730995623948E-2</v>
      </c>
      <c r="D181" s="24">
        <f t="shared" ref="D181" si="210">D180</f>
        <v>5.9559545004102682E-2</v>
      </c>
      <c r="E181" s="23" t="str">
        <f>IF(AND(C181&lt;$R$26,SUM($E$38:E180)=0),B181,"")</f>
        <v/>
      </c>
      <c r="F181" s="23" t="str">
        <f>IF(AND(C181&lt;$F$9,SUM($F$38:F180)=0),B181,"")</f>
        <v/>
      </c>
    </row>
    <row r="182" spans="2:6" x14ac:dyDescent="0.3">
      <c r="B182" s="23"/>
      <c r="C182" s="24">
        <f t="shared" ref="C182" si="211">C181</f>
        <v>2.4706730995623948E-2</v>
      </c>
      <c r="D182" s="24">
        <f>IF(C182&gt;=$R$26,($F$15/(1+$F$15))*C182+$F$8/($F$15+1),IF(C182&gt;=$F$9,(C182-$F$9)*($R$27-$F$9)/($R$26-$F$9)+$F$9,D181))</f>
        <v>5.9559545004102682E-2</v>
      </c>
      <c r="E182" s="23"/>
      <c r="F182" s="23"/>
    </row>
    <row r="183" spans="2:6" x14ac:dyDescent="0.3">
      <c r="B183" s="23">
        <v>73</v>
      </c>
      <c r="C183" s="24">
        <f t="shared" ref="C183" si="212">D183/($F$6-D183*($F$6-1))</f>
        <v>2.4706730995623948E-2</v>
      </c>
      <c r="D183" s="24">
        <f t="shared" ref="D183" si="213">D182</f>
        <v>5.9559545004102682E-2</v>
      </c>
      <c r="E183" s="23" t="str">
        <f>IF(AND(C183&lt;$R$26,SUM($E$38:E182)=0),B183,"")</f>
        <v/>
      </c>
      <c r="F183" s="23" t="str">
        <f>IF(AND(C183&lt;$F$9,SUM($F$38:F182)=0),B183,"")</f>
        <v/>
      </c>
    </row>
    <row r="184" spans="2:6" x14ac:dyDescent="0.3">
      <c r="B184" s="23"/>
      <c r="C184" s="24">
        <f t="shared" ref="C184" si="214">C183</f>
        <v>2.4706730995623948E-2</v>
      </c>
      <c r="D184" s="24">
        <f>IF(C184&gt;=$R$26,($F$15/(1+$F$15))*C184+$F$8/($F$15+1),IF(C184&gt;=$F$9,(C184-$F$9)*($R$27-$F$9)/($R$26-$F$9)+$F$9,D183))</f>
        <v>5.9559545004102682E-2</v>
      </c>
      <c r="E184" s="23"/>
      <c r="F184" s="23"/>
    </row>
    <row r="185" spans="2:6" x14ac:dyDescent="0.3">
      <c r="B185" s="23">
        <v>74</v>
      </c>
      <c r="C185" s="24">
        <f t="shared" ref="C185" si="215">D185/($F$6-D185*($F$6-1))</f>
        <v>2.4706730995623948E-2</v>
      </c>
      <c r="D185" s="24">
        <f t="shared" ref="D185" si="216">D184</f>
        <v>5.9559545004102682E-2</v>
      </c>
      <c r="E185" s="23" t="str">
        <f>IF(AND(C185&lt;$R$26,SUM($E$38:E184)=0),B185,"")</f>
        <v/>
      </c>
      <c r="F185" s="23" t="str">
        <f>IF(AND(C185&lt;$F$9,SUM($F$38:F184)=0),B185,"")</f>
        <v/>
      </c>
    </row>
    <row r="186" spans="2:6" x14ac:dyDescent="0.3">
      <c r="B186" s="23"/>
      <c r="C186" s="24">
        <f t="shared" ref="C186" si="217">C185</f>
        <v>2.4706730995623948E-2</v>
      </c>
      <c r="D186" s="24">
        <f>IF(C186&gt;=$R$26,($F$15/(1+$F$15))*C186+$F$8/($F$15+1),IF(C186&gt;=$F$9,(C186-$F$9)*($R$27-$F$9)/($R$26-$F$9)+$F$9,D185))</f>
        <v>5.9559545004102682E-2</v>
      </c>
      <c r="E186" s="23"/>
      <c r="F186" s="23"/>
    </row>
    <row r="187" spans="2:6" x14ac:dyDescent="0.3">
      <c r="B187" s="23">
        <v>75</v>
      </c>
      <c r="C187" s="24">
        <f t="shared" ref="C187" si="218">D187/($F$6-D187*($F$6-1))</f>
        <v>2.4706730995623948E-2</v>
      </c>
      <c r="D187" s="24">
        <f t="shared" ref="D187" si="219">D186</f>
        <v>5.9559545004102682E-2</v>
      </c>
      <c r="E187" s="23" t="str">
        <f>IF(AND(C187&lt;$R$26,SUM($E$38:E186)=0),B187,"")</f>
        <v/>
      </c>
      <c r="F187" s="23" t="str">
        <f>IF(AND(C187&lt;$F$9,SUM($F$38:F186)=0),B187,"")</f>
        <v/>
      </c>
    </row>
    <row r="188" spans="2:6" x14ac:dyDescent="0.3">
      <c r="B188" s="23"/>
      <c r="C188" s="24">
        <f t="shared" ref="C188" si="220">C187</f>
        <v>2.4706730995623948E-2</v>
      </c>
      <c r="D188" s="24">
        <f>IF(C188&gt;=$R$26,($F$15/(1+$F$15))*C188+$F$8/($F$15+1),IF(C188&gt;=$F$9,(C188-$F$9)*($R$27-$F$9)/($R$26-$F$9)+$F$9,D187))</f>
        <v>5.9559545004102682E-2</v>
      </c>
      <c r="E188" s="23"/>
      <c r="F188" s="23"/>
    </row>
    <row r="189" spans="2:6" x14ac:dyDescent="0.3">
      <c r="B189" s="23">
        <v>76</v>
      </c>
      <c r="C189" s="24">
        <f t="shared" ref="C189" si="221">D189/($F$6-D189*($F$6-1))</f>
        <v>2.4706730995623948E-2</v>
      </c>
      <c r="D189" s="24">
        <f t="shared" ref="D189" si="222">D188</f>
        <v>5.9559545004102682E-2</v>
      </c>
      <c r="E189" s="23" t="str">
        <f>IF(AND(C189&lt;$R$26,SUM($E$38:E188)=0),B189,"")</f>
        <v/>
      </c>
      <c r="F189" s="23" t="str">
        <f>IF(AND(C189&lt;$F$9,SUM($F$38:F188)=0),B189,"")</f>
        <v/>
      </c>
    </row>
    <row r="190" spans="2:6" x14ac:dyDescent="0.3">
      <c r="B190" s="23"/>
      <c r="C190" s="24">
        <f t="shared" ref="C190" si="223">C189</f>
        <v>2.4706730995623948E-2</v>
      </c>
      <c r="D190" s="24">
        <f>IF(C190&gt;=$R$26,($F$15/(1+$F$15))*C190+$F$8/($F$15+1),IF(C190&gt;=$F$9,(C190-$F$9)*($R$27-$F$9)/($R$26-$F$9)+$F$9,D189))</f>
        <v>5.9559545004102682E-2</v>
      </c>
      <c r="E190" s="23"/>
      <c r="F190" s="23"/>
    </row>
    <row r="191" spans="2:6" x14ac:dyDescent="0.3">
      <c r="B191" s="23">
        <v>77</v>
      </c>
      <c r="C191" s="24">
        <f t="shared" ref="C191" si="224">D191/($F$6-D191*($F$6-1))</f>
        <v>2.4706730995623948E-2</v>
      </c>
      <c r="D191" s="24">
        <f t="shared" ref="D191" si="225">D190</f>
        <v>5.9559545004102682E-2</v>
      </c>
      <c r="E191" s="23" t="str">
        <f>IF(AND(C191&lt;$R$26,SUM($E$38:E190)=0),B191,"")</f>
        <v/>
      </c>
      <c r="F191" s="23" t="str">
        <f>IF(AND(C191&lt;$F$9,SUM($F$38:F190)=0),B191,"")</f>
        <v/>
      </c>
    </row>
    <row r="192" spans="2:6" x14ac:dyDescent="0.3">
      <c r="B192" s="23"/>
      <c r="C192" s="24">
        <f t="shared" ref="C192" si="226">C191</f>
        <v>2.4706730995623948E-2</v>
      </c>
      <c r="D192" s="24">
        <f>IF(C192&gt;=$R$26,($F$15/(1+$F$15))*C192+$F$8/($F$15+1),IF(C192&gt;=$F$9,(C192-$F$9)*($R$27-$F$9)/($R$26-$F$9)+$F$9,D191))</f>
        <v>5.9559545004102682E-2</v>
      </c>
      <c r="E192" s="23"/>
      <c r="F192" s="23"/>
    </row>
    <row r="193" spans="2:6" x14ac:dyDescent="0.3">
      <c r="B193" s="23">
        <v>78</v>
      </c>
      <c r="C193" s="24">
        <f t="shared" ref="C193" si="227">D193/($F$6-D193*($F$6-1))</f>
        <v>2.4706730995623948E-2</v>
      </c>
      <c r="D193" s="24">
        <f t="shared" ref="D193" si="228">D192</f>
        <v>5.9559545004102682E-2</v>
      </c>
      <c r="E193" s="23" t="str">
        <f>IF(AND(C193&lt;$R$26,SUM($E$38:E192)=0),B193,"")</f>
        <v/>
      </c>
      <c r="F193" s="23" t="str">
        <f>IF(AND(C193&lt;$F$9,SUM($F$38:F192)=0),B193,"")</f>
        <v/>
      </c>
    </row>
    <row r="194" spans="2:6" x14ac:dyDescent="0.3">
      <c r="B194" s="23"/>
      <c r="C194" s="24">
        <f t="shared" ref="C194" si="229">C193</f>
        <v>2.4706730995623948E-2</v>
      </c>
      <c r="D194" s="24">
        <f>IF(C194&gt;=$R$26,($F$15/(1+$F$15))*C194+$F$8/($F$15+1),IF(C194&gt;=$F$9,(C194-$F$9)*($R$27-$F$9)/($R$26-$F$9)+$F$9,D193))</f>
        <v>5.9559545004102682E-2</v>
      </c>
      <c r="E194" s="23"/>
      <c r="F194" s="23"/>
    </row>
    <row r="195" spans="2:6" x14ac:dyDescent="0.3">
      <c r="B195" s="23">
        <v>79</v>
      </c>
      <c r="C195" s="24">
        <f t="shared" ref="C195" si="230">D195/($F$6-D195*($F$6-1))</f>
        <v>2.4706730995623948E-2</v>
      </c>
      <c r="D195" s="24">
        <f t="shared" ref="D195" si="231">D194</f>
        <v>5.9559545004102682E-2</v>
      </c>
      <c r="E195" s="23" t="str">
        <f>IF(AND(C195&lt;$R$26,SUM($E$38:E194)=0),B195,"")</f>
        <v/>
      </c>
      <c r="F195" s="23" t="str">
        <f>IF(AND(C195&lt;$F$9,SUM($F$38:F194)=0),B195,"")</f>
        <v/>
      </c>
    </row>
    <row r="196" spans="2:6" x14ac:dyDescent="0.3">
      <c r="B196" s="23"/>
      <c r="C196" s="24">
        <f t="shared" ref="C196" si="232">C195</f>
        <v>2.4706730995623948E-2</v>
      </c>
      <c r="D196" s="24">
        <f>IF(C196&gt;=$R$26,($F$15/(1+$F$15))*C196+$F$8/($F$15+1),IF(C196&gt;=$F$9,(C196-$F$9)*($R$27-$F$9)/($R$26-$F$9)+$F$9,D195))</f>
        <v>5.9559545004102682E-2</v>
      </c>
      <c r="E196" s="23"/>
      <c r="F196" s="23"/>
    </row>
    <row r="197" spans="2:6" x14ac:dyDescent="0.3">
      <c r="B197" s="23">
        <v>80</v>
      </c>
      <c r="C197" s="24">
        <f t="shared" ref="C197" si="233">D197/($F$6-D197*($F$6-1))</f>
        <v>2.4706730995623948E-2</v>
      </c>
      <c r="D197" s="24">
        <f t="shared" ref="D197" si="234">D196</f>
        <v>5.9559545004102682E-2</v>
      </c>
      <c r="E197" s="23" t="str">
        <f>IF(AND(C197&lt;$R$26,SUM($E$38:E196)=0),B197,"")</f>
        <v/>
      </c>
      <c r="F197" s="23" t="str">
        <f>IF(AND(C197&lt;$F$9,SUM($F$38:F196)=0),B197,"")</f>
        <v/>
      </c>
    </row>
    <row r="198" spans="2:6" x14ac:dyDescent="0.3">
      <c r="B198" s="23"/>
      <c r="C198" s="24">
        <f t="shared" ref="C198" si="235">C197</f>
        <v>2.4706730995623948E-2</v>
      </c>
      <c r="D198" s="24">
        <f>IF(C198&gt;=$R$26,($F$15/(1+$F$15))*C198+$F$8/($F$15+1),IF(C198&gt;=$F$9,(C198-$F$9)*($R$27-$F$9)/($R$26-$F$9)+$F$9,D197))</f>
        <v>5.9559545004102682E-2</v>
      </c>
      <c r="E198" s="23"/>
      <c r="F198" s="23"/>
    </row>
    <row r="199" spans="2:6" x14ac:dyDescent="0.3">
      <c r="B199" s="23">
        <v>81</v>
      </c>
      <c r="C199" s="24">
        <f t="shared" ref="C199" si="236">D199/($F$6-D199*($F$6-1))</f>
        <v>2.4706730995623948E-2</v>
      </c>
      <c r="D199" s="24">
        <f t="shared" ref="D199" si="237">D198</f>
        <v>5.9559545004102682E-2</v>
      </c>
      <c r="E199" s="23" t="str">
        <f>IF(AND(C199&lt;$R$26,SUM($E$38:E198)=0),B199,"")</f>
        <v/>
      </c>
      <c r="F199" s="23" t="str">
        <f>IF(AND(C199&lt;$F$9,SUM($F$38:F198)=0),B199,"")</f>
        <v/>
      </c>
    </row>
    <row r="200" spans="2:6" x14ac:dyDescent="0.3">
      <c r="B200" s="23"/>
      <c r="C200" s="24">
        <f t="shared" ref="C200" si="238">C199</f>
        <v>2.4706730995623948E-2</v>
      </c>
      <c r="D200" s="24">
        <f>IF(C200&gt;=$R$26,($F$15/(1+$F$15))*C200+$F$8/($F$15+1),IF(C200&gt;=$F$9,(C200-$F$9)*($R$27-$F$9)/($R$26-$F$9)+$F$9,D199))</f>
        <v>5.9559545004102682E-2</v>
      </c>
      <c r="E200" s="23"/>
      <c r="F200" s="23"/>
    </row>
    <row r="201" spans="2:6" x14ac:dyDescent="0.3">
      <c r="B201" s="23">
        <v>82</v>
      </c>
      <c r="C201" s="24">
        <f t="shared" ref="C201" si="239">D201/($F$6-D201*($F$6-1))</f>
        <v>2.4706730995623948E-2</v>
      </c>
      <c r="D201" s="24">
        <f t="shared" ref="D201" si="240">D200</f>
        <v>5.9559545004102682E-2</v>
      </c>
      <c r="E201" s="23" t="str">
        <f>IF(AND(C201&lt;$R$26,SUM($E$38:E200)=0),B201,"")</f>
        <v/>
      </c>
      <c r="F201" s="23" t="str">
        <f>IF(AND(C201&lt;$F$9,SUM($F$38:F200)=0),B201,"")</f>
        <v/>
      </c>
    </row>
    <row r="202" spans="2:6" x14ac:dyDescent="0.3">
      <c r="B202" s="23"/>
      <c r="C202" s="24">
        <f t="shared" ref="C202" si="241">C201</f>
        <v>2.4706730995623948E-2</v>
      </c>
      <c r="D202" s="24">
        <f>IF(C202&gt;=$R$26,($F$15/(1+$F$15))*C202+$F$8/($F$15+1),IF(C202&gt;=$F$9,(C202-$F$9)*($R$27-$F$9)/($R$26-$F$9)+$F$9,D201))</f>
        <v>5.9559545004102682E-2</v>
      </c>
      <c r="E202" s="23"/>
      <c r="F202" s="23"/>
    </row>
    <row r="203" spans="2:6" x14ac:dyDescent="0.3">
      <c r="B203" s="23">
        <v>83</v>
      </c>
      <c r="C203" s="24">
        <f t="shared" ref="C203" si="242">D203/($F$6-D203*($F$6-1))</f>
        <v>2.4706730995623948E-2</v>
      </c>
      <c r="D203" s="24">
        <f t="shared" ref="D203" si="243">D202</f>
        <v>5.9559545004102682E-2</v>
      </c>
      <c r="E203" s="23" t="str">
        <f>IF(AND(C203&lt;$R$26,SUM($E$38:E202)=0),B203,"")</f>
        <v/>
      </c>
      <c r="F203" s="23" t="str">
        <f>IF(AND(C203&lt;$F$9,SUM($F$38:F202)=0),B203,"")</f>
        <v/>
      </c>
    </row>
    <row r="204" spans="2:6" x14ac:dyDescent="0.3">
      <c r="B204" s="23"/>
      <c r="C204" s="24">
        <f t="shared" ref="C204" si="244">C203</f>
        <v>2.4706730995623948E-2</v>
      </c>
      <c r="D204" s="24">
        <f>IF(C204&gt;=$R$26,($F$15/(1+$F$15))*C204+$F$8/($F$15+1),IF(C204&gt;=$F$9,(C204-$F$9)*($R$27-$F$9)/($R$26-$F$9)+$F$9,D203))</f>
        <v>5.9559545004102682E-2</v>
      </c>
      <c r="E204" s="23"/>
      <c r="F204" s="23"/>
    </row>
    <row r="205" spans="2:6" x14ac:dyDescent="0.3">
      <c r="B205" s="23">
        <v>84</v>
      </c>
      <c r="C205" s="24">
        <f t="shared" ref="C205" si="245">D205/($F$6-D205*($F$6-1))</f>
        <v>2.4706730995623948E-2</v>
      </c>
      <c r="D205" s="24">
        <f t="shared" ref="D205" si="246">D204</f>
        <v>5.9559545004102682E-2</v>
      </c>
      <c r="E205" s="23" t="str">
        <f>IF(AND(C205&lt;$R$26,SUM($E$38:E204)=0),B205,"")</f>
        <v/>
      </c>
      <c r="F205" s="23" t="str">
        <f>IF(AND(C205&lt;$F$9,SUM($F$38:F204)=0),B205,"")</f>
        <v/>
      </c>
    </row>
    <row r="206" spans="2:6" x14ac:dyDescent="0.3">
      <c r="B206" s="23"/>
      <c r="C206" s="24">
        <f t="shared" ref="C206" si="247">C205</f>
        <v>2.4706730995623948E-2</v>
      </c>
      <c r="D206" s="24">
        <f>IF(C206&gt;=$R$26,($F$15/(1+$F$15))*C206+$F$8/($F$15+1),IF(C206&gt;=$F$9,(C206-$F$9)*($R$27-$F$9)/($R$26-$F$9)+$F$9,D205))</f>
        <v>5.9559545004102682E-2</v>
      </c>
      <c r="E206" s="23"/>
      <c r="F206" s="23"/>
    </row>
    <row r="207" spans="2:6" x14ac:dyDescent="0.3">
      <c r="B207" s="23">
        <v>85</v>
      </c>
      <c r="C207" s="24">
        <f t="shared" ref="C207" si="248">D207/($F$6-D207*($F$6-1))</f>
        <v>2.4706730995623948E-2</v>
      </c>
      <c r="D207" s="24">
        <f t="shared" ref="D207" si="249">D206</f>
        <v>5.9559545004102682E-2</v>
      </c>
      <c r="E207" s="23" t="str">
        <f>IF(AND(C207&lt;$R$26,SUM($E$38:E206)=0),B207,"")</f>
        <v/>
      </c>
      <c r="F207" s="23" t="str">
        <f>IF(AND(C207&lt;$F$9,SUM($F$38:F206)=0),B207,"")</f>
        <v/>
      </c>
    </row>
    <row r="208" spans="2:6" x14ac:dyDescent="0.3">
      <c r="B208" s="23"/>
      <c r="C208" s="24">
        <f t="shared" ref="C208" si="250">C207</f>
        <v>2.4706730995623948E-2</v>
      </c>
      <c r="D208" s="24">
        <f>IF(C208&gt;=$R$26,($F$15/(1+$F$15))*C208+$F$8/($F$15+1),IF(C208&gt;=$F$9,(C208-$F$9)*($R$27-$F$9)/($R$26-$F$9)+$F$9,D207))</f>
        <v>5.9559545004102682E-2</v>
      </c>
      <c r="E208" s="23"/>
      <c r="F208" s="23"/>
    </row>
    <row r="209" spans="2:6" x14ac:dyDescent="0.3">
      <c r="B209" s="23">
        <v>86</v>
      </c>
      <c r="C209" s="24">
        <f t="shared" ref="C209" si="251">D209/($F$6-D209*($F$6-1))</f>
        <v>2.4706730995623948E-2</v>
      </c>
      <c r="D209" s="24">
        <f t="shared" ref="D209" si="252">D208</f>
        <v>5.9559545004102682E-2</v>
      </c>
      <c r="E209" s="23" t="str">
        <f>IF(AND(C209&lt;$R$26,SUM($E$38:E208)=0),B209,"")</f>
        <v/>
      </c>
      <c r="F209" s="23" t="str">
        <f>IF(AND(C209&lt;$F$9,SUM($F$38:F208)=0),B209,"")</f>
        <v/>
      </c>
    </row>
    <row r="210" spans="2:6" x14ac:dyDescent="0.3">
      <c r="B210" s="23"/>
      <c r="C210" s="24">
        <f t="shared" ref="C210" si="253">C209</f>
        <v>2.4706730995623948E-2</v>
      </c>
      <c r="D210" s="24">
        <f>IF(C210&gt;=$R$26,($F$15/(1+$F$15))*C210+$F$8/($F$15+1),IF(C210&gt;=$F$9,(C210-$F$9)*($R$27-$F$9)/($R$26-$F$9)+$F$9,D209))</f>
        <v>5.9559545004102682E-2</v>
      </c>
      <c r="E210" s="23"/>
      <c r="F210" s="23"/>
    </row>
    <row r="211" spans="2:6" x14ac:dyDescent="0.3">
      <c r="B211" s="23">
        <v>87</v>
      </c>
      <c r="C211" s="24">
        <f t="shared" ref="C211" si="254">D211/($F$6-D211*($F$6-1))</f>
        <v>2.4706730995623948E-2</v>
      </c>
      <c r="D211" s="24">
        <f t="shared" ref="D211" si="255">D210</f>
        <v>5.9559545004102682E-2</v>
      </c>
      <c r="E211" s="23" t="str">
        <f>IF(AND(C211&lt;$R$26,SUM($E$38:E210)=0),B211,"")</f>
        <v/>
      </c>
      <c r="F211" s="23" t="str">
        <f>IF(AND(C211&lt;$F$9,SUM($F$38:F210)=0),B211,"")</f>
        <v/>
      </c>
    </row>
    <row r="212" spans="2:6" x14ac:dyDescent="0.3">
      <c r="B212" s="23"/>
      <c r="C212" s="24">
        <f t="shared" ref="C212" si="256">C211</f>
        <v>2.4706730995623948E-2</v>
      </c>
      <c r="D212" s="24">
        <f>IF(C212&gt;=$R$26,($F$15/(1+$F$15))*C212+$F$8/($F$15+1),IF(C212&gt;=$F$9,(C212-$F$9)*($R$27-$F$9)/($R$26-$F$9)+$F$9,D211))</f>
        <v>5.9559545004102682E-2</v>
      </c>
      <c r="E212" s="23"/>
      <c r="F212" s="23"/>
    </row>
    <row r="213" spans="2:6" x14ac:dyDescent="0.3">
      <c r="B213" s="23">
        <v>88</v>
      </c>
      <c r="C213" s="24">
        <f t="shared" ref="C213" si="257">D213/($F$6-D213*($F$6-1))</f>
        <v>2.4706730995623948E-2</v>
      </c>
      <c r="D213" s="24">
        <f t="shared" ref="D213" si="258">D212</f>
        <v>5.9559545004102682E-2</v>
      </c>
      <c r="E213" s="23" t="str">
        <f>IF(AND(C213&lt;$R$26,SUM($E$38:E212)=0),B213,"")</f>
        <v/>
      </c>
      <c r="F213" s="23" t="str">
        <f>IF(AND(C213&lt;$F$9,SUM($F$38:F212)=0),B213,"")</f>
        <v/>
      </c>
    </row>
    <row r="214" spans="2:6" x14ac:dyDescent="0.3">
      <c r="B214" s="23"/>
      <c r="C214" s="24">
        <f t="shared" ref="C214" si="259">C213</f>
        <v>2.4706730995623948E-2</v>
      </c>
      <c r="D214" s="24">
        <f>IF(C214&gt;=$R$26,($F$15/(1+$F$15))*C214+$F$8/($F$15+1),IF(C214&gt;=$F$9,(C214-$F$9)*($R$27-$F$9)/($R$26-$F$9)+$F$9,D213))</f>
        <v>5.9559545004102682E-2</v>
      </c>
      <c r="E214" s="23"/>
      <c r="F214" s="23"/>
    </row>
    <row r="215" spans="2:6" x14ac:dyDescent="0.3">
      <c r="B215" s="23">
        <v>89</v>
      </c>
      <c r="C215" s="24">
        <f t="shared" ref="C215" si="260">D215/($F$6-D215*($F$6-1))</f>
        <v>2.4706730995623948E-2</v>
      </c>
      <c r="D215" s="24">
        <f t="shared" ref="D215" si="261">D214</f>
        <v>5.9559545004102682E-2</v>
      </c>
      <c r="E215" s="23" t="str">
        <f>IF(AND(C215&lt;$R$26,SUM($E$38:E214)=0),B215,"")</f>
        <v/>
      </c>
      <c r="F215" s="23" t="str">
        <f>IF(AND(C215&lt;$F$9,SUM($F$38:F214)=0),B215,"")</f>
        <v/>
      </c>
    </row>
    <row r="216" spans="2:6" x14ac:dyDescent="0.3">
      <c r="B216" s="23"/>
      <c r="C216" s="24">
        <f t="shared" ref="C216" si="262">C215</f>
        <v>2.4706730995623948E-2</v>
      </c>
      <c r="D216" s="24">
        <f>IF(C216&gt;=$R$26,($F$15/(1+$F$15))*C216+$F$8/($F$15+1),IF(C216&gt;=$F$9,(C216-$F$9)*($R$27-$F$9)/($R$26-$F$9)+$F$9,D215))</f>
        <v>5.9559545004102682E-2</v>
      </c>
      <c r="E216" s="23"/>
      <c r="F216" s="23"/>
    </row>
    <row r="217" spans="2:6" x14ac:dyDescent="0.3">
      <c r="B217" s="23">
        <v>90</v>
      </c>
      <c r="C217" s="24">
        <f t="shared" ref="C217" si="263">D217/($F$6-D217*($F$6-1))</f>
        <v>2.4706730995623948E-2</v>
      </c>
      <c r="D217" s="24">
        <f t="shared" ref="D217" si="264">D216</f>
        <v>5.9559545004102682E-2</v>
      </c>
      <c r="E217" s="23" t="str">
        <f>IF(AND(C217&lt;$R$26,SUM($E$38:E216)=0),B217,"")</f>
        <v/>
      </c>
      <c r="F217" s="23" t="str">
        <f>IF(AND(C217&lt;$F$9,SUM($F$38:F216)=0),B217,"")</f>
        <v/>
      </c>
    </row>
    <row r="218" spans="2:6" x14ac:dyDescent="0.3">
      <c r="B218" s="23"/>
      <c r="C218" s="24">
        <f t="shared" ref="C218" si="265">C217</f>
        <v>2.4706730995623948E-2</v>
      </c>
      <c r="D218" s="24">
        <f>IF(C218&gt;=$R$26,($F$15/(1+$F$15))*C218+$F$8/($F$15+1),IF(C218&gt;=$F$9,(C218-$F$9)*($R$27-$F$9)/($R$26-$F$9)+$F$9,D217))</f>
        <v>5.9559545004102682E-2</v>
      </c>
      <c r="E218" s="23"/>
      <c r="F218" s="23"/>
    </row>
    <row r="219" spans="2:6" x14ac:dyDescent="0.3">
      <c r="B219" s="23">
        <v>91</v>
      </c>
      <c r="C219" s="24">
        <f t="shared" ref="C219" si="266">D219/($F$6-D219*($F$6-1))</f>
        <v>2.4706730995623948E-2</v>
      </c>
      <c r="D219" s="24">
        <f t="shared" ref="D219" si="267">D218</f>
        <v>5.9559545004102682E-2</v>
      </c>
      <c r="E219" s="23" t="str">
        <f>IF(AND(C219&lt;$R$26,SUM($E$38:E218)=0),B219,"")</f>
        <v/>
      </c>
      <c r="F219" s="23" t="str">
        <f>IF(AND(C219&lt;$F$9,SUM($F$38:F218)=0),B219,"")</f>
        <v/>
      </c>
    </row>
    <row r="220" spans="2:6" x14ac:dyDescent="0.3">
      <c r="B220" s="23"/>
      <c r="C220" s="24">
        <f t="shared" ref="C220" si="268">C219</f>
        <v>2.4706730995623948E-2</v>
      </c>
      <c r="D220" s="24">
        <f>IF(C220&gt;=$R$26,($F$15/(1+$F$15))*C220+$F$8/($F$15+1),IF(C220&gt;=$F$9,(C220-$F$9)*($R$27-$F$9)/($R$26-$F$9)+$F$9,D219))</f>
        <v>5.9559545004102682E-2</v>
      </c>
      <c r="E220" s="23"/>
      <c r="F220" s="23"/>
    </row>
    <row r="221" spans="2:6" x14ac:dyDescent="0.3">
      <c r="B221" s="23">
        <v>92</v>
      </c>
      <c r="C221" s="24">
        <f t="shared" ref="C221" si="269">D221/($F$6-D221*($F$6-1))</f>
        <v>2.4706730995623948E-2</v>
      </c>
      <c r="D221" s="24">
        <f t="shared" ref="D221" si="270">D220</f>
        <v>5.9559545004102682E-2</v>
      </c>
      <c r="E221" s="23" t="str">
        <f>IF(AND(C221&lt;$R$26,SUM($E$38:E220)=0),B221,"")</f>
        <v/>
      </c>
      <c r="F221" s="23" t="str">
        <f>IF(AND(C221&lt;$F$9,SUM($F$38:F220)=0),B221,"")</f>
        <v/>
      </c>
    </row>
    <row r="222" spans="2:6" x14ac:dyDescent="0.3">
      <c r="B222" s="23"/>
      <c r="C222" s="24">
        <f t="shared" ref="C222" si="271">C221</f>
        <v>2.4706730995623948E-2</v>
      </c>
      <c r="D222" s="24">
        <f>IF(C222&gt;=$R$26,($F$15/(1+$F$15))*C222+$F$8/($F$15+1),IF(C222&gt;=$F$9,(C222-$F$9)*($R$27-$F$9)/($R$26-$F$9)+$F$9,D221))</f>
        <v>5.9559545004102682E-2</v>
      </c>
      <c r="E222" s="23"/>
      <c r="F222" s="23"/>
    </row>
    <row r="223" spans="2:6" x14ac:dyDescent="0.3">
      <c r="B223" s="23">
        <v>93</v>
      </c>
      <c r="C223" s="24">
        <f t="shared" ref="C223" si="272">D223/($F$6-D223*($F$6-1))</f>
        <v>2.4706730995623948E-2</v>
      </c>
      <c r="D223" s="24">
        <f t="shared" ref="D223" si="273">D222</f>
        <v>5.9559545004102682E-2</v>
      </c>
      <c r="E223" s="23" t="str">
        <f>IF(AND(C223&lt;$R$26,SUM($E$38:E222)=0),B223,"")</f>
        <v/>
      </c>
      <c r="F223" s="23" t="str">
        <f>IF(AND(C223&lt;$F$9,SUM($F$38:F222)=0),B223,"")</f>
        <v/>
      </c>
    </row>
    <row r="224" spans="2:6" x14ac:dyDescent="0.3">
      <c r="B224" s="23"/>
      <c r="C224" s="24">
        <f t="shared" ref="C224" si="274">C223</f>
        <v>2.4706730995623948E-2</v>
      </c>
      <c r="D224" s="24">
        <f>IF(C224&gt;=$R$26,($F$15/(1+$F$15))*C224+$F$8/($F$15+1),IF(C224&gt;=$F$9,(C224-$F$9)*($R$27-$F$9)/($R$26-$F$9)+$F$9,D223))</f>
        <v>5.9559545004102682E-2</v>
      </c>
      <c r="E224" s="23"/>
      <c r="F224" s="23"/>
    </row>
    <row r="225" spans="2:6" x14ac:dyDescent="0.3">
      <c r="B225" s="23">
        <v>94</v>
      </c>
      <c r="C225" s="24">
        <f t="shared" ref="C225" si="275">D225/($F$6-D225*($F$6-1))</f>
        <v>2.4706730995623948E-2</v>
      </c>
      <c r="D225" s="24">
        <f t="shared" ref="D225" si="276">D224</f>
        <v>5.9559545004102682E-2</v>
      </c>
      <c r="E225" s="23" t="str">
        <f>IF(AND(C225&lt;$R$26,SUM($E$38:E224)=0),B225,"")</f>
        <v/>
      </c>
      <c r="F225" s="23" t="str">
        <f>IF(AND(C225&lt;$F$9,SUM($F$38:F224)=0),B225,"")</f>
        <v/>
      </c>
    </row>
    <row r="226" spans="2:6" x14ac:dyDescent="0.3">
      <c r="B226" s="23"/>
      <c r="C226" s="24">
        <f t="shared" ref="C226" si="277">C225</f>
        <v>2.4706730995623948E-2</v>
      </c>
      <c r="D226" s="24">
        <f>IF(C226&gt;=$R$26,($F$15/(1+$F$15))*C226+$F$8/($F$15+1),IF(C226&gt;=$F$9,(C226-$F$9)*($R$27-$F$9)/($R$26-$F$9)+$F$9,D225))</f>
        <v>5.9559545004102682E-2</v>
      </c>
      <c r="E226" s="23"/>
      <c r="F226" s="23"/>
    </row>
    <row r="227" spans="2:6" x14ac:dyDescent="0.3">
      <c r="B227" s="23">
        <v>95</v>
      </c>
      <c r="C227" s="24">
        <f t="shared" ref="C227" si="278">D227/($F$6-D227*($F$6-1))</f>
        <v>2.4706730995623948E-2</v>
      </c>
      <c r="D227" s="24">
        <f t="shared" ref="D227" si="279">D226</f>
        <v>5.9559545004102682E-2</v>
      </c>
      <c r="E227" s="23" t="str">
        <f>IF(AND(C227&lt;$R$26,SUM($E$38:E226)=0),B227,"")</f>
        <v/>
      </c>
      <c r="F227" s="23" t="str">
        <f>IF(AND(C227&lt;$F$9,SUM($F$38:F226)=0),B227,"")</f>
        <v/>
      </c>
    </row>
    <row r="228" spans="2:6" x14ac:dyDescent="0.3">
      <c r="B228" s="23"/>
      <c r="C228" s="24">
        <f t="shared" ref="C228" si="280">C227</f>
        <v>2.4706730995623948E-2</v>
      </c>
      <c r="D228" s="24">
        <f>IF(C228&gt;=$R$26,($F$15/(1+$F$15))*C228+$F$8/($F$15+1),IF(C228&gt;=$F$9,(C228-$F$9)*($R$27-$F$9)/($R$26-$F$9)+$F$9,D227))</f>
        <v>5.9559545004102682E-2</v>
      </c>
      <c r="E228" s="23"/>
      <c r="F228" s="23"/>
    </row>
    <row r="229" spans="2:6" x14ac:dyDescent="0.3">
      <c r="B229" s="23">
        <v>96</v>
      </c>
      <c r="C229" s="24">
        <f t="shared" ref="C229" si="281">D229/($F$6-D229*($F$6-1))</f>
        <v>2.4706730995623948E-2</v>
      </c>
      <c r="D229" s="24">
        <f t="shared" ref="D229" si="282">D228</f>
        <v>5.9559545004102682E-2</v>
      </c>
      <c r="E229" s="23" t="str">
        <f>IF(AND(C229&lt;$R$26,SUM($E$38:E228)=0),B229,"")</f>
        <v/>
      </c>
      <c r="F229" s="23" t="str">
        <f>IF(AND(C229&lt;$F$9,SUM($F$38:F228)=0),B229,"")</f>
        <v/>
      </c>
    </row>
    <row r="230" spans="2:6" x14ac:dyDescent="0.3">
      <c r="B230" s="23"/>
      <c r="C230" s="24">
        <f t="shared" ref="C230" si="283">C229</f>
        <v>2.4706730995623948E-2</v>
      </c>
      <c r="D230" s="24">
        <f>IF(C230&gt;=$R$26,($F$15/(1+$F$15))*C230+$F$8/($F$15+1),IF(C230&gt;=$F$9,(C230-$F$9)*($R$27-$F$9)/($R$26-$F$9)+$F$9,D229))</f>
        <v>5.9559545004102682E-2</v>
      </c>
      <c r="E230" s="23"/>
      <c r="F230" s="23"/>
    </row>
    <row r="231" spans="2:6" x14ac:dyDescent="0.3">
      <c r="B231" s="23">
        <v>97</v>
      </c>
      <c r="C231" s="24">
        <f t="shared" ref="C231" si="284">D231/($F$6-D231*($F$6-1))</f>
        <v>2.4706730995623948E-2</v>
      </c>
      <c r="D231" s="24">
        <f t="shared" ref="D231" si="285">D230</f>
        <v>5.9559545004102682E-2</v>
      </c>
      <c r="E231" s="23" t="str">
        <f>IF(AND(C231&lt;$R$26,SUM($E$38:E230)=0),B231,"")</f>
        <v/>
      </c>
      <c r="F231" s="23" t="str">
        <f>IF(AND(C231&lt;$F$9,SUM($F$38:F230)=0),B231,"")</f>
        <v/>
      </c>
    </row>
    <row r="232" spans="2:6" x14ac:dyDescent="0.3">
      <c r="B232" s="23"/>
      <c r="C232" s="24">
        <f t="shared" ref="C232" si="286">C231</f>
        <v>2.4706730995623948E-2</v>
      </c>
      <c r="D232" s="24">
        <f>IF(C232&gt;=$R$26,($F$15/(1+$F$15))*C232+$F$8/($F$15+1),IF(C232&gt;=$F$9,(C232-$F$9)*($R$27-$F$9)/($R$26-$F$9)+$F$9,D231))</f>
        <v>5.9559545004102682E-2</v>
      </c>
      <c r="E232" s="23"/>
      <c r="F232" s="23"/>
    </row>
    <row r="233" spans="2:6" x14ac:dyDescent="0.3">
      <c r="B233" s="23">
        <v>98</v>
      </c>
      <c r="C233" s="24">
        <f t="shared" ref="C233" si="287">D233/($F$6-D233*($F$6-1))</f>
        <v>2.4706730995623948E-2</v>
      </c>
      <c r="D233" s="24">
        <f t="shared" ref="D233" si="288">D232</f>
        <v>5.9559545004102682E-2</v>
      </c>
      <c r="E233" s="23" t="str">
        <f>IF(AND(C233&lt;$R$26,SUM($E$38:E232)=0),B233,"")</f>
        <v/>
      </c>
      <c r="F233" s="23" t="str">
        <f>IF(AND(C233&lt;$F$9,SUM($F$38:F232)=0),B233,"")</f>
        <v/>
      </c>
    </row>
    <row r="234" spans="2:6" x14ac:dyDescent="0.3">
      <c r="B234" s="23"/>
      <c r="C234" s="24">
        <f t="shared" ref="C234" si="289">C233</f>
        <v>2.4706730995623948E-2</v>
      </c>
      <c r="D234" s="24">
        <f>IF(C234&gt;=$R$26,($F$15/(1+$F$15))*C234+$F$8/($F$15+1),IF(C234&gt;=$F$9,(C234-$F$9)*($R$27-$F$9)/($R$26-$F$9)+$F$9,D233))</f>
        <v>5.9559545004102682E-2</v>
      </c>
      <c r="E234" s="23"/>
      <c r="F234" s="23"/>
    </row>
    <row r="235" spans="2:6" x14ac:dyDescent="0.3">
      <c r="B235" s="23">
        <v>99</v>
      </c>
      <c r="C235" s="24">
        <f t="shared" ref="C235" si="290">D235/($F$6-D235*($F$6-1))</f>
        <v>2.4706730995623948E-2</v>
      </c>
      <c r="D235" s="24">
        <f t="shared" ref="D235" si="291">D234</f>
        <v>5.9559545004102682E-2</v>
      </c>
      <c r="E235" s="23" t="str">
        <f>IF(AND(C235&lt;$R$26,SUM($E$38:E234)=0),B235,"")</f>
        <v/>
      </c>
      <c r="F235" s="23" t="str">
        <f>IF(AND(C235&lt;$F$9,SUM($F$38:F234)=0),B235,"")</f>
        <v/>
      </c>
    </row>
    <row r="236" spans="2:6" x14ac:dyDescent="0.3">
      <c r="B236" s="23"/>
      <c r="C236" s="24">
        <f t="shared" ref="C236" si="292">C235</f>
        <v>2.4706730995623948E-2</v>
      </c>
      <c r="D236" s="24">
        <f>IF(C236&gt;=$R$26,($F$15/(1+$F$15))*C236+$F$8/($F$15+1),IF(C236&gt;=$F$9,(C236-$F$9)*($R$27-$F$9)/($R$26-$F$9)+$F$9,D235))</f>
        <v>5.9559545004102682E-2</v>
      </c>
      <c r="E236" s="23"/>
      <c r="F236" s="23"/>
    </row>
    <row r="237" spans="2:6" x14ac:dyDescent="0.3">
      <c r="B237" s="23">
        <v>100</v>
      </c>
      <c r="C237" s="24">
        <f t="shared" ref="C237" si="293">D237/($F$6-D237*($F$6-1))</f>
        <v>2.4706730995623948E-2</v>
      </c>
      <c r="D237" s="24">
        <f t="shared" ref="D237" si="294">D236</f>
        <v>5.9559545004102682E-2</v>
      </c>
      <c r="E237" s="23" t="str">
        <f>IF(AND(C237&lt;$R$26,SUM($E$38:E236)=0),B237,"")</f>
        <v/>
      </c>
      <c r="F237" s="23" t="str">
        <f>IF(AND(C237&lt;$F$9,SUM($F$38:F236)=0),B237,"")</f>
        <v/>
      </c>
    </row>
    <row r="238" spans="2:6" x14ac:dyDescent="0.3">
      <c r="B238" s="25"/>
      <c r="C238" s="26">
        <f>C237</f>
        <v>2.4706730995623948E-2</v>
      </c>
      <c r="D238" s="26">
        <f>C238</f>
        <v>2.4706730995623948E-2</v>
      </c>
      <c r="E238" s="25"/>
      <c r="F238" s="25"/>
    </row>
  </sheetData>
  <mergeCells count="1">
    <mergeCell ref="B2:O2"/>
  </mergeCells>
  <hyperlinks>
    <hyperlink ref="B3" r:id="rId1" xr:uid="{00000000-0004-0000-0000-000000000000}"/>
  </hyperlinks>
  <pageMargins left="0.25" right="0.25" top="0.75" bottom="0.75" header="0.3" footer="0.3"/>
  <pageSetup paperSize="9" orientation="landscape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G21" sqref="G21"/>
    </sheetView>
  </sheetViews>
  <sheetFormatPr defaultRowHeight="14.4" x14ac:dyDescent="0.3"/>
  <sheetData>
    <row r="1" spans="1:6" x14ac:dyDescent="0.3">
      <c r="A1" s="48" t="s">
        <v>55</v>
      </c>
      <c r="B1" s="48" t="s">
        <v>56</v>
      </c>
      <c r="C1" s="48" t="s">
        <v>57</v>
      </c>
      <c r="D1" s="48" t="s">
        <v>58</v>
      </c>
      <c r="E1" s="48" t="s">
        <v>59</v>
      </c>
      <c r="F1" s="48" t="s">
        <v>24</v>
      </c>
    </row>
    <row r="2" spans="1:6" x14ac:dyDescent="0.3">
      <c r="A2" s="48">
        <v>0</v>
      </c>
      <c r="B2" s="48">
        <f>(5*A2/(2+3*A2))</f>
        <v>0</v>
      </c>
      <c r="C2" s="48">
        <f>(1.25-(1.5*A2))</f>
        <v>1.25</v>
      </c>
      <c r="D2" s="48">
        <f>(0.696*A2)+0.29697</f>
        <v>0.29697000000000001</v>
      </c>
      <c r="E2" s="48">
        <f>(1.48274*A2)-(0.03*1.48274)</f>
        <v>-4.44822E-2</v>
      </c>
      <c r="F2" s="48">
        <v>0</v>
      </c>
    </row>
    <row r="3" spans="1:6" x14ac:dyDescent="0.3">
      <c r="A3" s="48">
        <v>0.1</v>
      </c>
      <c r="B3" s="48">
        <f t="shared" ref="B3:B12" si="0">(5*A3/(2+3*A3))</f>
        <v>0.21739130434782611</v>
      </c>
      <c r="C3" s="48">
        <f t="shared" ref="C3:C12" si="1">(1.25-(1.5*A3))</f>
        <v>1.1000000000000001</v>
      </c>
      <c r="D3" s="48">
        <f t="shared" ref="D3:D12" si="2">(0.696*A3)+0.29697</f>
        <v>0.36657000000000001</v>
      </c>
      <c r="E3" s="48">
        <f t="shared" ref="E3:E12" si="3">(1.48274*A3)-(0.03*1.48274)</f>
        <v>0.10379179999999999</v>
      </c>
      <c r="F3" s="48">
        <v>0.1</v>
      </c>
    </row>
    <row r="4" spans="1:6" x14ac:dyDescent="0.3">
      <c r="A4" s="48">
        <v>0.2</v>
      </c>
      <c r="B4" s="48">
        <f t="shared" si="0"/>
        <v>0.38461538461538458</v>
      </c>
      <c r="C4" s="48">
        <f t="shared" si="1"/>
        <v>0.95</v>
      </c>
      <c r="D4" s="48">
        <f t="shared" si="2"/>
        <v>0.43617</v>
      </c>
      <c r="E4" s="48">
        <f t="shared" si="3"/>
        <v>0.25206580000000001</v>
      </c>
      <c r="F4" s="48">
        <v>0.2</v>
      </c>
    </row>
    <row r="5" spans="1:6" x14ac:dyDescent="0.3">
      <c r="A5" s="48">
        <v>0.3</v>
      </c>
      <c r="B5" s="48">
        <f t="shared" si="0"/>
        <v>0.51724137931034486</v>
      </c>
      <c r="C5" s="48">
        <f t="shared" si="1"/>
        <v>0.8</v>
      </c>
      <c r="D5" s="48">
        <f t="shared" si="2"/>
        <v>0.50577000000000005</v>
      </c>
      <c r="E5" s="48">
        <f t="shared" si="3"/>
        <v>0.40033980000000002</v>
      </c>
      <c r="F5" s="48">
        <v>0.3</v>
      </c>
    </row>
    <row r="6" spans="1:6" x14ac:dyDescent="0.3">
      <c r="A6" s="48">
        <v>0.4</v>
      </c>
      <c r="B6" s="48">
        <f t="shared" si="0"/>
        <v>0.625</v>
      </c>
      <c r="C6" s="48">
        <f t="shared" si="1"/>
        <v>0.64999999999999991</v>
      </c>
      <c r="D6" s="48">
        <f t="shared" si="2"/>
        <v>0.57536999999999994</v>
      </c>
      <c r="E6" s="48">
        <f t="shared" si="3"/>
        <v>0.54861379999999993</v>
      </c>
      <c r="F6" s="48">
        <v>0.4</v>
      </c>
    </row>
    <row r="7" spans="1:6" x14ac:dyDescent="0.3">
      <c r="A7" s="48">
        <v>0.5</v>
      </c>
      <c r="B7" s="48">
        <f t="shared" si="0"/>
        <v>0.7142857142857143</v>
      </c>
      <c r="C7" s="48">
        <f t="shared" si="1"/>
        <v>0.5</v>
      </c>
      <c r="D7" s="48">
        <f t="shared" si="2"/>
        <v>0.64497000000000004</v>
      </c>
      <c r="E7" s="48">
        <f t="shared" si="3"/>
        <v>0.69688779999999995</v>
      </c>
      <c r="F7" s="48">
        <v>0.5</v>
      </c>
    </row>
    <row r="8" spans="1:6" x14ac:dyDescent="0.3">
      <c r="A8" s="48">
        <v>0.6</v>
      </c>
      <c r="B8" s="48">
        <f t="shared" si="0"/>
        <v>0.78947368421052633</v>
      </c>
      <c r="C8" s="48">
        <f t="shared" si="1"/>
        <v>0.35000000000000009</v>
      </c>
      <c r="D8" s="48">
        <f t="shared" si="2"/>
        <v>0.71456999999999993</v>
      </c>
      <c r="E8" s="48">
        <f t="shared" si="3"/>
        <v>0.84516179999999996</v>
      </c>
      <c r="F8" s="48">
        <v>0.6</v>
      </c>
    </row>
    <row r="9" spans="1:6" x14ac:dyDescent="0.3">
      <c r="A9" s="48">
        <v>0.7</v>
      </c>
      <c r="B9" s="48">
        <f t="shared" si="0"/>
        <v>0.85365853658536595</v>
      </c>
      <c r="C9" s="48">
        <f t="shared" si="1"/>
        <v>0.20000000000000018</v>
      </c>
      <c r="D9" s="48">
        <f t="shared" si="2"/>
        <v>0.78416999999999992</v>
      </c>
      <c r="E9" s="48">
        <f t="shared" si="3"/>
        <v>0.99343579999999987</v>
      </c>
      <c r="F9" s="48">
        <v>0.7</v>
      </c>
    </row>
    <row r="10" spans="1:6" x14ac:dyDescent="0.3">
      <c r="A10" s="48">
        <v>0.8</v>
      </c>
      <c r="B10" s="48">
        <f t="shared" si="0"/>
        <v>0.90909090909090906</v>
      </c>
      <c r="C10" s="48">
        <f t="shared" si="1"/>
        <v>4.9999999999999822E-2</v>
      </c>
      <c r="D10" s="48">
        <f t="shared" si="2"/>
        <v>0.85376999999999992</v>
      </c>
      <c r="E10" s="48">
        <f t="shared" si="3"/>
        <v>1.1417097999999999</v>
      </c>
      <c r="F10" s="48">
        <v>0.8</v>
      </c>
    </row>
    <row r="11" spans="1:6" x14ac:dyDescent="0.3">
      <c r="A11" s="48">
        <v>0.9</v>
      </c>
      <c r="B11" s="48">
        <f t="shared" si="0"/>
        <v>0.95744680851063824</v>
      </c>
      <c r="C11" s="48">
        <f t="shared" si="1"/>
        <v>-0.10000000000000009</v>
      </c>
      <c r="D11" s="48">
        <f t="shared" si="2"/>
        <v>0.92337000000000002</v>
      </c>
      <c r="E11" s="48">
        <f t="shared" si="3"/>
        <v>1.2899837999999999</v>
      </c>
      <c r="F11" s="48">
        <v>0.9</v>
      </c>
    </row>
    <row r="12" spans="1:6" x14ac:dyDescent="0.3">
      <c r="A12" s="48">
        <v>1</v>
      </c>
      <c r="B12" s="48">
        <f t="shared" si="0"/>
        <v>1</v>
      </c>
      <c r="C12" s="48">
        <f t="shared" si="1"/>
        <v>-0.25</v>
      </c>
      <c r="D12" s="48">
        <f t="shared" si="2"/>
        <v>0.99296999999999991</v>
      </c>
      <c r="E12" s="48">
        <f t="shared" si="3"/>
        <v>1.4382577999999999</v>
      </c>
      <c r="F12" s="4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</dc:creator>
  <cp:lastModifiedBy>Akshat Pandey</cp:lastModifiedBy>
  <cp:lastPrinted>2014-11-23T10:03:59Z</cp:lastPrinted>
  <dcterms:created xsi:type="dcterms:W3CDTF">2014-11-22T05:09:53Z</dcterms:created>
  <dcterms:modified xsi:type="dcterms:W3CDTF">2020-08-10T05:10:40Z</dcterms:modified>
</cp:coreProperties>
</file>