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"/>
    </mc:Choice>
  </mc:AlternateContent>
  <xr:revisionPtr revIDLastSave="0" documentId="13_ncr:1_{03D5C050-2E8D-4FD8-8D26-18CB6A1C09D0}" xr6:coauthVersionLast="45" xr6:coauthVersionMax="45" xr10:uidLastSave="{00000000-0000-0000-0000-000000000000}"/>
  <bookViews>
    <workbookView xWindow="-108" yWindow="-108" windowWidth="23256" windowHeight="12576" activeTab="1" xr2:uid="{68DE39B1-5AB0-45E9-8747-A90C136C6DB2}"/>
  </bookViews>
  <sheets>
    <sheet name="Feed Classification" sheetId="1" r:id="rId1"/>
    <sheet name="Enthalpies at 70 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10" i="2"/>
  <c r="P11" i="2"/>
  <c r="P12" i="2"/>
  <c r="P8" i="2"/>
  <c r="M12" i="2"/>
  <c r="M11" i="2"/>
  <c r="R11" i="2" s="1"/>
  <c r="M10" i="2"/>
  <c r="R10" i="2" s="1"/>
  <c r="M8" i="2"/>
  <c r="M9" i="2"/>
  <c r="N12" i="2"/>
  <c r="N11" i="2"/>
  <c r="N10" i="2"/>
  <c r="N9" i="2"/>
  <c r="N8" i="2"/>
  <c r="R9" i="2" l="1"/>
  <c r="R8" i="2"/>
  <c r="R12" i="2"/>
  <c r="G4" i="1"/>
  <c r="G5" i="1"/>
  <c r="G3" i="1"/>
  <c r="E3" i="1"/>
  <c r="E4" i="1" l="1"/>
  <c r="E5" i="1"/>
  <c r="J30" i="1" l="1"/>
  <c r="K30" i="1"/>
  <c r="E30" i="1"/>
  <c r="F30" i="1"/>
  <c r="K28" i="1"/>
  <c r="K29" i="1"/>
  <c r="J28" i="1"/>
  <c r="J29" i="1"/>
  <c r="I28" i="1"/>
  <c r="I29" i="1"/>
  <c r="F28" i="1"/>
  <c r="F29" i="1"/>
  <c r="E28" i="1"/>
  <c r="E29" i="1"/>
  <c r="D28" i="1"/>
  <c r="D29" i="1"/>
  <c r="K27" i="1"/>
  <c r="J27" i="1"/>
  <c r="I27" i="1"/>
  <c r="F27" i="1"/>
  <c r="E27" i="1"/>
  <c r="D27" i="1"/>
  <c r="C25" i="1"/>
  <c r="E25" i="1"/>
  <c r="F25" i="1"/>
  <c r="H25" i="1"/>
  <c r="J25" i="1"/>
  <c r="K25" i="1"/>
  <c r="K23" i="1"/>
  <c r="K24" i="1"/>
  <c r="J23" i="1"/>
  <c r="J24" i="1"/>
  <c r="I23" i="1"/>
  <c r="I24" i="1"/>
  <c r="H23" i="1"/>
  <c r="H24" i="1"/>
  <c r="G23" i="1"/>
  <c r="G24" i="1"/>
  <c r="K22" i="1"/>
  <c r="J22" i="1"/>
  <c r="I22" i="1"/>
  <c r="H22" i="1"/>
  <c r="G22" i="1"/>
  <c r="F23" i="1"/>
  <c r="F24" i="1"/>
  <c r="E23" i="1"/>
  <c r="E24" i="1"/>
  <c r="D23" i="1"/>
  <c r="D24" i="1"/>
  <c r="C23" i="1"/>
  <c r="C24" i="1"/>
  <c r="B23" i="1"/>
  <c r="B24" i="1"/>
  <c r="F22" i="1"/>
  <c r="E22" i="1"/>
  <c r="D22" i="1"/>
  <c r="C22" i="1"/>
  <c r="B22" i="1"/>
  <c r="O18" i="1"/>
  <c r="P18" i="1"/>
  <c r="P16" i="1"/>
  <c r="P17" i="1"/>
  <c r="O16" i="1"/>
  <c r="O17" i="1"/>
  <c r="N16" i="1"/>
  <c r="N17" i="1"/>
  <c r="P15" i="1"/>
  <c r="O15" i="1"/>
  <c r="N15" i="1"/>
  <c r="M13" i="1"/>
  <c r="O13" i="1"/>
  <c r="P13" i="1"/>
  <c r="P11" i="1"/>
  <c r="P12" i="1"/>
  <c r="P10" i="1"/>
  <c r="O11" i="1"/>
  <c r="O12" i="1"/>
  <c r="N11" i="1"/>
  <c r="N12" i="1"/>
  <c r="O10" i="1"/>
  <c r="N10" i="1"/>
  <c r="M11" i="1"/>
  <c r="M12" i="1"/>
  <c r="M10" i="1"/>
  <c r="L11" i="1"/>
  <c r="L12" i="1"/>
  <c r="L10" i="1"/>
  <c r="J18" i="1"/>
  <c r="K18" i="1"/>
  <c r="K16" i="1"/>
  <c r="K17" i="1"/>
  <c r="J16" i="1"/>
  <c r="J17" i="1"/>
  <c r="I16" i="1"/>
  <c r="I17" i="1"/>
  <c r="K15" i="1"/>
  <c r="J15" i="1"/>
  <c r="I15" i="1"/>
  <c r="H13" i="1"/>
  <c r="J13" i="1"/>
  <c r="K13" i="1"/>
  <c r="K11" i="1"/>
  <c r="K12" i="1"/>
  <c r="K10" i="1"/>
  <c r="J11" i="1"/>
  <c r="J12" i="1"/>
  <c r="J10" i="1"/>
  <c r="I11" i="1"/>
  <c r="I12" i="1"/>
  <c r="I10" i="1"/>
  <c r="H11" i="1"/>
  <c r="H12" i="1"/>
  <c r="H10" i="1"/>
  <c r="G11" i="1"/>
  <c r="G12" i="1"/>
  <c r="G10" i="1"/>
  <c r="E18" i="1"/>
  <c r="F18" i="1"/>
  <c r="F16" i="1"/>
  <c r="F17" i="1"/>
  <c r="F15" i="1"/>
  <c r="D16" i="1"/>
  <c r="D17" i="1"/>
  <c r="D15" i="1"/>
  <c r="E16" i="1"/>
  <c r="E17" i="1"/>
  <c r="E15" i="1"/>
  <c r="E13" i="1"/>
  <c r="F13" i="1"/>
  <c r="C13" i="1"/>
  <c r="F11" i="1"/>
  <c r="F12" i="1"/>
  <c r="F10" i="1"/>
  <c r="E11" i="1"/>
  <c r="E12" i="1"/>
  <c r="E10" i="1"/>
  <c r="D11" i="1"/>
  <c r="D12" i="1"/>
  <c r="D10" i="1"/>
  <c r="C11" i="1"/>
  <c r="C12" i="1"/>
  <c r="C10" i="1"/>
  <c r="B11" i="1"/>
  <c r="B12" i="1"/>
  <c r="B10" i="1"/>
  <c r="D18" i="1" l="1"/>
  <c r="D30" i="1"/>
  <c r="N18" i="1"/>
  <c r="D13" i="1"/>
  <c r="N13" i="1"/>
  <c r="D25" i="1"/>
  <c r="I25" i="1"/>
  <c r="I18" i="1"/>
  <c r="I30" i="1"/>
  <c r="I13" i="1"/>
  <c r="L13" i="1"/>
  <c r="B13" i="1"/>
  <c r="G25" i="1"/>
  <c r="G13" i="1"/>
  <c r="B25" i="1"/>
  <c r="I4" i="1"/>
  <c r="I5" i="1"/>
  <c r="I3" i="1"/>
  <c r="H4" i="1"/>
  <c r="H5" i="1"/>
  <c r="H3" i="1"/>
  <c r="F4" i="1"/>
  <c r="F5" i="1"/>
  <c r="F3" i="1"/>
</calcChain>
</file>

<file path=xl/sharedStrings.xml><?xml version="1.0" encoding="utf-8"?>
<sst xmlns="http://schemas.openxmlformats.org/spreadsheetml/2006/main" count="105" uniqueCount="95">
  <si>
    <t>N - Pentane</t>
  </si>
  <si>
    <t>N - Hexane</t>
  </si>
  <si>
    <t>N - Heptane</t>
  </si>
  <si>
    <t>A</t>
  </si>
  <si>
    <t xml:space="preserve">B </t>
  </si>
  <si>
    <t>C</t>
  </si>
  <si>
    <t>Antoine Constants for T in K and P in Bar</t>
  </si>
  <si>
    <t>T = 30</t>
  </si>
  <si>
    <t>T = 50</t>
  </si>
  <si>
    <t>T = 70</t>
  </si>
  <si>
    <t>T = 90</t>
  </si>
  <si>
    <t>T = 110</t>
  </si>
  <si>
    <t>P sat/P = Ki</t>
  </si>
  <si>
    <t>Z -1</t>
  </si>
  <si>
    <t>Z -2</t>
  </si>
  <si>
    <t>Z - 3</t>
  </si>
  <si>
    <t>Z -4</t>
  </si>
  <si>
    <t xml:space="preserve">Z - 5 </t>
  </si>
  <si>
    <t>z -1 k - 1</t>
  </si>
  <si>
    <t>z - 1 k - 2</t>
  </si>
  <si>
    <t>z -1  k -3</t>
  </si>
  <si>
    <t>z - 1 k- 4</t>
  </si>
  <si>
    <t>z - 1 k- 5</t>
  </si>
  <si>
    <t>z -1/k- 3</t>
  </si>
  <si>
    <t>z - 1/ k- 4</t>
  </si>
  <si>
    <t>z - 1/ k- 5</t>
  </si>
  <si>
    <t>z -2 K - 1</t>
  </si>
  <si>
    <t>Z2K2</t>
  </si>
  <si>
    <t>Z2K3</t>
  </si>
  <si>
    <t>Z2K4</t>
  </si>
  <si>
    <t>Z2K5</t>
  </si>
  <si>
    <t>Z2/K3</t>
  </si>
  <si>
    <t>Z2/K4</t>
  </si>
  <si>
    <t>Z2/K5</t>
  </si>
  <si>
    <t>Z3K3</t>
  </si>
  <si>
    <t>Z3K1</t>
  </si>
  <si>
    <t>Z3K2</t>
  </si>
  <si>
    <t>Z3K4</t>
  </si>
  <si>
    <t>Z3K5</t>
  </si>
  <si>
    <t>Z3/K3</t>
  </si>
  <si>
    <t>Z3/K4</t>
  </si>
  <si>
    <t>Z3/K5</t>
  </si>
  <si>
    <t>Z4K1</t>
  </si>
  <si>
    <t>Z4K2</t>
  </si>
  <si>
    <t>Z4K3</t>
  </si>
  <si>
    <t>Z4K4</t>
  </si>
  <si>
    <t>Z4K5</t>
  </si>
  <si>
    <t>Z5K1</t>
  </si>
  <si>
    <t>Z5K2</t>
  </si>
  <si>
    <t>Z5K3</t>
  </si>
  <si>
    <t>Z5K4</t>
  </si>
  <si>
    <t>Z5K5</t>
  </si>
  <si>
    <t>Z4/K3</t>
  </si>
  <si>
    <t>Z4/K4</t>
  </si>
  <si>
    <t>Z4/K5</t>
  </si>
  <si>
    <t>Z5/K3</t>
  </si>
  <si>
    <t>Z5/K4</t>
  </si>
  <si>
    <t>Z5/K5</t>
  </si>
  <si>
    <t>superheated vapor</t>
  </si>
  <si>
    <t>subcooled liq</t>
  </si>
  <si>
    <t>V+L</t>
  </si>
  <si>
    <t xml:space="preserve"> All Vapor</t>
  </si>
  <si>
    <t>All Liquid</t>
  </si>
  <si>
    <t>z=y</t>
  </si>
  <si>
    <t>z=x</t>
  </si>
  <si>
    <t>Z1</t>
  </si>
  <si>
    <t>Z2</t>
  </si>
  <si>
    <t>Z3</t>
  </si>
  <si>
    <t>Z4</t>
  </si>
  <si>
    <t>Z5</t>
  </si>
  <si>
    <t>Bubble Point</t>
  </si>
  <si>
    <t>Dew Point</t>
  </si>
  <si>
    <t>Composition</t>
  </si>
  <si>
    <t>Cp - Pentane - L</t>
  </si>
  <si>
    <t>Cp - Pentane - V</t>
  </si>
  <si>
    <t>Cp - Hexane - L</t>
  </si>
  <si>
    <t>Cp - Hexane - V</t>
  </si>
  <si>
    <t>Cp - Heptane - L</t>
  </si>
  <si>
    <t>Cp - Heptane - V</t>
  </si>
  <si>
    <t>L - Pentane</t>
  </si>
  <si>
    <t>L - Hexane</t>
  </si>
  <si>
    <t>L - Heptane</t>
  </si>
  <si>
    <r>
      <t>H</t>
    </r>
    <r>
      <rPr>
        <sz val="8"/>
        <color theme="1"/>
        <rFont val="Calibri"/>
        <family val="2"/>
        <scheme val="minor"/>
      </rPr>
      <t>l</t>
    </r>
  </si>
  <si>
    <r>
      <t>H</t>
    </r>
    <r>
      <rPr>
        <sz val="8"/>
        <color theme="1"/>
        <rFont val="Calibri"/>
        <family val="2"/>
        <scheme val="minor"/>
      </rPr>
      <t>v</t>
    </r>
  </si>
  <si>
    <t>T ref =</t>
  </si>
  <si>
    <t>x1</t>
  </si>
  <si>
    <t>x2</t>
  </si>
  <si>
    <t>x3</t>
  </si>
  <si>
    <t>y1</t>
  </si>
  <si>
    <t>y2</t>
  </si>
  <si>
    <t>y3</t>
  </si>
  <si>
    <r>
      <t>H</t>
    </r>
    <r>
      <rPr>
        <sz val="8"/>
        <color theme="1"/>
        <rFont val="Calibri"/>
        <family val="2"/>
        <scheme val="minor"/>
      </rPr>
      <t>F</t>
    </r>
  </si>
  <si>
    <t>V/F</t>
  </si>
  <si>
    <t>L/F</t>
  </si>
  <si>
    <t>Thermophysical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</si>
</sst>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4" xfId="0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10</xdr:row>
      <xdr:rowOff>167639</xdr:rowOff>
    </xdr:from>
    <xdr:to>
      <xdr:col>3</xdr:col>
      <xdr:colOff>320040</xdr:colOff>
      <xdr:row>22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0EBCDD-7418-46A2-B1EE-A762DECC6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429" t="22075" r="16264" b="23031"/>
        <a:stretch/>
      </xdr:blipFill>
      <xdr:spPr>
        <a:xfrm>
          <a:off x="975360" y="1996439"/>
          <a:ext cx="2225040" cy="219456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B732-4865-466C-BF6E-0257CA506431}">
  <sheetPr codeName="Sheet1">
    <tabColor rgb="FFFFC000"/>
  </sheetPr>
  <dimension ref="A1:R30"/>
  <sheetViews>
    <sheetView showGridLines="0" showRowColHeaders="0" zoomScale="94" workbookViewId="0">
      <selection activeCell="N3" sqref="N3:N5"/>
    </sheetView>
  </sheetViews>
  <sheetFormatPr defaultRowHeight="14.4" x14ac:dyDescent="0.3"/>
  <cols>
    <col min="1" max="1" width="16.44140625" customWidth="1"/>
    <col min="5" max="5" width="12" bestFit="1" customWidth="1"/>
    <col min="6" max="6" width="11.21875" customWidth="1"/>
    <col min="7" max="9" width="11.6640625" customWidth="1"/>
    <col min="10" max="10" width="10.109375" customWidth="1"/>
    <col min="11" max="11" width="8.88671875" customWidth="1"/>
    <col min="12" max="12" width="9.44140625" customWidth="1"/>
    <col min="13" max="13" width="9.77734375" customWidth="1"/>
    <col min="16" max="16" width="16.109375" customWidth="1"/>
  </cols>
  <sheetData>
    <row r="1" spans="1:17" x14ac:dyDescent="0.3">
      <c r="A1" s="45" t="s">
        <v>6</v>
      </c>
      <c r="B1" s="45"/>
      <c r="C1" s="45"/>
      <c r="D1" s="46"/>
      <c r="E1" s="14" t="s">
        <v>7</v>
      </c>
      <c r="F1" s="14" t="s">
        <v>8</v>
      </c>
      <c r="G1" s="13" t="s">
        <v>9</v>
      </c>
      <c r="H1" s="14" t="s">
        <v>10</v>
      </c>
      <c r="I1" s="14" t="s">
        <v>11</v>
      </c>
      <c r="J1" s="47" t="s">
        <v>13</v>
      </c>
      <c r="K1" s="47" t="s">
        <v>14</v>
      </c>
      <c r="L1" s="47" t="s">
        <v>15</v>
      </c>
      <c r="M1" s="47" t="s">
        <v>16</v>
      </c>
      <c r="N1" s="50" t="s">
        <v>17</v>
      </c>
    </row>
    <row r="2" spans="1:17" x14ac:dyDescent="0.3">
      <c r="A2" s="15"/>
      <c r="B2" s="15" t="s">
        <v>3</v>
      </c>
      <c r="C2" s="15" t="s">
        <v>4</v>
      </c>
      <c r="D2" s="16" t="s">
        <v>5</v>
      </c>
      <c r="E2" s="14" t="s">
        <v>12</v>
      </c>
      <c r="F2" s="14" t="s">
        <v>12</v>
      </c>
      <c r="G2" s="13" t="s">
        <v>12</v>
      </c>
      <c r="H2" s="15" t="s">
        <v>12</v>
      </c>
      <c r="I2" s="15" t="s">
        <v>12</v>
      </c>
      <c r="J2" s="48"/>
      <c r="K2" s="48"/>
      <c r="L2" s="48"/>
      <c r="M2" s="48"/>
      <c r="N2" s="50"/>
    </row>
    <row r="3" spans="1:17" x14ac:dyDescent="0.3">
      <c r="A3" s="2" t="s">
        <v>0</v>
      </c>
      <c r="B3" s="2">
        <v>3.9891999999999999</v>
      </c>
      <c r="C3" s="2">
        <v>1070.617</v>
      </c>
      <c r="D3" s="4">
        <v>-40.454000000000001</v>
      </c>
      <c r="E3" s="3">
        <f xml:space="preserve"> 0.986923*(10^((B3 - (C3/(D3+303)))))</f>
        <v>0.80474244533991479</v>
      </c>
      <c r="F3" s="3">
        <f>0.986923*(10^((B3 - (C3/(D3+323)))))</f>
        <v>1.5642478934721602</v>
      </c>
      <c r="G3" s="12">
        <f>0.986923*(10^((B3 - (C3/(D3+343)))))</f>
        <v>2.7847847579427367</v>
      </c>
      <c r="H3" s="3">
        <f>0.986923*(10^((B3 - (C3/(D3+363)))))</f>
        <v>4.6154503206182262</v>
      </c>
      <c r="I3" s="3">
        <f>0.986923*(10^((B3 - (C3/(D3+383)))))</f>
        <v>7.2113070901024603</v>
      </c>
      <c r="J3" s="3">
        <v>0.2</v>
      </c>
      <c r="K3" s="3">
        <v>0.3</v>
      </c>
      <c r="L3" s="3">
        <v>0.2</v>
      </c>
      <c r="M3" s="3">
        <v>0.4</v>
      </c>
      <c r="N3" s="6">
        <v>0.3</v>
      </c>
    </row>
    <row r="4" spans="1:17" x14ac:dyDescent="0.3">
      <c r="A4" s="3" t="s">
        <v>1</v>
      </c>
      <c r="B4" s="2">
        <v>4.0026599999999997</v>
      </c>
      <c r="C4" s="2">
        <v>1171.53</v>
      </c>
      <c r="D4" s="4">
        <v>-48.783999999999999</v>
      </c>
      <c r="E4" s="3">
        <f t="shared" ref="E4:E5" si="0" xml:space="preserve"> 0.986923*(10^((B4 - (C4/(D4+303)))))</f>
        <v>0.24464671757173312</v>
      </c>
      <c r="F4" s="3">
        <f t="shared" ref="F4:F5" si="1">0.986923*(10^((B4 - (C4/(D4+323)))))</f>
        <v>0.53046199192426025</v>
      </c>
      <c r="G4" s="12">
        <f t="shared" ref="G4:G5" si="2">0.986923*(10^((B4 - (C4/(D4+343)))))</f>
        <v>1.0353157185942674</v>
      </c>
      <c r="H4" s="3">
        <f t="shared" ref="H4:H5" si="3">0.986923*(10^((B4 - (C4/(D4+363)))))</f>
        <v>1.8557556171142211</v>
      </c>
      <c r="I4" s="3">
        <f t="shared" ref="I4:I5" si="4">0.986923*(10^((B4 - (C4/(D4+383)))))</f>
        <v>3.1019538031544318</v>
      </c>
      <c r="J4" s="3">
        <v>0.2</v>
      </c>
      <c r="K4" s="3">
        <v>0.2</v>
      </c>
      <c r="L4" s="3">
        <v>0.4</v>
      </c>
      <c r="M4" s="3">
        <v>0.3</v>
      </c>
      <c r="N4" s="6">
        <v>0.4</v>
      </c>
    </row>
    <row r="5" spans="1:17" x14ac:dyDescent="0.3">
      <c r="A5" s="3" t="s">
        <v>2</v>
      </c>
      <c r="B5" s="1">
        <v>4.0283199999999999</v>
      </c>
      <c r="C5" s="1">
        <v>1268.636</v>
      </c>
      <c r="D5" s="5">
        <v>-56.198999999999998</v>
      </c>
      <c r="E5" s="3">
        <f t="shared" si="0"/>
        <v>7.6257706865809141E-2</v>
      </c>
      <c r="F5" s="3">
        <f t="shared" si="1"/>
        <v>0.18518832188244885</v>
      </c>
      <c r="G5" s="12">
        <f t="shared" si="2"/>
        <v>0.39737604057408155</v>
      </c>
      <c r="H5" s="3">
        <f t="shared" si="3"/>
        <v>0.77189473391127861</v>
      </c>
      <c r="I5" s="3">
        <f t="shared" si="4"/>
        <v>1.3823564553850476</v>
      </c>
      <c r="J5" s="3">
        <v>0.6</v>
      </c>
      <c r="K5" s="3">
        <v>0.5</v>
      </c>
      <c r="L5" s="3">
        <v>0.4</v>
      </c>
      <c r="M5" s="3">
        <v>0.3</v>
      </c>
      <c r="N5" s="6">
        <v>0.3</v>
      </c>
    </row>
    <row r="8" spans="1:17" x14ac:dyDescent="0.3">
      <c r="B8" s="51" t="s">
        <v>18</v>
      </c>
      <c r="C8" s="51" t="s">
        <v>19</v>
      </c>
      <c r="D8" s="52" t="s">
        <v>20</v>
      </c>
      <c r="E8" s="49" t="s">
        <v>21</v>
      </c>
      <c r="F8" s="49" t="s">
        <v>22</v>
      </c>
      <c r="G8" s="51" t="s">
        <v>26</v>
      </c>
      <c r="H8" s="51" t="s">
        <v>27</v>
      </c>
      <c r="I8" s="52" t="s">
        <v>28</v>
      </c>
      <c r="J8" s="53" t="s">
        <v>29</v>
      </c>
      <c r="K8" s="53" t="s">
        <v>30</v>
      </c>
      <c r="L8" s="51" t="s">
        <v>35</v>
      </c>
      <c r="M8" s="51" t="s">
        <v>36</v>
      </c>
      <c r="N8" s="52" t="s">
        <v>34</v>
      </c>
      <c r="O8" s="49" t="s">
        <v>37</v>
      </c>
      <c r="P8" s="49" t="s">
        <v>38</v>
      </c>
      <c r="Q8" s="7"/>
    </row>
    <row r="9" spans="1:17" x14ac:dyDescent="0.3">
      <c r="B9" s="51"/>
      <c r="C9" s="51"/>
      <c r="D9" s="52"/>
      <c r="E9" s="49"/>
      <c r="F9" s="49"/>
      <c r="G9" s="51"/>
      <c r="H9" s="51"/>
      <c r="I9" s="52"/>
      <c r="J9" s="53"/>
      <c r="K9" s="53"/>
      <c r="L9" s="51"/>
      <c r="M9" s="51"/>
      <c r="N9" s="52"/>
      <c r="O9" s="49"/>
      <c r="P9" s="49"/>
      <c r="Q9" s="7"/>
    </row>
    <row r="10" spans="1:17" x14ac:dyDescent="0.3">
      <c r="B10" s="8">
        <f>(E3*J3)</f>
        <v>0.16094848906798298</v>
      </c>
      <c r="C10" s="8">
        <f>(J3*F3)</f>
        <v>0.31284957869443208</v>
      </c>
      <c r="D10" s="9">
        <f>(J3*G3)</f>
        <v>0.55695695158854741</v>
      </c>
      <c r="E10" s="10">
        <f>(J3*H3)</f>
        <v>0.92309006412364525</v>
      </c>
      <c r="F10" s="10">
        <f>(J3*I3)</f>
        <v>1.4422614180204922</v>
      </c>
      <c r="G10" s="8">
        <f>(K3*E3)</f>
        <v>0.24142273360197442</v>
      </c>
      <c r="H10" s="8">
        <f>(K3*F3)</f>
        <v>0.46927436804164802</v>
      </c>
      <c r="I10" s="9">
        <f>(K3*G3)</f>
        <v>0.83543542738282095</v>
      </c>
      <c r="J10" s="26">
        <f>(K3*H3)</f>
        <v>1.3846350961854679</v>
      </c>
      <c r="K10" s="26">
        <f>(K3*I3)</f>
        <v>2.1633921270307379</v>
      </c>
      <c r="L10" s="8">
        <f>(L3*E3)</f>
        <v>0.16094848906798298</v>
      </c>
      <c r="M10" s="8">
        <f>(L3*F3)</f>
        <v>0.31284957869443208</v>
      </c>
      <c r="N10" s="9">
        <f>(L3*G3)</f>
        <v>0.55695695158854741</v>
      </c>
      <c r="O10" s="10">
        <f>(L3*H3)</f>
        <v>0.92309006412364525</v>
      </c>
      <c r="P10" s="10">
        <f>(L3*I3)</f>
        <v>1.4422614180204922</v>
      </c>
      <c r="Q10" s="7"/>
    </row>
    <row r="11" spans="1:17" x14ac:dyDescent="0.3">
      <c r="B11" s="8">
        <f>(E4*J4)</f>
        <v>4.8929343514346628E-2</v>
      </c>
      <c r="C11" s="8">
        <f t="shared" ref="C11:C12" si="5">(J4*F4)</f>
        <v>0.10609239838485206</v>
      </c>
      <c r="D11" s="9">
        <f t="shared" ref="D11:D12" si="6">(J4*G4)</f>
        <v>0.20706314371885348</v>
      </c>
      <c r="E11" s="10">
        <f t="shared" ref="E11:E12" si="7">(J4*H4)</f>
        <v>0.37115112342284423</v>
      </c>
      <c r="F11" s="10">
        <f t="shared" ref="F11:F12" si="8">(J4*I4)</f>
        <v>0.62039076063088638</v>
      </c>
      <c r="G11" s="8">
        <f t="shared" ref="G11:G12" si="9">(K4*E4)</f>
        <v>4.8929343514346628E-2</v>
      </c>
      <c r="H11" s="8">
        <f t="shared" ref="H11:H12" si="10">(K4*F4)</f>
        <v>0.10609239838485206</v>
      </c>
      <c r="I11" s="9">
        <f t="shared" ref="I11:I12" si="11">(K4*G4)</f>
        <v>0.20706314371885348</v>
      </c>
      <c r="J11" s="26">
        <f t="shared" ref="J11:J12" si="12">(K4*H4)</f>
        <v>0.37115112342284423</v>
      </c>
      <c r="K11" s="26">
        <f t="shared" ref="K11:K12" si="13">(K4*I4)</f>
        <v>0.62039076063088638</v>
      </c>
      <c r="L11" s="8">
        <f t="shared" ref="L11:L12" si="14">(L4*E4)</f>
        <v>9.7858687028693256E-2</v>
      </c>
      <c r="M11" s="8">
        <f t="shared" ref="M11:M12" si="15">(L4*F4)</f>
        <v>0.21218479676970411</v>
      </c>
      <c r="N11" s="9">
        <f t="shared" ref="N11:N12" si="16">(L4*G4)</f>
        <v>0.41412628743770696</v>
      </c>
      <c r="O11" s="10">
        <f t="shared" ref="O11:O12" si="17">(L4*H4)</f>
        <v>0.74230224684568846</v>
      </c>
      <c r="P11" s="10">
        <f t="shared" ref="P11:P12" si="18">(L4*I4)</f>
        <v>1.2407815212617728</v>
      </c>
      <c r="Q11" s="7"/>
    </row>
    <row r="12" spans="1:17" x14ac:dyDescent="0.3">
      <c r="B12" s="8">
        <f>(E5*J5)</f>
        <v>4.5754624119485485E-2</v>
      </c>
      <c r="C12" s="8">
        <f t="shared" si="5"/>
        <v>0.1111129931294693</v>
      </c>
      <c r="D12" s="9">
        <f t="shared" si="6"/>
        <v>0.23842562434444892</v>
      </c>
      <c r="E12" s="10">
        <f t="shared" si="7"/>
        <v>0.46313684034676716</v>
      </c>
      <c r="F12" s="10">
        <f t="shared" si="8"/>
        <v>0.82941387323102855</v>
      </c>
      <c r="G12" s="8">
        <f t="shared" si="9"/>
        <v>3.8128853432904571E-2</v>
      </c>
      <c r="H12" s="8">
        <f t="shared" si="10"/>
        <v>9.2594160941224427E-2</v>
      </c>
      <c r="I12" s="9">
        <f t="shared" si="11"/>
        <v>0.19868802028704077</v>
      </c>
      <c r="J12" s="26">
        <f t="shared" si="12"/>
        <v>0.3859473669556393</v>
      </c>
      <c r="K12" s="26">
        <f t="shared" si="13"/>
        <v>0.69117822769252379</v>
      </c>
      <c r="L12" s="8">
        <f t="shared" si="14"/>
        <v>3.0503082746323656E-2</v>
      </c>
      <c r="M12" s="8">
        <f t="shared" si="15"/>
        <v>7.407532875297955E-2</v>
      </c>
      <c r="N12" s="9">
        <f t="shared" si="16"/>
        <v>0.15895041622963263</v>
      </c>
      <c r="O12" s="10">
        <f t="shared" si="17"/>
        <v>0.30875789356451144</v>
      </c>
      <c r="P12" s="10">
        <f t="shared" si="18"/>
        <v>0.55294258215401904</v>
      </c>
      <c r="Q12" s="7"/>
    </row>
    <row r="13" spans="1:17" ht="15" thickBot="1" x14ac:dyDescent="0.35">
      <c r="B13" s="24">
        <f>SUM(B10:B12)</f>
        <v>0.25563245670181511</v>
      </c>
      <c r="C13" s="25">
        <f>SUM(C10:C12)</f>
        <v>0.53005497020875347</v>
      </c>
      <c r="D13" s="30">
        <f t="shared" ref="D13:F13" si="19">SUM(D10:D12)</f>
        <v>1.0024457196518499</v>
      </c>
      <c r="E13" s="31">
        <f t="shared" si="19"/>
        <v>1.7573780278932567</v>
      </c>
      <c r="F13" s="31">
        <f t="shared" si="19"/>
        <v>2.8920660518824071</v>
      </c>
      <c r="G13" s="25">
        <f t="shared" ref="G13" si="20">SUM(G10:G12)</f>
        <v>0.32848093054922561</v>
      </c>
      <c r="H13" s="25">
        <f t="shared" ref="H13" si="21">SUM(H10:H12)</f>
        <v>0.6679609273677245</v>
      </c>
      <c r="I13" s="30">
        <f t="shared" ref="I13" si="22">SUM(I10:I12)</f>
        <v>1.2411865913887152</v>
      </c>
      <c r="J13" s="32">
        <f t="shared" ref="J13" si="23">SUM(J10:J12)</f>
        <v>2.1417335865639515</v>
      </c>
      <c r="K13" s="32">
        <f t="shared" ref="K13" si="24">SUM(K10:K12)</f>
        <v>3.474961115354148</v>
      </c>
      <c r="L13" s="25">
        <f t="shared" ref="L13" si="25">SUM(L10:L12)</f>
        <v>0.28931025884299988</v>
      </c>
      <c r="M13" s="25">
        <f t="shared" ref="M13" si="26">SUM(M10:M12)</f>
        <v>0.59910970421711573</v>
      </c>
      <c r="N13" s="30">
        <f t="shared" ref="N13" si="27">SUM(N10:N12)</f>
        <v>1.1300336552558869</v>
      </c>
      <c r="O13" s="32">
        <f t="shared" ref="O13" si="28">SUM(O10:O12)</f>
        <v>1.974150204533845</v>
      </c>
      <c r="P13" s="33">
        <f t="shared" ref="P13" si="29">SUM(P10:P12)</f>
        <v>3.2359855214362838</v>
      </c>
      <c r="Q13" s="7"/>
    </row>
    <row r="14" spans="1:17" x14ac:dyDescent="0.3">
      <c r="B14" s="7"/>
      <c r="C14" s="7"/>
      <c r="D14" s="9" t="s">
        <v>23</v>
      </c>
      <c r="E14" s="11" t="s">
        <v>24</v>
      </c>
      <c r="F14" s="11" t="s">
        <v>25</v>
      </c>
      <c r="G14" s="7"/>
      <c r="H14" s="7"/>
      <c r="I14" s="9" t="s">
        <v>31</v>
      </c>
      <c r="J14" s="11" t="s">
        <v>32</v>
      </c>
      <c r="K14" s="11" t="s">
        <v>33</v>
      </c>
      <c r="L14" s="7"/>
      <c r="M14" s="7"/>
      <c r="N14" s="9" t="s">
        <v>39</v>
      </c>
      <c r="O14" s="11" t="s">
        <v>40</v>
      </c>
      <c r="P14" s="11" t="s">
        <v>41</v>
      </c>
      <c r="Q14" s="7"/>
    </row>
    <row r="15" spans="1:17" x14ac:dyDescent="0.3">
      <c r="B15" s="7"/>
      <c r="C15" s="7"/>
      <c r="D15" s="9">
        <f>(J3/G3)</f>
        <v>7.1818836062486305E-2</v>
      </c>
      <c r="E15" s="11">
        <f>(J3/H3)</f>
        <v>4.3332716442977676E-2</v>
      </c>
      <c r="F15" s="11">
        <f>(J3/I3)</f>
        <v>2.7734223144442231E-2</v>
      </c>
      <c r="G15" s="7"/>
      <c r="H15" s="7"/>
      <c r="I15" s="9">
        <f>(K3/G3)</f>
        <v>0.10772825409372945</v>
      </c>
      <c r="J15" s="11">
        <f>(K3/H3)</f>
        <v>6.4999074664466513E-2</v>
      </c>
      <c r="K15" s="11">
        <f>(K3/I3)</f>
        <v>4.1601334716663343E-2</v>
      </c>
      <c r="L15" s="7"/>
      <c r="M15" s="7"/>
      <c r="N15" s="9">
        <f>(L3/G3)</f>
        <v>7.1818836062486305E-2</v>
      </c>
      <c r="O15" s="11">
        <f>(L3/H3)</f>
        <v>4.3332716442977676E-2</v>
      </c>
      <c r="P15" s="11">
        <f>(L3/I3)</f>
        <v>2.7734223144442231E-2</v>
      </c>
      <c r="Q15" s="7"/>
    </row>
    <row r="16" spans="1:17" x14ac:dyDescent="0.3">
      <c r="B16" s="7"/>
      <c r="C16" s="7"/>
      <c r="D16" s="9">
        <f t="shared" ref="D16:D17" si="30">(J4/G4)</f>
        <v>0.19317778761396218</v>
      </c>
      <c r="E16" s="11">
        <f t="shared" ref="E16:E17" si="31">(J4/H4)</f>
        <v>0.10777281133116468</v>
      </c>
      <c r="F16" s="11">
        <f t="shared" ref="F16:F17" si="32">(J4/I4)</f>
        <v>6.4475492767370191E-2</v>
      </c>
      <c r="G16" s="7"/>
      <c r="H16" s="7"/>
      <c r="I16" s="9">
        <f t="shared" ref="I16:I17" si="33">(K4/G4)</f>
        <v>0.19317778761396218</v>
      </c>
      <c r="J16" s="11">
        <f t="shared" ref="J16:J17" si="34">(K4/H4)</f>
        <v>0.10777281133116468</v>
      </c>
      <c r="K16" s="11">
        <f t="shared" ref="K16:K17" si="35">(K4/I4)</f>
        <v>6.4475492767370191E-2</v>
      </c>
      <c r="L16" s="7"/>
      <c r="M16" s="7"/>
      <c r="N16" s="9">
        <f t="shared" ref="N16:N17" si="36">(L4/G4)</f>
        <v>0.38635557522792435</v>
      </c>
      <c r="O16" s="11">
        <f t="shared" ref="O16:O17" si="37">(L4/H4)</f>
        <v>0.21554562266232935</v>
      </c>
      <c r="P16" s="11">
        <f t="shared" ref="P16:P17" si="38">(L4/I4)</f>
        <v>0.12895098553474038</v>
      </c>
      <c r="Q16" s="7"/>
    </row>
    <row r="17" spans="2:18" x14ac:dyDescent="0.3">
      <c r="B17" s="7"/>
      <c r="C17" s="7"/>
      <c r="D17" s="9">
        <f t="shared" si="30"/>
        <v>1.5099048224779519</v>
      </c>
      <c r="E17" s="11">
        <f t="shared" si="31"/>
        <v>0.77730806240862871</v>
      </c>
      <c r="F17" s="11">
        <f t="shared" si="32"/>
        <v>0.43404144977416359</v>
      </c>
      <c r="G17" s="7"/>
      <c r="H17" s="7"/>
      <c r="I17" s="9">
        <f t="shared" si="33"/>
        <v>1.2582540187316265</v>
      </c>
      <c r="J17" s="11">
        <f t="shared" si="34"/>
        <v>0.6477567186738572</v>
      </c>
      <c r="K17" s="11">
        <f t="shared" si="35"/>
        <v>0.36170120814513634</v>
      </c>
      <c r="L17" s="7"/>
      <c r="M17" s="7"/>
      <c r="N17" s="9">
        <f t="shared" si="36"/>
        <v>1.0066032149853013</v>
      </c>
      <c r="O17" s="11">
        <f t="shared" si="37"/>
        <v>0.51820537493908581</v>
      </c>
      <c r="P17" s="11">
        <f t="shared" si="38"/>
        <v>0.2893609665161091</v>
      </c>
      <c r="Q17" s="7"/>
    </row>
    <row r="18" spans="2:18" ht="15" thickBot="1" x14ac:dyDescent="0.35">
      <c r="B18" s="7"/>
      <c r="C18" s="7"/>
      <c r="D18" s="27">
        <f>SUM(D15:D17)</f>
        <v>1.7749014461544004</v>
      </c>
      <c r="E18" s="28">
        <f t="shared" ref="E18:F18" si="39">SUM(E15:E17)</f>
        <v>0.92841359018277103</v>
      </c>
      <c r="F18" s="29">
        <f t="shared" si="39"/>
        <v>0.52625116568597607</v>
      </c>
      <c r="G18" s="7"/>
      <c r="H18" s="7"/>
      <c r="I18" s="27">
        <f>SUM(I15:I17)</f>
        <v>1.5591600604393181</v>
      </c>
      <c r="J18" s="28">
        <f t="shared" ref="J18:K18" si="40">SUM(J15:J17)</f>
        <v>0.8205286046694884</v>
      </c>
      <c r="K18" s="29">
        <f t="shared" si="40"/>
        <v>0.46777803562916986</v>
      </c>
      <c r="L18" s="7"/>
      <c r="M18" s="7"/>
      <c r="N18" s="27">
        <f>SUM(N15:N17)</f>
        <v>1.464777626275712</v>
      </c>
      <c r="O18" s="28">
        <f t="shared" ref="O18:P18" si="41">SUM(O15:O17)</f>
        <v>0.7770837140443928</v>
      </c>
      <c r="P18" s="29">
        <f t="shared" si="41"/>
        <v>0.44604617519529172</v>
      </c>
      <c r="Q18" s="7"/>
    </row>
    <row r="19" spans="2:18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8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8" x14ac:dyDescent="0.3">
      <c r="B21" s="37" t="s">
        <v>42</v>
      </c>
      <c r="C21" s="37" t="s">
        <v>43</v>
      </c>
      <c r="D21" s="9" t="s">
        <v>44</v>
      </c>
      <c r="E21" s="10" t="s">
        <v>45</v>
      </c>
      <c r="F21" s="10" t="s">
        <v>46</v>
      </c>
      <c r="G21" s="8" t="s">
        <v>47</v>
      </c>
      <c r="H21" s="8" t="s">
        <v>48</v>
      </c>
      <c r="I21" s="9" t="s">
        <v>49</v>
      </c>
      <c r="J21" s="10" t="s">
        <v>50</v>
      </c>
      <c r="K21" s="10" t="s">
        <v>51</v>
      </c>
      <c r="L21" s="7"/>
      <c r="M21" s="7"/>
      <c r="N21" s="7"/>
      <c r="O21" s="7"/>
      <c r="P21" s="7"/>
      <c r="Q21" s="7"/>
    </row>
    <row r="22" spans="2:18" x14ac:dyDescent="0.3">
      <c r="B22" s="37">
        <f>(M3*E3)</f>
        <v>0.32189697813596596</v>
      </c>
      <c r="C22" s="37">
        <f>M3*F3</f>
        <v>0.62569915738886417</v>
      </c>
      <c r="D22" s="9">
        <f>M3*G3</f>
        <v>1.1139139031770948</v>
      </c>
      <c r="E22" s="10">
        <f>M3*H3</f>
        <v>1.8461801282472905</v>
      </c>
      <c r="F22" s="10">
        <f>M3*I3</f>
        <v>2.8845228360409845</v>
      </c>
      <c r="G22" s="8">
        <f>N3*E3</f>
        <v>0.24142273360197442</v>
      </c>
      <c r="H22" s="8">
        <f>F3*N3</f>
        <v>0.46927436804164802</v>
      </c>
      <c r="I22" s="9">
        <f>N3*G3</f>
        <v>0.83543542738282095</v>
      </c>
      <c r="J22" s="10">
        <f>N3*H3</f>
        <v>1.3846350961854679</v>
      </c>
      <c r="K22" s="10">
        <f>N3*I3</f>
        <v>2.1633921270307379</v>
      </c>
      <c r="L22" s="7"/>
      <c r="M22" s="7"/>
      <c r="N22" s="7"/>
      <c r="O22" s="7"/>
      <c r="P22" s="7"/>
      <c r="Q22" s="7"/>
    </row>
    <row r="23" spans="2:18" x14ac:dyDescent="0.3">
      <c r="B23" s="37">
        <f t="shared" ref="B23:B24" si="42">(M4*E4)</f>
        <v>7.3394015271519938E-2</v>
      </c>
      <c r="C23" s="37">
        <f t="shared" ref="C23:C24" si="43">M4*F4</f>
        <v>0.15913859757727808</v>
      </c>
      <c r="D23" s="9">
        <f t="shared" ref="D23:D24" si="44">M4*G4</f>
        <v>0.31059471557828022</v>
      </c>
      <c r="E23" s="10">
        <f t="shared" ref="E23:E24" si="45">M4*H4</f>
        <v>0.55672668513426626</v>
      </c>
      <c r="F23" s="10">
        <f t="shared" ref="F23:F24" si="46">M4*I4</f>
        <v>0.93058614094632952</v>
      </c>
      <c r="G23" s="8">
        <f t="shared" ref="G23:G24" si="47">N4*E4</f>
        <v>9.7858687028693256E-2</v>
      </c>
      <c r="H23" s="8">
        <f t="shared" ref="H23:H24" si="48">F4*N4</f>
        <v>0.21218479676970411</v>
      </c>
      <c r="I23" s="9">
        <f t="shared" ref="I23:I24" si="49">N4*G4</f>
        <v>0.41412628743770696</v>
      </c>
      <c r="J23" s="10">
        <f t="shared" ref="J23:J24" si="50">N4*H4</f>
        <v>0.74230224684568846</v>
      </c>
      <c r="K23" s="10">
        <f t="shared" ref="K23:K24" si="51">N4*I4</f>
        <v>1.2407815212617728</v>
      </c>
      <c r="L23" s="7"/>
      <c r="M23" s="7"/>
      <c r="N23" s="7"/>
      <c r="O23" s="11"/>
      <c r="P23" s="10" t="s">
        <v>58</v>
      </c>
      <c r="Q23" s="10" t="s">
        <v>61</v>
      </c>
      <c r="R23" s="10" t="s">
        <v>63</v>
      </c>
    </row>
    <row r="24" spans="2:18" x14ac:dyDescent="0.3">
      <c r="B24" s="37">
        <f t="shared" si="42"/>
        <v>2.2877312059742742E-2</v>
      </c>
      <c r="C24" s="37">
        <f t="shared" si="43"/>
        <v>5.5556496564734652E-2</v>
      </c>
      <c r="D24" s="9">
        <f t="shared" si="44"/>
        <v>0.11921281217222446</v>
      </c>
      <c r="E24" s="10">
        <f t="shared" si="45"/>
        <v>0.23156842017338358</v>
      </c>
      <c r="F24" s="10">
        <f t="shared" si="46"/>
        <v>0.41470693661551428</v>
      </c>
      <c r="G24" s="8">
        <f t="shared" si="47"/>
        <v>2.2877312059742742E-2</v>
      </c>
      <c r="H24" s="8">
        <f t="shared" si="48"/>
        <v>5.5556496564734652E-2</v>
      </c>
      <c r="I24" s="9">
        <f t="shared" si="49"/>
        <v>0.11921281217222446</v>
      </c>
      <c r="J24" s="10">
        <f t="shared" si="50"/>
        <v>0.23156842017338358</v>
      </c>
      <c r="K24" s="10">
        <f t="shared" si="51"/>
        <v>0.41470693661551428</v>
      </c>
      <c r="L24" s="7"/>
      <c r="M24" s="7"/>
      <c r="N24" s="7"/>
      <c r="O24" s="8"/>
      <c r="P24" s="10" t="s">
        <v>59</v>
      </c>
      <c r="Q24" s="10" t="s">
        <v>62</v>
      </c>
      <c r="R24" s="10" t="s">
        <v>64</v>
      </c>
    </row>
    <row r="25" spans="2:18" ht="15" thickBot="1" x14ac:dyDescent="0.35">
      <c r="B25" s="34">
        <f>SUM(B22:B24)</f>
        <v>0.41816830546722866</v>
      </c>
      <c r="C25" s="35">
        <f t="shared" ref="C25:K25" si="52">SUM(C22:C24)</f>
        <v>0.84039425153087688</v>
      </c>
      <c r="D25" s="38">
        <f t="shared" si="52"/>
        <v>1.5437214309275995</v>
      </c>
      <c r="E25" s="39">
        <f t="shared" si="52"/>
        <v>2.63447523355494</v>
      </c>
      <c r="F25" s="39">
        <f t="shared" si="52"/>
        <v>4.2298159136028284</v>
      </c>
      <c r="G25" s="36">
        <f t="shared" si="52"/>
        <v>0.36215873269041043</v>
      </c>
      <c r="H25" s="36">
        <f t="shared" si="52"/>
        <v>0.73701566137608676</v>
      </c>
      <c r="I25" s="38">
        <f t="shared" si="52"/>
        <v>1.3687745269927525</v>
      </c>
      <c r="J25" s="39">
        <f t="shared" si="52"/>
        <v>2.3585057632045396</v>
      </c>
      <c r="K25" s="43">
        <f t="shared" si="52"/>
        <v>3.8188805849080247</v>
      </c>
      <c r="L25" s="7"/>
      <c r="M25" s="7"/>
      <c r="N25" s="7"/>
      <c r="O25" s="9"/>
      <c r="P25" s="10" t="s">
        <v>60</v>
      </c>
      <c r="Q25" s="7"/>
      <c r="R25" s="7"/>
    </row>
    <row r="26" spans="2:18" x14ac:dyDescent="0.3">
      <c r="B26" s="7"/>
      <c r="C26" s="7"/>
      <c r="D26" s="9" t="s">
        <v>52</v>
      </c>
      <c r="E26" s="11" t="s">
        <v>53</v>
      </c>
      <c r="F26" s="11" t="s">
        <v>54</v>
      </c>
      <c r="G26" s="7"/>
      <c r="H26" s="7"/>
      <c r="I26" s="9" t="s">
        <v>55</v>
      </c>
      <c r="J26" s="11" t="s">
        <v>56</v>
      </c>
      <c r="K26" s="11" t="s">
        <v>57</v>
      </c>
      <c r="L26" s="7"/>
      <c r="M26" s="7"/>
      <c r="N26" s="7"/>
      <c r="O26" s="7"/>
      <c r="P26" s="7"/>
      <c r="Q26" s="7"/>
    </row>
    <row r="27" spans="2:18" x14ac:dyDescent="0.3">
      <c r="B27" s="7"/>
      <c r="C27" s="7"/>
      <c r="D27" s="9">
        <f>M3/G3</f>
        <v>0.14363767212497261</v>
      </c>
      <c r="E27" s="11">
        <f>M3/H3</f>
        <v>8.6665432885955351E-2</v>
      </c>
      <c r="F27" s="11">
        <f>M3/I3</f>
        <v>5.5468446288884463E-2</v>
      </c>
      <c r="G27" s="7"/>
      <c r="H27" s="7"/>
      <c r="I27" s="9">
        <f>N3/G3</f>
        <v>0.10772825409372945</v>
      </c>
      <c r="J27" s="11">
        <f>N3/H3</f>
        <v>6.4999074664466513E-2</v>
      </c>
      <c r="K27" s="11">
        <f>N3/I3</f>
        <v>4.1601334716663343E-2</v>
      </c>
      <c r="L27" s="7"/>
      <c r="M27" s="7"/>
      <c r="N27" s="7"/>
      <c r="O27" s="7"/>
      <c r="P27" s="7"/>
      <c r="Q27" s="7"/>
    </row>
    <row r="28" spans="2:18" x14ac:dyDescent="0.3">
      <c r="D28" s="9">
        <f t="shared" ref="D28:D29" si="53">M4/G4</f>
        <v>0.28976668142094325</v>
      </c>
      <c r="E28" s="11">
        <f t="shared" ref="E28:E29" si="54">M4/H4</f>
        <v>0.16165921699674698</v>
      </c>
      <c r="F28" s="11">
        <f t="shared" ref="F28:F29" si="55">M4/I4</f>
        <v>9.6713239151055272E-2</v>
      </c>
      <c r="I28" s="9">
        <f t="shared" ref="I28:I29" si="56">N4/G4</f>
        <v>0.38635557522792435</v>
      </c>
      <c r="J28" s="11">
        <f t="shared" ref="J28:J29" si="57">N4/H4</f>
        <v>0.21554562266232935</v>
      </c>
      <c r="K28" s="11">
        <f t="shared" ref="K28:K29" si="58">N4/I4</f>
        <v>0.12895098553474038</v>
      </c>
    </row>
    <row r="29" spans="2:18" x14ac:dyDescent="0.3">
      <c r="D29" s="9">
        <f t="shared" si="53"/>
        <v>0.75495241123897594</v>
      </c>
      <c r="E29" s="11">
        <f t="shared" si="54"/>
        <v>0.38865403120431435</v>
      </c>
      <c r="F29" s="11">
        <f t="shared" si="55"/>
        <v>0.2170207248870818</v>
      </c>
      <c r="I29" s="9">
        <f t="shared" si="56"/>
        <v>0.75495241123897594</v>
      </c>
      <c r="J29" s="11">
        <f t="shared" si="57"/>
        <v>0.38865403120431435</v>
      </c>
      <c r="K29" s="11">
        <f t="shared" si="58"/>
        <v>0.2170207248870818</v>
      </c>
    </row>
    <row r="30" spans="2:18" ht="15" thickBot="1" x14ac:dyDescent="0.35">
      <c r="D30" s="40">
        <f>SUM(D27:D29)</f>
        <v>1.1883567647848918</v>
      </c>
      <c r="E30" s="41">
        <f t="shared" ref="E30:F30" si="59">SUM(E27:E29)</f>
        <v>0.63697868108701672</v>
      </c>
      <c r="F30" s="42">
        <f t="shared" si="59"/>
        <v>0.3692024103270215</v>
      </c>
      <c r="I30" s="40">
        <f>SUM(I27:I29)</f>
        <v>1.2490362405606297</v>
      </c>
      <c r="J30" s="41">
        <f t="shared" ref="J30:K30" si="60">SUM(J27:J29)</f>
        <v>0.66919872853111029</v>
      </c>
      <c r="K30" s="42">
        <f t="shared" si="60"/>
        <v>0.38757304513848551</v>
      </c>
    </row>
  </sheetData>
  <mergeCells count="21">
    <mergeCell ref="O8:O9"/>
    <mergeCell ref="P8:P9"/>
    <mergeCell ref="N1:N2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A1:D1"/>
    <mergeCell ref="J1:J2"/>
    <mergeCell ref="K1:K2"/>
    <mergeCell ref="L1:L2"/>
    <mergeCell ref="M1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C12B-5D79-4D97-BDC8-48E89716C16B}">
  <sheetPr>
    <tabColor rgb="FF92D050"/>
  </sheetPr>
  <dimension ref="A1:R23"/>
  <sheetViews>
    <sheetView showGridLines="0" showRowColHeaders="0" tabSelected="1" workbookViewId="0">
      <selection activeCell="L23" sqref="L23"/>
    </sheetView>
  </sheetViews>
  <sheetFormatPr defaultRowHeight="14.4" x14ac:dyDescent="0.3"/>
  <cols>
    <col min="1" max="1" width="13.44140625" customWidth="1"/>
    <col min="2" max="2" width="14" customWidth="1"/>
    <col min="3" max="3" width="14.5546875" customWidth="1"/>
    <col min="5" max="5" width="10.5546875" customWidth="1"/>
  </cols>
  <sheetData>
    <row r="1" spans="1:18" x14ac:dyDescent="0.3">
      <c r="A1" s="23" t="s">
        <v>72</v>
      </c>
      <c r="B1" s="23" t="s">
        <v>70</v>
      </c>
      <c r="C1" s="23" t="s">
        <v>71</v>
      </c>
    </row>
    <row r="2" spans="1:18" x14ac:dyDescent="0.3">
      <c r="A2" s="10" t="s">
        <v>65</v>
      </c>
      <c r="B2" s="10">
        <v>69</v>
      </c>
      <c r="C2" s="10">
        <v>87.5</v>
      </c>
      <c r="E2" s="44" t="s">
        <v>84</v>
      </c>
      <c r="F2" s="44">
        <v>25</v>
      </c>
      <c r="G2" s="18"/>
      <c r="H2" s="18"/>
      <c r="I2" s="18"/>
      <c r="J2" s="18"/>
      <c r="K2" s="18"/>
      <c r="L2" s="18"/>
    </row>
    <row r="3" spans="1:18" x14ac:dyDescent="0.3">
      <c r="A3" s="10" t="s">
        <v>66</v>
      </c>
      <c r="B3" s="10">
        <v>62.5</v>
      </c>
      <c r="C3" s="10">
        <v>83.5</v>
      </c>
    </row>
    <row r="4" spans="1:18" x14ac:dyDescent="0.3">
      <c r="A4" s="10" t="s">
        <v>67</v>
      </c>
      <c r="B4" s="10">
        <v>66</v>
      </c>
      <c r="C4" s="10">
        <v>81.5</v>
      </c>
    </row>
    <row r="5" spans="1:18" x14ac:dyDescent="0.3">
      <c r="A5" s="10" t="s">
        <v>68</v>
      </c>
      <c r="B5" s="10">
        <v>55</v>
      </c>
      <c r="C5" s="10">
        <v>75</v>
      </c>
    </row>
    <row r="6" spans="1:18" x14ac:dyDescent="0.3">
      <c r="A6" s="22" t="s">
        <v>69</v>
      </c>
      <c r="B6" s="22">
        <v>59.5</v>
      </c>
      <c r="C6" s="22">
        <v>77</v>
      </c>
    </row>
    <row r="7" spans="1:18" x14ac:dyDescent="0.3">
      <c r="A7" s="54" t="s">
        <v>94</v>
      </c>
      <c r="B7" s="54"/>
      <c r="C7" s="54"/>
      <c r="D7" s="54"/>
      <c r="E7" s="54"/>
      <c r="F7" s="54"/>
      <c r="G7" s="23" t="s">
        <v>85</v>
      </c>
      <c r="H7" s="23" t="s">
        <v>86</v>
      </c>
      <c r="I7" s="23" t="s">
        <v>87</v>
      </c>
      <c r="J7" s="23" t="s">
        <v>88</v>
      </c>
      <c r="K7" s="23" t="s">
        <v>89</v>
      </c>
      <c r="L7" s="23" t="s">
        <v>90</v>
      </c>
      <c r="M7" s="23" t="s">
        <v>83</v>
      </c>
      <c r="N7" s="23" t="s">
        <v>82</v>
      </c>
      <c r="O7" s="23" t="s">
        <v>9</v>
      </c>
      <c r="P7" s="23" t="s">
        <v>92</v>
      </c>
      <c r="Q7" s="23" t="s">
        <v>93</v>
      </c>
      <c r="R7" s="23" t="s">
        <v>91</v>
      </c>
    </row>
    <row r="8" spans="1:18" x14ac:dyDescent="0.3">
      <c r="A8" s="19" t="s">
        <v>73</v>
      </c>
      <c r="B8" s="3">
        <v>168.6</v>
      </c>
      <c r="C8" s="19" t="s">
        <v>74</v>
      </c>
      <c r="D8" s="3">
        <v>120</v>
      </c>
      <c r="E8" s="3" t="s">
        <v>79</v>
      </c>
      <c r="F8" s="20">
        <v>25790</v>
      </c>
      <c r="G8" s="10">
        <v>0.18823999999999999</v>
      </c>
      <c r="H8" s="10">
        <v>0.19975000000000001</v>
      </c>
      <c r="I8" s="10">
        <v>0.61299999999999999</v>
      </c>
      <c r="J8" s="10">
        <v>0.52420999999999995</v>
      </c>
      <c r="K8" s="10">
        <v>0.20680000000000001</v>
      </c>
      <c r="L8" s="10">
        <v>0.24360000000000001</v>
      </c>
      <c r="M8" s="10">
        <f>((J8*D8+K8*D9+L8*D10)*(C2-F2) + (J8*F8+K8*F9+L8*F10))</f>
        <v>36350.125899999999</v>
      </c>
      <c r="N8" s="10">
        <f>((G8*B8+H8*B9+I8*B10)*(B2-F2))</f>
        <v>9178.8252159999993</v>
      </c>
      <c r="O8" s="10" t="s">
        <v>65</v>
      </c>
      <c r="P8" s="21">
        <f>(1-Q8)</f>
        <v>3.5000000000000031E-2</v>
      </c>
      <c r="Q8" s="21">
        <v>0.96499999999999997</v>
      </c>
      <c r="R8" s="21">
        <f>(P8*M8+Q8*N8)</f>
        <v>10129.820739940002</v>
      </c>
    </row>
    <row r="9" spans="1:18" x14ac:dyDescent="0.3">
      <c r="A9" s="19" t="s">
        <v>75</v>
      </c>
      <c r="B9" s="3">
        <v>195.84</v>
      </c>
      <c r="C9" s="19" t="s">
        <v>76</v>
      </c>
      <c r="D9" s="3">
        <v>142.6</v>
      </c>
      <c r="E9" s="3" t="s">
        <v>80</v>
      </c>
      <c r="F9" s="20">
        <v>28850</v>
      </c>
      <c r="G9" s="10">
        <v>0.19769999999999999</v>
      </c>
      <c r="H9" s="10">
        <v>0.19800000000000001</v>
      </c>
      <c r="I9" s="10">
        <v>0.60589999999999999</v>
      </c>
      <c r="J9" s="10">
        <v>0.55049999999999999</v>
      </c>
      <c r="K9" s="10">
        <v>0.20499999999999999</v>
      </c>
      <c r="L9" s="10">
        <v>0.24079999999999999</v>
      </c>
      <c r="M9" s="10">
        <f>((J10*D9+K10*D10+L10*D11)*(C4-F3) + (J10*F9+K10*F10+L10*F11))</f>
        <v>34983.42166</v>
      </c>
      <c r="N9" s="10">
        <f>((G9*B8+H9*B9+I9*B10)*(B3-F2))</f>
        <v>7809.9895500000002</v>
      </c>
      <c r="O9" s="10" t="s">
        <v>66</v>
      </c>
      <c r="P9" s="21">
        <f t="shared" ref="P9:P12" si="0">(1-Q9)</f>
        <v>0.29000000000000004</v>
      </c>
      <c r="Q9" s="21">
        <v>0.71</v>
      </c>
      <c r="R9" s="21">
        <f t="shared" ref="R9:R12" si="1">(P9*M9+Q9*N9)</f>
        <v>15690.2848619</v>
      </c>
    </row>
    <row r="10" spans="1:18" x14ac:dyDescent="0.3">
      <c r="A10" s="19" t="s">
        <v>77</v>
      </c>
      <c r="B10" s="3">
        <v>224.72</v>
      </c>
      <c r="C10" s="19" t="s">
        <v>78</v>
      </c>
      <c r="D10" s="3">
        <v>165.2</v>
      </c>
      <c r="E10" s="3" t="s">
        <v>81</v>
      </c>
      <c r="F10" s="20">
        <v>35200</v>
      </c>
      <c r="G10" s="10">
        <v>0.13339999999999999</v>
      </c>
      <c r="H10" s="10">
        <v>0.39600000000000002</v>
      </c>
      <c r="I10" s="10">
        <v>0.48159999999999997</v>
      </c>
      <c r="J10" s="10">
        <v>0.37140000000000001</v>
      </c>
      <c r="K10" s="10">
        <v>0.41</v>
      </c>
      <c r="L10" s="10">
        <v>0.19009999999999999</v>
      </c>
      <c r="M10" s="10">
        <f>((J10*D8+K10*D9+L10*D10)*(C4-F3) + (J10*F8+K10*F9+L10*F10))</f>
        <v>39055.165380000006</v>
      </c>
      <c r="N10" s="10">
        <f>((G10*B8+H10*B9+I10*B10)*(B4-F2))</f>
        <v>8539.030311999999</v>
      </c>
      <c r="O10" s="10" t="s">
        <v>67</v>
      </c>
      <c r="P10" s="21">
        <f t="shared" si="0"/>
        <v>0.28000000000000003</v>
      </c>
      <c r="Q10" s="21">
        <v>0.72</v>
      </c>
      <c r="R10" s="21">
        <f t="shared" si="1"/>
        <v>17083.548131040003</v>
      </c>
    </row>
    <row r="11" spans="1:18" x14ac:dyDescent="0.3">
      <c r="G11" s="10">
        <v>0.28720000000000001</v>
      </c>
      <c r="H11" s="10">
        <v>0.29770000000000002</v>
      </c>
      <c r="I11" s="10">
        <v>0.34589999999999999</v>
      </c>
      <c r="J11" s="10">
        <v>0.79979999999999996</v>
      </c>
      <c r="K11" s="10">
        <v>0.30819999999999997</v>
      </c>
      <c r="L11" s="10">
        <v>0.13739999999999999</v>
      </c>
      <c r="M11" s="10">
        <f>((J11*D8+K11*D9+L11*D10)*(C5-F2) + (J11*F8+K11*F9+L11*F10))</f>
        <v>42486.082000000002</v>
      </c>
      <c r="N11" s="10">
        <f>(G11*B8+H11*B9+I11*B10)*(B5-F2)</f>
        <v>5533.6240800000005</v>
      </c>
      <c r="O11" s="10" t="s">
        <v>68</v>
      </c>
      <c r="P11" s="21">
        <f t="shared" si="0"/>
        <v>0.21999999999999997</v>
      </c>
      <c r="Q11" s="21">
        <v>0.78</v>
      </c>
      <c r="R11" s="21">
        <f t="shared" si="1"/>
        <v>13663.1648224</v>
      </c>
    </row>
    <row r="12" spans="1:18" x14ac:dyDescent="0.3">
      <c r="G12" s="10">
        <v>0.14680000000000001</v>
      </c>
      <c r="H12" s="10">
        <v>0.39190000000000003</v>
      </c>
      <c r="I12" s="10">
        <v>0.46329999999999999</v>
      </c>
      <c r="J12" s="10">
        <v>0.40870000000000001</v>
      </c>
      <c r="K12" s="10">
        <v>0.40570000000000001</v>
      </c>
      <c r="L12" s="10">
        <v>0.18410000000000001</v>
      </c>
      <c r="M12" s="10">
        <f>((J12*D8+K12*D9+L12*D10)*(C6-F2) + (J12*F8+K12*F9+L12*F10))</f>
        <v>35865.26528</v>
      </c>
      <c r="N12" s="10">
        <f>(G12*B8+H12*B9+I12*B10)*(B6-F2)</f>
        <v>7093.6468439999999</v>
      </c>
      <c r="O12" s="10" t="s">
        <v>69</v>
      </c>
      <c r="P12" s="21">
        <f t="shared" si="0"/>
        <v>0.58499999999999996</v>
      </c>
      <c r="Q12" s="21">
        <v>0.41499999999999998</v>
      </c>
      <c r="R12" s="21">
        <f t="shared" si="1"/>
        <v>23925.043629059997</v>
      </c>
    </row>
    <row r="20" spans="6:18" x14ac:dyDescent="0.3"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6:18" x14ac:dyDescent="0.3"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6:18" x14ac:dyDescent="0.3"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6:18" x14ac:dyDescent="0.3"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</sheetData>
  <mergeCells count="1">
    <mergeCell ref="A7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 Classification</vt:lpstr>
      <vt:lpstr>Enthalpies at 70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Pandey</dc:creator>
  <cp:lastModifiedBy>Akshat Pandey</cp:lastModifiedBy>
  <dcterms:created xsi:type="dcterms:W3CDTF">2020-08-08T07:39:35Z</dcterms:created>
  <dcterms:modified xsi:type="dcterms:W3CDTF">2020-08-10T07:15:25Z</dcterms:modified>
</cp:coreProperties>
</file>