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Chart1" sheetId="4" r:id="rId2"/>
    <sheet name="Bubble Point" sheetId="5" r:id="rId3"/>
    <sheet name="Sheet2" sheetId="2" r:id="rId4"/>
    <sheet name="Sheet3" sheetId="3" r:id="rId5"/>
  </sheets>
  <calcPr calcId="152511"/>
</workbook>
</file>

<file path=xl/calcChain.xml><?xml version="1.0" encoding="utf-8"?>
<calcChain xmlns="http://schemas.openxmlformats.org/spreadsheetml/2006/main">
  <c r="B31" i="1" l="1"/>
  <c r="C31" i="1"/>
  <c r="D31" i="1" s="1"/>
  <c r="E31" i="1" s="1"/>
  <c r="B32" i="1"/>
  <c r="C32" i="1"/>
  <c r="D32" i="1" s="1"/>
  <c r="E32" i="1" s="1"/>
  <c r="B33" i="1"/>
  <c r="C33" i="1"/>
  <c r="D33" i="1" s="1"/>
  <c r="E33" i="1" s="1"/>
  <c r="A33" i="1"/>
  <c r="A31" i="1"/>
  <c r="A32" i="1"/>
  <c r="A13" i="1"/>
  <c r="A14" i="1"/>
  <c r="A15" i="1" s="1"/>
  <c r="A16" i="1" s="1"/>
  <c r="A17" i="1" s="1"/>
  <c r="A18" i="1" s="1"/>
  <c r="A19" i="1" s="1"/>
  <c r="A20" i="1" s="1"/>
  <c r="A21" i="1" s="1"/>
  <c r="A22" i="1" s="1"/>
  <c r="A23" i="1" s="1"/>
  <c r="A12" i="1"/>
  <c r="K15" i="5"/>
  <c r="L15" i="5"/>
  <c r="K16" i="5"/>
  <c r="L16" i="5"/>
  <c r="L13" i="5"/>
  <c r="K13" i="5"/>
  <c r="J14" i="5"/>
  <c r="K14" i="5" s="1"/>
  <c r="J15" i="5"/>
  <c r="J16" i="5"/>
  <c r="J13" i="5"/>
  <c r="G13" i="5"/>
  <c r="B23" i="1" l="1"/>
  <c r="A24" i="1"/>
  <c r="C23" i="1"/>
  <c r="D23" i="1" s="1"/>
  <c r="E23" i="1" s="1"/>
  <c r="L14" i="5"/>
  <c r="B11" i="1"/>
  <c r="B20" i="1"/>
  <c r="A25" i="1" l="1"/>
  <c r="B24" i="1"/>
  <c r="C24" i="1"/>
  <c r="I15" i="5"/>
  <c r="I16" i="5"/>
  <c r="I13" i="5"/>
  <c r="H15" i="5"/>
  <c r="H16" i="5"/>
  <c r="G14" i="5"/>
  <c r="M14" i="5" s="1"/>
  <c r="G15" i="5"/>
  <c r="G16" i="5"/>
  <c r="H13" i="5"/>
  <c r="B13" i="5"/>
  <c r="C13" i="5"/>
  <c r="C11" i="1"/>
  <c r="D24" i="1" l="1"/>
  <c r="E24" i="1" s="1"/>
  <c r="C25" i="1"/>
  <c r="A26" i="1"/>
  <c r="B25" i="1"/>
  <c r="H14" i="5"/>
  <c r="I14" i="5"/>
  <c r="D11" i="1"/>
  <c r="E11" i="1" s="1"/>
  <c r="C12" i="1"/>
  <c r="D13" i="5"/>
  <c r="A14" i="5" s="1"/>
  <c r="C14" i="5" s="1"/>
  <c r="B12" i="1"/>
  <c r="D25" i="1" l="1"/>
  <c r="E25" i="1" s="1"/>
  <c r="A27" i="1"/>
  <c r="B26" i="1"/>
  <c r="C26" i="1"/>
  <c r="D26" i="1" s="1"/>
  <c r="E26" i="1" s="1"/>
  <c r="D12" i="1"/>
  <c r="E12" i="1" s="1"/>
  <c r="B14" i="5"/>
  <c r="D14" i="5" s="1"/>
  <c r="A15" i="5" s="1"/>
  <c r="B15" i="5" s="1"/>
  <c r="C13" i="1"/>
  <c r="B13" i="1"/>
  <c r="B27" i="1" l="1"/>
  <c r="A28" i="1"/>
  <c r="C27" i="1"/>
  <c r="D27" i="1" s="1"/>
  <c r="E27" i="1" s="1"/>
  <c r="D13" i="1"/>
  <c r="E13" i="1" s="1"/>
  <c r="C15" i="5"/>
  <c r="C14" i="1"/>
  <c r="B14" i="1"/>
  <c r="A29" i="1" l="1"/>
  <c r="C28" i="1"/>
  <c r="D28" i="1" s="1"/>
  <c r="E28" i="1" s="1"/>
  <c r="B28" i="1"/>
  <c r="D14" i="1"/>
  <c r="E14" i="1" s="1"/>
  <c r="D15" i="5"/>
  <c r="A16" i="5" s="1"/>
  <c r="B16" i="5" s="1"/>
  <c r="C15" i="1"/>
  <c r="B15" i="1"/>
  <c r="A30" i="1" l="1"/>
  <c r="C29" i="1"/>
  <c r="D29" i="1" s="1"/>
  <c r="E29" i="1" s="1"/>
  <c r="B29" i="1"/>
  <c r="D15" i="1"/>
  <c r="E15" i="1" s="1"/>
  <c r="C16" i="5"/>
  <c r="D16" i="5" s="1"/>
  <c r="A17" i="5" s="1"/>
  <c r="B17" i="5" s="1"/>
  <c r="C16" i="1"/>
  <c r="B16" i="1"/>
  <c r="C30" i="1" l="1"/>
  <c r="B30" i="1"/>
  <c r="D16" i="1"/>
  <c r="E16" i="1" s="1"/>
  <c r="C17" i="5"/>
  <c r="C17" i="1"/>
  <c r="B17" i="1"/>
  <c r="D30" i="1" l="1"/>
  <c r="E30" i="1" s="1"/>
  <c r="D17" i="1"/>
  <c r="E17" i="1" s="1"/>
  <c r="D17" i="5"/>
  <c r="A18" i="5" s="1"/>
  <c r="B18" i="5" s="1"/>
  <c r="C18" i="1"/>
  <c r="B18" i="1"/>
  <c r="D18" i="1" l="1"/>
  <c r="E18" i="1" s="1"/>
  <c r="C18" i="5"/>
  <c r="D18" i="5" s="1"/>
  <c r="A19" i="5" s="1"/>
  <c r="B19" i="5" s="1"/>
  <c r="C19" i="1"/>
  <c r="B19" i="1"/>
  <c r="D19" i="1" l="1"/>
  <c r="E19" i="1" s="1"/>
  <c r="C19" i="5"/>
  <c r="C20" i="1"/>
  <c r="D20" i="1" l="1"/>
  <c r="E20" i="1" s="1"/>
  <c r="D19" i="5"/>
  <c r="A20" i="5" s="1"/>
  <c r="B20" i="5" s="1"/>
  <c r="C21" i="1"/>
  <c r="B21" i="1"/>
  <c r="D21" i="1" l="1"/>
  <c r="E21" i="1" s="1"/>
  <c r="C20" i="5"/>
  <c r="C22" i="1"/>
  <c r="B22" i="1"/>
  <c r="D22" i="1" l="1"/>
  <c r="E22" i="1" s="1"/>
  <c r="D20" i="5"/>
  <c r="A21" i="5" s="1"/>
  <c r="C21" i="5" l="1"/>
  <c r="B21" i="5"/>
  <c r="D21" i="5" l="1"/>
  <c r="A22" i="5" s="1"/>
  <c r="B22" i="5" s="1"/>
  <c r="C22" i="5" l="1"/>
  <c r="D22" i="5" s="1"/>
  <c r="A23" i="5" s="1"/>
  <c r="B23" i="5" s="1"/>
  <c r="C23" i="5" l="1"/>
  <c r="D23" i="5" s="1"/>
  <c r="A24" i="5" s="1"/>
  <c r="B24" i="5" s="1"/>
  <c r="C24" i="5" l="1"/>
  <c r="D24" i="5" s="1"/>
</calcChain>
</file>

<file path=xl/sharedStrings.xml><?xml version="1.0" encoding="utf-8"?>
<sst xmlns="http://schemas.openxmlformats.org/spreadsheetml/2006/main" count="32" uniqueCount="22">
  <si>
    <t>Ethanol</t>
  </si>
  <si>
    <t>Water</t>
  </si>
  <si>
    <t>A</t>
  </si>
  <si>
    <t>B</t>
  </si>
  <si>
    <t>C</t>
  </si>
  <si>
    <t>x1</t>
  </si>
  <si>
    <t>y1</t>
  </si>
  <si>
    <t>Ptotal</t>
  </si>
  <si>
    <t>mmHg</t>
  </si>
  <si>
    <t>P1*(mmHg)</t>
  </si>
  <si>
    <t>P2*(mmHg)</t>
  </si>
  <si>
    <r>
      <t>T (</t>
    </r>
    <r>
      <rPr>
        <sz val="11"/>
        <color theme="1"/>
        <rFont val="Calibri"/>
        <family val="2"/>
      </rPr>
      <t>°</t>
    </r>
    <r>
      <rPr>
        <sz val="11"/>
        <color theme="1"/>
        <rFont val="Calibri"/>
        <family val="2"/>
        <scheme val="minor"/>
      </rPr>
      <t>C)</t>
    </r>
  </si>
  <si>
    <t>x</t>
  </si>
  <si>
    <t>f(T)</t>
  </si>
  <si>
    <t>f'(T)</t>
  </si>
  <si>
    <r>
      <t>Tnew (</t>
    </r>
    <r>
      <rPr>
        <sz val="11"/>
        <color theme="1"/>
        <rFont val="Calibri"/>
        <family val="2"/>
      </rPr>
      <t>°</t>
    </r>
    <r>
      <rPr>
        <sz val="11"/>
        <color theme="1"/>
        <rFont val="Calibri"/>
        <family val="2"/>
        <scheme val="minor"/>
      </rPr>
      <t>C)</t>
    </r>
  </si>
  <si>
    <t>Psat</t>
  </si>
  <si>
    <t>Water: yP = Psat</t>
  </si>
  <si>
    <t>y (P=1 atm)</t>
  </si>
  <si>
    <t>y (P=2 atm)</t>
  </si>
  <si>
    <t>EtOH: yP = Psat</t>
  </si>
  <si>
    <t>EtOH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</si>
</sst>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C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styles" Target="style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4.xml"/><Relationship Id="rId4" Type="http://schemas.openxmlformats.org/officeDocument/2006/relationships/worksheet" Target="worksheets/sheet3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4687046400281916E-2"/>
          <c:y val="4.3796921834474915E-2"/>
          <c:w val="0.87507989159601685"/>
          <c:h val="0.77373091677149886"/>
        </c:manualLayout>
      </c:layout>
      <c:scatterChart>
        <c:scatterStyle val="smoothMarker"/>
        <c:varyColors val="0"/>
        <c:ser>
          <c:idx val="0"/>
          <c:order val="0"/>
          <c:tx>
            <c:v>T-x</c:v>
          </c:tx>
          <c:xVal>
            <c:numRef>
              <c:f>Sheet1!$D$11:$D$40</c:f>
              <c:numCache>
                <c:formatCode>General</c:formatCode>
                <c:ptCount val="30"/>
                <c:pt idx="0">
                  <c:v>1.0204187621429568</c:v>
                </c:pt>
                <c:pt idx="1">
                  <c:v>0.95058055945106035</c:v>
                </c:pt>
                <c:pt idx="2">
                  <c:v>0.88381082718586279</c:v>
                </c:pt>
                <c:pt idx="3">
                  <c:v>0.81994821629491277</c:v>
                </c:pt>
                <c:pt idx="4">
                  <c:v>0.7588407821524511</c:v>
                </c:pt>
                <c:pt idx="5">
                  <c:v>0.70034538200748031</c:v>
                </c:pt>
                <c:pt idx="6">
                  <c:v>0.64432711437796897</c:v>
                </c:pt>
                <c:pt idx="7">
                  <c:v>0.59065879724576709</c:v>
                </c:pt>
                <c:pt idx="8">
                  <c:v>0.53922048215918805</c:v>
                </c:pt>
                <c:pt idx="9">
                  <c:v>0.4898990015808814</c:v>
                </c:pt>
                <c:pt idx="10">
                  <c:v>0.44258754702994346</c:v>
                </c:pt>
                <c:pt idx="11">
                  <c:v>0.3971852757604229</c:v>
                </c:pt>
                <c:pt idx="12">
                  <c:v>0.35359694389568747</c:v>
                </c:pt>
                <c:pt idx="13">
                  <c:v>0.31173256410030076</c:v>
                </c:pt>
                <c:pt idx="14">
                  <c:v>0.27150708602007628</c:v>
                </c:pt>
                <c:pt idx="15">
                  <c:v>0.23284009785745868</c:v>
                </c:pt>
                <c:pt idx="16">
                  <c:v>0.1956555475747922</c:v>
                </c:pt>
                <c:pt idx="17">
                  <c:v>0.15988148233311428</c:v>
                </c:pt>
                <c:pt idx="18">
                  <c:v>0.12544980487991844</c:v>
                </c:pt>
                <c:pt idx="19">
                  <c:v>9.2296045696478646E-2</c:v>
                </c:pt>
                <c:pt idx="20">
                  <c:v>6.0359149804769766E-2</c:v>
                </c:pt>
                <c:pt idx="21">
                  <c:v>2.9581277216227216E-2</c:v>
                </c:pt>
                <c:pt idx="22">
                  <c:v>-9.2383919718064063E-5</c:v>
                </c:pt>
              </c:numCache>
            </c:numRef>
          </c:xVal>
          <c:yVal>
            <c:numRef>
              <c:f>Sheet1!$A$11:$A$40</c:f>
              <c:numCache>
                <c:formatCode>General</c:formatCode>
                <c:ptCount val="30"/>
                <c:pt idx="0">
                  <c:v>78</c:v>
                </c:pt>
                <c:pt idx="1">
                  <c:v>79</c:v>
                </c:pt>
                <c:pt idx="2">
                  <c:v>80</c:v>
                </c:pt>
                <c:pt idx="3">
                  <c:v>81</c:v>
                </c:pt>
                <c:pt idx="4">
                  <c:v>82</c:v>
                </c:pt>
                <c:pt idx="5">
                  <c:v>83</c:v>
                </c:pt>
                <c:pt idx="6">
                  <c:v>84</c:v>
                </c:pt>
                <c:pt idx="7">
                  <c:v>85</c:v>
                </c:pt>
                <c:pt idx="8">
                  <c:v>86</c:v>
                </c:pt>
                <c:pt idx="9">
                  <c:v>87</c:v>
                </c:pt>
                <c:pt idx="10">
                  <c:v>88</c:v>
                </c:pt>
                <c:pt idx="11">
                  <c:v>89</c:v>
                </c:pt>
                <c:pt idx="12">
                  <c:v>90</c:v>
                </c:pt>
                <c:pt idx="13">
                  <c:v>91</c:v>
                </c:pt>
                <c:pt idx="14">
                  <c:v>92</c:v>
                </c:pt>
                <c:pt idx="15">
                  <c:v>93</c:v>
                </c:pt>
                <c:pt idx="16">
                  <c:v>94</c:v>
                </c:pt>
                <c:pt idx="17">
                  <c:v>95</c:v>
                </c:pt>
                <c:pt idx="18">
                  <c:v>96</c:v>
                </c:pt>
                <c:pt idx="19">
                  <c:v>97</c:v>
                </c:pt>
                <c:pt idx="20">
                  <c:v>98</c:v>
                </c:pt>
                <c:pt idx="21">
                  <c:v>99</c:v>
                </c:pt>
                <c:pt idx="22">
                  <c:v>100</c:v>
                </c:pt>
              </c:numCache>
            </c:numRef>
          </c:yVal>
          <c:smooth val="1"/>
        </c:ser>
        <c:ser>
          <c:idx val="1"/>
          <c:order val="1"/>
          <c:tx>
            <c:v>T-y</c:v>
          </c:tx>
          <c:xVal>
            <c:numRef>
              <c:f>Sheet1!$E$11:$E$40</c:f>
              <c:numCache>
                <c:formatCode>General</c:formatCode>
                <c:ptCount val="30"/>
                <c:pt idx="0">
                  <c:v>1.008778314294164</c:v>
                </c:pt>
                <c:pt idx="1">
                  <c:v>0.97786566291293742</c:v>
                </c:pt>
                <c:pt idx="2">
                  <c:v>0.94579893334160348</c:v>
                </c:pt>
                <c:pt idx="3">
                  <c:v>0.9125417742012063</c:v>
                </c:pt>
                <c:pt idx="4">
                  <c:v>0.8780570170636175</c:v>
                </c:pt>
                <c:pt idx="5">
                  <c:v>0.84230666309837876</c:v>
                </c:pt>
                <c:pt idx="6">
                  <c:v>0.80525186966059814</c:v>
                </c:pt>
                <c:pt idx="7">
                  <c:v>0.76685293681935085</c:v>
                </c:pt>
                <c:pt idx="8">
                  <c:v>0.72706929382611973</c:v>
                </c:pt>
                <c:pt idx="9">
                  <c:v>0.68585948552277243</c:v>
                </c:pt>
                <c:pt idx="10">
                  <c:v>0.64318115868869485</c:v>
                </c:pt>
                <c:pt idx="11">
                  <c:v>0.59899104832659855</c:v>
                </c:pt>
                <c:pt idx="12">
                  <c:v>0.55324496388668354</c:v>
                </c:pt>
                <c:pt idx="13">
                  <c:v>0.50589777542869507</c:v>
                </c:pt>
                <c:pt idx="14">
                  <c:v>0.4569033997215714</c:v>
                </c:pt>
                <c:pt idx="15">
                  <c:v>0.40621478628027324</c:v>
                </c:pt>
                <c:pt idx="16">
                  <c:v>0.35378390333947612</c:v>
                </c:pt>
                <c:pt idx="17">
                  <c:v>0.29956172376373957</c:v>
                </c:pt>
                <c:pt idx="18">
                  <c:v>0.24349821089384394</c:v>
                </c:pt>
                <c:pt idx="19">
                  <c:v>0.18554230432889485</c:v>
                </c:pt>
                <c:pt idx="20">
                  <c:v>0.12564190564387345</c:v>
                </c:pt>
                <c:pt idx="21">
                  <c:v>6.3743864042261039E-2</c:v>
                </c:pt>
                <c:pt idx="22">
                  <c:v>-2.0603805663042842E-4</c:v>
                </c:pt>
              </c:numCache>
            </c:numRef>
          </c:xVal>
          <c:yVal>
            <c:numRef>
              <c:f>Sheet1!$A$11:$A$40</c:f>
              <c:numCache>
                <c:formatCode>General</c:formatCode>
                <c:ptCount val="30"/>
                <c:pt idx="0">
                  <c:v>78</c:v>
                </c:pt>
                <c:pt idx="1">
                  <c:v>79</c:v>
                </c:pt>
                <c:pt idx="2">
                  <c:v>80</c:v>
                </c:pt>
                <c:pt idx="3">
                  <c:v>81</c:v>
                </c:pt>
                <c:pt idx="4">
                  <c:v>82</c:v>
                </c:pt>
                <c:pt idx="5">
                  <c:v>83</c:v>
                </c:pt>
                <c:pt idx="6">
                  <c:v>84</c:v>
                </c:pt>
                <c:pt idx="7">
                  <c:v>85</c:v>
                </c:pt>
                <c:pt idx="8">
                  <c:v>86</c:v>
                </c:pt>
                <c:pt idx="9">
                  <c:v>87</c:v>
                </c:pt>
                <c:pt idx="10">
                  <c:v>88</c:v>
                </c:pt>
                <c:pt idx="11">
                  <c:v>89</c:v>
                </c:pt>
                <c:pt idx="12">
                  <c:v>90</c:v>
                </c:pt>
                <c:pt idx="13">
                  <c:v>91</c:v>
                </c:pt>
                <c:pt idx="14">
                  <c:v>92</c:v>
                </c:pt>
                <c:pt idx="15">
                  <c:v>93</c:v>
                </c:pt>
                <c:pt idx="16">
                  <c:v>94</c:v>
                </c:pt>
                <c:pt idx="17">
                  <c:v>95</c:v>
                </c:pt>
                <c:pt idx="18">
                  <c:v>96</c:v>
                </c:pt>
                <c:pt idx="19">
                  <c:v>97</c:v>
                </c:pt>
                <c:pt idx="20">
                  <c:v>98</c:v>
                </c:pt>
                <c:pt idx="21">
                  <c:v>99</c:v>
                </c:pt>
                <c:pt idx="22">
                  <c:v>100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150120"/>
        <c:axId val="497150512"/>
      </c:scatterChart>
      <c:valAx>
        <c:axId val="497150120"/>
        <c:scaling>
          <c:orientation val="minMax"/>
          <c:max val="1"/>
          <c:min val="0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minorGridlines/>
        <c:title>
          <c:tx>
            <c:rich>
              <a:bodyPr/>
              <a:lstStyle/>
              <a:p>
                <a:pPr>
                  <a:defRPr sz="1600">
                    <a:latin typeface="Arial" pitchFamily="34" charset="0"/>
                    <a:cs typeface="Arial" pitchFamily="34" charset="0"/>
                  </a:defRPr>
                </a:pPr>
                <a:r>
                  <a:rPr lang="en-US" sz="1600">
                    <a:latin typeface="Arial" pitchFamily="34" charset="0"/>
                    <a:cs typeface="Arial" pitchFamily="34" charset="0"/>
                  </a:rPr>
                  <a:t>x, 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out"/>
        <c:tickLblPos val="nextTo"/>
        <c:spPr>
          <a:ln/>
        </c:spPr>
        <c:txPr>
          <a:bodyPr/>
          <a:lstStyle/>
          <a:p>
            <a:pPr>
              <a:defRPr sz="12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497150512"/>
        <c:crosses val="autoZero"/>
        <c:crossBetween val="midCat"/>
      </c:valAx>
      <c:valAx>
        <c:axId val="497150512"/>
        <c:scaling>
          <c:orientation val="minMax"/>
          <c:max val="100"/>
          <c:min val="70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minorGridlines/>
        <c:title>
          <c:tx>
            <c:rich>
              <a:bodyPr rot="-5400000" vert="horz"/>
              <a:lstStyle/>
              <a:p>
                <a:pPr>
                  <a:defRPr sz="1600">
                    <a:latin typeface="Arial" pitchFamily="34" charset="0"/>
                    <a:cs typeface="Arial" pitchFamily="34" charset="0"/>
                  </a:defRPr>
                </a:pPr>
                <a:r>
                  <a:rPr lang="en-US" sz="1600">
                    <a:latin typeface="Arial" pitchFamily="34" charset="0"/>
                    <a:cs typeface="Arial" pitchFamily="34" charset="0"/>
                  </a:rPr>
                  <a:t>Temperature (°C)</a:t>
                </a:r>
              </a:p>
            </c:rich>
          </c:tx>
          <c:layout>
            <c:manualLayout>
              <c:xMode val="edge"/>
              <c:yMode val="edge"/>
              <c:x val="1.0565943548614029E-2"/>
              <c:y val="0.31133934070515557"/>
            </c:manualLayout>
          </c:layout>
          <c:overlay val="0"/>
        </c:title>
        <c:numFmt formatCode="General" sourceLinked="1"/>
        <c:majorTickMark val="out"/>
        <c:minorTickMark val="out"/>
        <c:tickLblPos val="nextTo"/>
        <c:spPr>
          <a:ln/>
        </c:spPr>
        <c:txPr>
          <a:bodyPr/>
          <a:lstStyle/>
          <a:p>
            <a:pPr>
              <a:defRPr sz="12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497150120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60351596882147751"/>
          <c:y val="0.23537312273835587"/>
          <c:w val="7.4783707502560706E-2"/>
          <c:h val="9.2784142054445365E-2"/>
        </c:manualLayout>
      </c:layout>
      <c:overlay val="0"/>
      <c:txPr>
        <a:bodyPr/>
        <a:lstStyle/>
        <a:p>
          <a:pPr>
            <a:defRPr sz="1200"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9499276426924698E-2"/>
          <c:y val="3.5756907198194431E-2"/>
          <c:w val="0.86224775362199269"/>
          <c:h val="0.86134614540576337"/>
        </c:manualLayout>
      </c:layout>
      <c:scatterChart>
        <c:scatterStyle val="smoothMarker"/>
        <c:varyColors val="0"/>
        <c:ser>
          <c:idx val="0"/>
          <c:order val="0"/>
          <c:tx>
            <c:v>x-y</c:v>
          </c:tx>
          <c:xVal>
            <c:numRef>
              <c:f>Sheet1!$D$11:$D$33</c:f>
              <c:numCache>
                <c:formatCode>General</c:formatCode>
                <c:ptCount val="23"/>
                <c:pt idx="0">
                  <c:v>1.0204187621429568</c:v>
                </c:pt>
                <c:pt idx="1">
                  <c:v>0.95058055945106035</c:v>
                </c:pt>
                <c:pt idx="2">
                  <c:v>0.88381082718586279</c:v>
                </c:pt>
                <c:pt idx="3">
                  <c:v>0.81994821629491277</c:v>
                </c:pt>
                <c:pt idx="4">
                  <c:v>0.7588407821524511</c:v>
                </c:pt>
                <c:pt idx="5">
                  <c:v>0.70034538200748031</c:v>
                </c:pt>
                <c:pt idx="6">
                  <c:v>0.64432711437796897</c:v>
                </c:pt>
                <c:pt idx="7">
                  <c:v>0.59065879724576709</c:v>
                </c:pt>
                <c:pt idx="8">
                  <c:v>0.53922048215918805</c:v>
                </c:pt>
                <c:pt idx="9">
                  <c:v>0.4898990015808814</c:v>
                </c:pt>
                <c:pt idx="10">
                  <c:v>0.44258754702994346</c:v>
                </c:pt>
                <c:pt idx="11">
                  <c:v>0.3971852757604229</c:v>
                </c:pt>
                <c:pt idx="12">
                  <c:v>0.35359694389568747</c:v>
                </c:pt>
                <c:pt idx="13">
                  <c:v>0.31173256410030076</c:v>
                </c:pt>
                <c:pt idx="14">
                  <c:v>0.27150708602007628</c:v>
                </c:pt>
                <c:pt idx="15">
                  <c:v>0.23284009785745868</c:v>
                </c:pt>
                <c:pt idx="16">
                  <c:v>0.1956555475747922</c:v>
                </c:pt>
                <c:pt idx="17">
                  <c:v>0.15988148233311428</c:v>
                </c:pt>
                <c:pt idx="18">
                  <c:v>0.12544980487991844</c:v>
                </c:pt>
                <c:pt idx="19">
                  <c:v>9.2296045696478646E-2</c:v>
                </c:pt>
                <c:pt idx="20">
                  <c:v>6.0359149804769766E-2</c:v>
                </c:pt>
                <c:pt idx="21">
                  <c:v>2.9581277216227216E-2</c:v>
                </c:pt>
                <c:pt idx="22">
                  <c:v>-9.2383919718064063E-5</c:v>
                </c:pt>
              </c:numCache>
            </c:numRef>
          </c:xVal>
          <c:yVal>
            <c:numRef>
              <c:f>Sheet1!$E$11:$E$33</c:f>
              <c:numCache>
                <c:formatCode>General</c:formatCode>
                <c:ptCount val="23"/>
                <c:pt idx="0">
                  <c:v>1.008778314294164</c:v>
                </c:pt>
                <c:pt idx="1">
                  <c:v>0.97786566291293742</c:v>
                </c:pt>
                <c:pt idx="2">
                  <c:v>0.94579893334160348</c:v>
                </c:pt>
                <c:pt idx="3">
                  <c:v>0.9125417742012063</c:v>
                </c:pt>
                <c:pt idx="4">
                  <c:v>0.8780570170636175</c:v>
                </c:pt>
                <c:pt idx="5">
                  <c:v>0.84230666309837876</c:v>
                </c:pt>
                <c:pt idx="6">
                  <c:v>0.80525186966059814</c:v>
                </c:pt>
                <c:pt idx="7">
                  <c:v>0.76685293681935085</c:v>
                </c:pt>
                <c:pt idx="8">
                  <c:v>0.72706929382611973</c:v>
                </c:pt>
                <c:pt idx="9">
                  <c:v>0.68585948552277243</c:v>
                </c:pt>
                <c:pt idx="10">
                  <c:v>0.64318115868869485</c:v>
                </c:pt>
                <c:pt idx="11">
                  <c:v>0.59899104832659855</c:v>
                </c:pt>
                <c:pt idx="12">
                  <c:v>0.55324496388668354</c:v>
                </c:pt>
                <c:pt idx="13">
                  <c:v>0.50589777542869507</c:v>
                </c:pt>
                <c:pt idx="14">
                  <c:v>0.4569033997215714</c:v>
                </c:pt>
                <c:pt idx="15">
                  <c:v>0.40621478628027324</c:v>
                </c:pt>
                <c:pt idx="16">
                  <c:v>0.35378390333947612</c:v>
                </c:pt>
                <c:pt idx="17">
                  <c:v>0.29956172376373957</c:v>
                </c:pt>
                <c:pt idx="18">
                  <c:v>0.24349821089384394</c:v>
                </c:pt>
                <c:pt idx="19">
                  <c:v>0.18554230432889485</c:v>
                </c:pt>
                <c:pt idx="20">
                  <c:v>0.12564190564387345</c:v>
                </c:pt>
                <c:pt idx="21">
                  <c:v>6.3743864042261039E-2</c:v>
                </c:pt>
                <c:pt idx="22">
                  <c:v>-2.0603805663042842E-4</c:v>
                </c:pt>
              </c:numCache>
            </c:numRef>
          </c:yVal>
          <c:smooth val="1"/>
        </c:ser>
        <c:ser>
          <c:idx val="1"/>
          <c:order val="1"/>
          <c:xVal>
            <c:numRef>
              <c:f>Sheet1!$H$32:$H$33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Sheet1!$I$32:$I$33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151296"/>
        <c:axId val="497151688"/>
      </c:scatterChart>
      <c:valAx>
        <c:axId val="497151296"/>
        <c:scaling>
          <c:orientation val="minMax"/>
          <c:max val="1"/>
          <c:min val="0"/>
        </c:scaling>
        <c:delete val="0"/>
        <c:axPos val="b"/>
        <c:majorGridlines>
          <c:spPr>
            <a:ln>
              <a:solidFill>
                <a:sysClr val="window" lastClr="FFFFFF">
                  <a:lumMod val="85000"/>
                </a:sys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1200">
                    <a:latin typeface="Arial" pitchFamily="34" charset="0"/>
                    <a:cs typeface="Arial" pitchFamily="34" charset="0"/>
                  </a:defRPr>
                </a:pPr>
                <a:r>
                  <a:rPr lang="en-US" sz="1200">
                    <a:latin typeface="Arial" pitchFamily="34" charset="0"/>
                    <a:cs typeface="Arial" pitchFamily="34" charset="0"/>
                  </a:rPr>
                  <a:t>x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97151688"/>
        <c:crosses val="autoZero"/>
        <c:crossBetween val="midCat"/>
      </c:valAx>
      <c:valAx>
        <c:axId val="497151688"/>
        <c:scaling>
          <c:orientation val="minMax"/>
          <c:max val="1"/>
          <c:min val="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200">
                    <a:latin typeface="Arial" pitchFamily="34" charset="0"/>
                    <a:cs typeface="Arial" pitchFamily="34" charset="0"/>
                  </a:defRPr>
                </a:pPr>
                <a:r>
                  <a:rPr lang="en-US" sz="1200">
                    <a:latin typeface="Arial" pitchFamily="34" charset="0"/>
                    <a:cs typeface="Arial" pitchFamily="34" charset="0"/>
                  </a:rPr>
                  <a:t>y</a:t>
                </a:r>
              </a:p>
            </c:rich>
          </c:tx>
          <c:layout>
            <c:manualLayout>
              <c:xMode val="edge"/>
              <c:yMode val="edge"/>
              <c:x val="1.1754855477021457E-2"/>
              <c:y val="0.4647384949281571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497151296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5686791352338828"/>
          <c:y val="0.41935105937844747"/>
          <c:w val="0.10385768759932967"/>
          <c:h val="7.7857082429839145E-2"/>
        </c:manualLayout>
      </c:layout>
      <c:overlay val="0"/>
      <c:txPr>
        <a:bodyPr/>
        <a:lstStyle/>
        <a:p>
          <a:pPr>
            <a:defRPr sz="1200"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581024</xdr:colOff>
      <xdr:row>2</xdr:row>
      <xdr:rowOff>0</xdr:rowOff>
    </xdr:from>
    <xdr:to>
      <xdr:col>18</xdr:col>
      <xdr:colOff>581025</xdr:colOff>
      <xdr:row>29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8854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3"/>
  <sheetViews>
    <sheetView tabSelected="1" workbookViewId="0">
      <selection activeCell="B9" sqref="B9"/>
    </sheetView>
  </sheetViews>
  <sheetFormatPr defaultRowHeight="15" x14ac:dyDescent="0.25"/>
  <cols>
    <col min="2" max="3" width="11" customWidth="1"/>
    <col min="4" max="4" width="12.7109375" bestFit="1" customWidth="1"/>
  </cols>
  <sheetData>
    <row r="2" spans="1:5" x14ac:dyDescent="0.25">
      <c r="B2" s="2">
        <v>1</v>
      </c>
      <c r="C2" s="2">
        <v>2</v>
      </c>
    </row>
    <row r="3" spans="1:5" x14ac:dyDescent="0.25">
      <c r="B3" t="s">
        <v>21</v>
      </c>
      <c r="C3" t="s">
        <v>1</v>
      </c>
    </row>
    <row r="4" spans="1:5" x14ac:dyDescent="0.25">
      <c r="A4" t="s">
        <v>2</v>
      </c>
      <c r="B4">
        <v>7.6811699999999998</v>
      </c>
      <c r="C4">
        <v>8.0713100000000004</v>
      </c>
    </row>
    <row r="5" spans="1:5" x14ac:dyDescent="0.25">
      <c r="A5" t="s">
        <v>3</v>
      </c>
      <c r="B5">
        <v>1332.04</v>
      </c>
      <c r="C5">
        <v>1730.63</v>
      </c>
    </row>
    <row r="6" spans="1:5" x14ac:dyDescent="0.25">
      <c r="A6" t="s">
        <v>4</v>
      </c>
      <c r="B6">
        <v>199.2</v>
      </c>
      <c r="C6">
        <v>233.42599999999999</v>
      </c>
    </row>
    <row r="8" spans="1:5" x14ac:dyDescent="0.25">
      <c r="A8" t="s">
        <v>7</v>
      </c>
      <c r="B8">
        <v>760</v>
      </c>
      <c r="C8" t="s">
        <v>8</v>
      </c>
    </row>
    <row r="10" spans="1:5" x14ac:dyDescent="0.25">
      <c r="A10" s="2" t="s">
        <v>11</v>
      </c>
      <c r="B10" s="2" t="s">
        <v>9</v>
      </c>
      <c r="C10" s="2" t="s">
        <v>10</v>
      </c>
      <c r="D10" s="3" t="s">
        <v>5</v>
      </c>
      <c r="E10" s="5" t="s">
        <v>6</v>
      </c>
    </row>
    <row r="11" spans="1:5" x14ac:dyDescent="0.25">
      <c r="A11">
        <v>78</v>
      </c>
      <c r="B11" s="1">
        <f t="shared" ref="B11:B33" si="0">10^(B$4-B$5/(A11+B$6))</f>
        <v>751.33028449368794</v>
      </c>
      <c r="C11" s="1">
        <f t="shared" ref="C11:C22" si="1">10^(C$4-C$5/(A11+C$6))</f>
        <v>326.734736261465</v>
      </c>
      <c r="D11" s="4">
        <f>(B$8-C11)/(B11-C11)</f>
        <v>1.0204187621429568</v>
      </c>
      <c r="E11" s="6">
        <f>D11*B11/B$8</f>
        <v>1.008778314294164</v>
      </c>
    </row>
    <row r="12" spans="1:5" x14ac:dyDescent="0.25">
      <c r="A12">
        <f>A11+1</f>
        <v>79</v>
      </c>
      <c r="B12" s="1">
        <f t="shared" si="0"/>
        <v>781.81475144305659</v>
      </c>
      <c r="C12" s="1">
        <f t="shared" si="1"/>
        <v>340.3943063561955</v>
      </c>
      <c r="D12" s="4">
        <f t="shared" ref="D12:D22" si="2">(B$8-C12)/(B12-C12)</f>
        <v>0.95058055945106035</v>
      </c>
      <c r="E12" s="6">
        <f t="shared" ref="E12:E22" si="3">D12*B12/B$8</f>
        <v>0.97786566291293742</v>
      </c>
    </row>
    <row r="13" spans="1:5" x14ac:dyDescent="0.25">
      <c r="A13">
        <f t="shared" ref="A13:A33" si="4">A12+1</f>
        <v>80</v>
      </c>
      <c r="B13" s="1">
        <f t="shared" si="0"/>
        <v>813.30434888240586</v>
      </c>
      <c r="C13" s="1">
        <f t="shared" si="1"/>
        <v>354.53226546569618</v>
      </c>
      <c r="D13" s="4">
        <f t="shared" si="2"/>
        <v>0.88381082718586279</v>
      </c>
      <c r="E13" s="6">
        <f t="shared" si="3"/>
        <v>0.94579893334160348</v>
      </c>
    </row>
    <row r="14" spans="1:5" x14ac:dyDescent="0.25">
      <c r="A14">
        <f t="shared" si="4"/>
        <v>81</v>
      </c>
      <c r="B14" s="1">
        <f t="shared" si="0"/>
        <v>845.82383937215923</v>
      </c>
      <c r="C14" s="1">
        <f t="shared" si="1"/>
        <v>369.16186132292802</v>
      </c>
      <c r="D14" s="4">
        <f t="shared" si="2"/>
        <v>0.81994821629491277</v>
      </c>
      <c r="E14" s="6">
        <f t="shared" si="3"/>
        <v>0.9125417742012063</v>
      </c>
    </row>
    <row r="15" spans="1:5" x14ac:dyDescent="0.25">
      <c r="A15">
        <f t="shared" si="4"/>
        <v>82</v>
      </c>
      <c r="B15" s="1">
        <f t="shared" si="0"/>
        <v>879.39835162191378</v>
      </c>
      <c r="C15" s="1">
        <f t="shared" si="1"/>
        <v>384.29659815133897</v>
      </c>
      <c r="D15" s="4">
        <f t="shared" si="2"/>
        <v>0.7588407821524511</v>
      </c>
      <c r="E15" s="6">
        <f t="shared" si="3"/>
        <v>0.8780570170636175</v>
      </c>
    </row>
    <row r="16" spans="1:5" x14ac:dyDescent="0.25">
      <c r="A16">
        <f t="shared" si="4"/>
        <v>83</v>
      </c>
      <c r="B16" s="1">
        <f t="shared" si="0"/>
        <v>914.05338051894296</v>
      </c>
      <c r="C16" s="1">
        <f t="shared" si="1"/>
        <v>399.95023887208646</v>
      </c>
      <c r="D16" s="4">
        <f t="shared" si="2"/>
        <v>0.70034538200748031</v>
      </c>
      <c r="E16" s="6">
        <f t="shared" si="3"/>
        <v>0.84230666309837876</v>
      </c>
    </row>
    <row r="17" spans="1:9" x14ac:dyDescent="0.25">
      <c r="A17">
        <f t="shared" si="4"/>
        <v>84</v>
      </c>
      <c r="B17" s="1">
        <f t="shared" si="0"/>
        <v>949.81478706335179</v>
      </c>
      <c r="C17" s="1">
        <f t="shared" si="1"/>
        <v>416.13680727755082</v>
      </c>
      <c r="D17" s="4">
        <f t="shared" si="2"/>
        <v>0.64432711437796897</v>
      </c>
      <c r="E17" s="6">
        <f t="shared" si="3"/>
        <v>0.80525186966059814</v>
      </c>
    </row>
    <row r="18" spans="1:9" x14ac:dyDescent="0.25">
      <c r="A18">
        <f t="shared" si="4"/>
        <v>85</v>
      </c>
      <c r="B18" s="1">
        <f t="shared" si="0"/>
        <v>986.70879821029064</v>
      </c>
      <c r="C18" s="1">
        <f t="shared" si="1"/>
        <v>432.87059017041776</v>
      </c>
      <c r="D18" s="4">
        <f t="shared" si="2"/>
        <v>0.59065879724576709</v>
      </c>
      <c r="E18" s="6">
        <f t="shared" si="3"/>
        <v>0.76685293681935085</v>
      </c>
    </row>
    <row r="19" spans="1:9" x14ac:dyDescent="0.25">
      <c r="A19">
        <f t="shared" si="4"/>
        <v>86</v>
      </c>
      <c r="B19" s="1">
        <f t="shared" si="0"/>
        <v>1024.7620066196246</v>
      </c>
      <c r="C19" s="1">
        <f t="shared" si="1"/>
        <v>450.16613946761862</v>
      </c>
      <c r="D19" s="4">
        <f t="shared" si="2"/>
        <v>0.53922048215918805</v>
      </c>
      <c r="E19" s="6">
        <f t="shared" si="3"/>
        <v>0.72706929382611973</v>
      </c>
    </row>
    <row r="20" spans="1:9" x14ac:dyDescent="0.25">
      <c r="A20">
        <f t="shared" si="4"/>
        <v>87</v>
      </c>
      <c r="B20" s="1">
        <f t="shared" si="0"/>
        <v>1064.0013703135689</v>
      </c>
      <c r="C20" s="1">
        <f t="shared" si="1"/>
        <v>468.03827426844077</v>
      </c>
      <c r="D20" s="4">
        <f t="shared" si="2"/>
        <v>0.4898990015808814</v>
      </c>
      <c r="E20" s="6">
        <f t="shared" si="3"/>
        <v>0.68585948552277243</v>
      </c>
    </row>
    <row r="21" spans="1:9" x14ac:dyDescent="0.25">
      <c r="A21">
        <f t="shared" si="4"/>
        <v>88</v>
      </c>
      <c r="B21" s="1">
        <f t="shared" si="0"/>
        <v>1104.454212242752</v>
      </c>
      <c r="C21" s="1">
        <f t="shared" si="1"/>
        <v>486.50208288611634</v>
      </c>
      <c r="D21" s="4">
        <f t="shared" si="2"/>
        <v>0.44258754702994346</v>
      </c>
      <c r="E21" s="6">
        <f t="shared" si="3"/>
        <v>0.64318115868869485</v>
      </c>
    </row>
    <row r="22" spans="1:9" x14ac:dyDescent="0.25">
      <c r="A22">
        <f t="shared" si="4"/>
        <v>89</v>
      </c>
      <c r="B22" s="1">
        <f t="shared" si="0"/>
        <v>1146.1482197613132</v>
      </c>
      <c r="C22" s="1">
        <f t="shared" si="1"/>
        <v>505.57292484226269</v>
      </c>
      <c r="D22" s="4">
        <f t="shared" si="2"/>
        <v>0.3971852757604229</v>
      </c>
      <c r="E22" s="6">
        <f t="shared" si="3"/>
        <v>0.59899104832659855</v>
      </c>
    </row>
    <row r="23" spans="1:9" x14ac:dyDescent="0.25">
      <c r="A23">
        <f t="shared" si="4"/>
        <v>90</v>
      </c>
      <c r="B23" s="1">
        <f t="shared" si="0"/>
        <v>1189.1114440115712</v>
      </c>
      <c r="C23" s="1">
        <f t="shared" ref="C23:C30" si="5">10^(C$4-C$5/(A23+C$6))</f>
        <v>525.26643282349937</v>
      </c>
      <c r="D23" s="4">
        <f t="shared" ref="D23:D30" si="6">(B$8-C23)/(B23-C23)</f>
        <v>0.35359694389568747</v>
      </c>
      <c r="E23" s="6">
        <f t="shared" ref="E23:E30" si="7">D23*B23/B$8</f>
        <v>0.55324496388668354</v>
      </c>
    </row>
    <row r="24" spans="1:9" x14ac:dyDescent="0.25">
      <c r="A24">
        <f t="shared" si="4"/>
        <v>91</v>
      </c>
      <c r="B24" s="1">
        <f t="shared" si="0"/>
        <v>1233.372299218955</v>
      </c>
      <c r="C24" s="1">
        <f t="shared" si="5"/>
        <v>545.59851459965876</v>
      </c>
      <c r="D24" s="4">
        <f t="shared" si="6"/>
        <v>0.31173256410030076</v>
      </c>
      <c r="E24" s="6">
        <f t="shared" si="7"/>
        <v>0.50589777542869507</v>
      </c>
    </row>
    <row r="25" spans="1:9" x14ac:dyDescent="0.25">
      <c r="A25">
        <f t="shared" si="4"/>
        <v>92</v>
      </c>
      <c r="B25" s="1">
        <f t="shared" si="0"/>
        <v>1278.959561897834</v>
      </c>
      <c r="C25" s="1">
        <f t="shared" si="5"/>
        <v>566.58535490295878</v>
      </c>
      <c r="D25" s="4">
        <f t="shared" si="6"/>
        <v>0.27150708602007628</v>
      </c>
      <c r="E25" s="6">
        <f t="shared" si="7"/>
        <v>0.4569033997215714</v>
      </c>
    </row>
    <row r="26" spans="1:9" x14ac:dyDescent="0.25">
      <c r="A26">
        <f t="shared" si="4"/>
        <v>93</v>
      </c>
      <c r="B26" s="1">
        <f t="shared" si="0"/>
        <v>1325.9023699689542</v>
      </c>
      <c r="C26" s="1">
        <f t="shared" si="5"/>
        <v>588.243417267582</v>
      </c>
      <c r="D26" s="4">
        <f t="shared" si="6"/>
        <v>0.23284009785745868</v>
      </c>
      <c r="E26" s="6">
        <f t="shared" si="7"/>
        <v>0.40621478628027324</v>
      </c>
    </row>
    <row r="27" spans="1:9" x14ac:dyDescent="0.25">
      <c r="A27">
        <f t="shared" si="4"/>
        <v>94</v>
      </c>
      <c r="B27" s="1">
        <f t="shared" si="0"/>
        <v>1374.23022178924</v>
      </c>
      <c r="C27" s="1">
        <f t="shared" si="5"/>
        <v>610.58944582907463</v>
      </c>
      <c r="D27" s="4">
        <f t="shared" si="6"/>
        <v>0.1956555475747922</v>
      </c>
      <c r="E27" s="6">
        <f t="shared" si="7"/>
        <v>0.35378390333947612</v>
      </c>
    </row>
    <row r="28" spans="1:9" x14ac:dyDescent="0.25">
      <c r="A28">
        <f t="shared" si="4"/>
        <v>95</v>
      </c>
      <c r="B28" s="1">
        <f t="shared" si="0"/>
        <v>1423.9729750947415</v>
      </c>
      <c r="C28" s="1">
        <f t="shared" si="5"/>
        <v>633.64046708304147</v>
      </c>
      <c r="D28" s="4">
        <f t="shared" si="6"/>
        <v>0.15988148233311428</v>
      </c>
      <c r="E28" s="6">
        <f t="shared" si="7"/>
        <v>0.29956172376373957</v>
      </c>
    </row>
    <row r="29" spans="1:9" x14ac:dyDescent="0.25">
      <c r="A29">
        <f t="shared" si="4"/>
        <v>96</v>
      </c>
      <c r="B29" s="1">
        <f t="shared" si="0"/>
        <v>1475.1608458575206</v>
      </c>
      <c r="C29" s="1">
        <f t="shared" si="5"/>
        <v>657.413791602591</v>
      </c>
      <c r="D29" s="4">
        <f t="shared" si="6"/>
        <v>0.12544980487991844</v>
      </c>
      <c r="E29" s="6">
        <f t="shared" si="7"/>
        <v>0.24349821089384394</v>
      </c>
    </row>
    <row r="30" spans="1:9" x14ac:dyDescent="0.25">
      <c r="A30">
        <f t="shared" si="4"/>
        <v>97</v>
      </c>
      <c r="B30" s="1">
        <f t="shared" si="0"/>
        <v>1527.8244070573448</v>
      </c>
      <c r="C30" s="1">
        <f t="shared" si="5"/>
        <v>681.92701571404689</v>
      </c>
      <c r="D30" s="4">
        <f t="shared" si="6"/>
        <v>9.2296045696478646E-2</v>
      </c>
      <c r="E30" s="6">
        <f t="shared" si="7"/>
        <v>0.18554230432889485</v>
      </c>
    </row>
    <row r="31" spans="1:9" x14ac:dyDescent="0.25">
      <c r="A31">
        <f t="shared" si="4"/>
        <v>98</v>
      </c>
      <c r="B31" s="1">
        <f t="shared" si="0"/>
        <v>1581.9945873690567</v>
      </c>
      <c r="C31" s="1">
        <f t="shared" ref="C31:C33" si="8">10^(C$4-C$5/(A31+C$6))</f>
        <v>707.19802313042237</v>
      </c>
      <c r="D31" s="4">
        <f t="shared" ref="D31:D33" si="9">(B$8-C31)/(B31-C31)</f>
        <v>6.0359149804769766E-2</v>
      </c>
      <c r="E31" s="6">
        <f t="shared" ref="E31:E33" si="10">D31*B31/B$8</f>
        <v>0.12564190564387345</v>
      </c>
    </row>
    <row r="32" spans="1:9" x14ac:dyDescent="0.25">
      <c r="A32">
        <f t="shared" si="4"/>
        <v>99</v>
      </c>
      <c r="B32" s="1">
        <f t="shared" si="0"/>
        <v>1637.7026697665046</v>
      </c>
      <c r="C32" s="1">
        <f t="shared" si="8"/>
        <v>733.24498654219508</v>
      </c>
      <c r="D32" s="4">
        <f t="shared" si="9"/>
        <v>2.9581277216227216E-2</v>
      </c>
      <c r="E32" s="6">
        <f t="shared" si="10"/>
        <v>6.3743864042261039E-2</v>
      </c>
      <c r="H32">
        <v>0</v>
      </c>
      <c r="I32">
        <v>0</v>
      </c>
    </row>
    <row r="33" spans="1:9" x14ac:dyDescent="0.25">
      <c r="A33">
        <f t="shared" si="4"/>
        <v>100</v>
      </c>
      <c r="B33" s="1">
        <f t="shared" si="0"/>
        <v>1694.9802900439977</v>
      </c>
      <c r="C33" s="1">
        <f t="shared" si="8"/>
        <v>760.0863691649314</v>
      </c>
      <c r="D33" s="4">
        <f t="shared" si="9"/>
        <v>-9.2383919718064063E-5</v>
      </c>
      <c r="E33" s="6">
        <f t="shared" si="10"/>
        <v>-2.0603805663042842E-4</v>
      </c>
      <c r="H33">
        <v>1</v>
      </c>
      <c r="I33">
        <v>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4"/>
  <sheetViews>
    <sheetView workbookViewId="0">
      <selection activeCell="E26" sqref="E26"/>
    </sheetView>
  </sheetViews>
  <sheetFormatPr defaultRowHeight="15" x14ac:dyDescent="0.25"/>
  <cols>
    <col min="2" max="3" width="11" customWidth="1"/>
    <col min="4" max="4" width="12.7109375" bestFit="1" customWidth="1"/>
    <col min="8" max="8" width="13.7109375" customWidth="1"/>
    <col min="10" max="10" width="7.85546875" customWidth="1"/>
    <col min="11" max="12" width="11.28515625" customWidth="1"/>
  </cols>
  <sheetData>
    <row r="2" spans="1:13" x14ac:dyDescent="0.25">
      <c r="B2" s="2">
        <v>1</v>
      </c>
      <c r="C2" s="2">
        <v>2</v>
      </c>
    </row>
    <row r="3" spans="1:13" x14ac:dyDescent="0.25">
      <c r="B3" t="s">
        <v>0</v>
      </c>
      <c r="C3" t="s">
        <v>1</v>
      </c>
    </row>
    <row r="4" spans="1:13" x14ac:dyDescent="0.25">
      <c r="A4" t="s">
        <v>2</v>
      </c>
      <c r="B4">
        <v>7.6811699999999998</v>
      </c>
      <c r="C4">
        <v>8.0713100000000004</v>
      </c>
    </row>
    <row r="5" spans="1:13" x14ac:dyDescent="0.25">
      <c r="A5" t="s">
        <v>3</v>
      </c>
      <c r="B5">
        <v>1332.04</v>
      </c>
      <c r="C5">
        <v>1730.63</v>
      </c>
    </row>
    <row r="6" spans="1:13" x14ac:dyDescent="0.25">
      <c r="A6" t="s">
        <v>4</v>
      </c>
      <c r="B6">
        <v>199.2</v>
      </c>
      <c r="C6">
        <v>233.42599999999999</v>
      </c>
    </row>
    <row r="8" spans="1:13" x14ac:dyDescent="0.25">
      <c r="A8" t="s">
        <v>7</v>
      </c>
      <c r="B8">
        <v>760</v>
      </c>
      <c r="C8" t="s">
        <v>8</v>
      </c>
    </row>
    <row r="9" spans="1:13" x14ac:dyDescent="0.25">
      <c r="A9" t="s">
        <v>12</v>
      </c>
      <c r="B9">
        <v>1</v>
      </c>
    </row>
    <row r="10" spans="1:13" x14ac:dyDescent="0.25">
      <c r="F10" s="7" t="s">
        <v>17</v>
      </c>
      <c r="G10" s="7"/>
      <c r="J10" s="7" t="s">
        <v>20</v>
      </c>
      <c r="K10" s="7"/>
    </row>
    <row r="12" spans="1:13" x14ac:dyDescent="0.25">
      <c r="A12" s="2" t="s">
        <v>11</v>
      </c>
      <c r="B12" s="2" t="s">
        <v>13</v>
      </c>
      <c r="C12" s="2" t="s">
        <v>14</v>
      </c>
      <c r="D12" s="2" t="s">
        <v>15</v>
      </c>
      <c r="G12" s="2" t="s">
        <v>16</v>
      </c>
      <c r="H12" s="2" t="s">
        <v>18</v>
      </c>
      <c r="I12" s="2" t="s">
        <v>19</v>
      </c>
      <c r="J12" s="2" t="s">
        <v>16</v>
      </c>
      <c r="K12" s="2" t="s">
        <v>18</v>
      </c>
      <c r="L12" s="2" t="s">
        <v>19</v>
      </c>
    </row>
    <row r="13" spans="1:13" x14ac:dyDescent="0.25">
      <c r="A13">
        <v>50</v>
      </c>
      <c r="B13" s="1">
        <f>B$9*10^(B$4-B$5/(A13+B$6))+(1-B$9)*10^(C$4-C$5/(A13+C$6))-B$8</f>
        <v>-543.27692580718019</v>
      </c>
      <c r="C13" s="1">
        <f>B$5/(A13+B$6)^2*B$9*10^(B$4-B$5/(A13+B$6))*LN(10)+C$5/(A13+C$6)^2*(1-B$9)*10^(C$4-C$5/(A13+C$6))*LN(10)</f>
        <v>10.703899719850092</v>
      </c>
      <c r="D13" s="4">
        <f>A13-B13/C13</f>
        <v>100.75504629398647</v>
      </c>
      <c r="F13">
        <v>25</v>
      </c>
      <c r="G13">
        <f>10^($C$4-$C$5/($C$6+F13))/760</f>
        <v>3.1166333622493721E-2</v>
      </c>
      <c r="H13">
        <f>G13/1</f>
        <v>3.1166333622493721E-2</v>
      </c>
      <c r="I13">
        <f>G13/2</f>
        <v>1.558316681124686E-2</v>
      </c>
      <c r="J13">
        <f>10^($B$4-$B$5/($B$6+F13))/760</f>
        <v>7.2285967668846041E-2</v>
      </c>
      <c r="K13">
        <f>J13/1</f>
        <v>7.2285967668846041E-2</v>
      </c>
      <c r="L13">
        <f>J13/2</f>
        <v>3.614298383442302E-2</v>
      </c>
    </row>
    <row r="14" spans="1:13" x14ac:dyDescent="0.25">
      <c r="A14">
        <f>D13</f>
        <v>100.75504629398647</v>
      </c>
      <c r="B14" s="1">
        <f>B$9*10^(B$4-B$5/(A14+B$6))+(1-B$9)*10^(C$4-C$5/(A14+C$6))-B$8</f>
        <v>979.28692476640344</v>
      </c>
      <c r="C14" s="1">
        <f>B$5/(A14+B$6)^2*B$9*10^(B$4-B$5/(A14+B$6))*LN(10)+C$5/(A14+C$6)^2*(1-B$9)*10^(C$4-C$5/(A14+C$6))*LN(10)</f>
        <v>59.291418683465942</v>
      </c>
      <c r="D14" s="4">
        <f t="shared" ref="D14:D24" si="0">A14-B14/C14</f>
        <v>84.23854278452518</v>
      </c>
      <c r="F14">
        <v>80</v>
      </c>
      <c r="G14">
        <f t="shared" ref="G14:G16" si="1">10^($C$4-$C$5/($C$6+F14))/760</f>
        <v>0.46648982298117919</v>
      </c>
      <c r="H14">
        <f t="shared" ref="H14:H16" si="2">G14/1</f>
        <v>0.46648982298117919</v>
      </c>
      <c r="I14">
        <f t="shared" ref="I14:I16" si="3">G14/2</f>
        <v>0.2332449114905896</v>
      </c>
      <c r="J14">
        <f t="shared" ref="J14:J16" si="4">10^($B$4-$B$5/($B$6+F14))/760</f>
        <v>1.0701373011610604</v>
      </c>
      <c r="K14">
        <f t="shared" ref="K14:K16" si="5">J14/1</f>
        <v>1.0701373011610604</v>
      </c>
      <c r="L14">
        <f t="shared" ref="L14:L16" si="6">J14/2</f>
        <v>0.53506865058053021</v>
      </c>
      <c r="M14">
        <f>J14/G14</f>
        <v>2.2940206804988237</v>
      </c>
    </row>
    <row r="15" spans="1:13" x14ac:dyDescent="0.25">
      <c r="A15">
        <f t="shared" ref="A15:A24" si="7">D14</f>
        <v>84.23854278452518</v>
      </c>
      <c r="B15" s="1">
        <f t="shared" ref="B15:B24" si="8">B$9*10^(B$4-B$5/(A15+B$6))+(1-B$9)*10^(C$4-C$5/(A15+C$6))-B$8</f>
        <v>198.51173294258831</v>
      </c>
      <c r="C15" s="1">
        <f t="shared" ref="C15:C24" si="9">B$5/(A15+B$6)^2*B$9*10^(B$4-B$5/(A15+B$6))*LN(10)+C$5/(A15+C$6)^2*(1-B$9)*10^(C$4-C$5/(A15+C$6))*LN(10)</f>
        <v>36.594226810511621</v>
      </c>
      <c r="D15" s="4">
        <f t="shared" si="0"/>
        <v>78.813869270571715</v>
      </c>
      <c r="F15">
        <v>75</v>
      </c>
      <c r="G15">
        <f t="shared" si="1"/>
        <v>0.37960221424384949</v>
      </c>
      <c r="H15">
        <f t="shared" si="2"/>
        <v>0.37960221424384949</v>
      </c>
      <c r="I15">
        <f t="shared" si="3"/>
        <v>0.18980110712192474</v>
      </c>
      <c r="J15">
        <f t="shared" si="4"/>
        <v>0.87587569736268223</v>
      </c>
      <c r="K15">
        <f t="shared" si="5"/>
        <v>0.87587569736268223</v>
      </c>
      <c r="L15">
        <f t="shared" si="6"/>
        <v>0.43793784868134111</v>
      </c>
    </row>
    <row r="16" spans="1:13" x14ac:dyDescent="0.25">
      <c r="A16">
        <f t="shared" si="7"/>
        <v>78.813869270571715</v>
      </c>
      <c r="B16" s="1">
        <f t="shared" si="8"/>
        <v>16.065259307949191</v>
      </c>
      <c r="C16" s="1">
        <f t="shared" si="9"/>
        <v>30.796280995929774</v>
      </c>
      <c r="D16" s="4">
        <f t="shared" si="0"/>
        <v>78.292206953291512</v>
      </c>
      <c r="F16">
        <v>100</v>
      </c>
      <c r="G16">
        <f t="shared" si="1"/>
        <v>1.0001136436380675</v>
      </c>
      <c r="H16">
        <f t="shared" si="2"/>
        <v>1.0001136436380675</v>
      </c>
      <c r="I16">
        <f t="shared" si="3"/>
        <v>0.50005682181903377</v>
      </c>
      <c r="J16">
        <f t="shared" si="4"/>
        <v>2.2302372237421024</v>
      </c>
      <c r="K16">
        <f t="shared" si="5"/>
        <v>2.2302372237421024</v>
      </c>
      <c r="L16">
        <f t="shared" si="6"/>
        <v>1.1151186118710512</v>
      </c>
    </row>
    <row r="17" spans="1:4" x14ac:dyDescent="0.25">
      <c r="A17">
        <f t="shared" si="7"/>
        <v>78.292206953291512</v>
      </c>
      <c r="B17" s="1">
        <f t="shared" si="8"/>
        <v>0.13555926888170688</v>
      </c>
      <c r="C17" s="1">
        <f t="shared" si="9"/>
        <v>30.277668006265671</v>
      </c>
      <c r="D17" s="4">
        <f t="shared" si="0"/>
        <v>78.287729750197343</v>
      </c>
    </row>
    <row r="18" spans="1:4" x14ac:dyDescent="0.25">
      <c r="A18">
        <f t="shared" si="7"/>
        <v>78.287729750197343</v>
      </c>
      <c r="B18" s="1">
        <f t="shared" si="8"/>
        <v>9.8999787496723002E-6</v>
      </c>
      <c r="C18" s="1">
        <f t="shared" si="9"/>
        <v>30.273245693596412</v>
      </c>
      <c r="D18" s="4">
        <f t="shared" si="0"/>
        <v>78.287729423176614</v>
      </c>
    </row>
    <row r="19" spans="1:4" x14ac:dyDescent="0.25">
      <c r="A19">
        <f t="shared" si="7"/>
        <v>78.287729423176614</v>
      </c>
      <c r="B19" s="1">
        <f t="shared" si="8"/>
        <v>-1.2505552149377763E-12</v>
      </c>
      <c r="C19" s="1">
        <f t="shared" si="9"/>
        <v>30.273245370602716</v>
      </c>
      <c r="D19" s="4">
        <f t="shared" si="0"/>
        <v>78.287729423176657</v>
      </c>
    </row>
    <row r="20" spans="1:4" x14ac:dyDescent="0.25">
      <c r="A20">
        <f t="shared" si="7"/>
        <v>78.287729423176657</v>
      </c>
      <c r="B20" s="1">
        <f t="shared" si="8"/>
        <v>0</v>
      </c>
      <c r="C20" s="1">
        <f t="shared" si="9"/>
        <v>30.273245370602776</v>
      </c>
      <c r="D20" s="4">
        <f t="shared" si="0"/>
        <v>78.287729423176657</v>
      </c>
    </row>
    <row r="21" spans="1:4" x14ac:dyDescent="0.25">
      <c r="A21">
        <f t="shared" si="7"/>
        <v>78.287729423176657</v>
      </c>
      <c r="B21" s="1">
        <f t="shared" si="8"/>
        <v>0</v>
      </c>
      <c r="C21" s="1">
        <f t="shared" si="9"/>
        <v>30.273245370602776</v>
      </c>
      <c r="D21" s="4">
        <f t="shared" si="0"/>
        <v>78.287729423176657</v>
      </c>
    </row>
    <row r="22" spans="1:4" x14ac:dyDescent="0.25">
      <c r="A22">
        <f t="shared" si="7"/>
        <v>78.287729423176657</v>
      </c>
      <c r="B22" s="1">
        <f t="shared" si="8"/>
        <v>0</v>
      </c>
      <c r="C22" s="1">
        <f t="shared" si="9"/>
        <v>30.273245370602776</v>
      </c>
      <c r="D22" s="4">
        <f t="shared" si="0"/>
        <v>78.287729423176657</v>
      </c>
    </row>
    <row r="23" spans="1:4" x14ac:dyDescent="0.25">
      <c r="A23">
        <f t="shared" si="7"/>
        <v>78.287729423176657</v>
      </c>
      <c r="B23" s="1">
        <f t="shared" si="8"/>
        <v>0</v>
      </c>
      <c r="C23" s="1">
        <f t="shared" si="9"/>
        <v>30.273245370602776</v>
      </c>
      <c r="D23" s="4">
        <f t="shared" si="0"/>
        <v>78.287729423176657</v>
      </c>
    </row>
    <row r="24" spans="1:4" x14ac:dyDescent="0.25">
      <c r="A24">
        <f t="shared" si="7"/>
        <v>78.287729423176657</v>
      </c>
      <c r="B24" s="1">
        <f t="shared" si="8"/>
        <v>0</v>
      </c>
      <c r="C24" s="1">
        <f t="shared" si="9"/>
        <v>30.273245370602776</v>
      </c>
      <c r="D24" s="4">
        <f t="shared" si="0"/>
        <v>78.287729423176657</v>
      </c>
    </row>
  </sheetData>
  <mergeCells count="2">
    <mergeCell ref="F10:G10"/>
    <mergeCell ref="J10:K10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1</vt:i4>
      </vt:variant>
    </vt:vector>
  </HeadingPairs>
  <TitlesOfParts>
    <vt:vector size="5" baseType="lpstr">
      <vt:lpstr>Sheet1</vt:lpstr>
      <vt:lpstr>Bubble Point</vt:lpstr>
      <vt:lpstr>Sheet2</vt:lpstr>
      <vt:lpstr>Sheet3</vt:lpstr>
      <vt:lpstr>Chart1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2020-07-13T06:43:56Z</dcterms:modified>
</cp:coreProperties>
</file>