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kshat Sharma\OneDrive\Desktop\Data Science\"/>
    </mc:Choice>
  </mc:AlternateContent>
  <xr:revisionPtr revIDLastSave="0" documentId="8_{EAA69534-978D-4489-A433-1BE8E79D8B63}" xr6:coauthVersionLast="47" xr6:coauthVersionMax="47" xr10:uidLastSave="{00000000-0000-0000-0000-000000000000}"/>
  <bookViews>
    <workbookView xWindow="-120" yWindow="-120" windowWidth="20730" windowHeight="11760" xr2:uid="{00000000-000D-0000-FFFF-FFFF00000000}"/>
  </bookViews>
  <sheets>
    <sheet name="NOTE" sheetId="1" r:id="rId1"/>
    <sheet name="LIST OF FUNCTIONS" sheetId="2"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RANK" sheetId="11" r:id="rId11"/>
    <sheet name="LOGICAL" sheetId="12" r:id="rId12"/>
  </sheets>
  <definedNames>
    <definedName name="Sales_Data">REFERENCE!$C$92</definedName>
  </definedNames>
  <calcPr calcId="191029"/>
  <extLst>
    <ext uri="GoogleSheetsCustomDataVersion1">
      <go:sheetsCustomData xmlns:go="http://customooxmlschemas.google.com/" r:id="rId16" roundtripDataSignature="AMtx7miMS8xoHSQP1HSSxlgQusqUNfY/eA=="/>
    </ext>
  </extLst>
</workbook>
</file>

<file path=xl/calcChain.xml><?xml version="1.0" encoding="utf-8"?>
<calcChain xmlns="http://schemas.openxmlformats.org/spreadsheetml/2006/main">
  <c r="H48" i="12" l="1"/>
  <c r="G48" i="12"/>
  <c r="H47" i="12"/>
  <c r="G47" i="12"/>
  <c r="H41" i="12"/>
  <c r="G41" i="12"/>
  <c r="H40" i="12"/>
  <c r="G40" i="12"/>
  <c r="H39" i="12"/>
  <c r="G39" i="12"/>
  <c r="H25" i="12"/>
  <c r="G25" i="12"/>
  <c r="H24" i="12"/>
  <c r="G24" i="12"/>
  <c r="H23" i="12"/>
  <c r="G23" i="12"/>
  <c r="H22" i="12"/>
  <c r="G22" i="12"/>
  <c r="H8" i="12"/>
  <c r="G8" i="12"/>
  <c r="H7" i="12"/>
  <c r="G7" i="12"/>
  <c r="H6" i="12"/>
  <c r="G6" i="12"/>
  <c r="H45" i="11"/>
  <c r="H44" i="11"/>
  <c r="G44" i="11"/>
  <c r="H43" i="11"/>
  <c r="G43" i="11"/>
  <c r="H42" i="11"/>
  <c r="G42" i="11"/>
  <c r="H29" i="11"/>
  <c r="G29" i="11"/>
  <c r="H28" i="11"/>
  <c r="G28" i="11"/>
  <c r="H27" i="11"/>
  <c r="G27" i="11"/>
  <c r="H10" i="11"/>
  <c r="G10" i="11"/>
  <c r="H9" i="11"/>
  <c r="G9" i="11"/>
  <c r="H8" i="11"/>
  <c r="G8" i="11"/>
  <c r="H7" i="11"/>
  <c r="G7" i="11"/>
  <c r="H256" i="10"/>
  <c r="G256" i="10"/>
  <c r="H255" i="10"/>
  <c r="G255" i="10"/>
  <c r="H239" i="10" a="1"/>
  <c r="H239" i="10" s="1"/>
  <c r="G239" i="10"/>
  <c r="H238" i="10"/>
  <c r="G238" i="10"/>
  <c r="H237" i="10"/>
  <c r="G237" i="10"/>
  <c r="H236" i="10"/>
  <c r="G236" i="10"/>
  <c r="B228" i="10"/>
  <c r="B227" i="10"/>
  <c r="C226" i="10" a="1"/>
  <c r="C228" i="10" s="1"/>
  <c r="B226" i="10"/>
  <c r="E225" i="10"/>
  <c r="C225" i="10" a="1"/>
  <c r="D225" i="10" s="1"/>
  <c r="B225" i="10"/>
  <c r="H204" i="10"/>
  <c r="G204" i="10"/>
  <c r="H183" i="10"/>
  <c r="G183" i="10"/>
  <c r="H182" i="10"/>
  <c r="G182" i="10"/>
  <c r="H181" i="10"/>
  <c r="G181" i="10"/>
  <c r="H180" i="10"/>
  <c r="G180" i="10"/>
  <c r="H163" i="10"/>
  <c r="G163" i="10"/>
  <c r="H162" i="10"/>
  <c r="G162" i="10"/>
  <c r="H154" i="10"/>
  <c r="G154" i="10"/>
  <c r="H153" i="10"/>
  <c r="G153" i="10"/>
  <c r="H152" i="10"/>
  <c r="G152" i="10"/>
  <c r="H121" i="10"/>
  <c r="G121" i="10"/>
  <c r="H120" i="10"/>
  <c r="G120" i="10"/>
  <c r="H119" i="10"/>
  <c r="G119" i="10"/>
  <c r="H118" i="10"/>
  <c r="G118" i="10"/>
  <c r="H117" i="10"/>
  <c r="G117" i="10"/>
  <c r="H116" i="10"/>
  <c r="G116" i="10"/>
  <c r="H86" i="10"/>
  <c r="G86" i="10"/>
  <c r="B86" i="10"/>
  <c r="H85" i="10"/>
  <c r="G85" i="10"/>
  <c r="B85" i="10"/>
  <c r="H84" i="10"/>
  <c r="G84" i="10"/>
  <c r="B84" i="10"/>
  <c r="H76" i="10"/>
  <c r="G76" i="10"/>
  <c r="H75" i="10"/>
  <c r="G75" i="10"/>
  <c r="H74" i="10"/>
  <c r="G74" i="10"/>
  <c r="H73" i="10"/>
  <c r="G73" i="10"/>
  <c r="H67" i="10"/>
  <c r="G67" i="10"/>
  <c r="H66" i="10"/>
  <c r="G66" i="10"/>
  <c r="H65" i="10"/>
  <c r="G65" i="10"/>
  <c r="H64" i="10"/>
  <c r="G64" i="10"/>
  <c r="H53" i="10"/>
  <c r="G53" i="10"/>
  <c r="H52" i="10"/>
  <c r="G52" i="10"/>
  <c r="H51" i="10"/>
  <c r="G51" i="10"/>
  <c r="H50" i="10"/>
  <c r="G50" i="10"/>
  <c r="H41" i="10"/>
  <c r="G41" i="10"/>
  <c r="H40" i="10"/>
  <c r="G40" i="10"/>
  <c r="H32" i="10"/>
  <c r="G32" i="10"/>
  <c r="B32" i="10"/>
  <c r="H24" i="10"/>
  <c r="G24" i="10"/>
  <c r="H23" i="10"/>
  <c r="G23" i="10"/>
  <c r="H22" i="10"/>
  <c r="G22" i="10"/>
  <c r="H21" i="10"/>
  <c r="G21" i="10"/>
  <c r="H15" i="10"/>
  <c r="G15" i="10"/>
  <c r="H14" i="10"/>
  <c r="G14" i="10"/>
  <c r="H8" i="10"/>
  <c r="G8" i="10"/>
  <c r="H7" i="10"/>
  <c r="G7" i="10"/>
  <c r="H6" i="10"/>
  <c r="G6" i="10"/>
  <c r="H154" i="9"/>
  <c r="G154" i="9"/>
  <c r="H153" i="9"/>
  <c r="G153" i="9"/>
  <c r="H139" i="9"/>
  <c r="G139" i="9"/>
  <c r="H138" i="9"/>
  <c r="G138" i="9"/>
  <c r="H123" i="9"/>
  <c r="G123" i="9"/>
  <c r="H122" i="9"/>
  <c r="G122" i="9"/>
  <c r="I100" i="9"/>
  <c r="H100" i="9"/>
  <c r="I99" i="9"/>
  <c r="H99" i="9"/>
  <c r="I84" i="9"/>
  <c r="H84" i="9"/>
  <c r="I83" i="9"/>
  <c r="H83" i="9"/>
  <c r="I82" i="9"/>
  <c r="H82" i="9"/>
  <c r="I81" i="9"/>
  <c r="H81" i="9"/>
  <c r="I80" i="9"/>
  <c r="H80" i="9"/>
  <c r="I79" i="9"/>
  <c r="H79" i="9"/>
  <c r="H72" i="9"/>
  <c r="H71" i="9"/>
  <c r="H56" i="9"/>
  <c r="G56" i="9"/>
  <c r="H55" i="9"/>
  <c r="G55" i="9"/>
  <c r="H42" i="9"/>
  <c r="G42" i="9"/>
  <c r="H41" i="9"/>
  <c r="G41" i="9"/>
  <c r="H28" i="9"/>
  <c r="G28" i="9"/>
  <c r="H27" i="9"/>
  <c r="G27" i="9"/>
  <c r="H26" i="9"/>
  <c r="G26" i="9"/>
  <c r="H19" i="9"/>
  <c r="G19" i="9"/>
  <c r="H18" i="9"/>
  <c r="G18" i="9"/>
  <c r="H17" i="9"/>
  <c r="G17" i="9"/>
  <c r="H8" i="9"/>
  <c r="G8" i="9"/>
  <c r="H7" i="9"/>
  <c r="G7" i="9"/>
  <c r="H6" i="9"/>
  <c r="G6" i="9"/>
  <c r="H103" i="8"/>
  <c r="G103" i="8"/>
  <c r="H102" i="8"/>
  <c r="G102" i="8"/>
  <c r="H101" i="8"/>
  <c r="G101" i="8"/>
  <c r="G94" i="8"/>
  <c r="G93" i="8"/>
  <c r="G92" i="8"/>
  <c r="G91" i="8"/>
  <c r="G90" i="8"/>
  <c r="G89" i="8"/>
  <c r="H66" i="8" a="1"/>
  <c r="H66" i="8" s="1"/>
  <c r="G66" i="8"/>
  <c r="H65" i="8"/>
  <c r="G65" i="8"/>
  <c r="H64" i="8" a="1"/>
  <c r="H64" i="8"/>
  <c r="G64" i="8"/>
  <c r="G46" i="8"/>
  <c r="H45" i="8" a="1"/>
  <c r="H46" i="8" s="1"/>
  <c r="G45" i="8"/>
  <c r="H44" i="8" a="1"/>
  <c r="H44" i="8"/>
  <c r="G44" i="8"/>
  <c r="H22" i="8"/>
  <c r="G22" i="8"/>
  <c r="H21" i="8"/>
  <c r="G21" i="8"/>
  <c r="G10" i="8"/>
  <c r="G9" i="8"/>
  <c r="H8" i="8"/>
  <c r="G8" i="8"/>
  <c r="H7" i="8"/>
  <c r="G7" i="8"/>
  <c r="H6" i="8"/>
  <c r="G6" i="8"/>
  <c r="I62" i="7"/>
  <c r="H62" i="7"/>
  <c r="I61" i="7"/>
  <c r="H61" i="7"/>
  <c r="I60" i="7"/>
  <c r="H60" i="7"/>
  <c r="I59" i="7"/>
  <c r="H59" i="7"/>
  <c r="I44" i="7"/>
  <c r="H44" i="7"/>
  <c r="I43" i="7"/>
  <c r="H43" i="7"/>
  <c r="I42" i="7"/>
  <c r="H42" i="7"/>
  <c r="I25" i="7"/>
  <c r="H25" i="7"/>
  <c r="I24" i="7"/>
  <c r="H24" i="7"/>
  <c r="I23" i="7"/>
  <c r="H23" i="7"/>
  <c r="I22" i="7"/>
  <c r="H22" i="7"/>
  <c r="I15" i="7"/>
  <c r="H15" i="7"/>
  <c r="I14" i="7"/>
  <c r="H14" i="7"/>
  <c r="I13" i="7"/>
  <c r="H13" i="7"/>
  <c r="I12" i="7"/>
  <c r="H12" i="7"/>
  <c r="I11" i="7"/>
  <c r="H11" i="7"/>
  <c r="G81" i="6"/>
  <c r="F81" i="6"/>
  <c r="G80" i="6"/>
  <c r="F80" i="6"/>
  <c r="G79" i="6"/>
  <c r="F79" i="6"/>
  <c r="G78" i="6"/>
  <c r="F78" i="6"/>
  <c r="G77" i="6"/>
  <c r="F77" i="6"/>
  <c r="G76" i="6"/>
  <c r="F76" i="6"/>
  <c r="G75" i="6"/>
  <c r="F75" i="6"/>
  <c r="G74" i="6"/>
  <c r="F74" i="6"/>
  <c r="G66" i="6"/>
  <c r="F66" i="6"/>
  <c r="G65" i="6"/>
  <c r="F65" i="6"/>
  <c r="G64" i="6"/>
  <c r="F64" i="6"/>
  <c r="G63" i="6"/>
  <c r="F63" i="6"/>
  <c r="G40" i="6"/>
  <c r="F40" i="6"/>
  <c r="G39" i="6"/>
  <c r="F39" i="6"/>
  <c r="G38" i="6"/>
  <c r="F38" i="6"/>
  <c r="G37" i="6"/>
  <c r="F37" i="6"/>
  <c r="G36" i="6"/>
  <c r="F36" i="6"/>
  <c r="G35" i="6"/>
  <c r="F35" i="6"/>
  <c r="G34" i="6"/>
  <c r="F34" i="6"/>
  <c r="G33" i="6"/>
  <c r="F33" i="6"/>
  <c r="G11" i="6"/>
  <c r="F11" i="6"/>
  <c r="G10" i="6"/>
  <c r="F10" i="6"/>
  <c r="G9" i="6"/>
  <c r="F9" i="6"/>
  <c r="G8" i="6"/>
  <c r="F8" i="6"/>
  <c r="G7" i="6"/>
  <c r="F7" i="6"/>
  <c r="G6" i="6"/>
  <c r="F6" i="6"/>
  <c r="H358" i="5"/>
  <c r="G358" i="5"/>
  <c r="H357" i="5"/>
  <c r="G357" i="5"/>
  <c r="H356" i="5"/>
  <c r="G356" i="5"/>
  <c r="H355" i="5"/>
  <c r="G355" i="5"/>
  <c r="H334" i="5"/>
  <c r="G334" i="5"/>
  <c r="H333" i="5"/>
  <c r="G333" i="5"/>
  <c r="H332" i="5"/>
  <c r="G332" i="5"/>
  <c r="H331" i="5"/>
  <c r="G331" i="5"/>
  <c r="H324" i="5"/>
  <c r="G324" i="5"/>
  <c r="H323" i="5"/>
  <c r="G323" i="5"/>
  <c r="H322" i="5"/>
  <c r="G322" i="5"/>
  <c r="H321" i="5"/>
  <c r="G321" i="5"/>
  <c r="H320" i="5"/>
  <c r="G320" i="5"/>
  <c r="H319" i="5"/>
  <c r="G319" i="5"/>
  <c r="H308" i="5"/>
  <c r="G308" i="5"/>
  <c r="H307" i="5"/>
  <c r="G307" i="5"/>
  <c r="H306" i="5"/>
  <c r="G306" i="5"/>
  <c r="H305" i="5"/>
  <c r="G305" i="5"/>
  <c r="H277" i="5"/>
  <c r="G277" i="5"/>
  <c r="H276" i="5"/>
  <c r="G276" i="5"/>
  <c r="H275" i="5"/>
  <c r="G275" i="5"/>
  <c r="H274" i="5"/>
  <c r="G274" i="5"/>
  <c r="H242" i="5"/>
  <c r="G242" i="5"/>
  <c r="H241" i="5"/>
  <c r="G241" i="5"/>
  <c r="H240" i="5"/>
  <c r="G240" i="5"/>
  <c r="H239" i="5"/>
  <c r="G239" i="5"/>
  <c r="H222" i="5"/>
  <c r="G222" i="5"/>
  <c r="H221" i="5"/>
  <c r="G221" i="5"/>
  <c r="H206" i="5"/>
  <c r="G206" i="5"/>
  <c r="H205" i="5"/>
  <c r="G205" i="5"/>
  <c r="H198" i="5"/>
  <c r="G198" i="5"/>
  <c r="H197" i="5"/>
  <c r="G197" i="5"/>
  <c r="H196" i="5"/>
  <c r="G196" i="5"/>
  <c r="H183" i="5"/>
  <c r="G183" i="5"/>
  <c r="H182" i="5"/>
  <c r="G182" i="5"/>
  <c r="H181" i="5"/>
  <c r="G181" i="5"/>
  <c r="H180" i="5"/>
  <c r="G180" i="5"/>
  <c r="H165" i="5"/>
  <c r="G165" i="5"/>
  <c r="H164" i="5"/>
  <c r="G164" i="5"/>
  <c r="H163" i="5"/>
  <c r="G163" i="5"/>
  <c r="H162" i="5"/>
  <c r="G162" i="5"/>
  <c r="H147" i="5"/>
  <c r="G147" i="5"/>
  <c r="H133" i="5"/>
  <c r="G133" i="5"/>
  <c r="H115" i="5"/>
  <c r="G115" i="5"/>
  <c r="H114" i="5" a="1"/>
  <c r="H114" i="5" s="1"/>
  <c r="G114" i="5"/>
  <c r="H99" i="5"/>
  <c r="G99" i="5"/>
  <c r="H98" i="5"/>
  <c r="G98" i="5"/>
  <c r="H97" i="5"/>
  <c r="G97" i="5"/>
  <c r="H96" i="5"/>
  <c r="G96" i="5"/>
  <c r="H79" i="5"/>
  <c r="G79" i="5"/>
  <c r="H78" i="5"/>
  <c r="G78" i="5"/>
  <c r="H61" i="5"/>
  <c r="G61" i="5"/>
  <c r="H60" i="5"/>
  <c r="G60" i="5"/>
  <c r="H41" i="5"/>
  <c r="G41" i="5"/>
  <c r="H40" i="5"/>
  <c r="G40" i="5"/>
  <c r="H22" i="5"/>
  <c r="G22" i="5"/>
  <c r="H21" i="5"/>
  <c r="G21" i="5"/>
  <c r="H7" i="5"/>
  <c r="G7" i="5"/>
  <c r="H6" i="5"/>
  <c r="G6" i="5"/>
  <c r="G184" i="4"/>
  <c r="F184" i="4"/>
  <c r="G175" i="4"/>
  <c r="F175" i="4"/>
  <c r="G174" i="4"/>
  <c r="F174" i="4"/>
  <c r="G173" i="4"/>
  <c r="F173" i="4"/>
  <c r="G164" i="4"/>
  <c r="F164" i="4"/>
  <c r="G163" i="4"/>
  <c r="F163" i="4"/>
  <c r="G144" i="4"/>
  <c r="F144" i="4"/>
  <c r="G143" i="4"/>
  <c r="F143" i="4"/>
  <c r="G142" i="4"/>
  <c r="F142" i="4"/>
  <c r="G121" i="4"/>
  <c r="F121" i="4"/>
  <c r="G120" i="4"/>
  <c r="F120" i="4"/>
  <c r="G119" i="4"/>
  <c r="F119" i="4"/>
  <c r="G98" i="4"/>
  <c r="F98" i="4"/>
  <c r="G97" i="4"/>
  <c r="F97" i="4"/>
  <c r="G96" i="4"/>
  <c r="F96" i="4"/>
  <c r="G71" i="4"/>
  <c r="F71" i="4"/>
  <c r="G70" i="4"/>
  <c r="F70" i="4"/>
  <c r="G69" i="4"/>
  <c r="F69" i="4"/>
  <c r="G68" i="4"/>
  <c r="F68" i="4"/>
  <c r="G67" i="4"/>
  <c r="F67" i="4"/>
  <c r="G66" i="4"/>
  <c r="F66" i="4"/>
  <c r="G43" i="4"/>
  <c r="F43" i="4"/>
  <c r="G42" i="4"/>
  <c r="F42" i="4"/>
  <c r="G41" i="4"/>
  <c r="F41" i="4"/>
  <c r="G40" i="4"/>
  <c r="F40" i="4"/>
  <c r="G39" i="4"/>
  <c r="F39" i="4"/>
  <c r="G38" i="4"/>
  <c r="F38" i="4"/>
  <c r="G37" i="4"/>
  <c r="F37" i="4"/>
  <c r="G36" i="4"/>
  <c r="F36" i="4"/>
  <c r="G13" i="4"/>
  <c r="F13" i="4"/>
  <c r="G12" i="4"/>
  <c r="F12" i="4"/>
  <c r="G11" i="4"/>
  <c r="F11" i="4"/>
  <c r="G10" i="4"/>
  <c r="F10" i="4"/>
  <c r="G9" i="4"/>
  <c r="F9" i="4"/>
  <c r="G8" i="4"/>
  <c r="F8" i="4"/>
  <c r="G7" i="4"/>
  <c r="F7" i="4"/>
  <c r="G6" i="4"/>
  <c r="F6" i="4"/>
  <c r="D144" i="3"/>
  <c r="C144" i="3"/>
  <c r="D143" i="3"/>
  <c r="C143" i="3"/>
  <c r="D142" i="3"/>
  <c r="C142" i="3"/>
  <c r="D141" i="3"/>
  <c r="C141" i="3"/>
  <c r="D133" i="3"/>
  <c r="C133" i="3"/>
  <c r="D132" i="3"/>
  <c r="C132" i="3"/>
  <c r="D131" i="3"/>
  <c r="C131" i="3"/>
  <c r="D130" i="3"/>
  <c r="C130" i="3"/>
  <c r="D120" i="3"/>
  <c r="D119" i="3"/>
  <c r="D118" i="3"/>
  <c r="C110" i="3"/>
  <c r="B110" i="3"/>
  <c r="D110" i="3" s="1"/>
  <c r="D109" i="3"/>
  <c r="C109" i="3"/>
  <c r="D108" i="3"/>
  <c r="C108" i="3"/>
  <c r="D107" i="3"/>
  <c r="C107" i="3"/>
  <c r="D106" i="3"/>
  <c r="C106" i="3"/>
  <c r="D98" i="3"/>
  <c r="C98" i="3"/>
  <c r="D97" i="3"/>
  <c r="C97" i="3"/>
  <c r="D96" i="3"/>
  <c r="C96" i="3"/>
  <c r="D95" i="3"/>
  <c r="C95" i="3"/>
  <c r="D86" i="3"/>
  <c r="C86" i="3"/>
  <c r="D85" i="3"/>
  <c r="C85" i="3"/>
  <c r="D84" i="3"/>
  <c r="C84" i="3"/>
  <c r="D76" i="3"/>
  <c r="C76" i="3"/>
  <c r="D75" i="3"/>
  <c r="C75" i="3"/>
  <c r="D74" i="3"/>
  <c r="C74" i="3"/>
  <c r="B74" i="3"/>
  <c r="D73" i="3"/>
  <c r="C73" i="3"/>
  <c r="D72" i="3"/>
  <c r="C72" i="3"/>
  <c r="B72" i="3"/>
  <c r="D64" i="3"/>
  <c r="C64" i="3"/>
  <c r="D63" i="3"/>
  <c r="C63" i="3"/>
  <c r="D62" i="3"/>
  <c r="C62" i="3"/>
  <c r="D61" i="3"/>
  <c r="C61" i="3"/>
  <c r="D53" i="3"/>
  <c r="C53" i="3"/>
  <c r="D52" i="3"/>
  <c r="C52" i="3"/>
  <c r="D51" i="3"/>
  <c r="C51" i="3"/>
  <c r="D50" i="3"/>
  <c r="C50" i="3"/>
  <c r="D42" i="3"/>
  <c r="C42" i="3"/>
  <c r="D41" i="3"/>
  <c r="C41" i="3"/>
  <c r="D40" i="3"/>
  <c r="C40" i="3"/>
  <c r="D39" i="3"/>
  <c r="C39" i="3"/>
  <c r="D38" i="3"/>
  <c r="C38" i="3"/>
  <c r="D37" i="3"/>
  <c r="C37" i="3"/>
  <c r="D36" i="3"/>
  <c r="C36" i="3"/>
  <c r="D35" i="3"/>
  <c r="C35" i="3"/>
  <c r="D27" i="3"/>
  <c r="C27" i="3"/>
  <c r="D26" i="3"/>
  <c r="C26" i="3"/>
  <c r="D25" i="3"/>
  <c r="C25" i="3"/>
  <c r="D24" i="3"/>
  <c r="C24" i="3"/>
  <c r="D23" i="3"/>
  <c r="C23" i="3"/>
  <c r="D22" i="3"/>
  <c r="C22" i="3"/>
  <c r="D21" i="3"/>
  <c r="C21" i="3"/>
  <c r="D20" i="3"/>
  <c r="C20" i="3"/>
  <c r="D12" i="3"/>
  <c r="C12" i="3"/>
  <c r="D11" i="3"/>
  <c r="C11" i="3"/>
  <c r="D10" i="3"/>
  <c r="C10" i="3"/>
  <c r="D9" i="3"/>
  <c r="C9" i="3"/>
  <c r="D8" i="3"/>
  <c r="C8" i="3"/>
  <c r="D7" i="3"/>
  <c r="C7" i="3"/>
  <c r="H93" i="8"/>
  <c r="H89" i="8"/>
  <c r="H9" i="8"/>
  <c r="H92" i="8"/>
  <c r="H91" i="8"/>
  <c r="H94" i="8"/>
  <c r="H90" i="8"/>
  <c r="H10" i="8"/>
  <c r="C226" i="10" l="1"/>
  <c r="H45" i="8"/>
  <c r="C227" i="10"/>
  <c r="C225" i="10"/>
</calcChain>
</file>

<file path=xl/sharedStrings.xml><?xml version="1.0" encoding="utf-8"?>
<sst xmlns="http://schemas.openxmlformats.org/spreadsheetml/2006/main" count="1469" uniqueCount="821">
  <si>
    <t>Date Format I am using here is UK based. So some of the date values might show as text in your computer. Better to use this workbook at the environment of UK based region system.</t>
  </si>
  <si>
    <t>Courtesy: ExcelDemy.com</t>
  </si>
  <si>
    <t>IS FUNCTIONS</t>
  </si>
  <si>
    <t>CONDITIONAL</t>
  </si>
  <si>
    <t>MATHEMATICAL</t>
  </si>
  <si>
    <t>FIND &amp; SEARCH</t>
  </si>
  <si>
    <t>LOOKUP</t>
  </si>
  <si>
    <t>REFERENCE</t>
  </si>
  <si>
    <t>DATE &amp; TIME</t>
  </si>
  <si>
    <t>MISC.</t>
  </si>
  <si>
    <t>RANK</t>
  </si>
  <si>
    <t>LOGICAL</t>
  </si>
  <si>
    <t>ISBLANK</t>
  </si>
  <si>
    <t>AVERAGEIF</t>
  </si>
  <si>
    <t>SUM</t>
  </si>
  <si>
    <t>FIND</t>
  </si>
  <si>
    <t>MATCH</t>
  </si>
  <si>
    <t>ADDRESS</t>
  </si>
  <si>
    <t>DATE</t>
  </si>
  <si>
    <t>AREAS</t>
  </si>
  <si>
    <t>AND</t>
  </si>
  <si>
    <t>ISERR</t>
  </si>
  <si>
    <t>SUMIF</t>
  </si>
  <si>
    <t>AVERAGE</t>
  </si>
  <si>
    <t>SEARCH</t>
  </si>
  <si>
    <t>CHOOSE</t>
  </si>
  <si>
    <t>DATEVALUE</t>
  </si>
  <si>
    <t>CHAR</t>
  </si>
  <si>
    <t>RANK.AVG</t>
  </si>
  <si>
    <t>NOT</t>
  </si>
  <si>
    <t>ISERROR</t>
  </si>
  <si>
    <t>COUNTIF</t>
  </si>
  <si>
    <t>AVERAGEA</t>
  </si>
  <si>
    <t>SUBSTITUTE</t>
  </si>
  <si>
    <t>HLOOKUP</t>
  </si>
  <si>
    <t>INDEX</t>
  </si>
  <si>
    <t>TIME</t>
  </si>
  <si>
    <t>CODE</t>
  </si>
  <si>
    <t>RANK.EQ</t>
  </si>
  <si>
    <t>OR</t>
  </si>
  <si>
    <t>ISEVEN</t>
  </si>
  <si>
    <t>AVERAGEIFS</t>
  </si>
  <si>
    <t>COUNT</t>
  </si>
  <si>
    <t>REPLACE</t>
  </si>
  <si>
    <t>VLOOKUP</t>
  </si>
  <si>
    <t>INDIRECT</t>
  </si>
  <si>
    <t>TIMEVALUE</t>
  </si>
  <si>
    <t>CLEAN</t>
  </si>
  <si>
    <t>XOR</t>
  </si>
  <si>
    <t>ISODD</t>
  </si>
  <si>
    <t>SUMIFS</t>
  </si>
  <si>
    <t>COUNTA</t>
  </si>
  <si>
    <t>OFFSET</t>
  </si>
  <si>
    <t>NOW</t>
  </si>
  <si>
    <t>TRIM</t>
  </si>
  <si>
    <t>ISFORMULA</t>
  </si>
  <si>
    <t>COUNTIFS</t>
  </si>
  <si>
    <t>MEDIAN</t>
  </si>
  <si>
    <t>TODAY</t>
  </si>
  <si>
    <t>LEN</t>
  </si>
  <si>
    <t>ISLOGICAL</t>
  </si>
  <si>
    <t>IF</t>
  </si>
  <si>
    <t>SUMPRODUCT</t>
  </si>
  <si>
    <t>YEAR</t>
  </si>
  <si>
    <t>COLUMN</t>
  </si>
  <si>
    <t>ISNA</t>
  </si>
  <si>
    <t>IFERROR</t>
  </si>
  <si>
    <t>SUMSQ</t>
  </si>
  <si>
    <t>MONTH</t>
  </si>
  <si>
    <t>ROW</t>
  </si>
  <si>
    <t>ISNUMBER</t>
  </si>
  <si>
    <t>IFNA</t>
  </si>
  <si>
    <t>COUNTBLANK</t>
  </si>
  <si>
    <t>DAY</t>
  </si>
  <si>
    <t>EXACT</t>
  </si>
  <si>
    <t>ISREF</t>
  </si>
  <si>
    <t>EVEN</t>
  </si>
  <si>
    <t>HOUR</t>
  </si>
  <si>
    <t>FORMULATEXT</t>
  </si>
  <si>
    <t>ISTEXT</t>
  </si>
  <si>
    <t>ODD</t>
  </si>
  <si>
    <t>MINUTE</t>
  </si>
  <si>
    <t>LEFT</t>
  </si>
  <si>
    <t>ISNONTEXT</t>
  </si>
  <si>
    <t>INT</t>
  </si>
  <si>
    <t>SECOND</t>
  </si>
  <si>
    <t>RIGHT</t>
  </si>
  <si>
    <t>LARGE</t>
  </si>
  <si>
    <t>WEEKDAY</t>
  </si>
  <si>
    <t>MID</t>
  </si>
  <si>
    <t>SMALL</t>
  </si>
  <si>
    <t>DAYS</t>
  </si>
  <si>
    <t>LOWER</t>
  </si>
  <si>
    <t>MAX</t>
  </si>
  <si>
    <t>NETWORKDAYS</t>
  </si>
  <si>
    <t>PROPER</t>
  </si>
  <si>
    <t>MAXA</t>
  </si>
  <si>
    <t>WORKDAY</t>
  </si>
  <si>
    <t>UPPER</t>
  </si>
  <si>
    <t>MIN</t>
  </si>
  <si>
    <t>REPT</t>
  </si>
  <si>
    <t>MINA</t>
  </si>
  <si>
    <t>SHEET</t>
  </si>
  <si>
    <t>MOD</t>
  </si>
  <si>
    <t>SHEETS</t>
  </si>
  <si>
    <t>RAND</t>
  </si>
  <si>
    <t>TRANSPOSE</t>
  </si>
  <si>
    <t>RANDBETWEEN</t>
  </si>
  <si>
    <t>TYPE</t>
  </si>
  <si>
    <t>SQRT</t>
  </si>
  <si>
    <t>VALUE</t>
  </si>
  <si>
    <t>SUBTOTAL</t>
  </si>
  <si>
    <t>ISBLANK(value)</t>
  </si>
  <si>
    <t>If a cell is blank, it returns TRUE.</t>
  </si>
  <si>
    <t>If a cell is not blank, it returns FALSE.</t>
  </si>
  <si>
    <t>Values</t>
  </si>
  <si>
    <t>Formulas</t>
  </si>
  <si>
    <t>Result</t>
  </si>
  <si>
    <t>Remarks</t>
  </si>
  <si>
    <t>Orange</t>
  </si>
  <si>
    <t>Cell B7 is not blank, so returns FALSE</t>
  </si>
  <si>
    <t>Cell B8 is not blank, so returns FALSE</t>
  </si>
  <si>
    <t>Cell B9 is not blank, so returns FALSE</t>
  </si>
  <si>
    <t>Cell B10 is blank, so returns TRUE</t>
  </si>
  <si>
    <t xml:space="preserve"> </t>
  </si>
  <si>
    <t>Cell B11 is not blank, it has a space character in it; so returns FALSE</t>
  </si>
  <si>
    <t>King Cobra</t>
  </si>
  <si>
    <t>Cell B12 is not blank, so it returns FALSE</t>
  </si>
  <si>
    <t>Back to LIST OF FUNCTIONS</t>
  </si>
  <si>
    <t>ISERR(value)</t>
  </si>
  <si>
    <t>Checks whether a value is an error (#VALUE!, #REF!, #DIV/0!, #NUM!, #NAME?, or #NULL!) excluding #N/A, and returns TRUE or FALSE</t>
  </si>
  <si>
    <t>Cell B19 has #VALUE! type error, so the formula returns TRUE</t>
  </si>
  <si>
    <t>Cell B20 has #REF! type error, so the formula returns TRUE</t>
  </si>
  <si>
    <t>Cell B21 has #DIV/0!! type error, so the formula returns TRUE</t>
  </si>
  <si>
    <t>Cell B22 has #NUM! type error, so the formula returns TRUE</t>
  </si>
  <si>
    <t>Cell B23 has #NAME? type error, so the formula returns TRUE</t>
  </si>
  <si>
    <t>Cell B24 has #NULL! type error, so the formula returns TRUE</t>
  </si>
  <si>
    <t>Cell B19 has #N/A type error, so the formula returns FALSE</t>
  </si>
  <si>
    <t>Apple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</si>
  <si>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</si>
  <si>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</si>
  <si>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</si>
  <si>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</si>
  <si>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</si>
  <si>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</si>
  <si>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</si>
  <si>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</si>
  <si>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</si>
  <si>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B39 has #N/A type error, so the formula returns TRUE</t>
  </si>
  <si>
    <t>Cell 40 has a text, so the formula returns FALSE</t>
  </si>
  <si>
    <t>ISEVEN(value)</t>
  </si>
  <si>
    <t>Retursn TRUE if the number is even</t>
  </si>
  <si>
    <t>The number is not even, so the formula returns FALSE.</t>
  </si>
  <si>
    <t>The number is even, so the formula returns TRUE.</t>
  </si>
  <si>
    <t>81/9</t>
  </si>
  <si>
    <t>The cell has a text value, so the formula returns the #VALUE! type error.</t>
  </si>
  <si>
    <t>Excel 2013</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</si>
  <si>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</si>
  <si>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</si>
  <si>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</si>
  <si>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</si>
  <si>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</si>
  <si>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</si>
  <si>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The cell B72 holds formula =TODAY(), so the formula returns TRUE.</t>
  </si>
  <si>
    <t>The cell B73 holds a date value, so the formula returns FALSE.</t>
  </si>
  <si>
    <t>The cell B74 holds =NOW() formula, so the formula returns TRUE.</t>
  </si>
  <si>
    <t>Kawser Ahmed</t>
  </si>
  <si>
    <t>The cell B75 holds a text, so the formula returns FALSE.</t>
  </si>
  <si>
    <t>Marissa Kawser</t>
  </si>
  <si>
    <t>The cell B76 holds a text, so the formula returns FALSE.</t>
  </si>
  <si>
    <t>ISLOGICAL(value)</t>
  </si>
  <si>
    <t>Checks whether a values is a logical value (TRUE or FALSE), and returns TRUE or FALSE</t>
  </si>
  <si>
    <t>The cell B84 holds logical value TRUE, so the formula returns TRUE.</t>
  </si>
  <si>
    <t>The cell B85 holds logical value FALSE, so the formula returns TRUE.</t>
  </si>
  <si>
    <t>"TRUE"</t>
  </si>
  <si>
    <t>The cell B86 holds a text value, so the formula returns FALSE.</t>
  </si>
  <si>
    <t>=ISLOGICAL(B1=B2)</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</si>
  <si>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</si>
  <si>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</si>
  <si>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</si>
  <si>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</si>
  <si>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</si>
  <si>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</si>
  <si>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</si>
  <si>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</si>
  <si>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</si>
  <si>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</si>
  <si>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B106 holds a text value, so the formula returns FALSE.</t>
  </si>
  <si>
    <t>Cell B107 holds value 15, so the formula returns TRUE.</t>
  </si>
  <si>
    <t>Cell B108 holds #VALUE! type error, so the formula returns FALSE.</t>
  </si>
  <si>
    <t>Cell B109 holds value 89 (though it is formatted as a text value), so the formula returns TRUE.</t>
  </si>
  <si>
    <t>Cell B110 holds a date value and a date is a number in Excel system, so the formula returns TRUE.</t>
  </si>
  <si>
    <t>ISREF(value)</t>
  </si>
  <si>
    <t>Checks whether a value is a reference, and returns TRUE or FALSE</t>
  </si>
  <si>
    <t>=ISREF(B1)</t>
  </si>
  <si>
    <t>B1 is a cell reference, so the formula returns TRUE.</t>
  </si>
  <si>
    <t>=ISREF(B1: B10)</t>
  </si>
  <si>
    <t>B1: B10 is range reference, so the formula returns TRUE.</t>
  </si>
  <si>
    <t>=ISREF(B1: D4 C1: C5)</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</si>
  <si>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</si>
  <si>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</si>
  <si>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</si>
  <si>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</si>
  <si>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</si>
  <si>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</si>
  <si>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</si>
  <si>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Cell B130 holds a text value, so the formula returns TRUE.</t>
  </si>
  <si>
    <t>21 Wise Men</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</si>
  <si>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</si>
  <si>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</si>
  <si>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</si>
  <si>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</si>
  <si>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</si>
  <si>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Cell B141 holds a non-text value, so the formula returns TRUE.</t>
  </si>
  <si>
    <t>Peter</t>
  </si>
  <si>
    <t>Cell B142 holds a text value, so the formula returns FALSE.</t>
  </si>
  <si>
    <t>Cell B143 holds a non-text value, so the formula returns TRUE.</t>
  </si>
  <si>
    <t>Cell B144 holds a non-text value, so the formula returns TRUE.</t>
  </si>
  <si>
    <t>=AVERAGEIF(range, criteria, [average_range])</t>
  </si>
  <si>
    <t>Finds average (arithmetic mean) for the cells specified by a given condition or criteria</t>
  </si>
  <si>
    <t>Region</t>
  </si>
  <si>
    <t>Sales</t>
  </si>
  <si>
    <t>Formula</t>
  </si>
  <si>
    <t>East</t>
  </si>
  <si>
    <t>Average of all the Sales for East region.</t>
  </si>
  <si>
    <t>West</t>
  </si>
  <si>
    <t>Average of all the Sales for North region.</t>
  </si>
  <si>
    <t>North</t>
  </si>
  <si>
    <t>Average of all the Sales for North region (including North (New Office) region).</t>
  </si>
  <si>
    <t>South</t>
  </si>
  <si>
    <t>Average of all the Sales for the New Offices.</t>
  </si>
  <si>
    <t>Mid West</t>
  </si>
  <si>
    <t>Average of all the Sales for the values greater than or equal to 4.</t>
  </si>
  <si>
    <t>South New Office</t>
  </si>
  <si>
    <t>Average of all the Sales for the values equal to 5.</t>
  </si>
  <si>
    <t>Average of all the Sales for the values equal to TRUE statement.</t>
  </si>
  <si>
    <t>Average of all the Sales for the values equal to FALSE statement.</t>
  </si>
  <si>
    <t>North New Office</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</si>
  <si>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</si>
  <si>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</si>
  <si>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</si>
  <si>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</si>
  <si>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</si>
  <si>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</si>
  <si>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</si>
  <si>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</si>
  <si>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</si>
  <si>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</si>
  <si>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</si>
  <si>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</si>
  <si>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</si>
  <si>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</si>
  <si>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</si>
  <si>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</si>
  <si>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</si>
  <si>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</si>
  <si>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</si>
  <si>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Finds average (arithmetic mean) for the cells specified by a given set of conditions or criteria</t>
  </si>
  <si>
    <t>Product</t>
  </si>
  <si>
    <t>Sales Person</t>
  </si>
  <si>
    <t>Quantity Sold</t>
  </si>
  <si>
    <t>Tom</t>
  </si>
  <si>
    <t>Average Quantity Sold of Apple product by Sales Person Tom.</t>
  </si>
  <si>
    <t>Jon</t>
  </si>
  <si>
    <t>Average Quantity Sold of Banana product by Sales Person Marissa. Marissa didn't sell Banana. So #DIV/0! error is showing in the cell.</t>
  </si>
  <si>
    <t>Marissa</t>
  </si>
  <si>
    <t>Average Quantity Sold of Carrot product by Sales Person Marissa.</t>
  </si>
  <si>
    <t>Carrot</t>
  </si>
  <si>
    <t>Kawser</t>
  </si>
  <si>
    <t>Banana</t>
  </si>
  <si>
    <t>Khan</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</si>
  <si>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</si>
  <si>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</si>
  <si>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</si>
  <si>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</si>
  <si>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</si>
  <si>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</si>
  <si>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</si>
  <si>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</si>
  <si>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</si>
  <si>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</si>
  <si>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</si>
  <si>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</si>
  <si>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</si>
  <si>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</si>
  <si>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</si>
  <si>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</si>
  <si>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</si>
  <si>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</si>
  <si>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</si>
  <si>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</si>
  <si>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</si>
  <si>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</si>
  <si>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</si>
  <si>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</si>
  <si>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</si>
  <si>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</si>
  <si>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</si>
  <si>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</si>
  <si>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VLOOKUP function returns #N/A error when it does not find value. When #N/A is returned, IFNA function returns the value of the value_if_na expression.</t>
  </si>
  <si>
    <t>Gulshan</t>
  </si>
  <si>
    <t>Dhamrai</t>
  </si>
  <si>
    <t>Motijheel</t>
  </si>
  <si>
    <t>Khilgaon</t>
  </si>
  <si>
    <t>SUM(number1, [number2], [number3], [number4], …)</t>
  </si>
  <si>
    <t>Adds all the numbers in a range of cells</t>
  </si>
  <si>
    <t>When you take a range as the SUM function's argument, it neglects Text values, and TRUE or FALSE statements.</t>
  </si>
  <si>
    <t xml:space="preserve">In this formula, "5" is first translated into a number, TRUE is translated into 1, and FALSE is translated into 0. </t>
  </si>
  <si>
    <t>5</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</si>
  <si>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</si>
  <si>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</si>
  <si>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</si>
  <si>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</si>
  <si>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</si>
  <si>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</si>
  <si>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</si>
  <si>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</si>
  <si>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</si>
  <si>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</si>
  <si>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</si>
  <si>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</si>
  <si>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</si>
  <si>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</si>
  <si>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</si>
  <si>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MEDIAN(number1, [number2], [number3], …)</t>
  </si>
  <si>
    <t>Returns the median, or the number in the middle of the set of given numbers</t>
  </si>
  <si>
    <t>Data 1</t>
  </si>
  <si>
    <t>Data 2</t>
  </si>
  <si>
    <t>From number 1 to 7, median is 4.</t>
  </si>
  <si>
    <t>From number 1 to 8, median is (4+5)/2 = 4.5</t>
  </si>
  <si>
    <t>For this data set median is 12. Arrange the data set in ascending order, you will get the median.</t>
  </si>
  <si>
    <t>SUMPRODUCT(array1, [array2], [array3], …)</t>
  </si>
  <si>
    <t>Retursn the sum of the products of corresponding ranges or arrays</t>
  </si>
  <si>
    <t>Products</t>
  </si>
  <si>
    <t>4*10 + 5*20 + 6*10 = 200</t>
  </si>
  <si>
    <t>Finds the total Sales by Sales Person Jon in the West Region.</t>
  </si>
  <si>
    <t>Dipa</t>
  </si>
  <si>
    <t>Neri</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</si>
  <si>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</si>
  <si>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</si>
  <si>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</si>
  <si>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</si>
  <si>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</si>
  <si>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</si>
  <si>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</si>
  <si>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</si>
  <si>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Greater than 1.5 and nearest even number  is 2</t>
  </si>
  <si>
    <t>Greater than 3 and nearest even number is 4</t>
  </si>
  <si>
    <t>Rounds 2 to the nearest even integer</t>
  </si>
  <si>
    <t>Less than -1 and nearest even integer is -2</t>
  </si>
  <si>
    <t>ODD(number)</t>
  </si>
  <si>
    <t>Rounds a positive number up and negative number down to the nearest odd integer.</t>
  </si>
  <si>
    <t>Greater than 1.5 and nearest odd number is 2</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</si>
  <si>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</si>
  <si>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</si>
  <si>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</si>
  <si>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</si>
  <si>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</si>
  <si>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</si>
  <si>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</si>
  <si>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</si>
  <si>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</si>
  <si>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</si>
  <si>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</si>
  <si>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</si>
  <si>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</si>
  <si>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</si>
  <si>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</si>
  <si>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</si>
  <si>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</si>
  <si>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</si>
  <si>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</si>
  <si>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</si>
  <si>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range C221: C228, MAX function returns 0.95. It ignores the TRUE, FALSE and Text values.</t>
  </si>
  <si>
    <t>In the same range C221: C228, MAXA function returns 1. It evaluates TRUE statement as 1 and it is the highest value in the range.</t>
  </si>
  <si>
    <t>In the range B221: C228, highest value is 15.</t>
  </si>
  <si>
    <t>MIN(number1, [number2], [number3], [number4], …)</t>
  </si>
  <si>
    <t>Returns the smallest number in a set of values. Ignores logical values and text</t>
  </si>
  <si>
    <t>MINA(value1, [value2], [value3], [value4], …)</t>
  </si>
  <si>
    <t>Returns the smallest value in a set of values. Does not ignore logical values and text. MAXA function evaluates TRUE as 1, FALSE as 0 and any Text value as 0. Empty cells are ignored</t>
  </si>
  <si>
    <t>In the range C256: C263, MIN function returns 0.25.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</si>
  <si>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</si>
  <si>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</si>
  <si>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</si>
  <si>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</si>
  <si>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</si>
  <si>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</si>
  <si>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</si>
  <si>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</si>
  <si>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</si>
  <si>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</si>
  <si>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</si>
  <si>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</si>
  <si>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</si>
  <si>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</si>
  <si>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</si>
  <si>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49</t>
  </si>
  <si>
    <t>Returns the square root of number 625</t>
  </si>
  <si>
    <t>Returns the square root of number 50</t>
  </si>
  <si>
    <t>Returns #NUM! type error as you cannot find out the square root of a negative number.</t>
  </si>
  <si>
    <t>SUBTOTAL(function_num, ref1, [ref2], [ref3], …)</t>
  </si>
  <si>
    <t>Returns a subtotal in a list or database</t>
  </si>
  <si>
    <t>function_num
(Includes Hidden
Values)</t>
  </si>
  <si>
    <t>function_num
(Ignores Hidden Values)</t>
  </si>
  <si>
    <t>function</t>
  </si>
  <si>
    <t>PRODUCT</t>
  </si>
  <si>
    <t>STDEV</t>
  </si>
  <si>
    <t>STDEVP</t>
  </si>
  <si>
    <t>VAR</t>
  </si>
  <si>
    <t>VARP</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</si>
  <si>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</si>
  <si>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</si>
  <si>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</si>
  <si>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</si>
  <si>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</si>
  <si>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</si>
  <si>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</si>
  <si>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</si>
  <si>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</si>
  <si>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</si>
  <si>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</si>
  <si>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</si>
  <si>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</si>
  <si>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</si>
  <si>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</si>
  <si>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"Jon" come here</t>
  </si>
  <si>
    <t>The "boss" is here</t>
  </si>
  <si>
    <t>Returns the position of the first "R" counting from position 1. "R" and "r" are same here. As SEARCH is not case-sensitive.</t>
  </si>
  <si>
    <t>Position of the first space in the cell B34.</t>
  </si>
  <si>
    <t>Position of the first double quotes in the cell B35.</t>
  </si>
  <si>
    <t>SUBSTITUTE(text, old_text, new_text, [instance_num])</t>
  </si>
  <si>
    <t>Replaces existing text with new text in a text string</t>
  </si>
  <si>
    <t>Quantity Sold Sold</t>
  </si>
  <si>
    <t>"Sold" text is replaced by "Bought" text in every instance.</t>
  </si>
  <si>
    <t>Year 2008</t>
  </si>
  <si>
    <t>"Sold" text is replaced by "Bought" text for the first instance.</t>
  </si>
  <si>
    <t>Year 2009</t>
  </si>
  <si>
    <t>"Sold" text is replaced by "Bought" text for the second stance.</t>
  </si>
  <si>
    <t>"08" text is replaced by "13" text.</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</si>
  <si>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</si>
  <si>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</si>
  <si>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</si>
  <si>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</si>
  <si>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</si>
  <si>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</si>
  <si>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</si>
  <si>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</si>
  <si>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</si>
  <si>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</si>
  <si>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</si>
  <si>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</si>
  <si>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</si>
  <si>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</si>
  <si>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</si>
  <si>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</si>
  <si>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Count1
(Ascending)</t>
  </si>
  <si>
    <t>Count2
(Descending)</t>
  </si>
  <si>
    <t>Count3
(No Order)</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</si>
  <si>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</si>
  <si>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</si>
  <si>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</si>
  <si>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Pears</t>
  </si>
  <si>
    <t>The array is in descending order. And match_type is -1. The formula returns 1 as there is no value as 41 in the array. So the smallest value greater than or equal to 41 is at position 1.</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</si>
  <si>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</si>
  <si>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</si>
  <si>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</si>
  <si>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</si>
  <si>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Serial</t>
  </si>
  <si>
    <t>Part Price</t>
  </si>
  <si>
    <t>Status</t>
  </si>
  <si>
    <t>A001</t>
  </si>
  <si>
    <t>In Stock</t>
  </si>
  <si>
    <t>Looking up value A003 in the range B22: B27 and then showing result from range D22: D27.</t>
  </si>
  <si>
    <t>A002</t>
  </si>
  <si>
    <t>Looking up value 20 in the range C22: C27 and then showing result from range D22: D27.</t>
  </si>
  <si>
    <t>A003</t>
  </si>
  <si>
    <t>Looking up value 25 in the range C22: C27. No value 25. The function matches the nearest smaller values; it is 20. So the formula returns 500 as the result.</t>
  </si>
  <si>
    <t>A004</t>
  </si>
  <si>
    <t>Looking up value 5 in the range C22: C27. No value 5. The function tries to match the nearest smaller values; it does not find. So the formula shows error.</t>
  </si>
  <si>
    <t>A005</t>
  </si>
  <si>
    <t>A006</t>
  </si>
  <si>
    <t>HLOOKUP(lookup_value, table_array, row_index_num, [range_lookup])</t>
  </si>
  <si>
    <t>Looks for a value in the top row of a table or array of values and return the value in the same column from a row you specify</t>
  </si>
  <si>
    <t>Month</t>
  </si>
  <si>
    <t>Axles</t>
  </si>
  <si>
    <t>Bearings</t>
  </si>
  <si>
    <t>Bolts</t>
  </si>
  <si>
    <t>Jan</t>
  </si>
  <si>
    <t>Looks up "Axles" in row 1, and returns the value from row 2 that's in the same column (column C).</t>
  </si>
  <si>
    <t>Feb</t>
  </si>
  <si>
    <t>Looks up "Bearings" in row 1, and returns the value from row 3 that's in the same column (column D).</t>
  </si>
  <si>
    <t>Mar</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</si>
  <si>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</si>
  <si>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</si>
  <si>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</si>
  <si>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</si>
  <si>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</si>
  <si>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</si>
  <si>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</si>
  <si>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</si>
  <si>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</si>
  <si>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</si>
  <si>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</si>
  <si>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In the range C59: F64, the formula looks up "Leal" in the first column, when found it shows the Title of Leal at 3rd column in the same row. FALSE returns an exact match.</t>
  </si>
  <si>
    <t>Fontana</t>
  </si>
  <si>
    <t>Olivier</t>
  </si>
  <si>
    <t>V.P. of Sales</t>
  </si>
  <si>
    <t>In the range B59: F64, the formula looks up value 111 in the frist column, when found it shows the Birth Date at 5th column in the same row. FALSE returns an exact match.</t>
  </si>
  <si>
    <t>Leal</t>
  </si>
  <si>
    <t>Karina</t>
  </si>
  <si>
    <t>There is no ID as 110 in the first column of range B59: F64 and the VLOOKUP function will return an exact match. So the function returns #N/A.</t>
  </si>
  <si>
    <t>Patten</t>
  </si>
  <si>
    <t>Michael</t>
  </si>
  <si>
    <t>Manager</t>
  </si>
  <si>
    <t>There is no ID as 114 in the first column of range B59: F64, but the VLOOKUP function will return an appropriate match, VLOOKUP function returns the Title of ID 111. 111 is the nearest value of 114 and less than 114.</t>
  </si>
  <si>
    <t>Burke</t>
  </si>
  <si>
    <t>Brian</t>
  </si>
  <si>
    <t>Sales Mgr.</t>
  </si>
  <si>
    <t>Sousa</t>
  </si>
  <si>
    <t>Luis</t>
  </si>
  <si>
    <t>ADDRESS(row_num, column_num, [abs_num], [a1], [sheet_text])</t>
  </si>
  <si>
    <t>Creates a cell reference as text, given specified row and column numbers</t>
  </si>
  <si>
    <t>abs_num</t>
  </si>
  <si>
    <t>Returns this type of reference</t>
  </si>
  <si>
    <t>1 or Omitted</t>
  </si>
  <si>
    <t>Absolute</t>
  </si>
  <si>
    <t>Absolute and A1-style reference</t>
  </si>
  <si>
    <t>Absolute Row/ Relative Column</t>
  </si>
  <si>
    <t>Absolute Row, Relative Column and A1-style cell reference.</t>
  </si>
  <si>
    <t>Relative Row/ Absolute Column</t>
  </si>
  <si>
    <t>Absolute Row, Relative Column and R1C1 style cell reference.</t>
  </si>
  <si>
    <t>Relative</t>
  </si>
  <si>
    <t>Absolute and R1C1 style cell reference with workbook and sheet name.</t>
  </si>
  <si>
    <t>Relative and R1C1 style cell referecne with Worksheet name.</t>
  </si>
  <si>
    <t>a1</t>
  </si>
  <si>
    <t>Reference Style</t>
  </si>
  <si>
    <t>TRUE or Omitted</t>
  </si>
  <si>
    <t>A1 Style</t>
  </si>
  <si>
    <t>R1C1 Style</t>
  </si>
  <si>
    <t>CHOOSE(index_num, value1, [value2], [value3], …)</t>
  </si>
  <si>
    <t>Chooses a value or action to perform from a list of values, based on an index number</t>
  </si>
  <si>
    <t>Value of the 3rd list argument (value of cell B23)</t>
  </si>
  <si>
    <t>Excel</t>
  </si>
  <si>
    <t>Value of the 5th list argument (value of cell B25)</t>
  </si>
  <si>
    <t>Excel BI</t>
  </si>
  <si>
    <t>Power Query</t>
  </si>
  <si>
    <t>Power Pivot</t>
  </si>
  <si>
    <t>Power Map</t>
  </si>
  <si>
    <t>Array Form:</t>
  </si>
  <si>
    <t>INDEX(array, row_num, [column_num])</t>
  </si>
  <si>
    <t>Return the value of a specified cell or array of cells</t>
  </si>
  <si>
    <t>Reference Form:</t>
  </si>
  <si>
    <t>INDEX(reference, row_num, [column_num], [area_num])</t>
  </si>
  <si>
    <t>Returns a reference to specified cells</t>
  </si>
  <si>
    <t>Array Form Example</t>
  </si>
  <si>
    <t>Apples</t>
  </si>
  <si>
    <t>Lemons</t>
  </si>
  <si>
    <t xml:space="preserve">INDEX function in Array format. </t>
  </si>
  <si>
    <t>Bananas</t>
  </si>
  <si>
    <t>INDEX function in Array format and entered as Array formula. Returns the entire 1st column of the range.</t>
  </si>
  <si>
    <t>Reference Form Example</t>
  </si>
  <si>
    <t>Fruit 1</t>
  </si>
  <si>
    <t>Price</t>
  </si>
  <si>
    <t>Count</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</si>
  <si>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</si>
  <si>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</si>
  <si>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</si>
  <si>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Oranges</t>
  </si>
  <si>
    <t>Fruit 2</t>
  </si>
  <si>
    <t>Almonds</t>
  </si>
  <si>
    <t>Cashews</t>
  </si>
  <si>
    <t>Peanuts</t>
  </si>
  <si>
    <t>Walnuts</t>
  </si>
  <si>
    <t>INDIRECT(ref_text, [a1])</t>
  </si>
  <si>
    <t>Returns the reference specified by a text string</t>
  </si>
  <si>
    <t>C89</t>
  </si>
  <si>
    <t>In cell B89, there is a cell reference C89. C89 holds data Marissa. So the formula returns Marissa.</t>
  </si>
  <si>
    <t>C90</t>
  </si>
  <si>
    <t>INDIRECT function is directly referring to cell C90.</t>
  </si>
  <si>
    <t>C91</t>
  </si>
  <si>
    <t>Same as the first formula.</t>
  </si>
  <si>
    <t>Sales_Data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</si>
  <si>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</si>
  <si>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</si>
  <si>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</si>
  <si>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</si>
  <si>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</si>
  <si>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Reference point is cell B104. Then goes 2 cells up and reach cell B102, then go 2 cells right and reach cell D102, the height and width is 1 and 1. So the formula returns 7</t>
  </si>
  <si>
    <t>Sum of the cells of the range C103: D104</t>
  </si>
  <si>
    <t>Sum of all the cells in the range B101: D108</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</si>
  <si>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</si>
  <si>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</si>
  <si>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</si>
  <si>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</si>
  <si>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</si>
  <si>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</si>
  <si>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</si>
  <si>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</si>
  <si>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25/ 10 / 2015 into the Excel Date-Time system equivalent number</t>
  </si>
  <si>
    <t>Converts the date 22 May,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</si>
  <si>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</si>
  <si>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</si>
  <si>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</si>
  <si>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</si>
  <si>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</si>
  <si>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</si>
  <si>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</si>
  <si>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</si>
  <si>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</si>
  <si>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</si>
  <si>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</si>
  <si>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</si>
  <si>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</si>
  <si>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</si>
  <si>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</si>
  <si>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</si>
  <si>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</si>
  <si>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</si>
  <si>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</si>
  <si>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</si>
  <si>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YEAR, MONTH, DAY, HOUR, MINUTE and SECOND Functions</t>
  </si>
  <si>
    <t>All of these functions take one argument: serial_number</t>
  </si>
  <si>
    <t>Function Name</t>
  </si>
  <si>
    <t>What it does</t>
  </si>
  <si>
    <t>YEAR(…)</t>
  </si>
  <si>
    <t>Returns the year of a date, an integer in the range 1900-9999</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</si>
  <si>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</si>
  <si>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</si>
  <si>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</si>
  <si>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</si>
  <si>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</si>
  <si>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</si>
  <si>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</si>
  <si>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</si>
  <si>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</si>
  <si>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</si>
  <si>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</si>
  <si>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</si>
  <si>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</si>
  <si>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</si>
  <si>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</si>
  <si>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No return type is passed. So it evaluates Sunday as 1, Monday as 2 and so on.</t>
  </si>
  <si>
    <t>Numbers 1 (Monday) through 7 (Sunday).</t>
  </si>
  <si>
    <t>Return type is 16, so the function evaluates Saturday as 1, Sunday as 2 and so on.</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</si>
  <si>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</si>
  <si>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</si>
  <si>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</si>
  <si>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</si>
  <si>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</si>
  <si>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</si>
  <si>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</si>
  <si>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DAYS(end_date, start_date)</t>
  </si>
  <si>
    <t>Returns the number of days between the two dates</t>
  </si>
  <si>
    <t>End Date</t>
  </si>
  <si>
    <t>Start Date</t>
  </si>
  <si>
    <t>Returns the difference between two dates in days.</t>
  </si>
  <si>
    <t>NETWORKDAYS(start_date, end_date, [holidays])</t>
  </si>
  <si>
    <t>Returns the number of whole workdays between two dates</t>
  </si>
  <si>
    <t>Date</t>
  </si>
  <si>
    <t>Description</t>
  </si>
  <si>
    <t>Start date of project</t>
  </si>
  <si>
    <t>The total days you will get to finish the project without considering the holidays.</t>
  </si>
  <si>
    <t>End date of project</t>
  </si>
  <si>
    <t>The total days you will get to finish the project considering the holidays.</t>
  </si>
  <si>
    <t>Holiday</t>
  </si>
  <si>
    <t>WORKDAY(start_date, days, [holidays])</t>
  </si>
  <si>
    <t>Returns the serial number of the date before or after a specified number of workdays</t>
  </si>
  <si>
    <t>Days to Complete the work</t>
  </si>
  <si>
    <t>The finishing date of the work is 7 August, 2015 if you don't consider the holidays.</t>
  </si>
  <si>
    <t>Holidays</t>
  </si>
  <si>
    <t>The finishing date of the work is 10 August, 2015 if you consider the holidays.</t>
  </si>
  <si>
    <t>AREAS(reference)</t>
  </si>
  <si>
    <t>Returns the number of areas in a reference. An area is range of contiguous cells or a single cell</t>
  </si>
  <si>
    <t>Number of areas in the range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</si>
  <si>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</si>
  <si>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</si>
  <si>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</si>
  <si>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</si>
  <si>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</si>
  <si>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</si>
  <si>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</si>
  <si>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</si>
  <si>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</si>
  <si>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</si>
  <si>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CLEAN(text)</t>
  </si>
  <si>
    <t>Removes all non-printable characters from text</t>
  </si>
  <si>
    <t>Examples of Non-Printable Characters are: Tab, New Line characters. Their codes are 9 and 10</t>
  </si>
  <si>
    <t>This formula cleans up the TAB and NEW LINE non-printable characters from the text.</t>
  </si>
  <si>
    <t>TRIM(text)</t>
  </si>
  <si>
    <t>Removes all spaces from a text string except for single spaces between words</t>
  </si>
  <si>
    <t xml:space="preserve">    Excel      Dashboard</t>
  </si>
  <si>
    <t>Removes all the spaces except for single spaces between words</t>
  </si>
  <si>
    <t xml:space="preserve">         Titas        Gas</t>
  </si>
  <si>
    <t>LEN(text)</t>
  </si>
  <si>
    <t>Returns the number of characters in a text string</t>
  </si>
  <si>
    <t>Microsoft Excel</t>
  </si>
  <si>
    <t>Total 15 characters in the cell B30</t>
  </si>
  <si>
    <t>No characters in the cell B31</t>
  </si>
  <si>
    <t xml:space="preserve">    </t>
  </si>
  <si>
    <t>4 Space characters in the cell B32</t>
  </si>
  <si>
    <t>One</t>
  </si>
  <si>
    <t>Before Marissa there are 3 space characters.</t>
  </si>
  <si>
    <t xml:space="preserve">   Marissa</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</si>
  <si>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</si>
  <si>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</si>
  <si>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</si>
  <si>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</si>
  <si>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</si>
  <si>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</si>
  <si>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</si>
  <si>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</si>
  <si>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</si>
  <si>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</si>
  <si>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</si>
  <si>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</si>
  <si>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</si>
  <si>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Not exactly same.</t>
  </si>
  <si>
    <t>eXcel</t>
  </si>
  <si>
    <t xml:space="preserve">Excel </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</si>
  <si>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</si>
  <si>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</si>
  <si>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</si>
  <si>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</si>
  <si>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</si>
  <si>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</si>
  <si>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</si>
  <si>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</si>
  <si>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Returns the specified number of characters from the start of a text string</t>
  </si>
  <si>
    <t>MID(text, start_num, num_chars)</t>
  </si>
  <si>
    <t>Returns the characters from the middle of a text string, given a starting position and length</t>
  </si>
  <si>
    <t>RIGHT(text, [num_chars])</t>
  </si>
  <si>
    <t>Returns the specified number of characters from the end of a text string</t>
  </si>
  <si>
    <t>Results</t>
  </si>
  <si>
    <t>Excel Dashboard</t>
  </si>
  <si>
    <t>Shows the first 5 characters from the cell B106.</t>
  </si>
  <si>
    <t>Shows all the characters from the cell B106.</t>
  </si>
  <si>
    <t>Excel BI Tools</t>
  </si>
  <si>
    <t>Shows only the Dashboard part of cell B106.</t>
  </si>
  <si>
    <t xml:space="preserve">Shows nothing as start_num 50 is not for the cell B106. </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</si>
  <si>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</si>
  <si>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</si>
  <si>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</si>
  <si>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</si>
  <si>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</si>
  <si>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</si>
  <si>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</si>
  <si>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Converts all letters to lowercase.</t>
  </si>
  <si>
    <t>marissa kawser</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</si>
  <si>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</si>
  <si>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</si>
  <si>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</si>
  <si>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</si>
  <si>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</si>
  <si>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</si>
  <si>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</si>
  <si>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</si>
  <si>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The SHEET function syntax has the following arguments.</t>
  </si>
  <si>
    <r>
      <rPr>
        <sz val="10"/>
        <color theme="1"/>
        <rFont val="Wingdings"/>
      </rPr>
      <t>n</t>
    </r>
    <r>
      <rPr>
        <sz val="10"/>
        <color theme="1"/>
        <rFont val="Calibri"/>
      </rPr>
      <t xml:space="preserve"> </t>
    </r>
    <r>
      <rPr>
        <b/>
        <sz val="10"/>
        <color theme="1"/>
        <rFont val="Calibri"/>
      </rPr>
      <t>Value</t>
    </r>
    <r>
      <rPr>
        <sz val="10"/>
        <color theme="1"/>
        <rFont val="Calibri"/>
      </rPr>
      <t>    Optional. Value is the name of a sheet or a reference for which you want the sheet number. If value is omitted, SHEET returns the number of the sheet that contains the function.</t>
    </r>
  </si>
  <si>
    <t>Sheet</t>
  </si>
  <si>
    <t>LIST OF FUNCTIONS</t>
  </si>
  <si>
    <t>Showing the Sheet number of "LIST OF FUNCTIONS" worksheet.</t>
  </si>
  <si>
    <t>List of Functions</t>
  </si>
  <si>
    <t>Showing the Sheet number of the current worksheet.</t>
  </si>
  <si>
    <t>Showing the Sheet number where the Sales_Data named range available.</t>
  </si>
  <si>
    <t>Showing the Sheet number of DATE &amp; TIME worksheet.</t>
  </si>
  <si>
    <t>SHEETS([reference])</t>
  </si>
  <si>
    <t>Returns the number of sheets in a reference</t>
  </si>
  <si>
    <t>The SHEETS function syntax has the following arguments.</t>
  </si>
  <si>
    <r>
      <rPr>
        <sz val="10"/>
        <color theme="1"/>
        <rFont val="Wingdings"/>
      </rPr>
      <t>n</t>
    </r>
    <r>
      <rPr>
        <sz val="10"/>
        <color theme="1"/>
        <rFont val="Calibri"/>
      </rPr>
      <t xml:space="preserve"> </t>
    </r>
    <r>
      <rPr>
        <b/>
        <sz val="10"/>
        <color theme="1"/>
        <rFont val="Calibri"/>
      </rPr>
      <t>Reference</t>
    </r>
    <r>
      <rPr>
        <sz val="10"/>
        <color theme="1"/>
        <rFont val="Calibri"/>
      </rPr>
      <t>    Optional. Reference is a reference for which you want to know the number of sheets it contains. If Reference is omitted, SHEETS returns the number of sheets in the workbook that contains the function.</t>
    </r>
  </si>
  <si>
    <t>The formula returns the total number of worksheets in this workbook.</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</si>
  <si>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</si>
  <si>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</si>
  <si>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</si>
  <si>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</si>
  <si>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</si>
  <si>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</si>
  <si>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</si>
  <si>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</si>
  <si>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the value in B236. The Text type is indicated by 2.</t>
  </si>
  <si>
    <t>Returns the type of "Mrs. Marissa", which is a Text.</t>
  </si>
  <si>
    <t>100/0 returns an error value. So the formula returns 16.</t>
  </si>
  <si>
    <t>Returns the type of an array constant, which is 64.</t>
  </si>
  <si>
    <t>VALUE(text)</t>
  </si>
  <si>
    <t>Converts a text string that represents a number to a number</t>
  </si>
  <si>
    <t>Converts the value in cell B255 into a number.</t>
  </si>
  <si>
    <t>Converts the value in cell B256 into a number.</t>
  </si>
  <si>
    <t>CELL(info_type, [reference])</t>
  </si>
  <si>
    <t>Returns information about the formatting, location, or contents of the first cell, according to sheet's reading order, in a reference</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</si>
  <si>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</si>
  <si>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</si>
  <si>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</si>
  <si>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</si>
  <si>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RANK function gives duplicate numbers same rank.</t>
  </si>
  <si>
    <t>Order is 1, the values are arranged in ascending order.</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</si>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</sst>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F400]h:mm:ss\ AM/PM"/>
  </numFmts>
  <fonts count="21">
    <font>
      <sz val="11"/>
      <color theme="1"/>
      <name val="Calibri"/>
      <scheme val="minor"/>
    </font>
    <font>
      <sz val="10"/>
      <color theme="1"/>
      <name val="Calibri"/>
    </font>
    <font>
      <i/>
      <sz val="12"/>
      <color rgb="FF7F7F7F"/>
      <name val="Calibri"/>
    </font>
    <font>
      <u/>
      <sz val="11"/>
      <color theme="10"/>
      <name val="Calibri"/>
    </font>
    <font>
      <b/>
      <sz val="13"/>
      <color theme="0"/>
      <name val="Calibri"/>
    </font>
    <font>
      <sz val="12"/>
      <color theme="1"/>
      <name val="Calibri"/>
    </font>
    <font>
      <u/>
      <sz val="10"/>
      <color theme="10"/>
      <name val="Calibri"/>
    </font>
    <font>
      <u/>
      <sz val="11"/>
      <color theme="10"/>
      <name val="Calibri"/>
    </font>
    <font>
      <sz val="11"/>
      <color theme="1"/>
      <name val="Calibri"/>
    </font>
    <font>
      <u/>
      <sz val="11"/>
      <color theme="10"/>
      <name val="Calibri"/>
    </font>
    <font>
      <u/>
      <sz val="11"/>
      <color theme="10"/>
      <name val="Calibri"/>
    </font>
    <font>
      <sz val="18"/>
      <color rgb="FF1F497D"/>
      <name val="Cambria"/>
    </font>
    <font>
      <sz val="10"/>
      <color rgb="FF7F7F7F"/>
      <name val="Calibri"/>
    </font>
    <font>
      <sz val="10"/>
      <color theme="0"/>
      <name val="Calibri"/>
    </font>
    <font>
      <u/>
      <sz val="10"/>
      <color theme="10"/>
      <name val="Calibri"/>
    </font>
    <font>
      <b/>
      <sz val="10"/>
      <color theme="1"/>
      <name val="Calibri"/>
    </font>
    <font>
      <u/>
      <sz val="10"/>
      <color theme="10"/>
      <name val="Calibri"/>
    </font>
    <font>
      <sz val="11"/>
      <name val="Calibri"/>
    </font>
    <font>
      <sz val="14"/>
      <color theme="8"/>
      <name val="Cambria"/>
    </font>
    <font>
      <sz val="12"/>
      <color theme="5"/>
      <name val="Calibri"/>
    </font>
    <font>
      <sz val="10"/>
      <color theme="1"/>
      <name val="Wingdings"/>
    </font>
  </fonts>
  <fills count="6">
    <fill>
      <patternFill patternType="none"/>
    </fill>
    <fill>
      <patternFill patternType="gray125"/>
    </fill>
    <fill>
      <patternFill patternType="solid">
        <fgColor theme="8"/>
        <bgColor theme="8"/>
      </patternFill>
    </fill>
    <fill>
      <patternFill patternType="solid">
        <fgColor theme="4"/>
        <bgColor theme="4"/>
      </patternFill>
    </fill>
    <fill>
      <patternFill patternType="solid">
        <fgColor rgb="FFB6DDE8"/>
        <bgColor rgb="FFB6DDE8"/>
      </patternFill>
    </fill>
    <fill>
      <patternFill patternType="solid">
        <fgColor rgb="FFE5B8B7"/>
        <bgColor rgb="FFE5B8B7"/>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8">
    <xf numFmtId="0" fontId="0" fillId="0" borderId="0" xfId="0"/>
    <xf numFmtId="0" fontId="1" fillId="0" borderId="0" xfId="0" applyFont="1"/>
    <xf numFmtId="0" fontId="2" fillId="0" borderId="1" xfId="0" applyFont="1" applyBorder="1" applyAlignment="1">
      <alignment wrapText="1"/>
    </xf>
    <xf numFmtId="0" fontId="4" fillId="2" borderId="1" xfId="0" applyFont="1" applyFill="1" applyBorder="1"/>
    <xf numFmtId="0" fontId="5" fillId="0" borderId="0" xfId="0" applyFont="1"/>
    <xf numFmtId="0" fontId="6" fillId="0" borderId="1" xfId="0" applyFont="1" applyBorder="1"/>
    <xf numFmtId="0" fontId="7" fillId="0" borderId="1" xfId="0" applyFont="1" applyBorder="1"/>
    <xf numFmtId="0" fontId="8" fillId="0" borderId="0" xfId="0" applyFont="1"/>
    <xf numFmtId="0" fontId="9" fillId="0" borderId="1" xfId="0" applyFont="1" applyBorder="1" applyAlignment="1">
      <alignment horizontal="left"/>
    </xf>
    <xf numFmtId="0" fontId="1" fillId="0" borderId="1" xfId="0" applyFont="1" applyBorder="1"/>
    <xf numFmtId="0" fontId="1" fillId="0" borderId="1" xfId="0" applyFont="1" applyBorder="1" applyAlignment="1">
      <alignment horizontal="left"/>
    </xf>
    <xf numFmtId="0" fontId="10" fillId="0" borderId="0" xfId="0" applyFont="1"/>
    <xf numFmtId="0" fontId="11" fillId="0" borderId="2" xfId="0" applyFont="1" applyBorder="1"/>
    <xf numFmtId="0" fontId="1" fillId="0" borderId="3" xfId="0" applyFont="1" applyBorder="1"/>
    <xf numFmtId="0" fontId="1" fillId="0" borderId="4" xfId="0" applyFont="1" applyBorder="1"/>
    <xf numFmtId="0" fontId="12" fillId="0" borderId="5" xfId="0" applyFont="1" applyBorder="1"/>
    <xf numFmtId="0" fontId="12" fillId="0" borderId="0" xfId="0" applyFont="1"/>
    <xf numFmtId="0" fontId="12" fillId="0" borderId="6" xfId="0" applyFont="1" applyBorder="1"/>
    <xf numFmtId="0" fontId="12" fillId="0" borderId="7" xfId="0" applyFont="1" applyBorder="1"/>
    <xf numFmtId="0" fontId="12" fillId="0" borderId="8" xfId="0" applyFont="1" applyBorder="1"/>
    <xf numFmtId="0" fontId="12" fillId="0" borderId="9" xfId="0" applyFont="1" applyBorder="1"/>
    <xf numFmtId="0" fontId="13" fillId="3" borderId="1" xfId="0" applyFont="1" applyFill="1" applyBorder="1"/>
    <xf numFmtId="0" fontId="14" fillId="0" borderId="0" xfId="0" applyFont="1"/>
    <xf numFmtId="0" fontId="15" fillId="0" borderId="0" xfId="0" applyFont="1"/>
    <xf numFmtId="0" fontId="12" fillId="0" borderId="2" xfId="0" applyFont="1" applyBorder="1"/>
    <xf numFmtId="0" fontId="12" fillId="0" borderId="3" xfId="0" applyFont="1" applyBorder="1"/>
    <xf numFmtId="0" fontId="12" fillId="0" borderId="4" xfId="0" applyFont="1" applyBorder="1"/>
    <xf numFmtId="14" fontId="1" fillId="0" borderId="1" xfId="0" applyNumberFormat="1" applyFont="1" applyBorder="1"/>
    <xf numFmtId="22" fontId="1" fillId="0" borderId="1" xfId="0" applyNumberFormat="1" applyFont="1" applyBorder="1"/>
    <xf numFmtId="0" fontId="11" fillId="0" borderId="10" xfId="0" applyFont="1" applyBorder="1"/>
    <xf numFmtId="0" fontId="1" fillId="0" borderId="11" xfId="0" applyFont="1" applyBorder="1"/>
    <xf numFmtId="0" fontId="15" fillId="0" borderId="11" xfId="0" applyFont="1" applyBorder="1"/>
    <xf numFmtId="0" fontId="1" fillId="0" borderId="12" xfId="0" applyFont="1" applyBorder="1"/>
    <xf numFmtId="0" fontId="1" fillId="0" borderId="1" xfId="0" applyFont="1" applyBorder="1" applyAlignment="1">
      <alignment wrapText="1"/>
    </xf>
    <xf numFmtId="0" fontId="16" fillId="0" borderId="0" xfId="0" applyFont="1" applyAlignment="1">
      <alignment horizontal="center"/>
    </xf>
    <xf numFmtId="0" fontId="8" fillId="0" borderId="1" xfId="0" applyFont="1" applyBorder="1" applyAlignment="1">
      <alignment wrapText="1"/>
    </xf>
    <xf numFmtId="0" fontId="1" fillId="0" borderId="1" xfId="0" quotePrefix="1" applyFont="1" applyBorder="1"/>
    <xf numFmtId="0" fontId="13" fillId="3" borderId="1" xfId="0" applyFont="1" applyFill="1" applyBorder="1" applyAlignment="1">
      <alignment wrapText="1"/>
    </xf>
    <xf numFmtId="0" fontId="15" fillId="0" borderId="12" xfId="0" applyFont="1" applyBorder="1"/>
    <xf numFmtId="0" fontId="13" fillId="3" borderId="15" xfId="0" applyFont="1" applyFill="1" applyBorder="1" applyAlignment="1">
      <alignment horizontal="center"/>
    </xf>
    <xf numFmtId="0" fontId="1" fillId="0" borderId="1" xfId="0" applyFont="1" applyBorder="1" applyAlignment="1">
      <alignment horizontal="center" vertical="center"/>
    </xf>
    <xf numFmtId="0" fontId="1" fillId="0" borderId="0" xfId="0" applyFont="1" applyAlignment="1">
      <alignment horizontal="left" vertical="center" wrapText="1"/>
    </xf>
    <xf numFmtId="14" fontId="8" fillId="0" borderId="0" xfId="0" applyNumberFormat="1" applyFont="1"/>
    <xf numFmtId="0" fontId="13" fillId="3" borderId="1" xfId="0" applyFont="1" applyFill="1" applyBorder="1" applyAlignment="1">
      <alignment horizontal="center"/>
    </xf>
    <xf numFmtId="0" fontId="13" fillId="3" borderId="16" xfId="0" applyFont="1" applyFill="1" applyBorder="1"/>
    <xf numFmtId="0" fontId="13" fillId="3" borderId="16" xfId="0" applyFont="1" applyFill="1" applyBorder="1" applyAlignment="1">
      <alignment wrapText="1"/>
    </xf>
    <xf numFmtId="0" fontId="1" fillId="0" borderId="2" xfId="0" applyFont="1" applyBorder="1" applyAlignment="1">
      <alignment horizontal="center"/>
    </xf>
    <xf numFmtId="0" fontId="1" fillId="0" borderId="2" xfId="0" applyFont="1" applyBorder="1"/>
    <xf numFmtId="0" fontId="1" fillId="0" borderId="17" xfId="0" applyFont="1" applyBorder="1"/>
    <xf numFmtId="0" fontId="1" fillId="0" borderId="7" xfId="0" applyFont="1" applyBorder="1"/>
    <xf numFmtId="0" fontId="1" fillId="0" borderId="8" xfId="0" applyFont="1" applyBorder="1"/>
    <xf numFmtId="0" fontId="1" fillId="0" borderId="9" xfId="0" applyFont="1" applyBorder="1"/>
    <xf numFmtId="0" fontId="13" fillId="3" borderId="19" xfId="0" applyFont="1" applyFill="1" applyBorder="1"/>
    <xf numFmtId="0" fontId="13" fillId="3" borderId="20" xfId="0" applyFont="1" applyFill="1" applyBorder="1" applyAlignment="1">
      <alignment wrapText="1"/>
    </xf>
    <xf numFmtId="0" fontId="11" fillId="0" borderId="11" xfId="0" applyFont="1" applyBorder="1"/>
    <xf numFmtId="0" fontId="11" fillId="0" borderId="12" xfId="0" applyFont="1" applyBorder="1"/>
    <xf numFmtId="0" fontId="11" fillId="0" borderId="4" xfId="0" applyFont="1" applyBorder="1"/>
    <xf numFmtId="0" fontId="18" fillId="0" borderId="1" xfId="0" applyFont="1" applyBorder="1"/>
    <xf numFmtId="164" fontId="1" fillId="0" borderId="1" xfId="0" applyNumberFormat="1" applyFont="1" applyBorder="1"/>
    <xf numFmtId="164" fontId="1" fillId="0" borderId="1" xfId="0" applyNumberFormat="1" applyFont="1" applyBorder="1" applyAlignment="1">
      <alignment horizontal="right"/>
    </xf>
    <xf numFmtId="0" fontId="1" fillId="0" borderId="1" xfId="0" applyFont="1" applyBorder="1" applyAlignment="1">
      <alignment horizontal="right"/>
    </xf>
    <xf numFmtId="19" fontId="1" fillId="0" borderId="1" xfId="0" applyNumberFormat="1" applyFont="1" applyBorder="1"/>
    <xf numFmtId="165" fontId="1" fillId="0" borderId="1" xfId="0" applyNumberFormat="1" applyFont="1" applyBorder="1"/>
    <xf numFmtId="0" fontId="11" fillId="0" borderId="3" xfId="0" applyFont="1" applyBorder="1"/>
    <xf numFmtId="0" fontId="8" fillId="0" borderId="11" xfId="0" applyFont="1" applyBorder="1"/>
    <xf numFmtId="0" fontId="8" fillId="0" borderId="12" xfId="0" applyFont="1" applyBorder="1"/>
    <xf numFmtId="0" fontId="8" fillId="0" borderId="3" xfId="0" applyFont="1" applyBorder="1"/>
    <xf numFmtId="0" fontId="8" fillId="0" borderId="4" xfId="0" applyFont="1" applyBorder="1"/>
    <xf numFmtId="14" fontId="1" fillId="0" borderId="2" xfId="0" applyNumberFormat="1" applyFont="1" applyBorder="1"/>
    <xf numFmtId="0" fontId="1" fillId="0" borderId="4" xfId="0" applyFont="1" applyBorder="1" applyAlignment="1">
      <alignment wrapText="1"/>
    </xf>
    <xf numFmtId="0" fontId="1" fillId="0" borderId="1" xfId="0" applyFont="1" applyBorder="1" applyAlignment="1">
      <alignment horizontal="center"/>
    </xf>
    <xf numFmtId="0" fontId="13" fillId="3" borderId="20" xfId="0" applyFont="1" applyFill="1" applyBorder="1"/>
    <xf numFmtId="14" fontId="1" fillId="0" borderId="1" xfId="0" applyNumberFormat="1" applyFont="1" applyBorder="1" applyAlignment="1">
      <alignment wrapText="1"/>
    </xf>
    <xf numFmtId="0" fontId="19" fillId="0" borderId="2" xfId="0" applyFont="1" applyBorder="1"/>
    <xf numFmtId="0" fontId="19" fillId="0" borderId="3" xfId="0" applyFont="1" applyBorder="1"/>
    <xf numFmtId="0" fontId="19" fillId="0" borderId="4" xfId="0" applyFont="1" applyBorder="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1" fillId="0" borderId="5" xfId="0" applyFont="1" applyBorder="1" applyAlignment="1">
      <alignment wrapText="1"/>
    </xf>
    <xf numFmtId="0" fontId="1" fillId="0" borderId="12" xfId="0" applyFont="1" applyBorder="1" applyAlignment="1">
      <alignment wrapText="1"/>
    </xf>
    <xf numFmtId="164" fontId="1" fillId="0" borderId="0" xfId="0" applyNumberFormat="1" applyFont="1"/>
    <xf numFmtId="0" fontId="3" fillId="0" borderId="0" xfId="0" applyFont="1" applyAlignment="1">
      <alignment horizontal="center"/>
    </xf>
    <xf numFmtId="0" fontId="0" fillId="0" borderId="0" xfId="0"/>
    <xf numFmtId="0" fontId="16" fillId="0" borderId="0" xfId="0" applyFont="1" applyAlignment="1">
      <alignment horizontal="center"/>
    </xf>
    <xf numFmtId="0" fontId="13" fillId="3" borderId="13" xfId="0" applyFont="1" applyFill="1" applyBorder="1" applyAlignment="1">
      <alignment horizontal="center"/>
    </xf>
    <xf numFmtId="0" fontId="17" fillId="0" borderId="14" xfId="0" applyFont="1" applyBorder="1"/>
    <xf numFmtId="0" fontId="1" fillId="0" borderId="2" xfId="0" applyFont="1" applyBorder="1" applyAlignment="1">
      <alignment horizontal="left" vertical="center" wrapText="1"/>
    </xf>
    <xf numFmtId="0" fontId="17" fillId="0" borderId="3" xfId="0" applyFont="1" applyBorder="1"/>
    <xf numFmtId="0" fontId="17" fillId="0" borderId="4" xfId="0" applyFont="1" applyBorder="1"/>
    <xf numFmtId="0" fontId="13" fillId="3" borderId="2" xfId="0" applyFont="1" applyFill="1" applyBorder="1" applyAlignment="1">
      <alignment horizontal="center"/>
    </xf>
    <xf numFmtId="0" fontId="17" fillId="0" borderId="18" xfId="0" applyFont="1" applyBorder="1"/>
    <xf numFmtId="0" fontId="1" fillId="0" borderId="2" xfId="0" applyFont="1" applyBorder="1" applyAlignment="1">
      <alignment horizontal="center"/>
    </xf>
    <xf numFmtId="14" fontId="1" fillId="0" borderId="2" xfId="0" applyNumberFormat="1" applyFont="1" applyBorder="1" applyAlignment="1">
      <alignment horizontal="left" wrapText="1"/>
    </xf>
    <xf numFmtId="0" fontId="1" fillId="0" borderId="2" xfId="0" applyFont="1" applyBorder="1" applyAlignment="1">
      <alignment horizontal="left" wrapText="1"/>
    </xf>
    <xf numFmtId="0" fontId="1" fillId="0" borderId="2" xfId="0" applyFont="1" applyBorder="1" applyAlignment="1">
      <alignment horizontal="center" wrapText="1"/>
    </xf>
    <xf numFmtId="0" fontId="8" fillId="0" borderId="0" xfId="0" applyFont="1"/>
    <xf numFmtId="14" fontId="1"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13</xdr:row>
      <xdr:rowOff>104775</xdr:rowOff>
    </xdr:from>
    <xdr:ext cx="9791700" cy="2266950"/>
    <xdr:sp macro="" textlink="">
      <xdr:nvSpPr>
        <xdr:cNvPr id="3" name="Shape 3">
          <a:extLst>
            <a:ext uri="{FF2B5EF4-FFF2-40B4-BE49-F238E27FC236}">
              <a16:creationId xmlns:a16="http://schemas.microsoft.com/office/drawing/2014/main" id="{00000000-0008-0000-0300-000003000000}"/>
            </a:ext>
          </a:extLst>
        </xdr:cNvPr>
        <xdr:cNvSpPr txBox="1"/>
      </xdr:nvSpPr>
      <xdr:spPr>
        <a:xfrm>
          <a:off x="459675" y="2656050"/>
          <a:ext cx="9772650" cy="22479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Cells in range that contain TRUE or FALSE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 cell in average_range is an empty cell, AVERAGEIF ignores it.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range is a blank or text value, AVERAGEIF returns the #DIV0!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 cell in criteria is empty, AVERAGEIF treats it as a 0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no cells in the range meet the criteria, AVERAGEIF returns the #DIV/0!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You can use the wildcard characters, question mark (?) and asterisk (*), in criteria. A question mark matches any single character; an asterisk matches any sequence of characters. If you want to find an actual question mark or asterisk, type a tilde (~) before the character.</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t>
          </a:r>
          <a:r>
            <a:rPr lang="en-US" sz="1100" b="1" i="0">
              <a:solidFill>
                <a:schemeClr val="dk1"/>
              </a:solidFill>
              <a:latin typeface="Calibri"/>
              <a:ea typeface="Calibri"/>
              <a:cs typeface="Calibri"/>
              <a:sym typeface="Calibri"/>
            </a:rPr>
            <a:t>Average_range</a:t>
          </a:r>
          <a:r>
            <a:rPr lang="en-US" sz="1100" b="0" i="0">
              <a:solidFill>
                <a:schemeClr val="dk1"/>
              </a:solidFill>
              <a:latin typeface="Calibri"/>
              <a:ea typeface="Calibri"/>
              <a:cs typeface="Calibri"/>
              <a:sym typeface="Calibri"/>
            </a:rPr>
            <a:t> does not have to be the same size and shape as </a:t>
          </a:r>
          <a:r>
            <a:rPr lang="en-US" sz="1100" b="1" i="0">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 The actual cells that are averaged are determined by using the top, left cell in </a:t>
          </a:r>
          <a:r>
            <a:rPr lang="en-US" sz="1100" b="1" i="0">
              <a:solidFill>
                <a:schemeClr val="dk1"/>
              </a:solidFill>
              <a:latin typeface="Calibri"/>
              <a:ea typeface="Calibri"/>
              <a:cs typeface="Calibri"/>
              <a:sym typeface="Calibri"/>
            </a:rPr>
            <a:t>average_range</a:t>
          </a:r>
          <a:r>
            <a:rPr lang="en-US" sz="1100" b="0" i="0">
              <a:solidFill>
                <a:schemeClr val="dk1"/>
              </a:solidFill>
              <a:latin typeface="Calibri"/>
              <a:ea typeface="Calibri"/>
              <a:cs typeface="Calibri"/>
              <a:sym typeface="Calibri"/>
            </a:rPr>
            <a:t> as the beginning cell, and then including cells that correspond in size and shape to </a:t>
          </a:r>
          <a:r>
            <a:rPr lang="en-US" sz="1100" b="1" i="0">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a:t>
          </a:r>
          <a:endParaRPr sz="1100"/>
        </a:p>
      </xdr:txBody>
    </xdr:sp>
    <xdr:clientData fLocksWithSheet="0"/>
  </xdr:oneCellAnchor>
  <xdr:oneCellAnchor>
    <xdr:from>
      <xdr:col>5</xdr:col>
      <xdr:colOff>0</xdr:colOff>
      <xdr:row>43</xdr:row>
      <xdr:rowOff>104775</xdr:rowOff>
    </xdr:from>
    <xdr:ext cx="9782175" cy="1457325"/>
    <xdr:sp macro="" textlink="">
      <xdr:nvSpPr>
        <xdr:cNvPr id="4" name="Shape 4">
          <a:extLst>
            <a:ext uri="{FF2B5EF4-FFF2-40B4-BE49-F238E27FC236}">
              <a16:creationId xmlns:a16="http://schemas.microsoft.com/office/drawing/2014/main" id="{00000000-0008-0000-0300-000004000000}"/>
            </a:ext>
          </a:extLst>
        </xdr:cNvPr>
        <xdr:cNvSpPr txBox="1"/>
      </xdr:nvSpPr>
      <xdr:spPr>
        <a:xfrm>
          <a:off x="464438" y="3056100"/>
          <a:ext cx="9763125" cy="14478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SUMIF function returns incorrect results when you use it to match strings longer than 255 characters or to the string #VALUE!.</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a:t>
          </a:r>
          <a:r>
            <a:rPr lang="en-US" sz="1100" b="1" i="1">
              <a:solidFill>
                <a:schemeClr val="dk1"/>
              </a:solidFill>
              <a:latin typeface="Calibri"/>
              <a:ea typeface="Calibri"/>
              <a:cs typeface="Calibri"/>
              <a:sym typeface="Calibri"/>
            </a:rPr>
            <a:t>sum_range</a:t>
          </a:r>
          <a:r>
            <a:rPr lang="en-US" sz="1100" b="0" i="0">
              <a:solidFill>
                <a:schemeClr val="dk1"/>
              </a:solidFill>
              <a:latin typeface="Calibri"/>
              <a:ea typeface="Calibri"/>
              <a:cs typeface="Calibri"/>
              <a:sym typeface="Calibri"/>
            </a:rPr>
            <a:t> argument does not have to be the same size and shape as the </a:t>
          </a:r>
          <a:r>
            <a:rPr lang="en-US" sz="1100" b="1" i="1">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 argument. The actual cells that are added are determined by using the upper leftmost cell in the </a:t>
          </a:r>
          <a:r>
            <a:rPr lang="en-US" sz="1100" b="1" i="1">
              <a:solidFill>
                <a:schemeClr val="dk1"/>
              </a:solidFill>
              <a:latin typeface="Calibri"/>
              <a:ea typeface="Calibri"/>
              <a:cs typeface="Calibri"/>
              <a:sym typeface="Calibri"/>
            </a:rPr>
            <a:t>sum_range</a:t>
          </a:r>
          <a:r>
            <a:rPr lang="en-US" sz="1100" b="0" i="0">
              <a:solidFill>
                <a:schemeClr val="dk1"/>
              </a:solidFill>
              <a:latin typeface="Calibri"/>
              <a:ea typeface="Calibri"/>
              <a:cs typeface="Calibri"/>
              <a:sym typeface="Calibri"/>
            </a:rPr>
            <a:t> argument as the beginning cell, and then including cells that correspond in size and shape to the </a:t>
          </a:r>
          <a:r>
            <a:rPr lang="en-US" sz="1100" b="1" i="1">
              <a:solidFill>
                <a:schemeClr val="dk1"/>
              </a:solidFill>
              <a:latin typeface="Calibri"/>
              <a:ea typeface="Calibri"/>
              <a:cs typeface="Calibri"/>
              <a:sym typeface="Calibri"/>
            </a:rPr>
            <a:t>range</a:t>
          </a:r>
          <a:r>
            <a:rPr lang="en-US" sz="1100" b="0" i="0">
              <a:solidFill>
                <a:schemeClr val="dk1"/>
              </a:solidFill>
              <a:latin typeface="Calibri"/>
              <a:ea typeface="Calibri"/>
              <a:cs typeface="Calibri"/>
              <a:sym typeface="Calibri"/>
            </a:rPr>
            <a:t> argument.</a:t>
          </a:r>
          <a:endParaRPr sz="1400"/>
        </a:p>
        <a:p>
          <a:pPr marL="0" lvl="0" indent="0" algn="l" rtl="0">
            <a:spcBef>
              <a:spcPts val="0"/>
            </a:spcBef>
            <a:spcAft>
              <a:spcPts val="0"/>
            </a:spcAft>
            <a:buNone/>
          </a:pPr>
          <a:endParaRPr sz="1100"/>
        </a:p>
      </xdr:txBody>
    </xdr:sp>
    <xdr:clientData fLocksWithSheet="0"/>
  </xdr:oneCellAnchor>
  <xdr:oneCellAnchor>
    <xdr:from>
      <xdr:col>5</xdr:col>
      <xdr:colOff>0</xdr:colOff>
      <xdr:row>73</xdr:row>
      <xdr:rowOff>104775</xdr:rowOff>
    </xdr:from>
    <xdr:ext cx="9782175" cy="1457325"/>
    <xdr:sp macro="" textlink="">
      <xdr:nvSpPr>
        <xdr:cNvPr id="5" name="Shape 5">
          <a:extLst>
            <a:ext uri="{FF2B5EF4-FFF2-40B4-BE49-F238E27FC236}">
              <a16:creationId xmlns:a16="http://schemas.microsoft.com/office/drawing/2014/main" id="{00000000-0008-0000-0300-000005000000}"/>
            </a:ext>
          </a:extLst>
        </xdr:cNvPr>
        <xdr:cNvSpPr txBox="1"/>
      </xdr:nvSpPr>
      <xdr:spPr>
        <a:xfrm>
          <a:off x="464438" y="3056100"/>
          <a:ext cx="9763125" cy="14478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COUNTIF function returns incorrect results when you use it to match strings longer than 255 characters. </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Be sure to enclose the </a:t>
          </a:r>
          <a:r>
            <a:rPr lang="en-US" sz="1100" b="1" i="1">
              <a:solidFill>
                <a:schemeClr val="dk1"/>
              </a:solidFill>
              <a:latin typeface="Calibri"/>
              <a:ea typeface="Calibri"/>
              <a:cs typeface="Calibri"/>
              <a:sym typeface="Calibri"/>
            </a:rPr>
            <a:t>criteria</a:t>
          </a:r>
          <a:r>
            <a:rPr lang="en-US" sz="1100" b="0" i="0">
              <a:solidFill>
                <a:schemeClr val="dk1"/>
              </a:solidFill>
              <a:latin typeface="Calibri"/>
              <a:ea typeface="Calibri"/>
              <a:cs typeface="Calibri"/>
              <a:sym typeface="Calibri"/>
            </a:rPr>
            <a:t> argument in quotes.</a:t>
          </a:r>
          <a:endParaRPr sz="1100"/>
        </a:p>
      </xdr:txBody>
    </xdr:sp>
    <xdr:clientData fLocksWithSheet="0"/>
  </xdr:oneCellAnchor>
  <xdr:oneCellAnchor>
    <xdr:from>
      <xdr:col>5</xdr:col>
      <xdr:colOff>0</xdr:colOff>
      <xdr:row>99</xdr:row>
      <xdr:rowOff>66675</xdr:rowOff>
    </xdr:from>
    <xdr:ext cx="9782175" cy="2171700"/>
    <xdr:sp macro="" textlink="">
      <xdr:nvSpPr>
        <xdr:cNvPr id="6" name="Shape 6">
          <a:extLst>
            <a:ext uri="{FF2B5EF4-FFF2-40B4-BE49-F238E27FC236}">
              <a16:creationId xmlns:a16="http://schemas.microsoft.com/office/drawing/2014/main" id="{00000000-0008-0000-0300-000006000000}"/>
            </a:ext>
          </a:extLst>
        </xdr:cNvPr>
        <xdr:cNvSpPr txBox="1"/>
      </xdr:nvSpPr>
      <xdr:spPr>
        <a:xfrm>
          <a:off x="464438" y="2708438"/>
          <a:ext cx="9763125" cy="21431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average_range is a blank or text value, AVERAGEIFS returns the #DIV0!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 cell in a criteria range is empty, AVERAGEIFS treats it as a 0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Cells in range that contain TRUE evaluate as 1; cells in range that contain FALSE evaluate as 0 (zero).</a:t>
          </a:r>
          <a:r>
            <a:rPr lang="en-US" sz="1100" b="0" i="0">
              <a:solidFill>
                <a:srgbClr val="FF0000"/>
              </a:solidFill>
              <a:latin typeface="Calibri"/>
              <a:ea typeface="Calibri"/>
              <a:cs typeface="Calibri"/>
              <a:sym typeface="Calibri"/>
            </a:rPr>
            <a:t> *Remember in AVERAGEIF() function TRUE or FALSE statements were neglected.</a:t>
          </a:r>
          <a:r>
            <a:rPr lang="en-US" sz="1100" b="0" i="0">
              <a:solidFill>
                <a:schemeClr val="dk1"/>
              </a:solidFill>
              <a:latin typeface="Calibri"/>
              <a:ea typeface="Calibri"/>
              <a:cs typeface="Calibri"/>
              <a:sym typeface="Calibri"/>
            </a:rPr>
            <a:t> </a:t>
          </a: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Each cell in average_range is used in the average calculation only if all of the corresponding criteria specified are true for that cell.</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Unlike the range and criteria arguments in the AVERAGEIF function, in AVERAGEIFS each criteria_range must be the same size and shape as sum_range.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cells in average_range cannot be translated into numbers, AVERAGEIFS returns the #DIV0!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there are no cells that meet all the criteria, AVERAGEIFS returns the #DIV/0!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You can use the wildcard characters, question mark (?) and asterisk (*), in criteria. A question mark matches any single character; an asterisk matches any sequence of characters. If you want to find an actual question mark or asterisk, type a tilde (~) before the character.</a:t>
          </a:r>
          <a:endParaRPr sz="1400"/>
        </a:p>
        <a:p>
          <a:pPr marL="0" lvl="0" indent="0" algn="l" rtl="0">
            <a:spcBef>
              <a:spcPts val="0"/>
            </a:spcBef>
            <a:spcAft>
              <a:spcPts val="0"/>
            </a:spcAft>
            <a:buNone/>
          </a:pPr>
          <a:endParaRPr sz="1100"/>
        </a:p>
      </xdr:txBody>
    </xdr:sp>
    <xdr:clientData fLocksWithSheet="0"/>
  </xdr:oneCellAnchor>
  <xdr:oneCellAnchor>
    <xdr:from>
      <xdr:col>5</xdr:col>
      <xdr:colOff>0</xdr:colOff>
      <xdr:row>145</xdr:row>
      <xdr:rowOff>66675</xdr:rowOff>
    </xdr:from>
    <xdr:ext cx="9782175" cy="1457325"/>
    <xdr:sp macro="" textlink="">
      <xdr:nvSpPr>
        <xdr:cNvPr id="7" name="Shape 7">
          <a:extLst>
            <a:ext uri="{FF2B5EF4-FFF2-40B4-BE49-F238E27FC236}">
              <a16:creationId xmlns:a16="http://schemas.microsoft.com/office/drawing/2014/main" id="{00000000-0008-0000-0300-000007000000}"/>
            </a:ext>
          </a:extLst>
        </xdr:cNvPr>
        <xdr:cNvSpPr txBox="1"/>
      </xdr:nvSpPr>
      <xdr:spPr>
        <a:xfrm>
          <a:off x="464438" y="3060863"/>
          <a:ext cx="9763125" cy="14382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Each range's criteria is applied one cell at a time. If all of the first cells meet their associated criteria, the count increases by 1. If all of the second cells meet their associated criteria, the count increases by 1 again, and so on until all of the cells are evaluated.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criteria argument is a reference to an empty cell, the </a:t>
          </a:r>
          <a:r>
            <a:rPr lang="en-US" sz="1100" b="1" i="0">
              <a:solidFill>
                <a:schemeClr val="dk1"/>
              </a:solidFill>
              <a:latin typeface="Calibri"/>
              <a:ea typeface="Calibri"/>
              <a:cs typeface="Calibri"/>
              <a:sym typeface="Calibri"/>
            </a:rPr>
            <a:t>COUNTIFS</a:t>
          </a:r>
          <a:r>
            <a:rPr lang="en-US" sz="1100" b="0" i="0">
              <a:solidFill>
                <a:schemeClr val="dk1"/>
              </a:solidFill>
              <a:latin typeface="Calibri"/>
              <a:ea typeface="Calibri"/>
              <a:cs typeface="Calibri"/>
              <a:sym typeface="Calibri"/>
            </a:rPr>
            <a:t> function treats the empty cell as a 0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You can use the wildcard characters— the question mark (?) and asterisk (*) — in criteria. A question mark matches any single character, and an asterisk matches any sequence of characters. If you want to find an actual question mark or asterisk, type a tilde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before the character.</a:t>
          </a:r>
          <a:endParaRPr sz="1400"/>
        </a:p>
        <a:p>
          <a:pPr marL="0" lvl="0" indent="0" algn="l" rtl="0">
            <a:spcBef>
              <a:spcPts val="0"/>
            </a:spcBef>
            <a:spcAft>
              <a:spcPts val="0"/>
            </a:spcAft>
            <a:buNone/>
          </a:pPr>
          <a:endParaRPr sz="1100"/>
        </a:p>
      </xdr:txBody>
    </xdr:sp>
    <xdr:clientData fLocksWithSheet="0"/>
  </xdr:oneCellAnchor>
  <xdr:oneCellAnchor>
    <xdr:from>
      <xdr:col>4</xdr:col>
      <xdr:colOff>114300</xdr:colOff>
      <xdr:row>185</xdr:row>
      <xdr:rowOff>19050</xdr:rowOff>
    </xdr:from>
    <xdr:ext cx="9782175" cy="904875"/>
    <xdr:sp macro="" textlink="">
      <xdr:nvSpPr>
        <xdr:cNvPr id="8" name="Shape 8">
          <a:extLst>
            <a:ext uri="{FF2B5EF4-FFF2-40B4-BE49-F238E27FC236}">
              <a16:creationId xmlns:a16="http://schemas.microsoft.com/office/drawing/2014/main" id="{00000000-0008-0000-0300-000008000000}"/>
            </a:ext>
          </a:extLst>
        </xdr:cNvPr>
        <xdr:cNvSpPr txBox="1"/>
      </xdr:nvSpPr>
      <xdr:spPr>
        <a:xfrm>
          <a:off x="464438" y="3341850"/>
          <a:ext cx="9763125" cy="8763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Value or Value_if_na is an empty cell, IFNA treats it as an empty string value ("").</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Value is an array formula, IFNA returns an array of results for each cell in the range specified in value.</a:t>
          </a:r>
          <a:endParaRPr sz="1400"/>
        </a:p>
        <a:p>
          <a:pPr marL="0" lvl="0" indent="0" algn="l" rtl="0">
            <a:spcBef>
              <a:spcPts val="0"/>
            </a:spcBef>
            <a:spcAft>
              <a:spcPts val="0"/>
            </a:spcAft>
            <a:buNone/>
          </a:pP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-9525</xdr:colOff>
      <xdr:row>8</xdr:row>
      <xdr:rowOff>38100</xdr:rowOff>
    </xdr:from>
    <xdr:ext cx="9620250" cy="1000125"/>
    <xdr:sp macro="" textlink="">
      <xdr:nvSpPr>
        <xdr:cNvPr id="9" name="Shape 9">
          <a:extLst>
            <a:ext uri="{FF2B5EF4-FFF2-40B4-BE49-F238E27FC236}">
              <a16:creationId xmlns:a16="http://schemas.microsoft.com/office/drawing/2014/main" id="{00000000-0008-0000-0400-000009000000}"/>
            </a:ext>
          </a:extLst>
        </xdr:cNvPr>
        <xdr:cNvSpPr txBox="1"/>
      </xdr:nvSpPr>
      <xdr:spPr>
        <a:xfrm>
          <a:off x="545400" y="3284700"/>
          <a:ext cx="9601200" cy="9906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 cell range or reference, only numeric values in the reference or range can be added. Empty cells, logical values like TRUE, or text are ignored.</a:t>
          </a:r>
          <a:endParaRPr sz="1100"/>
        </a:p>
        <a:p>
          <a:pPr marL="0" lvl="0" indent="0" algn="l" rtl="0">
            <a:spcBef>
              <a:spcPts val="0"/>
            </a:spcBef>
            <a:spcAft>
              <a:spcPts val="0"/>
            </a:spcAft>
            <a:buNone/>
          </a:pPr>
          <a:endParaRPr sz="1100"/>
        </a:p>
      </xdr:txBody>
    </xdr:sp>
    <xdr:clientData fLocksWithSheet="0"/>
  </xdr:oneCellAnchor>
  <xdr:oneCellAnchor>
    <xdr:from>
      <xdr:col>6</xdr:col>
      <xdr:colOff>-9525</xdr:colOff>
      <xdr:row>23</xdr:row>
      <xdr:rowOff>0</xdr:rowOff>
    </xdr:from>
    <xdr:ext cx="9620250" cy="2057400"/>
    <xdr:sp macro="" textlink="">
      <xdr:nvSpPr>
        <xdr:cNvPr id="10" name="Shape 10">
          <a:extLst>
            <a:ext uri="{FF2B5EF4-FFF2-40B4-BE49-F238E27FC236}">
              <a16:creationId xmlns:a16="http://schemas.microsoft.com/office/drawing/2014/main" id="{00000000-0008-0000-0400-00000A000000}"/>
            </a:ext>
          </a:extLst>
        </xdr:cNvPr>
        <xdr:cNvSpPr txBox="1"/>
      </xdr:nvSpPr>
      <xdr:spPr>
        <a:xfrm>
          <a:off x="545400" y="2760825"/>
          <a:ext cx="9601200" cy="20383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either be numbers or names, ranges, or cell references that contain numbers.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 range or cell reference argument contains text, logical values, or empty cells, those values are ignored; however, cells with the value zero are included.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want to include logical values and text representations of numbers in a reference as part of the calculation, use the </a:t>
          </a:r>
          <a:r>
            <a:rPr lang="en-US" sz="1100" b="1" i="0">
              <a:solidFill>
                <a:schemeClr val="dk1"/>
              </a:solidFill>
              <a:latin typeface="Calibri"/>
              <a:ea typeface="Calibri"/>
              <a:cs typeface="Calibri"/>
              <a:sym typeface="Calibri"/>
            </a:rPr>
            <a:t>AVERAGEA</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want to calculate the average of only the values that meet certain criteria, use the </a:t>
          </a:r>
          <a:r>
            <a:rPr lang="en-US" sz="1100" b="1" i="0">
              <a:solidFill>
                <a:schemeClr val="dk1"/>
              </a:solidFill>
              <a:latin typeface="Calibri"/>
              <a:ea typeface="Calibri"/>
              <a:cs typeface="Calibri"/>
              <a:sym typeface="Calibri"/>
            </a:rPr>
            <a:t>AVERAGEIF</a:t>
          </a:r>
          <a:r>
            <a:rPr lang="en-US" sz="1100" b="0" i="0">
              <a:solidFill>
                <a:schemeClr val="dk1"/>
              </a:solidFill>
              <a:latin typeface="Calibri"/>
              <a:ea typeface="Calibri"/>
              <a:cs typeface="Calibri"/>
              <a:sym typeface="Calibri"/>
            </a:rPr>
            <a:t> function or the </a:t>
          </a:r>
          <a:r>
            <a:rPr lang="en-US" sz="1100" b="1" i="0">
              <a:solidFill>
                <a:schemeClr val="dk1"/>
              </a:solidFill>
              <a:latin typeface="Calibri"/>
              <a:ea typeface="Calibri"/>
              <a:cs typeface="Calibri"/>
              <a:sym typeface="Calibri"/>
            </a:rPr>
            <a:t>AVERAGEIFS</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42</xdr:row>
      <xdr:rowOff>19050</xdr:rowOff>
    </xdr:from>
    <xdr:ext cx="9620250" cy="2209800"/>
    <xdr:sp macro="" textlink="">
      <xdr:nvSpPr>
        <xdr:cNvPr id="11" name="Shape 11">
          <a:extLst>
            <a:ext uri="{FF2B5EF4-FFF2-40B4-BE49-F238E27FC236}">
              <a16:creationId xmlns:a16="http://schemas.microsoft.com/office/drawing/2014/main" id="{00000000-0008-0000-0400-00000B000000}"/>
            </a:ext>
          </a:extLst>
        </xdr:cNvPr>
        <xdr:cNvSpPr txBox="1"/>
      </xdr:nvSpPr>
      <xdr:spPr>
        <a:xfrm>
          <a:off x="545400" y="2679863"/>
          <a:ext cx="9601200" cy="22002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contain TRUE evaluate as 1; arguments that contain FALSE evaluate as 0 (zero).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Array or reference arguments that contain text evaluate as 0 (zero). Empty text ("") evaluates as 0 (zero).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do not want to include logical values and text representations of numbers in a reference as part of the calculation, use the AVERAGE function.</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62</xdr:row>
      <xdr:rowOff>19050</xdr:rowOff>
    </xdr:from>
    <xdr:ext cx="9620250" cy="1905000"/>
    <xdr:sp macro="" textlink="">
      <xdr:nvSpPr>
        <xdr:cNvPr id="12" name="Shape 12">
          <a:extLst>
            <a:ext uri="{FF2B5EF4-FFF2-40B4-BE49-F238E27FC236}">
              <a16:creationId xmlns:a16="http://schemas.microsoft.com/office/drawing/2014/main" id="{00000000-0008-0000-0400-00000C000000}"/>
            </a:ext>
          </a:extLst>
        </xdr:cNvPr>
        <xdr:cNvSpPr txBox="1"/>
      </xdr:nvSpPr>
      <xdr:spPr>
        <a:xfrm>
          <a:off x="545400" y="2841788"/>
          <a:ext cx="9601200" cy="18764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numbers, dates, or a text representation of numbers (for example, a number enclosed in quotation marks, such as "1")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are not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an array or reference, only numbers in that array or reference are counted. Empty cells, logical values, text, or error values in the array or reference are not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want to count logical values, text, or error values, use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want to count only numbers that meet certain criteria, use the </a:t>
          </a:r>
          <a:r>
            <a:rPr lang="en-US" sz="1100" b="1" i="0">
              <a:solidFill>
                <a:schemeClr val="dk1"/>
              </a:solidFill>
              <a:latin typeface="Calibri"/>
              <a:ea typeface="Calibri"/>
              <a:cs typeface="Calibri"/>
              <a:sym typeface="Calibri"/>
            </a:rPr>
            <a:t>COUNTIF</a:t>
          </a:r>
          <a:r>
            <a:rPr lang="en-US" sz="1100" b="0" i="0">
              <a:solidFill>
                <a:schemeClr val="dk1"/>
              </a:solidFill>
              <a:latin typeface="Calibri"/>
              <a:ea typeface="Calibri"/>
              <a:cs typeface="Calibri"/>
              <a:sym typeface="Calibri"/>
            </a:rPr>
            <a:t> function or the </a:t>
          </a:r>
          <a:r>
            <a:rPr lang="en-US" sz="1100" b="1" i="0">
              <a:solidFill>
                <a:schemeClr val="dk1"/>
              </a:solidFill>
              <a:latin typeface="Calibri"/>
              <a:ea typeface="Calibri"/>
              <a:cs typeface="Calibri"/>
              <a:sym typeface="Calibri"/>
            </a:rPr>
            <a:t>COUNTIFS</a:t>
          </a:r>
          <a:r>
            <a:rPr lang="en-US" sz="1100" b="0" i="0">
              <a:solidFill>
                <a:schemeClr val="dk1"/>
              </a:solidFill>
              <a:latin typeface="Calibri"/>
              <a:ea typeface="Calibri"/>
              <a:cs typeface="Calibri"/>
              <a:sym typeface="Calibri"/>
            </a:rPr>
            <a:t>function.</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80</xdr:row>
      <xdr:rowOff>19050</xdr:rowOff>
    </xdr:from>
    <xdr:ext cx="9620250" cy="1419225"/>
    <xdr:sp macro="" textlink="">
      <xdr:nvSpPr>
        <xdr:cNvPr id="13" name="Shape 13">
          <a:extLst>
            <a:ext uri="{FF2B5EF4-FFF2-40B4-BE49-F238E27FC236}">
              <a16:creationId xmlns:a16="http://schemas.microsoft.com/office/drawing/2014/main" id="{00000000-0008-0000-0400-00000D000000}"/>
            </a:ext>
          </a:extLst>
        </xdr:cNvPr>
        <xdr:cNvSpPr txBox="1"/>
      </xdr:nvSpPr>
      <xdr:spPr>
        <a:xfrm>
          <a:off x="545400" y="3079913"/>
          <a:ext cx="9601200" cy="14001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 counts cells containing any type of information, including error values and empty text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For example, if the range contains a formula that returns an empty string,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 counts that value. The </a:t>
          </a:r>
          <a:r>
            <a:rPr lang="en-US" sz="1100" b="1" i="0">
              <a:solidFill>
                <a:schemeClr val="dk1"/>
              </a:solidFill>
              <a:latin typeface="Calibri"/>
              <a:ea typeface="Calibri"/>
              <a:cs typeface="Calibri"/>
              <a:sym typeface="Calibri"/>
            </a:rPr>
            <a:t>COUNTA</a:t>
          </a:r>
          <a:r>
            <a:rPr lang="en-US" sz="1100" b="0" i="0">
              <a:solidFill>
                <a:schemeClr val="dk1"/>
              </a:solidFill>
              <a:latin typeface="Calibri"/>
              <a:ea typeface="Calibri"/>
              <a:cs typeface="Calibri"/>
              <a:sym typeface="Calibri"/>
            </a:rPr>
            <a:t> function does not count empty cells.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do not need to count logical values, text, or error values (in other words, if you want to count only cells that contain numbers), use the </a:t>
          </a:r>
          <a:r>
            <a:rPr lang="en-US" sz="1100" b="1" i="0">
              <a:solidFill>
                <a:schemeClr val="dk1"/>
              </a:solidFill>
              <a:latin typeface="Calibri"/>
              <a:ea typeface="Calibri"/>
              <a:cs typeface="Calibri"/>
              <a:sym typeface="Calibri"/>
            </a:rPr>
            <a:t>COUNT</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want to count only cells that meet certain criteria, use the </a:t>
          </a:r>
          <a:r>
            <a:rPr lang="en-US" sz="1100" b="1" i="0">
              <a:solidFill>
                <a:schemeClr val="dk1"/>
              </a:solidFill>
              <a:latin typeface="Calibri"/>
              <a:ea typeface="Calibri"/>
              <a:cs typeface="Calibri"/>
              <a:sym typeface="Calibri"/>
            </a:rPr>
            <a:t>COUNTIF</a:t>
          </a:r>
          <a:r>
            <a:rPr lang="en-US" sz="1100" b="0" i="0">
              <a:solidFill>
                <a:schemeClr val="dk1"/>
              </a:solidFill>
              <a:latin typeface="Calibri"/>
              <a:ea typeface="Calibri"/>
              <a:cs typeface="Calibri"/>
              <a:sym typeface="Calibri"/>
            </a:rPr>
            <a:t> function or the </a:t>
          </a:r>
          <a:r>
            <a:rPr lang="en-US" sz="1100" b="1" i="0">
              <a:solidFill>
                <a:schemeClr val="dk1"/>
              </a:solidFill>
              <a:latin typeface="Calibri"/>
              <a:ea typeface="Calibri"/>
              <a:cs typeface="Calibri"/>
              <a:sym typeface="Calibri"/>
            </a:rPr>
            <a:t>COUNTIFS</a:t>
          </a:r>
          <a:r>
            <a:rPr lang="en-US" sz="1100" b="0" i="0">
              <a:solidFill>
                <a:schemeClr val="dk1"/>
              </a:solidFill>
              <a:latin typeface="Calibri"/>
              <a:ea typeface="Calibri"/>
              <a:cs typeface="Calibri"/>
              <a:sym typeface="Calibri"/>
            </a:rPr>
            <a:t> function.</a:t>
          </a:r>
          <a:endParaRPr sz="1400"/>
        </a:p>
        <a:p>
          <a:pPr marL="0" lvl="0" indent="0" algn="l" rtl="0">
            <a:spcBef>
              <a:spcPts val="0"/>
            </a:spcBef>
            <a:spcAft>
              <a:spcPts val="0"/>
            </a:spcAft>
            <a:buNone/>
          </a:pPr>
          <a:endParaRPr sz="1100"/>
        </a:p>
      </xdr:txBody>
    </xdr:sp>
    <xdr:clientData fLocksWithSheet="0"/>
  </xdr:oneCellAnchor>
  <xdr:oneCellAnchor>
    <xdr:from>
      <xdr:col>5</xdr:col>
      <xdr:colOff>352425</xdr:colOff>
      <xdr:row>116</xdr:row>
      <xdr:rowOff>85725</xdr:rowOff>
    </xdr:from>
    <xdr:ext cx="9629775" cy="1495425"/>
    <xdr:sp macro="" textlink="">
      <xdr:nvSpPr>
        <xdr:cNvPr id="14" name="Shape 14">
          <a:extLst>
            <a:ext uri="{FF2B5EF4-FFF2-40B4-BE49-F238E27FC236}">
              <a16:creationId xmlns:a16="http://schemas.microsoft.com/office/drawing/2014/main" id="{00000000-0008-0000-0400-00000E000000}"/>
            </a:ext>
          </a:extLst>
        </xdr:cNvPr>
        <xdr:cNvSpPr txBox="1"/>
      </xdr:nvSpPr>
      <xdr:spPr>
        <a:xfrm>
          <a:off x="545400" y="3046575"/>
          <a:ext cx="9601200" cy="14668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array arguments must have the same dimensions. If they do not, SUMPRODUCT returns the #VALUE! error value.</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SUMPRODUCT treats array entries that are not numeric as if they were zeros.</a:t>
          </a:r>
          <a:endParaRPr sz="1400"/>
        </a:p>
        <a:p>
          <a:pPr marL="0" lvl="0" indent="0" algn="l" rtl="0">
            <a:spcBef>
              <a:spcPts val="0"/>
            </a:spcBef>
            <a:spcAft>
              <a:spcPts val="0"/>
            </a:spcAft>
            <a:buNone/>
          </a:pPr>
          <a:endParaRPr sz="1100"/>
        </a:p>
      </xdr:txBody>
    </xdr:sp>
    <xdr:clientData fLocksWithSheet="0"/>
  </xdr:oneCellAnchor>
  <xdr:oneCellAnchor>
    <xdr:from>
      <xdr:col>6</xdr:col>
      <xdr:colOff>0</xdr:colOff>
      <xdr:row>134</xdr:row>
      <xdr:rowOff>38100</xdr:rowOff>
    </xdr:from>
    <xdr:ext cx="9620250" cy="1390650"/>
    <xdr:sp macro="" textlink="">
      <xdr:nvSpPr>
        <xdr:cNvPr id="15" name="Shape 15">
          <a:extLst>
            <a:ext uri="{FF2B5EF4-FFF2-40B4-BE49-F238E27FC236}">
              <a16:creationId xmlns:a16="http://schemas.microsoft.com/office/drawing/2014/main" id="{00000000-0008-0000-0400-00000F000000}"/>
            </a:ext>
          </a:extLst>
        </xdr:cNvPr>
        <xdr:cNvSpPr txBox="1"/>
      </xdr:nvSpPr>
      <xdr:spPr>
        <a:xfrm>
          <a:off x="550163" y="3094200"/>
          <a:ext cx="9591675" cy="13716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Numbers,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an array or reference, only numbers in that array or reference are counted. Empty cells, logical values, text, or error values in the array or reference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endParaRPr sz="1100"/>
        </a:p>
      </xdr:txBody>
    </xdr:sp>
    <xdr:clientData fLocksWithSheet="0"/>
  </xdr:oneCellAnchor>
  <xdr:oneCellAnchor>
    <xdr:from>
      <xdr:col>5</xdr:col>
      <xdr:colOff>352425</xdr:colOff>
      <xdr:row>148</xdr:row>
      <xdr:rowOff>76200</xdr:rowOff>
    </xdr:from>
    <xdr:ext cx="9629775" cy="1304925"/>
    <xdr:sp macro="" textlink="">
      <xdr:nvSpPr>
        <xdr:cNvPr id="16" name="Shape 16">
          <a:extLst>
            <a:ext uri="{FF2B5EF4-FFF2-40B4-BE49-F238E27FC236}">
              <a16:creationId xmlns:a16="http://schemas.microsoft.com/office/drawing/2014/main" id="{00000000-0008-0000-0400-000010000000}"/>
            </a:ext>
          </a:extLst>
        </xdr:cNvPr>
        <xdr:cNvSpPr txBox="1"/>
      </xdr:nvSpPr>
      <xdr:spPr>
        <a:xfrm>
          <a:off x="545400" y="3141825"/>
          <a:ext cx="9601200" cy="12763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Cells with formulas that return "" (empty text) are also counted. Cells with zero values are not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To run this formula, you need to turn off iterative calculation. Here's how:</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1) Click the </a:t>
          </a:r>
          <a:r>
            <a:rPr lang="en-US" sz="1100" b="1" i="0">
              <a:solidFill>
                <a:schemeClr val="dk1"/>
              </a:solidFill>
              <a:latin typeface="Calibri"/>
              <a:ea typeface="Calibri"/>
              <a:cs typeface="Calibri"/>
              <a:sym typeface="Calibri"/>
            </a:rPr>
            <a:t>File</a:t>
          </a:r>
          <a:r>
            <a:rPr lang="en-US" sz="1100" b="0" i="0">
              <a:solidFill>
                <a:schemeClr val="dk1"/>
              </a:solidFill>
              <a:latin typeface="Calibri"/>
              <a:ea typeface="Calibri"/>
              <a:cs typeface="Calibri"/>
              <a:sym typeface="Calibri"/>
            </a:rPr>
            <a:t> tab, and then click </a:t>
          </a:r>
          <a:r>
            <a:rPr lang="en-US" sz="1100" b="1" i="0">
              <a:solidFill>
                <a:schemeClr val="dk1"/>
              </a:solidFill>
              <a:latin typeface="Calibri"/>
              <a:ea typeface="Calibri"/>
              <a:cs typeface="Calibri"/>
              <a:sym typeface="Calibri"/>
            </a:rPr>
            <a:t>Options</a:t>
          </a:r>
          <a:r>
            <a:rPr lang="en-US" sz="1100" b="0" i="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2) Click </a:t>
          </a:r>
          <a:r>
            <a:rPr lang="en-US" sz="1100" b="1" i="0">
              <a:solidFill>
                <a:schemeClr val="dk1"/>
              </a:solidFill>
              <a:latin typeface="Calibri"/>
              <a:ea typeface="Calibri"/>
              <a:cs typeface="Calibri"/>
              <a:sym typeface="Calibri"/>
            </a:rPr>
            <a:t>Formulas</a:t>
          </a:r>
          <a:r>
            <a:rPr lang="en-US" sz="1100" b="0" i="0">
              <a:solidFill>
                <a:schemeClr val="dk1"/>
              </a:solidFill>
              <a:latin typeface="Calibri"/>
              <a:ea typeface="Calibri"/>
              <a:cs typeface="Calibri"/>
              <a:sym typeface="Calibri"/>
            </a:rPr>
            <a:t>, and under </a:t>
          </a:r>
          <a:r>
            <a:rPr lang="en-US" sz="1100" b="1" i="0">
              <a:solidFill>
                <a:schemeClr val="dk1"/>
              </a:solidFill>
              <a:latin typeface="Calibri"/>
              <a:ea typeface="Calibri"/>
              <a:cs typeface="Calibri"/>
              <a:sym typeface="Calibri"/>
            </a:rPr>
            <a:t>Calculation options</a:t>
          </a:r>
          <a:r>
            <a:rPr lang="en-US" sz="1100" b="0" i="0">
              <a:solidFill>
                <a:schemeClr val="dk1"/>
              </a:solidFill>
              <a:latin typeface="Calibri"/>
              <a:ea typeface="Calibri"/>
              <a:cs typeface="Calibri"/>
              <a:sym typeface="Calibri"/>
            </a:rPr>
            <a:t>, clear the </a:t>
          </a:r>
          <a:r>
            <a:rPr lang="en-US" sz="1100" b="1" i="0">
              <a:solidFill>
                <a:schemeClr val="dk1"/>
              </a:solidFill>
              <a:latin typeface="Calibri"/>
              <a:ea typeface="Calibri"/>
              <a:cs typeface="Calibri"/>
              <a:sym typeface="Calibri"/>
            </a:rPr>
            <a:t>Enable iterative calculation</a:t>
          </a:r>
          <a:r>
            <a:rPr lang="en-US" sz="1100" b="0" i="0">
              <a:solidFill>
                <a:schemeClr val="dk1"/>
              </a:solidFill>
              <a:latin typeface="Calibri"/>
              <a:ea typeface="Calibri"/>
              <a:cs typeface="Calibri"/>
              <a:sym typeface="Calibri"/>
            </a:rPr>
            <a:t> check box, then click</a:t>
          </a:r>
          <a:r>
            <a:rPr lang="en-US" sz="1100" b="1" i="0">
              <a:solidFill>
                <a:schemeClr val="dk1"/>
              </a:solidFill>
              <a:latin typeface="Calibri"/>
              <a:ea typeface="Calibri"/>
              <a:cs typeface="Calibri"/>
              <a:sym typeface="Calibri"/>
            </a:rPr>
            <a:t>OK</a:t>
          </a:r>
          <a:r>
            <a:rPr lang="en-US" sz="1100" b="0" i="0">
              <a:solidFill>
                <a:schemeClr val="dk1"/>
              </a:solidFill>
              <a:latin typeface="Calibri"/>
              <a:ea typeface="Calibri"/>
              <a:cs typeface="Calibri"/>
              <a:sym typeface="Calibri"/>
            </a:rPr>
            <a:t>.</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183</xdr:row>
      <xdr:rowOff>114300</xdr:rowOff>
    </xdr:from>
    <xdr:ext cx="9620250" cy="1323975"/>
    <xdr:sp macro="" textlink="">
      <xdr:nvSpPr>
        <xdr:cNvPr id="17" name="Shape 17">
          <a:extLst>
            <a:ext uri="{FF2B5EF4-FFF2-40B4-BE49-F238E27FC236}">
              <a16:creationId xmlns:a16="http://schemas.microsoft.com/office/drawing/2014/main" id="{00000000-0008-0000-0400-000011000000}"/>
            </a:ext>
          </a:extLst>
        </xdr:cNvPr>
        <xdr:cNvSpPr txBox="1"/>
      </xdr:nvSpPr>
      <xdr:spPr>
        <a:xfrm>
          <a:off x="550163" y="3132300"/>
          <a:ext cx="9591675" cy="12954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number is nonnumeric, ODD returns the #VALUE! error value.</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Regardless of the sign of number, a value is rounded up when adjusted away from zero. If number is an odd integer, no rounding occurs.</a:t>
          </a:r>
          <a:endParaRPr sz="1100"/>
        </a:p>
      </xdr:txBody>
    </xdr:sp>
    <xdr:clientData fLocksWithSheet="0"/>
  </xdr:oneCellAnchor>
  <xdr:oneCellAnchor>
    <xdr:from>
      <xdr:col>5</xdr:col>
      <xdr:colOff>333375</xdr:colOff>
      <xdr:row>166</xdr:row>
      <xdr:rowOff>104775</xdr:rowOff>
    </xdr:from>
    <xdr:ext cx="9677400" cy="1323975"/>
    <xdr:sp macro="" textlink="">
      <xdr:nvSpPr>
        <xdr:cNvPr id="18" name="Shape 18">
          <a:extLst>
            <a:ext uri="{FF2B5EF4-FFF2-40B4-BE49-F238E27FC236}">
              <a16:creationId xmlns:a16="http://schemas.microsoft.com/office/drawing/2014/main" id="{00000000-0008-0000-0400-000012000000}"/>
            </a:ext>
          </a:extLst>
        </xdr:cNvPr>
        <xdr:cNvSpPr txBox="1"/>
      </xdr:nvSpPr>
      <xdr:spPr>
        <a:xfrm>
          <a:off x="521588" y="3132300"/>
          <a:ext cx="9648825" cy="12954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number is nonnumeric, EVEN returns the #VALUE! error value.</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Regardless of the sign of number, a value is rounded up when adjusted away from zero. If number is an even integer, no rounding occurs.</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207</xdr:row>
      <xdr:rowOff>19050</xdr:rowOff>
    </xdr:from>
    <xdr:ext cx="9620250" cy="1228725"/>
    <xdr:sp macro="" textlink="">
      <xdr:nvSpPr>
        <xdr:cNvPr id="19" name="Shape 19">
          <a:extLst>
            <a:ext uri="{FF2B5EF4-FFF2-40B4-BE49-F238E27FC236}">
              <a16:creationId xmlns:a16="http://schemas.microsoft.com/office/drawing/2014/main" id="{00000000-0008-0000-0400-000013000000}"/>
            </a:ext>
          </a:extLst>
        </xdr:cNvPr>
        <xdr:cNvSpPr txBox="1"/>
      </xdr:nvSpPr>
      <xdr:spPr>
        <a:xfrm>
          <a:off x="550163" y="3179925"/>
          <a:ext cx="9591675" cy="12001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array is empty, LARGE returns the #NUM!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k ≤ 0 or if k is greater than the number of data points, LARGE returns the #NUM!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 is the number of data points in a range, then LARGE(array,1) returns the largest value, and LARGE(array,n) returns the smallest value.</a:t>
          </a:r>
          <a:endParaRPr sz="1400"/>
        </a:p>
        <a:p>
          <a:pPr marL="0" lvl="0" indent="0" algn="l" rtl="0">
            <a:spcBef>
              <a:spcPts val="0"/>
            </a:spcBef>
            <a:spcAft>
              <a:spcPts val="0"/>
            </a:spcAft>
            <a:buNone/>
          </a:pPr>
          <a:endParaRPr sz="1100"/>
        </a:p>
      </xdr:txBody>
    </xdr:sp>
    <xdr:clientData fLocksWithSheet="0"/>
  </xdr:oneCellAnchor>
  <xdr:oneCellAnchor>
    <xdr:from>
      <xdr:col>6</xdr:col>
      <xdr:colOff>0</xdr:colOff>
      <xdr:row>223</xdr:row>
      <xdr:rowOff>66675</xdr:rowOff>
    </xdr:from>
    <xdr:ext cx="9620250" cy="1228725"/>
    <xdr:sp macro="" textlink="">
      <xdr:nvSpPr>
        <xdr:cNvPr id="20" name="Shape 20">
          <a:extLst>
            <a:ext uri="{FF2B5EF4-FFF2-40B4-BE49-F238E27FC236}">
              <a16:creationId xmlns:a16="http://schemas.microsoft.com/office/drawing/2014/main" id="{00000000-0008-0000-0400-000014000000}"/>
            </a:ext>
          </a:extLst>
        </xdr:cNvPr>
        <xdr:cNvSpPr txBox="1"/>
      </xdr:nvSpPr>
      <xdr:spPr>
        <a:xfrm>
          <a:off x="550163" y="3179925"/>
          <a:ext cx="9591675" cy="12001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array is empty, SMALL returns the #NUM!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k ≤ 0 or if k exceeds the number of data points, SMALL returns the #NUM!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 is the number of data points in array, SMALL(array,1) equals the smallest value, and SMALL(array,n) equals the largest value.</a:t>
          </a:r>
          <a:endParaRPr sz="1400"/>
        </a:p>
        <a:p>
          <a:pPr marL="0" lvl="0" indent="0" algn="l" rtl="0">
            <a:spcBef>
              <a:spcPts val="0"/>
            </a:spcBef>
            <a:spcAft>
              <a:spcPts val="0"/>
            </a:spcAft>
            <a:buNone/>
          </a:pPr>
          <a:endParaRPr sz="1100"/>
        </a:p>
      </xdr:txBody>
    </xdr:sp>
    <xdr:clientData fLocksWithSheet="0"/>
  </xdr:oneCellAnchor>
  <xdr:oneCellAnchor>
    <xdr:from>
      <xdr:col>6</xdr:col>
      <xdr:colOff>0</xdr:colOff>
      <xdr:row>243</xdr:row>
      <xdr:rowOff>0</xdr:rowOff>
    </xdr:from>
    <xdr:ext cx="9620250" cy="1714500"/>
    <xdr:sp macro="" textlink="">
      <xdr:nvSpPr>
        <xdr:cNvPr id="21" name="Shape 21">
          <a:extLst>
            <a:ext uri="{FF2B5EF4-FFF2-40B4-BE49-F238E27FC236}">
              <a16:creationId xmlns:a16="http://schemas.microsoft.com/office/drawing/2014/main" id="{00000000-0008-0000-0400-000015000000}"/>
            </a:ext>
          </a:extLst>
        </xdr:cNvPr>
        <xdr:cNvSpPr txBox="1"/>
      </xdr:nvSpPr>
      <xdr:spPr>
        <a:xfrm>
          <a:off x="550163" y="2932275"/>
          <a:ext cx="9591675" cy="16954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(MAX)</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an array or reference, only numbers in that array or reference are used. Empty cells, logical values, or text in the array or reference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arguments contain no numbers, MAX returns 0 (zero).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want to include logical values and text representations of numbers in a reference as part of the calculation, use the MAXA function.</a:t>
          </a:r>
          <a:endParaRPr sz="1400"/>
        </a:p>
        <a:p>
          <a:pPr marL="0" lvl="0" indent="0" algn="l" rtl="0">
            <a:spcBef>
              <a:spcPts val="0"/>
            </a:spcBef>
            <a:spcAft>
              <a:spcPts val="0"/>
            </a:spcAft>
            <a:buNone/>
          </a:pPr>
          <a:endParaRPr sz="1100"/>
        </a:p>
      </xdr:txBody>
    </xdr:sp>
    <xdr:clientData fLocksWithSheet="0"/>
  </xdr:oneCellAnchor>
  <xdr:oneCellAnchor>
    <xdr:from>
      <xdr:col>6</xdr:col>
      <xdr:colOff>0</xdr:colOff>
      <xdr:row>252</xdr:row>
      <xdr:rowOff>114300</xdr:rowOff>
    </xdr:from>
    <xdr:ext cx="9620250" cy="2000250"/>
    <xdr:sp macro="" textlink="">
      <xdr:nvSpPr>
        <xdr:cNvPr id="22" name="Shape 22">
          <a:extLst>
            <a:ext uri="{FF2B5EF4-FFF2-40B4-BE49-F238E27FC236}">
              <a16:creationId xmlns:a16="http://schemas.microsoft.com/office/drawing/2014/main" id="{00000000-0008-0000-0400-000016000000}"/>
            </a:ext>
          </a:extLst>
        </xdr:cNvPr>
        <xdr:cNvSpPr txBox="1"/>
      </xdr:nvSpPr>
      <xdr:spPr>
        <a:xfrm>
          <a:off x="550163" y="2794163"/>
          <a:ext cx="9591675" cy="19716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(MAXA)</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contain TRUE evaluate as 1; arguments that contain text or FALSE evaluate as 0 (zero).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arguments contain no values, MAXA returns 0 (zero).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do not want to include logical values and text representations of numbers in a reference as part of the calculation, use the MAX function.</a:t>
          </a:r>
          <a:endParaRPr sz="1400"/>
        </a:p>
        <a:p>
          <a:pPr marL="0" lvl="0" indent="0" algn="l" rtl="0">
            <a:spcBef>
              <a:spcPts val="0"/>
            </a:spcBef>
            <a:spcAft>
              <a:spcPts val="0"/>
            </a:spcAft>
            <a:buNone/>
          </a:pPr>
          <a:endParaRPr sz="1100"/>
        </a:p>
      </xdr:txBody>
    </xdr:sp>
    <xdr:clientData fLocksWithSheet="0"/>
  </xdr:oneCellAnchor>
  <xdr:oneCellAnchor>
    <xdr:from>
      <xdr:col>6</xdr:col>
      <xdr:colOff>0</xdr:colOff>
      <xdr:row>278</xdr:row>
      <xdr:rowOff>0</xdr:rowOff>
    </xdr:from>
    <xdr:ext cx="9620250" cy="1714500"/>
    <xdr:sp macro="" textlink="">
      <xdr:nvSpPr>
        <xdr:cNvPr id="23" name="Shape 23">
          <a:extLst>
            <a:ext uri="{FF2B5EF4-FFF2-40B4-BE49-F238E27FC236}">
              <a16:creationId xmlns:a16="http://schemas.microsoft.com/office/drawing/2014/main" id="{00000000-0008-0000-0400-000017000000}"/>
            </a:ext>
          </a:extLst>
        </xdr:cNvPr>
        <xdr:cNvSpPr txBox="1"/>
      </xdr:nvSpPr>
      <xdr:spPr>
        <a:xfrm>
          <a:off x="550163" y="2932275"/>
          <a:ext cx="9591675" cy="16954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(MIN)</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an array or reference, only numbers in that array or reference are used. Empty cells, logical values, or text in the array or reference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arguments contain no numbers, MIN returns 0.</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want to include logical values and text representations of numbers in a reference as part of the calculation, use the MINA function.</a:t>
          </a:r>
          <a:endParaRPr sz="1400"/>
        </a:p>
        <a:p>
          <a:pPr marL="0" lvl="0" indent="0" algn="l" rtl="0">
            <a:spcBef>
              <a:spcPts val="0"/>
            </a:spcBef>
            <a:spcAft>
              <a:spcPts val="0"/>
            </a:spcAft>
            <a:buNone/>
          </a:pPr>
          <a:endParaRPr sz="1100"/>
        </a:p>
      </xdr:txBody>
    </xdr:sp>
    <xdr:clientData fLocksWithSheet="0"/>
  </xdr:oneCellAnchor>
  <xdr:oneCellAnchor>
    <xdr:from>
      <xdr:col>6</xdr:col>
      <xdr:colOff>0</xdr:colOff>
      <xdr:row>287</xdr:row>
      <xdr:rowOff>114300</xdr:rowOff>
    </xdr:from>
    <xdr:ext cx="9620250" cy="2000250"/>
    <xdr:sp macro="" textlink="">
      <xdr:nvSpPr>
        <xdr:cNvPr id="24" name="Shape 24">
          <a:extLst>
            <a:ext uri="{FF2B5EF4-FFF2-40B4-BE49-F238E27FC236}">
              <a16:creationId xmlns:a16="http://schemas.microsoft.com/office/drawing/2014/main" id="{00000000-0008-0000-0400-000018000000}"/>
            </a:ext>
          </a:extLst>
        </xdr:cNvPr>
        <xdr:cNvSpPr txBox="1"/>
      </xdr:nvSpPr>
      <xdr:spPr>
        <a:xfrm>
          <a:off x="550163" y="2794163"/>
          <a:ext cx="9591675" cy="19716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(MINA)</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be the following: numbers; names, arrays, or references that contain numbers; text representations of numbers; or logical values, such as TRUE and FALSE, in a reference.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argument is an array or reference, only values in that array or reference are used. Empty cells and text values in the array or reference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contain TRUE evaluate as 1; arguments that contain text or FALSE evaluate as 0 (zero).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arguments contain no values, MINA returns 0.</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do not want to include logical values and text representations of numbers in a reference as part of the calculation, use the MIN function.</a:t>
          </a:r>
          <a:endParaRPr sz="1400"/>
        </a:p>
        <a:p>
          <a:pPr marL="0" lvl="0" indent="0" algn="l" rtl="0">
            <a:spcBef>
              <a:spcPts val="0"/>
            </a:spcBef>
            <a:spcAft>
              <a:spcPts val="0"/>
            </a:spcAft>
            <a:buNone/>
          </a:pPr>
          <a:endParaRPr sz="1100"/>
        </a:p>
      </xdr:txBody>
    </xdr:sp>
    <xdr:clientData fLocksWithSheet="0"/>
  </xdr:oneCellAnchor>
  <xdr:oneCellAnchor>
    <xdr:from>
      <xdr:col>5</xdr:col>
      <xdr:colOff>342900</xdr:colOff>
      <xdr:row>339</xdr:row>
      <xdr:rowOff>28575</xdr:rowOff>
    </xdr:from>
    <xdr:ext cx="9629775" cy="2876550"/>
    <xdr:sp macro="" textlink="">
      <xdr:nvSpPr>
        <xdr:cNvPr id="25" name="Shape 25">
          <a:extLst>
            <a:ext uri="{FF2B5EF4-FFF2-40B4-BE49-F238E27FC236}">
              <a16:creationId xmlns:a16="http://schemas.microsoft.com/office/drawing/2014/main" id="{00000000-0008-0000-0400-000019000000}"/>
            </a:ext>
          </a:extLst>
        </xdr:cNvPr>
        <xdr:cNvSpPr txBox="1"/>
      </xdr:nvSpPr>
      <xdr:spPr>
        <a:xfrm>
          <a:off x="545400" y="2351250"/>
          <a:ext cx="9601200" cy="28575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there are other subtotals within ref1, ref2,… (or nested subtotals), these nested subtotals are ignored to avoid double counting.</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For the function_num constants from 1 to 11, the SUBTOTAL function includes the values of rows hidden by the</a:t>
          </a:r>
          <a:r>
            <a:rPr lang="en-US" sz="1100" b="1" i="0">
              <a:solidFill>
                <a:schemeClr val="dk1"/>
              </a:solidFill>
              <a:latin typeface="Calibri"/>
              <a:ea typeface="Calibri"/>
              <a:cs typeface="Calibri"/>
              <a:sym typeface="Calibri"/>
            </a:rPr>
            <a:t>Hide Rows</a:t>
          </a:r>
          <a:r>
            <a:rPr lang="en-US" sz="1100" b="0" i="0">
              <a:solidFill>
                <a:schemeClr val="dk1"/>
              </a:solidFill>
              <a:latin typeface="Calibri"/>
              <a:ea typeface="Calibri"/>
              <a:cs typeface="Calibri"/>
              <a:sym typeface="Calibri"/>
            </a:rPr>
            <a:t> command under the </a:t>
          </a:r>
          <a:r>
            <a:rPr lang="en-US" sz="1100" b="1" i="0">
              <a:solidFill>
                <a:schemeClr val="dk1"/>
              </a:solidFill>
              <a:latin typeface="Calibri"/>
              <a:ea typeface="Calibri"/>
              <a:cs typeface="Calibri"/>
              <a:sym typeface="Calibri"/>
            </a:rPr>
            <a:t>Hide &amp; Unhide</a:t>
          </a:r>
          <a:r>
            <a:rPr lang="en-US" sz="1100" b="0" i="0">
              <a:solidFill>
                <a:schemeClr val="dk1"/>
              </a:solidFill>
              <a:latin typeface="Calibri"/>
              <a:ea typeface="Calibri"/>
              <a:cs typeface="Calibri"/>
              <a:sym typeface="Calibri"/>
            </a:rPr>
            <a:t> submenu of the </a:t>
          </a:r>
          <a:r>
            <a:rPr lang="en-US" sz="1100" b="1" i="0">
              <a:solidFill>
                <a:schemeClr val="dk1"/>
              </a:solidFill>
              <a:latin typeface="Calibri"/>
              <a:ea typeface="Calibri"/>
              <a:cs typeface="Calibri"/>
              <a:sym typeface="Calibri"/>
            </a:rPr>
            <a:t>Format</a:t>
          </a:r>
          <a:r>
            <a:rPr lang="en-US" sz="1100" b="0" i="0">
              <a:solidFill>
                <a:schemeClr val="dk1"/>
              </a:solidFill>
              <a:latin typeface="Calibri"/>
              <a:ea typeface="Calibri"/>
              <a:cs typeface="Calibri"/>
              <a:sym typeface="Calibri"/>
            </a:rPr>
            <a:t> command in the </a:t>
          </a:r>
          <a:r>
            <a:rPr lang="en-US" sz="1100" b="1" i="0">
              <a:solidFill>
                <a:schemeClr val="dk1"/>
              </a:solidFill>
              <a:latin typeface="Calibri"/>
              <a:ea typeface="Calibri"/>
              <a:cs typeface="Calibri"/>
              <a:sym typeface="Calibri"/>
            </a:rPr>
            <a:t>Cells</a:t>
          </a:r>
          <a:r>
            <a:rPr lang="en-US" sz="1100" b="0" i="0">
              <a:solidFill>
                <a:schemeClr val="dk1"/>
              </a:solidFill>
              <a:latin typeface="Calibri"/>
              <a:ea typeface="Calibri"/>
              <a:cs typeface="Calibri"/>
              <a:sym typeface="Calibri"/>
            </a:rPr>
            <a:t> group on the</a:t>
          </a:r>
          <a:r>
            <a:rPr lang="en-US" sz="1100" b="1" i="0">
              <a:solidFill>
                <a:schemeClr val="dk1"/>
              </a:solidFill>
              <a:latin typeface="Calibri"/>
              <a:ea typeface="Calibri"/>
              <a:cs typeface="Calibri"/>
              <a:sym typeface="Calibri"/>
            </a:rPr>
            <a:t>Home</a:t>
          </a:r>
          <a:r>
            <a:rPr lang="en-US" sz="1100" b="0" i="0">
              <a:solidFill>
                <a:schemeClr val="dk1"/>
              </a:solidFill>
              <a:latin typeface="Calibri"/>
              <a:ea typeface="Calibri"/>
              <a:cs typeface="Calibri"/>
              <a:sym typeface="Calibri"/>
            </a:rPr>
            <a:t> tab in the Excel desktop application. Use these constants when you want to subtotal hidden and nonhidden numbers in a list. For the function_Num constants from 101 to 111, the SUBTOTAL function ignores values of rows hidden by the </a:t>
          </a:r>
          <a:r>
            <a:rPr lang="en-US" sz="1100" b="1" i="0">
              <a:solidFill>
                <a:schemeClr val="dk1"/>
              </a:solidFill>
              <a:latin typeface="Calibri"/>
              <a:ea typeface="Calibri"/>
              <a:cs typeface="Calibri"/>
              <a:sym typeface="Calibri"/>
            </a:rPr>
            <a:t>Hide Rows</a:t>
          </a:r>
          <a:r>
            <a:rPr lang="en-US" sz="1100" b="0" i="0">
              <a:solidFill>
                <a:schemeClr val="dk1"/>
              </a:solidFill>
              <a:latin typeface="Calibri"/>
              <a:ea typeface="Calibri"/>
              <a:cs typeface="Calibri"/>
              <a:sym typeface="Calibri"/>
            </a:rPr>
            <a:t> command. Use these constants when you want to subtotal only nonhidden numbers in a list.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SUBTOTAL function ignores any rows that are not included in the result of a filter, no matter which function_num value you use.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any of the references are 3-D references, SUBTOTAL returns the #VALUE! error value.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100</xdr:row>
      <xdr:rowOff>-9525</xdr:rowOff>
    </xdr:from>
    <xdr:ext cx="9620250" cy="1562100"/>
    <xdr:sp macro="" textlink="">
      <xdr:nvSpPr>
        <xdr:cNvPr id="26" name="Shape 26">
          <a:extLst>
            <a:ext uri="{FF2B5EF4-FFF2-40B4-BE49-F238E27FC236}">
              <a16:creationId xmlns:a16="http://schemas.microsoft.com/office/drawing/2014/main" id="{00000000-0008-0000-0400-00001A000000}"/>
            </a:ext>
          </a:extLst>
        </xdr:cNvPr>
        <xdr:cNvSpPr txBox="1"/>
      </xdr:nvSpPr>
      <xdr:spPr>
        <a:xfrm>
          <a:off x="545400" y="3013238"/>
          <a:ext cx="9601200" cy="15335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400" b="0" i="0" u="sng" cap="none">
            <a:solidFill>
              <a:schemeClr val="accent4"/>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there is an even number of numbers in the set, then MEDIAN calculates the average of the two numbers in the middle. See the second formula in the example.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can either be numbers or names, arrays, or references that contain numbers.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Logical values and text representations of numbers that you type directly into the list of arguments are counted.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array or reference argument contains text, logical values, or empty cells, those values are ignored; however, cells with the value zero are included.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Arguments that are error values or text that cannot be translated into numbers cause errors.</a:t>
          </a:r>
          <a:endParaRPr sz="1400"/>
        </a:p>
        <a:p>
          <a:pPr marL="0" lvl="0" indent="0" algn="l" rtl="0">
            <a:spcBef>
              <a:spcPts val="0"/>
            </a:spcBef>
            <a:spcAft>
              <a:spcPts val="0"/>
            </a:spcAft>
            <a:buNone/>
          </a:pP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-9525</xdr:colOff>
      <xdr:row>12</xdr:row>
      <xdr:rowOff>-9525</xdr:rowOff>
    </xdr:from>
    <xdr:ext cx="8562975" cy="2733675"/>
    <xdr:sp macro="" textlink="">
      <xdr:nvSpPr>
        <xdr:cNvPr id="27" name="Shape 27">
          <a:extLst>
            <a:ext uri="{FF2B5EF4-FFF2-40B4-BE49-F238E27FC236}">
              <a16:creationId xmlns:a16="http://schemas.microsoft.com/office/drawing/2014/main" id="{00000000-0008-0000-0500-00001B000000}"/>
            </a:ext>
          </a:extLst>
        </xdr:cNvPr>
        <xdr:cNvSpPr txBox="1"/>
      </xdr:nvSpPr>
      <xdr:spPr>
        <a:xfrm>
          <a:off x="1074038" y="2422688"/>
          <a:ext cx="8543925" cy="27146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FIND is case sensitive and don't allow wildcard characters. If you don't want to do a case sensitive search or use wildcard characters, you can use SEARCH.</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find_text is "" (empty text), FIND matches the first character in the search string (that is, the character numbered start_num or 1).</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Find_text cannot contain any wildcard characters.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find_text does not appear in within_text, FIND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start_num is not greater than zero, FIND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start_num is greater than the length of within_text, FIND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endParaRPr sz="1400"/>
        </a:p>
        <a:p>
          <a:pPr marL="0" lvl="0" indent="0" algn="l" rtl="0">
            <a:spcBef>
              <a:spcPts val="0"/>
            </a:spcBef>
            <a:spcAft>
              <a:spcPts val="0"/>
            </a:spcAft>
            <a:buNone/>
          </a:pPr>
          <a:endParaRPr sz="1100"/>
        </a:p>
      </xdr:txBody>
    </xdr:sp>
    <xdr:clientData fLocksWithSheet="0"/>
  </xdr:oneCellAnchor>
  <xdr:oneCellAnchor>
    <xdr:from>
      <xdr:col>5</xdr:col>
      <xdr:colOff>-9525</xdr:colOff>
      <xdr:row>41</xdr:row>
      <xdr:rowOff>0</xdr:rowOff>
    </xdr:from>
    <xdr:ext cx="8562975" cy="2924175"/>
    <xdr:sp macro="" textlink="">
      <xdr:nvSpPr>
        <xdr:cNvPr id="28" name="Shape 28">
          <a:extLst>
            <a:ext uri="{FF2B5EF4-FFF2-40B4-BE49-F238E27FC236}">
              <a16:creationId xmlns:a16="http://schemas.microsoft.com/office/drawing/2014/main" id="{00000000-0008-0000-0500-00001C000000}"/>
            </a:ext>
          </a:extLst>
        </xdr:cNvPr>
        <xdr:cNvSpPr txBox="1"/>
      </xdr:nvSpPr>
      <xdr:spPr>
        <a:xfrm>
          <a:off x="1074038" y="2327438"/>
          <a:ext cx="8543925" cy="29051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functions is not case sensitive. If you want to do a case sensitive search, you can use </a:t>
          </a:r>
          <a:r>
            <a:rPr lang="en-US" sz="1100" b="1" i="0">
              <a:solidFill>
                <a:schemeClr val="dk1"/>
              </a:solidFill>
              <a:latin typeface="Calibri"/>
              <a:ea typeface="Calibri"/>
              <a:cs typeface="Calibri"/>
              <a:sym typeface="Calibri"/>
            </a:rPr>
            <a:t>FIND.</a:t>
          </a: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You can use the wildcard characters — the question mark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and asterisk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 in the </a:t>
          </a:r>
          <a:r>
            <a:rPr lang="en-US" sz="1100" b="1" i="1">
              <a:solidFill>
                <a:schemeClr val="dk1"/>
              </a:solidFill>
              <a:latin typeface="Calibri"/>
              <a:ea typeface="Calibri"/>
              <a:cs typeface="Calibri"/>
              <a:sym typeface="Calibri"/>
            </a:rPr>
            <a:t>find_text</a:t>
          </a:r>
          <a:r>
            <a:rPr lang="en-US" sz="1100" b="0" i="0">
              <a:solidFill>
                <a:schemeClr val="dk1"/>
              </a:solidFill>
              <a:latin typeface="Calibri"/>
              <a:ea typeface="Calibri"/>
              <a:cs typeface="Calibri"/>
              <a:sym typeface="Calibri"/>
            </a:rPr>
            <a:t> argument. A question mark matches any single character; an asterisk matches any sequence of characters. If you want to find an actual question mark or asterisk, type a tilde (</a:t>
          </a:r>
          <a:r>
            <a:rPr lang="en-US" sz="1100" b="1" i="0">
              <a:solidFill>
                <a:schemeClr val="dk1"/>
              </a:solidFill>
              <a:latin typeface="Calibri"/>
              <a:ea typeface="Calibri"/>
              <a:cs typeface="Calibri"/>
              <a:sym typeface="Calibri"/>
            </a:rPr>
            <a:t>~</a:t>
          </a:r>
          <a:r>
            <a:rPr lang="en-US" sz="1100" b="0" i="0">
              <a:solidFill>
                <a:schemeClr val="dk1"/>
              </a:solidFill>
              <a:latin typeface="Calibri"/>
              <a:ea typeface="Calibri"/>
              <a:cs typeface="Calibri"/>
              <a:sym typeface="Calibri"/>
            </a:rPr>
            <a:t>) before the character.</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value of </a:t>
          </a:r>
          <a:r>
            <a:rPr lang="en-US" sz="1100" b="1" i="1">
              <a:solidFill>
                <a:schemeClr val="dk1"/>
              </a:solidFill>
              <a:latin typeface="Calibri"/>
              <a:ea typeface="Calibri"/>
              <a:cs typeface="Calibri"/>
              <a:sym typeface="Calibri"/>
            </a:rPr>
            <a:t>find_text</a:t>
          </a:r>
          <a:r>
            <a:rPr lang="en-US" sz="1100" b="0" i="0">
              <a:solidFill>
                <a:schemeClr val="dk1"/>
              </a:solidFill>
              <a:latin typeface="Calibri"/>
              <a:ea typeface="Calibri"/>
              <a:cs typeface="Calibri"/>
              <a:sym typeface="Calibri"/>
            </a:rPr>
            <a:t> is not found, the #VALUE! error value is returned.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argument is omitted, it is assumed to be 1.</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is not greater than 0 (zero) or is greater than the length of the </a:t>
          </a:r>
          <a:r>
            <a:rPr lang="en-US" sz="1100" b="1" i="1">
              <a:solidFill>
                <a:schemeClr val="dk1"/>
              </a:solidFill>
              <a:latin typeface="Calibri"/>
              <a:ea typeface="Calibri"/>
              <a:cs typeface="Calibri"/>
              <a:sym typeface="Calibri"/>
            </a:rPr>
            <a:t>within_text</a:t>
          </a:r>
          <a:r>
            <a:rPr lang="en-US" sz="1100" b="0" i="0">
              <a:solidFill>
                <a:schemeClr val="dk1"/>
              </a:solidFill>
              <a:latin typeface="Calibri"/>
              <a:ea typeface="Calibri"/>
              <a:cs typeface="Calibri"/>
              <a:sym typeface="Calibri"/>
            </a:rPr>
            <a:t> argument, the #VALUE! error value is returned.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Use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to skip a specified number of characters. Using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 as an example, suppose you are working with the text string "AYF0093.YoungMensApparel". To find the position of the first "Y" in the descriptive part of the text string, set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equal to 8 so that the serial number portion of the text (in this case, "AYF0093") is not searched.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 starts the search operation at the eighth character position, finds the character that is specified in the </a:t>
          </a:r>
          <a:r>
            <a:rPr lang="en-US" sz="1100" b="1" i="1">
              <a:solidFill>
                <a:schemeClr val="dk1"/>
              </a:solidFill>
              <a:latin typeface="Calibri"/>
              <a:ea typeface="Calibri"/>
              <a:cs typeface="Calibri"/>
              <a:sym typeface="Calibri"/>
            </a:rPr>
            <a:t>find_text</a:t>
          </a:r>
          <a:r>
            <a:rPr lang="en-US" sz="1100" b="0" i="0">
              <a:solidFill>
                <a:schemeClr val="dk1"/>
              </a:solidFill>
              <a:latin typeface="Calibri"/>
              <a:ea typeface="Calibri"/>
              <a:cs typeface="Calibri"/>
              <a:sym typeface="Calibri"/>
            </a:rPr>
            <a:t> argument at the next position, and returns the number 9. The </a:t>
          </a:r>
          <a:r>
            <a:rPr lang="en-US" sz="1100" b="1" i="0">
              <a:solidFill>
                <a:schemeClr val="dk1"/>
              </a:solidFill>
              <a:latin typeface="Calibri"/>
              <a:ea typeface="Calibri"/>
              <a:cs typeface="Calibri"/>
              <a:sym typeface="Calibri"/>
            </a:rPr>
            <a:t>SEARCH</a:t>
          </a:r>
          <a:r>
            <a:rPr lang="en-US" sz="1100" b="0" i="0">
              <a:solidFill>
                <a:schemeClr val="dk1"/>
              </a:solidFill>
              <a:latin typeface="Calibri"/>
              <a:ea typeface="Calibri"/>
              <a:cs typeface="Calibri"/>
              <a:sym typeface="Calibri"/>
            </a:rPr>
            <a:t> function always returns the number of characters from the start of the </a:t>
          </a:r>
          <a:r>
            <a:rPr lang="en-US" sz="1100" b="1" i="1">
              <a:solidFill>
                <a:schemeClr val="dk1"/>
              </a:solidFill>
              <a:latin typeface="Calibri"/>
              <a:ea typeface="Calibri"/>
              <a:cs typeface="Calibri"/>
              <a:sym typeface="Calibri"/>
            </a:rPr>
            <a:t>within_text</a:t>
          </a:r>
          <a:r>
            <a:rPr lang="en-US" sz="1100" b="0" i="0">
              <a:solidFill>
                <a:schemeClr val="dk1"/>
              </a:solidFill>
              <a:latin typeface="Calibri"/>
              <a:ea typeface="Calibri"/>
              <a:cs typeface="Calibri"/>
              <a:sym typeface="Calibri"/>
            </a:rPr>
            <a:t>argument, counting the characters you skip if the </a:t>
          </a:r>
          <a:r>
            <a:rPr lang="en-US" sz="1100" b="1" i="1">
              <a:solidFill>
                <a:schemeClr val="dk1"/>
              </a:solidFill>
              <a:latin typeface="Calibri"/>
              <a:ea typeface="Calibri"/>
              <a:cs typeface="Calibri"/>
              <a:sym typeface="Calibri"/>
            </a:rPr>
            <a:t>start_num</a:t>
          </a:r>
          <a:r>
            <a:rPr lang="en-US" sz="1100" b="0" i="0">
              <a:solidFill>
                <a:schemeClr val="dk1"/>
              </a:solidFill>
              <a:latin typeface="Calibri"/>
              <a:ea typeface="Calibri"/>
              <a:cs typeface="Calibri"/>
              <a:sym typeface="Calibri"/>
            </a:rPr>
            <a:t> argument is greater than 1.</a:t>
          </a:r>
          <a:endParaRPr sz="1400"/>
        </a:p>
        <a:p>
          <a:pPr marL="0" lvl="0" indent="0" algn="l" rtl="0">
            <a:spcBef>
              <a:spcPts val="0"/>
            </a:spcBef>
            <a:spcAft>
              <a:spcPts val="0"/>
            </a:spcAft>
            <a:buNone/>
          </a:pP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-9525</xdr:colOff>
      <xdr:row>28</xdr:row>
      <xdr:rowOff>-9525</xdr:rowOff>
    </xdr:from>
    <xdr:ext cx="7553325" cy="1371600"/>
    <xdr:sp macro="" textlink="">
      <xdr:nvSpPr>
        <xdr:cNvPr id="29" name="Shape 29">
          <a:extLst>
            <a:ext uri="{FF2B5EF4-FFF2-40B4-BE49-F238E27FC236}">
              <a16:creationId xmlns:a16="http://schemas.microsoft.com/office/drawing/2014/main" id="{00000000-0008-0000-0600-00001D000000}"/>
            </a:ext>
          </a:extLst>
        </xdr:cNvPr>
        <xdr:cNvSpPr txBox="1"/>
      </xdr:nvSpPr>
      <xdr:spPr>
        <a:xfrm>
          <a:off x="1583625" y="3103725"/>
          <a:ext cx="7524750" cy="13525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a:t>
          </a:r>
          <a:r>
            <a:rPr lang="en-US" sz="1100" b="1" i="0">
              <a:solidFill>
                <a:schemeClr val="dk1"/>
              </a:solidFill>
              <a:latin typeface="Calibri"/>
              <a:ea typeface="Calibri"/>
              <a:cs typeface="Calibri"/>
              <a:sym typeface="Calibri"/>
            </a:rPr>
            <a:t>LOOKUP</a:t>
          </a:r>
          <a:r>
            <a:rPr lang="en-US" sz="1100" b="0" i="0">
              <a:solidFill>
                <a:schemeClr val="dk1"/>
              </a:solidFill>
              <a:latin typeface="Calibri"/>
              <a:ea typeface="Calibri"/>
              <a:cs typeface="Calibri"/>
              <a:sym typeface="Calibri"/>
            </a:rPr>
            <a:t> function can't find the </a:t>
          </a:r>
          <a:r>
            <a:rPr lang="en-US" sz="1100" b="1" i="1">
              <a:solidFill>
                <a:schemeClr val="dk1"/>
              </a:solidFill>
              <a:latin typeface="Calibri"/>
              <a:ea typeface="Calibri"/>
              <a:cs typeface="Calibri"/>
              <a:sym typeface="Calibri"/>
            </a:rPr>
            <a:t>lookup_value</a:t>
          </a:r>
          <a:r>
            <a:rPr lang="en-US" sz="1100" b="0" i="0">
              <a:solidFill>
                <a:schemeClr val="dk1"/>
              </a:solidFill>
              <a:latin typeface="Calibri"/>
              <a:ea typeface="Calibri"/>
              <a:cs typeface="Calibri"/>
              <a:sym typeface="Calibri"/>
            </a:rPr>
            <a:t>, the function matches the largest value in </a:t>
          </a:r>
          <a:r>
            <a:rPr lang="en-US" sz="1100" b="1" i="1">
              <a:solidFill>
                <a:schemeClr val="dk1"/>
              </a:solidFill>
              <a:latin typeface="Calibri"/>
              <a:ea typeface="Calibri"/>
              <a:cs typeface="Calibri"/>
              <a:sym typeface="Calibri"/>
            </a:rPr>
            <a:t>lookup_vector</a:t>
          </a:r>
          <a:r>
            <a:rPr lang="en-US" sz="1100" b="0" i="0">
              <a:solidFill>
                <a:schemeClr val="dk1"/>
              </a:solidFill>
              <a:latin typeface="Calibri"/>
              <a:ea typeface="Calibri"/>
              <a:cs typeface="Calibri"/>
              <a:sym typeface="Calibri"/>
            </a:rPr>
            <a:t>that is less than or equal to </a:t>
          </a:r>
          <a:r>
            <a:rPr lang="en-US" sz="1100" b="1" i="1">
              <a:solidFill>
                <a:schemeClr val="dk1"/>
              </a:solidFill>
              <a:latin typeface="Calibri"/>
              <a:ea typeface="Calibri"/>
              <a:cs typeface="Calibri"/>
              <a:sym typeface="Calibri"/>
            </a:rPr>
            <a:t>lookup_value</a:t>
          </a:r>
          <a:r>
            <a:rPr lang="en-US" sz="1100" b="0" i="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t>
          </a:r>
          <a:r>
            <a:rPr lang="en-US" sz="1100" b="1" i="1">
              <a:solidFill>
                <a:schemeClr val="dk1"/>
              </a:solidFill>
              <a:latin typeface="Calibri"/>
              <a:ea typeface="Calibri"/>
              <a:cs typeface="Calibri"/>
              <a:sym typeface="Calibri"/>
            </a:rPr>
            <a:t>lookup_value</a:t>
          </a:r>
          <a:r>
            <a:rPr lang="en-US" sz="1100" b="0" i="0">
              <a:solidFill>
                <a:schemeClr val="dk1"/>
              </a:solidFill>
              <a:latin typeface="Calibri"/>
              <a:ea typeface="Calibri"/>
              <a:cs typeface="Calibri"/>
              <a:sym typeface="Calibri"/>
            </a:rPr>
            <a:t> is smaller than the smallest value in </a:t>
          </a:r>
          <a:r>
            <a:rPr lang="en-US" sz="1100" b="1" i="1">
              <a:solidFill>
                <a:schemeClr val="dk1"/>
              </a:solidFill>
              <a:latin typeface="Calibri"/>
              <a:ea typeface="Calibri"/>
              <a:cs typeface="Calibri"/>
              <a:sym typeface="Calibri"/>
            </a:rPr>
            <a:t>lookup_vector</a:t>
          </a:r>
          <a:r>
            <a:rPr lang="en-US" sz="1100" b="0" i="0">
              <a:solidFill>
                <a:schemeClr val="dk1"/>
              </a:solidFill>
              <a:latin typeface="Calibri"/>
              <a:ea typeface="Calibri"/>
              <a:cs typeface="Calibri"/>
              <a:sym typeface="Calibri"/>
            </a:rPr>
            <a:t>, </a:t>
          </a:r>
          <a:r>
            <a:rPr lang="en-US" sz="1100" b="1" i="0">
              <a:solidFill>
                <a:schemeClr val="dk1"/>
              </a:solidFill>
              <a:latin typeface="Calibri"/>
              <a:ea typeface="Calibri"/>
              <a:cs typeface="Calibri"/>
              <a:sym typeface="Calibri"/>
            </a:rPr>
            <a:t>LOOKUP</a:t>
          </a:r>
          <a:r>
            <a:rPr lang="en-US" sz="1100" b="0" i="0">
              <a:solidFill>
                <a:schemeClr val="dk1"/>
              </a:solidFill>
              <a:latin typeface="Calibri"/>
              <a:ea typeface="Calibri"/>
              <a:cs typeface="Calibri"/>
              <a:sym typeface="Calibri"/>
            </a:rPr>
            <a:t> returns the #N/A error value.</a:t>
          </a:r>
          <a:endParaRPr sz="1400"/>
        </a:p>
        <a:p>
          <a:pPr marL="0" lvl="0" indent="0" algn="l" rtl="0">
            <a:spcBef>
              <a:spcPts val="0"/>
            </a:spcBef>
            <a:spcAft>
              <a:spcPts val="0"/>
            </a:spcAft>
            <a:buNone/>
          </a:pPr>
          <a:endParaRPr sz="1100"/>
        </a:p>
      </xdr:txBody>
    </xdr:sp>
    <xdr:clientData fLocksWithSheet="0"/>
  </xdr:oneCellAnchor>
  <xdr:oneCellAnchor>
    <xdr:from>
      <xdr:col>6</xdr:col>
      <xdr:colOff>200025</xdr:colOff>
      <xdr:row>45</xdr:row>
      <xdr:rowOff>123825</xdr:rowOff>
    </xdr:from>
    <xdr:ext cx="7553325" cy="1457325"/>
    <xdr:sp macro="" textlink="">
      <xdr:nvSpPr>
        <xdr:cNvPr id="30" name="Shape 30">
          <a:extLst>
            <a:ext uri="{FF2B5EF4-FFF2-40B4-BE49-F238E27FC236}">
              <a16:creationId xmlns:a16="http://schemas.microsoft.com/office/drawing/2014/main" id="{00000000-0008-0000-0600-00001E000000}"/>
            </a:ext>
          </a:extLst>
        </xdr:cNvPr>
        <xdr:cNvSpPr txBox="1"/>
      </xdr:nvSpPr>
      <xdr:spPr>
        <a:xfrm>
          <a:off x="1578863" y="3065625"/>
          <a:ext cx="7534275" cy="14287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HLOOKUP can't find lookup_value, and range_lookup is TRUE, it uses the largest value that is less than lookup_value.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lookup_value is smaller than the smallest value in the first row of table_array, HLOOKUP returns the #N/A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endParaRPr sz="1400"/>
        </a:p>
        <a:p>
          <a:pPr marL="0" lvl="0" indent="0" algn="l" rtl="0">
            <a:spcBef>
              <a:spcPts val="0"/>
            </a:spcBef>
            <a:spcAft>
              <a:spcPts val="0"/>
            </a:spcAft>
            <a:buNone/>
          </a:pPr>
          <a:endParaRPr sz="11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6</xdr:col>
      <xdr:colOff>-9525</xdr:colOff>
      <xdr:row>24</xdr:row>
      <xdr:rowOff>-9525</xdr:rowOff>
    </xdr:from>
    <xdr:ext cx="7553325" cy="1571625"/>
    <xdr:sp macro="" textlink="">
      <xdr:nvSpPr>
        <xdr:cNvPr id="31" name="Shape 31">
          <a:extLst>
            <a:ext uri="{FF2B5EF4-FFF2-40B4-BE49-F238E27FC236}">
              <a16:creationId xmlns:a16="http://schemas.microsoft.com/office/drawing/2014/main" id="{00000000-0008-0000-0700-00001F000000}"/>
            </a:ext>
          </a:extLst>
        </xdr:cNvPr>
        <xdr:cNvSpPr txBox="1"/>
      </xdr:nvSpPr>
      <xdr:spPr>
        <a:xfrm>
          <a:off x="1583625" y="3008475"/>
          <a:ext cx="7524750" cy="15430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index_num is an array, every value is evaluated when CHOOSE is evaluated.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value arguments to CHOOSE can be range references as well as single values.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For example, the formula:</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=SUM(CHOOSE(2,A1:A10,B1:B10,C1:C10))</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evaluates to: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=SUM(B1:B10)</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47</xdr:row>
      <xdr:rowOff>-9525</xdr:rowOff>
    </xdr:from>
    <xdr:ext cx="7553325" cy="1752600"/>
    <xdr:sp macro="" textlink="">
      <xdr:nvSpPr>
        <xdr:cNvPr id="32" name="Shape 32">
          <a:extLst>
            <a:ext uri="{FF2B5EF4-FFF2-40B4-BE49-F238E27FC236}">
              <a16:creationId xmlns:a16="http://schemas.microsoft.com/office/drawing/2014/main" id="{00000000-0008-0000-0700-000020000000}"/>
            </a:ext>
          </a:extLst>
        </xdr:cNvPr>
        <xdr:cNvSpPr txBox="1"/>
      </xdr:nvSpPr>
      <xdr:spPr>
        <a:xfrm>
          <a:off x="1583625" y="2917988"/>
          <a:ext cx="7524750" cy="17240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(Array Form)</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both the Row_num and Column_num arguments are used, INDEX returns the value in the cell at the intersection of Row_num and Column_num.</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set Row_num or Column_num to 0 (zero), INDEX returns the array of values for the entire column or row, respectively. </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To use values returned as an array, enter the INDEX function as an array formula in a horizontal range of cells for a row, and in a vertical range of cells for a column. To enter an array formula, press CTRL+SHIFT+ENTER.</a:t>
          </a:r>
          <a:endParaRPr sz="1400"/>
        </a:p>
        <a:p>
          <a:pPr marL="0" lvl="0" indent="0" algn="l" rtl="0">
            <a:spcBef>
              <a:spcPts val="0"/>
            </a:spcBef>
            <a:spcAft>
              <a:spcPts val="0"/>
            </a:spcAft>
            <a:buNone/>
          </a:pPr>
          <a:r>
            <a:rPr lang="en-US" sz="1100" b="0" i="0" cap="none">
              <a:solidFill>
                <a:schemeClr val="dk1"/>
              </a:solidFill>
              <a:latin typeface="Calibri"/>
              <a:ea typeface="Calibri"/>
              <a:cs typeface="Calibri"/>
              <a:sym typeface="Calibri"/>
            </a:rPr>
            <a:t>          </a:t>
          </a:r>
          <a:r>
            <a:rPr lang="en-US" sz="1100" b="1" i="0" cap="none">
              <a:solidFill>
                <a:schemeClr val="dk1"/>
              </a:solidFill>
              <a:latin typeface="Calibri"/>
              <a:ea typeface="Calibri"/>
              <a:cs typeface="Calibri"/>
              <a:sym typeface="Calibri"/>
            </a:rPr>
            <a:t>NOTE</a:t>
          </a:r>
          <a:r>
            <a:rPr lang="en-US" sz="1100" b="0" i="0" cap="none">
              <a:solidFill>
                <a:schemeClr val="dk1"/>
              </a:solidFill>
              <a:latin typeface="Calibri"/>
              <a:ea typeface="Calibri"/>
              <a:cs typeface="Calibri"/>
              <a:sym typeface="Calibri"/>
            </a:rPr>
            <a:t> </a:t>
          </a:r>
          <a:r>
            <a:rPr lang="en-US" sz="1100" b="0" i="0">
              <a:solidFill>
                <a:schemeClr val="dk1"/>
              </a:solidFill>
              <a:latin typeface="Calibri"/>
              <a:ea typeface="Calibri"/>
              <a:cs typeface="Calibri"/>
              <a:sym typeface="Calibri"/>
            </a:rPr>
            <a:t>   In Excel Web App, you cannot create array formulas.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Row_num and Column_num must point to a cell within array; otherwise, INDEX returns the #REF! error value.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68</xdr:row>
      <xdr:rowOff>-9525</xdr:rowOff>
    </xdr:from>
    <xdr:ext cx="7553325" cy="2438400"/>
    <xdr:sp macro="" textlink="">
      <xdr:nvSpPr>
        <xdr:cNvPr id="33" name="Shape 33">
          <a:extLst>
            <a:ext uri="{FF2B5EF4-FFF2-40B4-BE49-F238E27FC236}">
              <a16:creationId xmlns:a16="http://schemas.microsoft.com/office/drawing/2014/main" id="{00000000-0008-0000-0700-000021000000}"/>
            </a:ext>
          </a:extLst>
        </xdr:cNvPr>
        <xdr:cNvSpPr txBox="1"/>
      </xdr:nvSpPr>
      <xdr:spPr>
        <a:xfrm>
          <a:off x="1583625" y="2570325"/>
          <a:ext cx="7524750" cy="24193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(Reference Form)</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After Reference and Area_num have selected a particular range, Row_num and Column_num select a particular cell: Row_num 1 is the first row in the range, Column_num 1 is the first column, and so on. The reference returned by INDEX is the intersection of Row_num and Column_num.</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you set Row_num or Column_num to 0 (zero), INDEX returns the reference for the entire column or row, respectively.</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Row_num, Column_num, and Area_num must point to a cell within reference; otherwise, INDEX returns the #REF! error value. If Row_num and Column_num are omitted, INDEX returns the area in reference specified by Area_num.</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endParaRPr sz="1400"/>
        </a:p>
        <a:p>
          <a:pPr marL="0" lvl="0" indent="0" algn="l" rtl="0">
            <a:spcBef>
              <a:spcPts val="0"/>
            </a:spcBef>
            <a:spcAft>
              <a:spcPts val="0"/>
            </a:spcAft>
            <a:buNone/>
          </a:pPr>
          <a:r>
            <a:rPr lang="en-US" sz="1100" b="1" i="0" cap="none">
              <a:solidFill>
                <a:schemeClr val="dk1"/>
              </a:solidFill>
              <a:latin typeface="Calibri"/>
              <a:ea typeface="Calibri"/>
              <a:cs typeface="Calibri"/>
              <a:sym typeface="Calibri"/>
            </a:rPr>
            <a:t>NOTE</a:t>
          </a:r>
          <a:r>
            <a:rPr lang="en-US" sz="1100" b="0" i="0" cap="none">
              <a:solidFill>
                <a:schemeClr val="dk1"/>
              </a:solidFill>
              <a:latin typeface="Calibri"/>
              <a:ea typeface="Calibri"/>
              <a:cs typeface="Calibri"/>
              <a:sym typeface="Calibri"/>
            </a:rPr>
            <a:t> </a:t>
          </a:r>
          <a:r>
            <a:rPr lang="en-US" sz="1100" b="0" i="0">
              <a:solidFill>
                <a:schemeClr val="dk1"/>
              </a:solidFill>
              <a:latin typeface="Calibri"/>
              <a:ea typeface="Calibri"/>
              <a:cs typeface="Calibri"/>
              <a:sym typeface="Calibri"/>
            </a:rPr>
            <a:t>   The CELL function is not available in Excel Web App.</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104</xdr:row>
      <xdr:rowOff>-9525</xdr:rowOff>
    </xdr:from>
    <xdr:ext cx="7553325" cy="1428750"/>
    <xdr:sp macro="" textlink="">
      <xdr:nvSpPr>
        <xdr:cNvPr id="34" name="Shape 34">
          <a:extLst>
            <a:ext uri="{FF2B5EF4-FFF2-40B4-BE49-F238E27FC236}">
              <a16:creationId xmlns:a16="http://schemas.microsoft.com/office/drawing/2014/main" id="{00000000-0008-0000-0700-000022000000}"/>
            </a:ext>
          </a:extLst>
        </xdr:cNvPr>
        <xdr:cNvSpPr txBox="1"/>
      </xdr:nvSpPr>
      <xdr:spPr>
        <a:xfrm>
          <a:off x="1583625" y="3079913"/>
          <a:ext cx="7524750" cy="14001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rows and cols offset reference over the edge of the worksheet, OFFSET returns the #REF!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height or width is omitted, it is assumed to be the same height or width as reference.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endParaRPr sz="1400"/>
        </a:p>
        <a:p>
          <a:pPr marL="0" lvl="0" indent="0" algn="l" rtl="0">
            <a:spcBef>
              <a:spcPts val="0"/>
            </a:spcBef>
            <a:spcAft>
              <a:spcPts val="0"/>
            </a:spcAft>
            <a:buNone/>
          </a:pPr>
          <a:endParaRPr sz="11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6</xdr:col>
      <xdr:colOff>-9525</xdr:colOff>
      <xdr:row>29</xdr:row>
      <xdr:rowOff>-9525</xdr:rowOff>
    </xdr:from>
    <xdr:ext cx="7705725" cy="1038225"/>
    <xdr:sp macro="" textlink="">
      <xdr:nvSpPr>
        <xdr:cNvPr id="35" name="Shape 35">
          <a:extLst>
            <a:ext uri="{FF2B5EF4-FFF2-40B4-BE49-F238E27FC236}">
              <a16:creationId xmlns:a16="http://schemas.microsoft.com/office/drawing/2014/main" id="{00000000-0008-0000-0800-000023000000}"/>
            </a:ext>
          </a:extLst>
        </xdr:cNvPr>
        <xdr:cNvSpPr txBox="1"/>
      </xdr:nvSpPr>
      <xdr:spPr>
        <a:xfrm>
          <a:off x="1507425" y="3270413"/>
          <a:ext cx="7677150" cy="10191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Time values are a portion of a date value and represented by a decimal number (for example, 12:00 PM is represented as 0.5 because it is half of a day).</a:t>
          </a:r>
          <a:endParaRPr sz="1100"/>
        </a:p>
      </xdr:txBody>
    </xdr:sp>
    <xdr:clientData fLocksWithSheet="0"/>
  </xdr:oneCellAnchor>
  <xdr:oneCellAnchor>
    <xdr:from>
      <xdr:col>6</xdr:col>
      <xdr:colOff>-9525</xdr:colOff>
      <xdr:row>43</xdr:row>
      <xdr:rowOff>-9525</xdr:rowOff>
    </xdr:from>
    <xdr:ext cx="7705725" cy="1181100"/>
    <xdr:sp macro="" textlink="">
      <xdr:nvSpPr>
        <xdr:cNvPr id="36" name="Shape 36">
          <a:extLst>
            <a:ext uri="{FF2B5EF4-FFF2-40B4-BE49-F238E27FC236}">
              <a16:creationId xmlns:a16="http://schemas.microsoft.com/office/drawing/2014/main" id="{00000000-0008-0000-0800-000024000000}"/>
            </a:ext>
          </a:extLst>
        </xdr:cNvPr>
        <xdr:cNvSpPr txBox="1"/>
      </xdr:nvSpPr>
      <xdr:spPr>
        <a:xfrm>
          <a:off x="1507425" y="3198975"/>
          <a:ext cx="7677150" cy="11620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Date information in time_text is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Time values are a portion of a date value and represented by a decimal number (for example, 12:00 PM is represented as 0.5 because it is half of a day).</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57</xdr:row>
      <xdr:rowOff>-9525</xdr:rowOff>
    </xdr:from>
    <xdr:ext cx="7705725" cy="1676400"/>
    <xdr:sp macro="" textlink="">
      <xdr:nvSpPr>
        <xdr:cNvPr id="37" name="Shape 37">
          <a:extLst>
            <a:ext uri="{FF2B5EF4-FFF2-40B4-BE49-F238E27FC236}">
              <a16:creationId xmlns:a16="http://schemas.microsoft.com/office/drawing/2014/main" id="{00000000-0008-0000-0800-000025000000}"/>
            </a:ext>
          </a:extLst>
        </xdr:cNvPr>
        <xdr:cNvSpPr txBox="1"/>
      </xdr:nvSpPr>
      <xdr:spPr>
        <a:xfrm>
          <a:off x="1507425" y="2951325"/>
          <a:ext cx="7677150" cy="16573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Excel stores dates as sequential serial numbers so that they can be used in calculations. By default, January 1, 1900 is serial number 1, and January 1, 2008 is serial number 39448 because it is 39,447 days after January 1, 1900.</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Numbers to the right of the decimal point in the serial number represent the time; numbers to the left represent the date. For example, the serial number 0.5 represents the time 12:00 noon.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results of the </a:t>
          </a:r>
          <a:r>
            <a:rPr lang="en-US" sz="1100" b="1" i="0">
              <a:solidFill>
                <a:schemeClr val="dk1"/>
              </a:solidFill>
              <a:latin typeface="Calibri"/>
              <a:ea typeface="Calibri"/>
              <a:cs typeface="Calibri"/>
              <a:sym typeface="Calibri"/>
            </a:rPr>
            <a:t>NOW</a:t>
          </a:r>
          <a:r>
            <a:rPr lang="en-US" sz="1100" b="0" i="0">
              <a:solidFill>
                <a:schemeClr val="dk1"/>
              </a:solidFill>
              <a:latin typeface="Calibri"/>
              <a:ea typeface="Calibri"/>
              <a:cs typeface="Calibri"/>
              <a:sym typeface="Calibri"/>
            </a:rPr>
            <a:t> function change only when the worksheet is calculated or when a macro that contains the function is run. It is not updated continuously.</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85</xdr:row>
      <xdr:rowOff>-9525</xdr:rowOff>
    </xdr:from>
    <xdr:ext cx="7705725" cy="1676400"/>
    <xdr:sp macro="" textlink="">
      <xdr:nvSpPr>
        <xdr:cNvPr id="38" name="Shape 38">
          <a:extLst>
            <a:ext uri="{FF2B5EF4-FFF2-40B4-BE49-F238E27FC236}">
              <a16:creationId xmlns:a16="http://schemas.microsoft.com/office/drawing/2014/main" id="{00000000-0008-0000-0800-000026000000}"/>
            </a:ext>
          </a:extLst>
        </xdr:cNvPr>
        <xdr:cNvSpPr txBox="1"/>
      </xdr:nvSpPr>
      <xdr:spPr>
        <a:xfrm>
          <a:off x="1507425" y="2951325"/>
          <a:ext cx="7677150" cy="16573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109</xdr:row>
      <xdr:rowOff>-9525</xdr:rowOff>
    </xdr:from>
    <xdr:ext cx="7705725" cy="1409700"/>
    <xdr:sp macro="" textlink="">
      <xdr:nvSpPr>
        <xdr:cNvPr id="39" name="Shape 39">
          <a:extLst>
            <a:ext uri="{FF2B5EF4-FFF2-40B4-BE49-F238E27FC236}">
              <a16:creationId xmlns:a16="http://schemas.microsoft.com/office/drawing/2014/main" id="{00000000-0008-0000-0800-000027000000}"/>
            </a:ext>
          </a:extLst>
        </xdr:cNvPr>
        <xdr:cNvSpPr txBox="1"/>
      </xdr:nvSpPr>
      <xdr:spPr>
        <a:xfrm>
          <a:off x="1507425" y="3089438"/>
          <a:ext cx="7677150" cy="13811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serial_number is out of range for the current date base value, a #NUM! error is returned.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return_type is out of the range specified in the table above, a #NUM! error is returned.</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124</xdr:row>
      <xdr:rowOff>-9525</xdr:rowOff>
    </xdr:from>
    <xdr:ext cx="7705725" cy="1600200"/>
    <xdr:sp macro="" textlink="">
      <xdr:nvSpPr>
        <xdr:cNvPr id="40" name="Shape 40">
          <a:extLst>
            <a:ext uri="{FF2B5EF4-FFF2-40B4-BE49-F238E27FC236}">
              <a16:creationId xmlns:a16="http://schemas.microsoft.com/office/drawing/2014/main" id="{00000000-0008-0000-0800-000028000000}"/>
            </a:ext>
          </a:extLst>
        </xdr:cNvPr>
        <xdr:cNvSpPr txBox="1"/>
      </xdr:nvSpPr>
      <xdr:spPr>
        <a:xfrm>
          <a:off x="1507425" y="2994188"/>
          <a:ext cx="7677150" cy="15716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both date arguments are numbers, DAYS uses EndDate–StartDate to calculate the number of days in between both dates.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either one of the date arguments is text, that argument is treated as DATEVALUE(date_text) and returns an integer date instead of a time component.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date arguments are numeric values that fall outside the range of valid dates, DAYS returns the #NUM!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date arguments are strings that cannot be parsed as valid dates, DAYS returns the #VALUE! error value.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155</xdr:row>
      <xdr:rowOff>-9525</xdr:rowOff>
    </xdr:from>
    <xdr:ext cx="7705725" cy="1600200"/>
    <xdr:sp macro="" textlink="">
      <xdr:nvSpPr>
        <xdr:cNvPr id="41" name="Shape 41">
          <a:extLst>
            <a:ext uri="{FF2B5EF4-FFF2-40B4-BE49-F238E27FC236}">
              <a16:creationId xmlns:a16="http://schemas.microsoft.com/office/drawing/2014/main" id="{00000000-0008-0000-0800-000029000000}"/>
            </a:ext>
          </a:extLst>
        </xdr:cNvPr>
        <xdr:cNvSpPr txBox="1"/>
      </xdr:nvSpPr>
      <xdr:spPr>
        <a:xfrm>
          <a:off x="1507425" y="2994188"/>
          <a:ext cx="7677150" cy="15716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2008 is serial number 39448 because it is 39,448 days after January 1, 1900.</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any argument is not a valid date, WORKDAY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start_date plus days yields an invalid date, WORKDAY returns the #NUM!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days is not an integer, it is truncated.</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140</xdr:row>
      <xdr:rowOff>-9525</xdr:rowOff>
    </xdr:from>
    <xdr:ext cx="7705725" cy="1152525"/>
    <xdr:sp macro="" textlink="">
      <xdr:nvSpPr>
        <xdr:cNvPr id="42" name="Shape 42">
          <a:extLst>
            <a:ext uri="{FF2B5EF4-FFF2-40B4-BE49-F238E27FC236}">
              <a16:creationId xmlns:a16="http://schemas.microsoft.com/office/drawing/2014/main" id="{00000000-0008-0000-0800-00002A000000}"/>
            </a:ext>
          </a:extLst>
        </xdr:cNvPr>
        <xdr:cNvSpPr txBox="1"/>
      </xdr:nvSpPr>
      <xdr:spPr>
        <a:xfrm>
          <a:off x="1507425" y="3218025"/>
          <a:ext cx="7677150" cy="11239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Microsoft Excel stores dates as sequential serial numbers so they can be used in calculations. By default, January 1, 1900 is serial number 1, and January 1, 2012 is serial number 40909 because it is 40,909 days after January 1, 1900.</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any argument is not a valid date, NETWORKDAYS returns the #VALUE! error value.</a:t>
          </a:r>
          <a:endParaRPr sz="1400"/>
        </a:p>
        <a:p>
          <a:pPr marL="0" lvl="0" indent="0" algn="l" rtl="0">
            <a:spcBef>
              <a:spcPts val="0"/>
            </a:spcBef>
            <a:spcAft>
              <a:spcPts val="0"/>
            </a:spcAft>
            <a:buNone/>
          </a:pPr>
          <a:endParaRPr sz="11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6</xdr:col>
      <xdr:colOff>-9525</xdr:colOff>
      <xdr:row>87</xdr:row>
      <xdr:rowOff>-9525</xdr:rowOff>
    </xdr:from>
    <xdr:ext cx="7734300" cy="2905125"/>
    <xdr:sp macro="" textlink="">
      <xdr:nvSpPr>
        <xdr:cNvPr id="43" name="Shape 43">
          <a:extLst>
            <a:ext uri="{FF2B5EF4-FFF2-40B4-BE49-F238E27FC236}">
              <a16:creationId xmlns:a16="http://schemas.microsoft.com/office/drawing/2014/main" id="{00000000-0008-0000-0900-00002B000000}"/>
            </a:ext>
          </a:extLst>
        </xdr:cNvPr>
        <xdr:cNvSpPr txBox="1"/>
      </xdr:nvSpPr>
      <xdr:spPr>
        <a:xfrm>
          <a:off x="1493138" y="2341725"/>
          <a:ext cx="7705725" cy="28765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FORMULATEXT function returns what is displayed in the formula bar if you select the referenced cell.</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Reference argument can be to another worksheet or workbook.</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Reference argument is to another workbook that is not open, FORMULATEXT returns the #N/A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Reference argument is to an entire row or column, or to a range or defined name containing more than one cell, FORMULATEXT returns the value in the upper leftmost cell of the row, column, or range.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In the following cases, FORMULATEXT returns the #N/A error value:</a:t>
          </a:r>
          <a:endParaRPr sz="1400"/>
        </a:p>
        <a:p>
          <a:pPr marL="0" lvl="1" indent="0" algn="l" rtl="0">
            <a:spcBef>
              <a:spcPts val="0"/>
            </a:spcBef>
            <a:spcAft>
              <a:spcPts val="0"/>
            </a:spcAft>
            <a:buNone/>
          </a:pPr>
          <a:r>
            <a:rPr lang="en-US" sz="1100" b="0" i="0">
              <a:solidFill>
                <a:schemeClr val="dk1"/>
              </a:solidFill>
              <a:latin typeface="Calibri"/>
              <a:ea typeface="Calibri"/>
              <a:cs typeface="Calibri"/>
              <a:sym typeface="Calibri"/>
            </a:rPr>
            <a:t>■ The cell used as the Reference argument does not contain a formula.</a:t>
          </a:r>
          <a:endParaRPr sz="1400"/>
        </a:p>
        <a:p>
          <a:pPr marL="0" lvl="1" indent="0" algn="l" rtl="0">
            <a:spcBef>
              <a:spcPts val="0"/>
            </a:spcBef>
            <a:spcAft>
              <a:spcPts val="0"/>
            </a:spcAft>
            <a:buNone/>
          </a:pPr>
          <a:r>
            <a:rPr lang="en-US" sz="1100" b="0" i="0">
              <a:solidFill>
                <a:schemeClr val="dk1"/>
              </a:solidFill>
              <a:latin typeface="Calibri"/>
              <a:ea typeface="Calibri"/>
              <a:cs typeface="Calibri"/>
              <a:sym typeface="Calibri"/>
            </a:rPr>
            <a:t>■ The formula in the cell is longer than 8192 characters.</a:t>
          </a:r>
          <a:endParaRPr sz="1400"/>
        </a:p>
        <a:p>
          <a:pPr marL="0" lvl="1" indent="0" algn="l" rtl="0">
            <a:spcBef>
              <a:spcPts val="0"/>
            </a:spcBef>
            <a:spcAft>
              <a:spcPts val="0"/>
            </a:spcAft>
            <a:buNone/>
          </a:pPr>
          <a:r>
            <a:rPr lang="en-US" sz="1100" b="0" i="0">
              <a:solidFill>
                <a:schemeClr val="dk1"/>
              </a:solidFill>
              <a:latin typeface="Calibri"/>
              <a:ea typeface="Calibri"/>
              <a:cs typeface="Calibri"/>
              <a:sym typeface="Calibri"/>
            </a:rPr>
            <a:t>■ The formula can't be displayed in the worksheet; for example, due to worksheet protection.</a:t>
          </a:r>
          <a:endParaRPr sz="1400"/>
        </a:p>
        <a:p>
          <a:pPr marL="0" lvl="1" indent="0" algn="l" rtl="0">
            <a:spcBef>
              <a:spcPts val="0"/>
            </a:spcBef>
            <a:spcAft>
              <a:spcPts val="0"/>
            </a:spcAft>
            <a:buNone/>
          </a:pPr>
          <a:r>
            <a:rPr lang="en-US" sz="1100" b="0" i="0">
              <a:solidFill>
                <a:schemeClr val="dk1"/>
              </a:solidFill>
              <a:latin typeface="Calibri"/>
              <a:ea typeface="Calibri"/>
              <a:cs typeface="Calibri"/>
              <a:sym typeface="Calibri"/>
            </a:rPr>
            <a:t>■ An external workbook that contains the formula is not open in Excel.</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Invalid data types used as inputs will produce a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Entering a reference to the cell in which you are entering the function as the argument won't result in a circular reference warning. FORMULATEXT will successfully return the formula as text in the cell.</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122</xdr:row>
      <xdr:rowOff>-9525</xdr:rowOff>
    </xdr:from>
    <xdr:ext cx="7734300" cy="1676400"/>
    <xdr:sp macro="" textlink="">
      <xdr:nvSpPr>
        <xdr:cNvPr id="44" name="Shape 44">
          <a:extLst>
            <a:ext uri="{FF2B5EF4-FFF2-40B4-BE49-F238E27FC236}">
              <a16:creationId xmlns:a16="http://schemas.microsoft.com/office/drawing/2014/main" id="{00000000-0008-0000-0900-00002C000000}"/>
            </a:ext>
          </a:extLst>
        </xdr:cNvPr>
        <xdr:cNvSpPr txBox="1"/>
      </xdr:nvSpPr>
      <xdr:spPr>
        <a:xfrm>
          <a:off x="1493138" y="2956088"/>
          <a:ext cx="7705725" cy="16478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(MID)</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start_num is greater than the length of text, MID returns "" (empty text).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start_num is less than the length of text, but start_num plus num_chars exceeds the length of text, MID returns the characters up to the end of text.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start_num is less than 1, MID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num_chars is negative, MID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num_bytes is negative, MIDB returns the #VALUE! error value.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133</xdr:row>
      <xdr:rowOff>95250</xdr:rowOff>
    </xdr:from>
    <xdr:ext cx="7734300" cy="1133475"/>
    <xdr:sp macro="" textlink="">
      <xdr:nvSpPr>
        <xdr:cNvPr id="45" name="Shape 45">
          <a:extLst>
            <a:ext uri="{FF2B5EF4-FFF2-40B4-BE49-F238E27FC236}">
              <a16:creationId xmlns:a16="http://schemas.microsoft.com/office/drawing/2014/main" id="{00000000-0008-0000-0900-00002D000000}"/>
            </a:ext>
          </a:extLst>
        </xdr:cNvPr>
        <xdr:cNvSpPr txBox="1"/>
      </xdr:nvSpPr>
      <xdr:spPr>
        <a:xfrm>
          <a:off x="1493138" y="3218025"/>
          <a:ext cx="7705725" cy="11239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 (RIGHT)</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Num_chars must be greater than or equal to zero.</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num_chars is greater than the length of text, RIGHT returns all of text.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num_chars is omitted, it is assumed to be 1.</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164</xdr:row>
      <xdr:rowOff>-9525</xdr:rowOff>
    </xdr:from>
    <xdr:ext cx="7734300" cy="1133475"/>
    <xdr:sp macro="" textlink="">
      <xdr:nvSpPr>
        <xdr:cNvPr id="46" name="Shape 46">
          <a:extLst>
            <a:ext uri="{FF2B5EF4-FFF2-40B4-BE49-F238E27FC236}">
              <a16:creationId xmlns:a16="http://schemas.microsoft.com/office/drawing/2014/main" id="{00000000-0008-0000-0900-00002E000000}"/>
            </a:ext>
          </a:extLst>
        </xdr:cNvPr>
        <xdr:cNvSpPr txBox="1"/>
      </xdr:nvSpPr>
      <xdr:spPr>
        <a:xfrm>
          <a:off x="1493138" y="3222788"/>
          <a:ext cx="7705725" cy="11144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number_times is 0 (zero), REPT returns "" (empty text).</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number_times is not an integer, it is truncated.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result of the REPT function cannot be longer than 32,767 characters, or REPT returns #VALUE!.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184</xdr:row>
      <xdr:rowOff>-9525</xdr:rowOff>
    </xdr:from>
    <xdr:ext cx="7734300" cy="1781175"/>
    <xdr:sp macro="" textlink="">
      <xdr:nvSpPr>
        <xdr:cNvPr id="47" name="Shape 47">
          <a:extLst>
            <a:ext uri="{FF2B5EF4-FFF2-40B4-BE49-F238E27FC236}">
              <a16:creationId xmlns:a16="http://schemas.microsoft.com/office/drawing/2014/main" id="{00000000-0008-0000-0900-00002F000000}"/>
            </a:ext>
          </a:extLst>
        </xdr:cNvPr>
        <xdr:cNvSpPr txBox="1"/>
      </xdr:nvSpPr>
      <xdr:spPr>
        <a:xfrm>
          <a:off x="1493138" y="2898938"/>
          <a:ext cx="7705725" cy="17621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SHEET includes all worksheets (visible, hidden, or very hidden) in addition to all other sheet types (macro, chart, or dialog sheets).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value argument is not a valid value, SHEET returns the #REF! error value. For example, =SHEET(Sheet1!#REF) will return the #REF!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value argument is a sheet name that is not valid, SHEET returns the #NA error value. For example =SHEET(“badSheetName”) will return the #NA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SHEET is not available in the Object Model (OM) because the Object Model already includes similar functionality.</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205</xdr:row>
      <xdr:rowOff>-9525</xdr:rowOff>
    </xdr:from>
    <xdr:ext cx="7734300" cy="1276350"/>
    <xdr:sp macro="" textlink="">
      <xdr:nvSpPr>
        <xdr:cNvPr id="48" name="Shape 48">
          <a:extLst>
            <a:ext uri="{FF2B5EF4-FFF2-40B4-BE49-F238E27FC236}">
              <a16:creationId xmlns:a16="http://schemas.microsoft.com/office/drawing/2014/main" id="{00000000-0008-0000-0900-000030000000}"/>
            </a:ext>
          </a:extLst>
        </xdr:cNvPr>
        <xdr:cNvSpPr txBox="1"/>
      </xdr:nvSpPr>
      <xdr:spPr>
        <a:xfrm>
          <a:off x="1493138" y="3151350"/>
          <a:ext cx="7705725" cy="125730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SHEETS includes all worksheets (visible, hidden, or very hidden) in addition to all other sheet types (macro, chart, or dialog sheets).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reference is not a valid value, SHEETS returns the #REF!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SHEETS is not available in the Object Model (OM) because the Object Model already includes similar functionality.</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240</xdr:row>
      <xdr:rowOff>-9525</xdr:rowOff>
    </xdr:from>
    <xdr:ext cx="7734300" cy="1428750"/>
    <xdr:sp macro="" textlink="">
      <xdr:nvSpPr>
        <xdr:cNvPr id="49" name="Shape 49">
          <a:extLst>
            <a:ext uri="{FF2B5EF4-FFF2-40B4-BE49-F238E27FC236}">
              <a16:creationId xmlns:a16="http://schemas.microsoft.com/office/drawing/2014/main" id="{00000000-0008-0000-0900-000031000000}"/>
            </a:ext>
          </a:extLst>
        </xdr:cNvPr>
        <xdr:cNvSpPr txBox="1"/>
      </xdr:nvSpPr>
      <xdr:spPr>
        <a:xfrm>
          <a:off x="1493138" y="3079913"/>
          <a:ext cx="7705725" cy="14001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TYPE is most useful when you are using functions that can accept different types of data, such as ARGUMENT and INPUT. Use TYPE to find out what type of data is returned by a function or formula.</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You cannot use TYPE to determine whether a cell contains a formula. TYPE only determines the type of the resulting, or displayed, value. If value is a cell reference to a cell that contains a formula, TYPE returns the type of the formula's resulting value.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257</xdr:row>
      <xdr:rowOff>-9525</xdr:rowOff>
    </xdr:from>
    <xdr:ext cx="7734300" cy="1428750"/>
    <xdr:sp macro="" textlink="">
      <xdr:nvSpPr>
        <xdr:cNvPr id="50" name="Shape 50">
          <a:extLst>
            <a:ext uri="{FF2B5EF4-FFF2-40B4-BE49-F238E27FC236}">
              <a16:creationId xmlns:a16="http://schemas.microsoft.com/office/drawing/2014/main" id="{00000000-0008-0000-0900-000032000000}"/>
            </a:ext>
          </a:extLst>
        </xdr:cNvPr>
        <xdr:cNvSpPr txBox="1"/>
      </xdr:nvSpPr>
      <xdr:spPr>
        <a:xfrm>
          <a:off x="1493138" y="3079913"/>
          <a:ext cx="7705725" cy="14001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Text can be in any of the constant number, date, or time formats recognized by Microsoft Excel. If text is not in one of these formats, VALUE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You do not generally need to use the VALUE function in a formula because Excel automatically converts text to numbers as necessary. This function is provided for compatibility with other spreadsheet programs.</a:t>
          </a:r>
          <a:endParaRPr sz="1400"/>
        </a:p>
        <a:p>
          <a:pPr marL="0" lvl="0" indent="0" algn="l" rtl="0">
            <a:spcBef>
              <a:spcPts val="0"/>
            </a:spcBef>
            <a:spcAft>
              <a:spcPts val="0"/>
            </a:spcAft>
            <a:buNone/>
          </a:pPr>
          <a:endParaRPr sz="1100"/>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-9525</xdr:colOff>
      <xdr:row>12</xdr:row>
      <xdr:rowOff>0</xdr:rowOff>
    </xdr:from>
    <xdr:ext cx="7134225" cy="1628775"/>
    <xdr:sp macro="" textlink="">
      <xdr:nvSpPr>
        <xdr:cNvPr id="51" name="Shape 51">
          <a:extLst>
            <a:ext uri="{FF2B5EF4-FFF2-40B4-BE49-F238E27FC236}">
              <a16:creationId xmlns:a16="http://schemas.microsoft.com/office/drawing/2014/main" id="{00000000-0008-0000-0A00-000033000000}"/>
            </a:ext>
          </a:extLst>
        </xdr:cNvPr>
        <xdr:cNvSpPr txBox="1"/>
      </xdr:nvSpPr>
      <xdr:spPr>
        <a:xfrm>
          <a:off x="1793175" y="2975138"/>
          <a:ext cx="7105650" cy="16097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sz="1100"/>
        </a:p>
      </xdr:txBody>
    </xdr:sp>
    <xdr:clientData fLocksWithSheet="0"/>
  </xdr:oneCellAnchor>
  <xdr:oneCellAnchor>
    <xdr:from>
      <xdr:col>6</xdr:col>
      <xdr:colOff>-9525</xdr:colOff>
      <xdr:row>30</xdr:row>
      <xdr:rowOff>-9525</xdr:rowOff>
    </xdr:from>
    <xdr:ext cx="7134225" cy="1257300"/>
    <xdr:sp macro="" textlink="">
      <xdr:nvSpPr>
        <xdr:cNvPr id="52" name="Shape 52">
          <a:extLst>
            <a:ext uri="{FF2B5EF4-FFF2-40B4-BE49-F238E27FC236}">
              <a16:creationId xmlns:a16="http://schemas.microsoft.com/office/drawing/2014/main" id="{00000000-0008-0000-0A00-000034000000}"/>
            </a:ext>
          </a:extLst>
        </xdr:cNvPr>
        <xdr:cNvSpPr txBox="1"/>
      </xdr:nvSpPr>
      <xdr:spPr>
        <a:xfrm>
          <a:off x="1793175" y="3165638"/>
          <a:ext cx="7105650" cy="122872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Order is 0 (zero) or omitted, Excel ranks number as if ref were a list sorted in descending order.</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Order is any nonzero value, Excel ranks number as if ref were a list sorted in ascending order.</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46</xdr:row>
      <xdr:rowOff>-9525</xdr:rowOff>
    </xdr:from>
    <xdr:ext cx="7134225" cy="1838325"/>
    <xdr:sp macro="" textlink="">
      <xdr:nvSpPr>
        <xdr:cNvPr id="53" name="Shape 53">
          <a:extLst>
            <a:ext uri="{FF2B5EF4-FFF2-40B4-BE49-F238E27FC236}">
              <a16:creationId xmlns:a16="http://schemas.microsoft.com/office/drawing/2014/main" id="{00000000-0008-0000-0A00-000035000000}"/>
            </a:ext>
          </a:extLst>
        </xdr:cNvPr>
        <xdr:cNvSpPr txBox="1"/>
      </xdr:nvSpPr>
      <xdr:spPr>
        <a:xfrm>
          <a:off x="1793175" y="2875125"/>
          <a:ext cx="7105650" cy="18097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If Order is 0 (zero) or omitted, Excel ranks Number as if Ref were a list sorted in descending order.</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Order is any nonzero value, Excel ranks Number as if Ref were a list sorted in ascending order.</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sz="1400"/>
        </a:p>
        <a:p>
          <a:pPr marL="0" lvl="0" indent="0" algn="l" rtl="0">
            <a:spcBef>
              <a:spcPts val="0"/>
            </a:spcBef>
            <a:spcAft>
              <a:spcPts val="0"/>
            </a:spcAft>
            <a:buNone/>
          </a:pPr>
          <a:endParaRPr sz="1100"/>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6</xdr:col>
      <xdr:colOff>-9525</xdr:colOff>
      <xdr:row>9</xdr:row>
      <xdr:rowOff>-9525</xdr:rowOff>
    </xdr:from>
    <xdr:ext cx="8029575" cy="1381125"/>
    <xdr:sp macro="" textlink="">
      <xdr:nvSpPr>
        <xdr:cNvPr id="54" name="Shape 54">
          <a:extLst>
            <a:ext uri="{FF2B5EF4-FFF2-40B4-BE49-F238E27FC236}">
              <a16:creationId xmlns:a16="http://schemas.microsoft.com/office/drawing/2014/main" id="{00000000-0008-0000-0B00-000036000000}"/>
            </a:ext>
          </a:extLst>
        </xdr:cNvPr>
        <xdr:cNvSpPr txBox="1"/>
      </xdr:nvSpPr>
      <xdr:spPr>
        <a:xfrm>
          <a:off x="1345500" y="3098963"/>
          <a:ext cx="8001000" cy="13620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arguments must evaluate to logical values, such as TRUE or FALSE, or the arguments must be arrays or references that contain logical values.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array or reference argument contains text or empty cells, those values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specified range contains no logical values, the </a:t>
          </a:r>
          <a:r>
            <a:rPr lang="en-US" sz="1100" b="1" i="0">
              <a:solidFill>
                <a:schemeClr val="dk1"/>
              </a:solidFill>
              <a:latin typeface="Calibri"/>
              <a:ea typeface="Calibri"/>
              <a:cs typeface="Calibri"/>
              <a:sym typeface="Calibri"/>
            </a:rPr>
            <a:t>AND</a:t>
          </a:r>
          <a:r>
            <a:rPr lang="en-US" sz="1100" b="0" i="0">
              <a:solidFill>
                <a:schemeClr val="dk1"/>
              </a:solidFill>
              <a:latin typeface="Calibri"/>
              <a:ea typeface="Calibri"/>
              <a:cs typeface="Calibri"/>
              <a:sym typeface="Calibri"/>
            </a:rPr>
            <a:t> function returns the #VALUE! error value.</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26</xdr:row>
      <xdr:rowOff>-9525</xdr:rowOff>
    </xdr:from>
    <xdr:ext cx="8029575" cy="1381125"/>
    <xdr:sp macro="" textlink="">
      <xdr:nvSpPr>
        <xdr:cNvPr id="55" name="Shape 55">
          <a:extLst>
            <a:ext uri="{FF2B5EF4-FFF2-40B4-BE49-F238E27FC236}">
              <a16:creationId xmlns:a16="http://schemas.microsoft.com/office/drawing/2014/main" id="{00000000-0008-0000-0B00-000037000000}"/>
            </a:ext>
          </a:extLst>
        </xdr:cNvPr>
        <xdr:cNvSpPr txBox="1"/>
      </xdr:nvSpPr>
      <xdr:spPr>
        <a:xfrm>
          <a:off x="1345500" y="3098963"/>
          <a:ext cx="8001000" cy="1362075"/>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arguments must evaluate to logical values such as TRUE or FALSE, or in arrays or references that contain logical values.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array or reference argument contains text or empty cells, those values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specified range contains no logical values, OR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You can use an OR array formula to see if a value occurs in an array. To enter an array formula, press CTRL+SHIFT+ENTER.</a:t>
          </a:r>
          <a:endParaRPr sz="1400"/>
        </a:p>
        <a:p>
          <a:pPr marL="0" lvl="0" indent="0" algn="l" rtl="0">
            <a:spcBef>
              <a:spcPts val="0"/>
            </a:spcBef>
            <a:spcAft>
              <a:spcPts val="0"/>
            </a:spcAft>
            <a:buNone/>
          </a:pPr>
          <a:endParaRPr sz="1100"/>
        </a:p>
      </xdr:txBody>
    </xdr:sp>
    <xdr:clientData fLocksWithSheet="0"/>
  </xdr:oneCellAnchor>
  <xdr:oneCellAnchor>
    <xdr:from>
      <xdr:col>6</xdr:col>
      <xdr:colOff>-9525</xdr:colOff>
      <xdr:row>49</xdr:row>
      <xdr:rowOff>-9525</xdr:rowOff>
    </xdr:from>
    <xdr:ext cx="8029575" cy="1524000"/>
    <xdr:sp macro="" textlink="">
      <xdr:nvSpPr>
        <xdr:cNvPr id="56" name="Shape 56">
          <a:extLst>
            <a:ext uri="{FF2B5EF4-FFF2-40B4-BE49-F238E27FC236}">
              <a16:creationId xmlns:a16="http://schemas.microsoft.com/office/drawing/2014/main" id="{00000000-0008-0000-0B00-000038000000}"/>
            </a:ext>
          </a:extLst>
        </xdr:cNvPr>
        <xdr:cNvSpPr txBox="1"/>
      </xdr:nvSpPr>
      <xdr:spPr>
        <a:xfrm>
          <a:off x="1345500" y="3027525"/>
          <a:ext cx="8001000" cy="1504950"/>
        </a:xfrm>
        <a:prstGeom prst="rect">
          <a:avLst/>
        </a:prstGeom>
        <a:solidFill>
          <a:schemeClr val="lt1"/>
        </a:solidFill>
        <a:ln w="25400" cap="flat" cmpd="sng">
          <a:solidFill>
            <a:schemeClr val="accent2"/>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0" i="0" u="sng" cap="none">
              <a:solidFill>
                <a:srgbClr val="FEFEFE"/>
              </a:solidFill>
              <a:latin typeface="Calibri"/>
              <a:ea typeface="Calibri"/>
              <a:cs typeface="Calibri"/>
              <a:sym typeface="Calibri"/>
            </a:rPr>
            <a:t>Warnings</a:t>
          </a:r>
          <a:endParaRPr sz="1400"/>
        </a:p>
        <a:p>
          <a:pPr marL="0" lvl="0" indent="0" algn="ctr"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 The arguments must evaluate to logical values such as TRUE or FALSE, or in arrays or references that contain logical values.</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an array or reference argument contains text or empty cells, those values are ignored.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If the specified range contains no logical values, XOR returns the #VALUE! error value.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You can use an XOR array formula to see if a value occurs in an array. To enter an array formula, press Ctrl+Shift+Enter.</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 The result of XOR is TRUE when the number of TRUE inputs is odd and FALSE when the number of TRUE inputs is even.</a:t>
          </a:r>
          <a:endParaRPr sz="1400"/>
        </a:p>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heetViews>
  <sheetFormatPr defaultColWidth="14.42578125" defaultRowHeight="15" customHeight="1"/>
  <cols>
    <col min="1" max="1" width="4" customWidth="1"/>
    <col min="2" max="2" width="74.42578125" customWidth="1"/>
    <col min="3" max="6" width="9.140625" customWidth="1"/>
    <col min="7" max="26" width="8.7109375" customWidth="1"/>
  </cols>
  <sheetData>
    <row r="1" spans="1:26" ht="12.75" customHeight="1">
      <c r="A1" s="1"/>
      <c r="B1" s="1"/>
      <c r="C1" s="1"/>
      <c r="D1" s="1"/>
      <c r="E1" s="1"/>
      <c r="F1" s="1"/>
      <c r="G1" s="1"/>
      <c r="H1" s="1"/>
      <c r="I1" s="1"/>
      <c r="J1" s="1"/>
      <c r="K1" s="1"/>
      <c r="L1" s="1"/>
      <c r="M1" s="1"/>
      <c r="N1" s="1"/>
      <c r="O1" s="1"/>
      <c r="P1" s="1"/>
      <c r="Q1" s="1"/>
      <c r="R1" s="1"/>
      <c r="S1" s="1"/>
      <c r="T1" s="1"/>
      <c r="U1" s="1"/>
      <c r="V1" s="1"/>
      <c r="W1" s="1"/>
      <c r="X1" s="1"/>
      <c r="Y1" s="1"/>
      <c r="Z1" s="1"/>
    </row>
    <row r="2" spans="1:26" ht="12.75" customHeight="1">
      <c r="A2" s="1"/>
      <c r="B2" s="2" t="s">
        <v>0</v>
      </c>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82" t="s">
        <v>1</v>
      </c>
      <c r="C4" s="83"/>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1"/>
      <c r="C6" s="1"/>
      <c r="D6" s="1"/>
      <c r="E6" s="1"/>
      <c r="F6" s="1"/>
      <c r="G6" s="1"/>
      <c r="H6" s="1"/>
      <c r="I6" s="1"/>
      <c r="J6" s="1"/>
      <c r="K6" s="1"/>
      <c r="L6" s="1"/>
      <c r="M6" s="1"/>
      <c r="N6" s="1"/>
      <c r="O6" s="1"/>
      <c r="P6" s="1"/>
      <c r="Q6" s="1"/>
      <c r="R6" s="1"/>
      <c r="S6" s="1"/>
      <c r="T6" s="1"/>
      <c r="U6" s="1"/>
      <c r="V6" s="1"/>
      <c r="W6" s="1"/>
      <c r="X6" s="1"/>
      <c r="Y6" s="1"/>
      <c r="Z6" s="1"/>
    </row>
    <row r="7" spans="1:26" ht="12.75" customHeight="1">
      <c r="A7" s="1"/>
      <c r="B7" s="1"/>
      <c r="C7" s="1"/>
      <c r="D7" s="1"/>
      <c r="E7" s="1"/>
      <c r="F7" s="1"/>
      <c r="G7" s="1"/>
      <c r="H7" s="1"/>
      <c r="I7" s="1"/>
      <c r="J7" s="1"/>
      <c r="K7" s="1"/>
      <c r="L7" s="1"/>
      <c r="M7" s="1"/>
      <c r="N7" s="1"/>
      <c r="O7" s="1"/>
      <c r="P7" s="1"/>
      <c r="Q7" s="1"/>
      <c r="R7" s="1"/>
      <c r="S7" s="1"/>
      <c r="T7" s="1"/>
      <c r="U7" s="1"/>
      <c r="V7" s="1"/>
      <c r="W7" s="1"/>
      <c r="X7" s="1"/>
      <c r="Y7" s="1"/>
      <c r="Z7" s="1"/>
    </row>
    <row r="8" spans="1:26" ht="12.75" customHeight="1">
      <c r="A8" s="1"/>
      <c r="B8" s="1"/>
      <c r="C8" s="1"/>
      <c r="D8" s="1"/>
      <c r="E8" s="1"/>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4:C4"/>
  </mergeCells>
  <hyperlinks>
    <hyperlink ref="B4"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16.140625" customWidth="1"/>
    <col min="2" max="2" width="16.28515625" customWidth="1"/>
    <col min="3" max="3" width="18.85546875" customWidth="1"/>
    <col min="4" max="4" width="17.7109375" customWidth="1"/>
    <col min="5" max="5" width="10.140625" customWidth="1"/>
    <col min="6" max="6" width="13.140625" customWidth="1"/>
    <col min="7" max="7" width="15.42578125" customWidth="1"/>
    <col min="8" max="8" width="14" customWidth="1"/>
    <col min="9" max="9" width="10.42578125" customWidth="1"/>
    <col min="10" max="10" width="10.140625" customWidth="1"/>
    <col min="11" max="11" width="9.140625" customWidth="1"/>
    <col min="12" max="12" width="24.28515625" customWidth="1"/>
    <col min="13" max="13" width="9.140625" customWidth="1"/>
    <col min="14" max="26" width="8.7109375" customWidth="1"/>
  </cols>
  <sheetData>
    <row r="1" spans="1:26" ht="12.75" customHeight="1">
      <c r="A1" s="3" t="s">
        <v>2</v>
      </c>
      <c r="B1" s="3" t="s">
        <v>3</v>
      </c>
      <c r="C1" s="3" t="s">
        <v>4</v>
      </c>
      <c r="D1" s="3" t="s">
        <v>5</v>
      </c>
      <c r="E1" s="3" t="s">
        <v>6</v>
      </c>
      <c r="F1" s="3" t="s">
        <v>7</v>
      </c>
      <c r="G1" s="3" t="s">
        <v>8</v>
      </c>
      <c r="H1" s="3" t="s">
        <v>9</v>
      </c>
      <c r="I1" s="3" t="s">
        <v>10</v>
      </c>
      <c r="J1" s="3" t="s">
        <v>11</v>
      </c>
      <c r="K1" s="4"/>
      <c r="L1" s="4"/>
      <c r="M1" s="4"/>
      <c r="N1" s="4"/>
      <c r="O1" s="4"/>
      <c r="P1" s="4"/>
      <c r="Q1" s="4"/>
      <c r="R1" s="4"/>
      <c r="S1" s="4"/>
      <c r="T1" s="4"/>
      <c r="U1" s="4"/>
      <c r="V1" s="4"/>
      <c r="W1" s="4"/>
      <c r="X1" s="4"/>
      <c r="Y1" s="4"/>
      <c r="Z1" s="4"/>
    </row>
    <row r="2" spans="1:26" ht="12.75" customHeight="1">
      <c r="A2" s="5" t="s">
        <v>12</v>
      </c>
      <c r="B2" s="6" t="s">
        <v>13</v>
      </c>
      <c r="C2" s="6" t="s">
        <v>14</v>
      </c>
      <c r="D2" s="6" t="s">
        <v>15</v>
      </c>
      <c r="E2" s="6" t="s">
        <v>16</v>
      </c>
      <c r="F2" s="6" t="s">
        <v>17</v>
      </c>
      <c r="G2" s="6" t="s">
        <v>18</v>
      </c>
      <c r="H2" s="6" t="s">
        <v>19</v>
      </c>
      <c r="I2" s="6" t="s">
        <v>10</v>
      </c>
      <c r="J2" s="6" t="s">
        <v>20</v>
      </c>
      <c r="K2" s="1"/>
      <c r="L2" s="1"/>
      <c r="M2" s="7"/>
      <c r="N2" s="1"/>
      <c r="O2" s="1"/>
      <c r="P2" s="1"/>
      <c r="Q2" s="1"/>
      <c r="R2" s="1"/>
      <c r="S2" s="1"/>
      <c r="T2" s="1"/>
      <c r="U2" s="1"/>
      <c r="V2" s="1"/>
      <c r="W2" s="1"/>
      <c r="X2" s="1"/>
      <c r="Y2" s="1"/>
      <c r="Z2" s="1"/>
    </row>
    <row r="3" spans="1:26" ht="12.75" customHeight="1">
      <c r="A3" s="5" t="s">
        <v>21</v>
      </c>
      <c r="B3" s="6" t="s">
        <v>22</v>
      </c>
      <c r="C3" s="6" t="s">
        <v>23</v>
      </c>
      <c r="D3" s="6" t="s">
        <v>24</v>
      </c>
      <c r="E3" s="6" t="s">
        <v>6</v>
      </c>
      <c r="F3" s="6" t="s">
        <v>25</v>
      </c>
      <c r="G3" s="6" t="s">
        <v>26</v>
      </c>
      <c r="H3" s="6" t="s">
        <v>27</v>
      </c>
      <c r="I3" s="6" t="s">
        <v>28</v>
      </c>
      <c r="J3" s="8" t="s">
        <v>29</v>
      </c>
      <c r="K3" s="1"/>
      <c r="L3" s="1"/>
      <c r="M3" s="1"/>
      <c r="N3" s="1"/>
      <c r="O3" s="1"/>
      <c r="P3" s="1"/>
      <c r="Q3" s="1"/>
      <c r="R3" s="1"/>
      <c r="S3" s="1"/>
      <c r="T3" s="1"/>
      <c r="U3" s="1"/>
      <c r="V3" s="1"/>
      <c r="W3" s="1"/>
      <c r="X3" s="1"/>
      <c r="Y3" s="1"/>
      <c r="Z3" s="1"/>
    </row>
    <row r="4" spans="1:26" ht="12.75" customHeight="1">
      <c r="A4" s="5" t="s">
        <v>30</v>
      </c>
      <c r="B4" s="6" t="s">
        <v>31</v>
      </c>
      <c r="C4" s="6" t="s">
        <v>32</v>
      </c>
      <c r="D4" s="6" t="s">
        <v>33</v>
      </c>
      <c r="E4" s="6" t="s">
        <v>34</v>
      </c>
      <c r="F4" s="6" t="s">
        <v>35</v>
      </c>
      <c r="G4" s="6" t="s">
        <v>36</v>
      </c>
      <c r="H4" s="6" t="s">
        <v>37</v>
      </c>
      <c r="I4" s="6" t="s">
        <v>38</v>
      </c>
      <c r="J4" s="8" t="s">
        <v>39</v>
      </c>
      <c r="K4" s="1"/>
      <c r="L4" s="1"/>
      <c r="M4" s="1"/>
      <c r="N4" s="1"/>
      <c r="O4" s="1"/>
      <c r="P4" s="1"/>
      <c r="Q4" s="1"/>
      <c r="R4" s="1"/>
      <c r="S4" s="1"/>
      <c r="T4" s="1"/>
      <c r="U4" s="1"/>
      <c r="V4" s="1"/>
      <c r="W4" s="1"/>
      <c r="X4" s="1"/>
      <c r="Y4" s="1"/>
      <c r="Z4" s="1"/>
    </row>
    <row r="5" spans="1:26" ht="12.75" customHeight="1">
      <c r="A5" s="5" t="s">
        <v>40</v>
      </c>
      <c r="B5" s="6" t="s">
        <v>41</v>
      </c>
      <c r="C5" s="6" t="s">
        <v>42</v>
      </c>
      <c r="D5" s="6" t="s">
        <v>43</v>
      </c>
      <c r="E5" s="6" t="s">
        <v>44</v>
      </c>
      <c r="F5" s="6" t="s">
        <v>45</v>
      </c>
      <c r="G5" s="6" t="s">
        <v>46</v>
      </c>
      <c r="H5" s="6" t="s">
        <v>47</v>
      </c>
      <c r="I5" s="9"/>
      <c r="J5" s="6" t="s">
        <v>48</v>
      </c>
      <c r="K5" s="1"/>
      <c r="L5" s="1"/>
      <c r="M5" s="1"/>
      <c r="N5" s="1"/>
      <c r="O5" s="1"/>
      <c r="P5" s="1"/>
      <c r="Q5" s="1"/>
      <c r="R5" s="1"/>
      <c r="S5" s="1"/>
      <c r="T5" s="1"/>
      <c r="U5" s="1"/>
      <c r="V5" s="1"/>
      <c r="W5" s="1"/>
      <c r="X5" s="1"/>
      <c r="Y5" s="1"/>
      <c r="Z5" s="1"/>
    </row>
    <row r="6" spans="1:26" ht="12.75" customHeight="1">
      <c r="A6" s="5" t="s">
        <v>49</v>
      </c>
      <c r="B6" s="6" t="s">
        <v>50</v>
      </c>
      <c r="C6" s="6" t="s">
        <v>51</v>
      </c>
      <c r="D6" s="9"/>
      <c r="E6" s="9"/>
      <c r="F6" s="6" t="s">
        <v>52</v>
      </c>
      <c r="G6" s="6" t="s">
        <v>53</v>
      </c>
      <c r="H6" s="6" t="s">
        <v>54</v>
      </c>
      <c r="I6" s="9"/>
      <c r="J6" s="10"/>
      <c r="K6" s="1"/>
      <c r="L6" s="1"/>
      <c r="M6" s="1"/>
      <c r="N6" s="1"/>
      <c r="O6" s="1"/>
      <c r="P6" s="1"/>
      <c r="Q6" s="1"/>
      <c r="R6" s="1"/>
      <c r="S6" s="1"/>
      <c r="T6" s="1"/>
      <c r="U6" s="1"/>
      <c r="V6" s="1"/>
      <c r="W6" s="1"/>
      <c r="X6" s="1"/>
      <c r="Y6" s="1"/>
      <c r="Z6" s="1"/>
    </row>
    <row r="7" spans="1:26" ht="12.75" customHeight="1">
      <c r="A7" s="5" t="s">
        <v>55</v>
      </c>
      <c r="B7" s="6" t="s">
        <v>56</v>
      </c>
      <c r="C7" s="6" t="s">
        <v>57</v>
      </c>
      <c r="D7" s="9"/>
      <c r="E7" s="9"/>
      <c r="F7" s="9"/>
      <c r="G7" s="6" t="s">
        <v>58</v>
      </c>
      <c r="H7" s="6" t="s">
        <v>59</v>
      </c>
      <c r="I7" s="9"/>
      <c r="J7" s="10"/>
      <c r="K7" s="1"/>
      <c r="L7" s="1"/>
      <c r="M7" s="1"/>
      <c r="N7" s="1"/>
      <c r="O7" s="1"/>
      <c r="P7" s="1"/>
      <c r="Q7" s="1"/>
      <c r="R7" s="1"/>
      <c r="S7" s="1"/>
      <c r="T7" s="1"/>
      <c r="U7" s="1"/>
      <c r="V7" s="1"/>
      <c r="W7" s="1"/>
      <c r="X7" s="1"/>
      <c r="Y7" s="1"/>
      <c r="Z7" s="1"/>
    </row>
    <row r="8" spans="1:26" ht="12.75" customHeight="1">
      <c r="A8" s="5" t="s">
        <v>60</v>
      </c>
      <c r="B8" s="6" t="s">
        <v>61</v>
      </c>
      <c r="C8" s="6" t="s">
        <v>62</v>
      </c>
      <c r="D8" s="9"/>
      <c r="E8" s="9"/>
      <c r="F8" s="9"/>
      <c r="G8" s="6" t="s">
        <v>63</v>
      </c>
      <c r="H8" s="6" t="s">
        <v>64</v>
      </c>
      <c r="I8" s="9"/>
      <c r="J8" s="9"/>
      <c r="K8" s="1"/>
      <c r="L8" s="1"/>
      <c r="M8" s="1"/>
      <c r="N8" s="1"/>
      <c r="O8" s="1"/>
      <c r="P8" s="1"/>
      <c r="Q8" s="1"/>
      <c r="R8" s="1"/>
      <c r="S8" s="1"/>
      <c r="T8" s="1"/>
      <c r="U8" s="1"/>
      <c r="V8" s="1"/>
      <c r="W8" s="1"/>
      <c r="X8" s="1"/>
      <c r="Y8" s="1"/>
      <c r="Z8" s="1"/>
    </row>
    <row r="9" spans="1:26" ht="12.75" customHeight="1">
      <c r="A9" s="6" t="s">
        <v>65</v>
      </c>
      <c r="B9" s="6" t="s">
        <v>66</v>
      </c>
      <c r="C9" s="6" t="s">
        <v>67</v>
      </c>
      <c r="D9" s="9"/>
      <c r="E9" s="9"/>
      <c r="F9" s="9"/>
      <c r="G9" s="6" t="s">
        <v>68</v>
      </c>
      <c r="H9" s="6" t="s">
        <v>69</v>
      </c>
      <c r="I9" s="9"/>
      <c r="J9" s="9"/>
      <c r="K9" s="1"/>
      <c r="L9" s="1"/>
      <c r="M9" s="1"/>
      <c r="N9" s="1"/>
      <c r="O9" s="1"/>
      <c r="P9" s="1"/>
      <c r="Q9" s="1"/>
      <c r="R9" s="1"/>
      <c r="S9" s="1"/>
      <c r="T9" s="1"/>
      <c r="U9" s="1"/>
      <c r="V9" s="1"/>
      <c r="W9" s="1"/>
      <c r="X9" s="1"/>
      <c r="Y9" s="1"/>
      <c r="Z9" s="1"/>
    </row>
    <row r="10" spans="1:26" ht="12.75" customHeight="1">
      <c r="A10" s="5" t="s">
        <v>70</v>
      </c>
      <c r="B10" s="6" t="s">
        <v>71</v>
      </c>
      <c r="C10" s="6" t="s">
        <v>72</v>
      </c>
      <c r="D10" s="9"/>
      <c r="E10" s="9"/>
      <c r="F10" s="9"/>
      <c r="G10" s="6" t="s">
        <v>73</v>
      </c>
      <c r="H10" s="6" t="s">
        <v>74</v>
      </c>
      <c r="I10" s="9"/>
      <c r="J10" s="9"/>
      <c r="K10" s="1"/>
      <c r="L10" s="1"/>
      <c r="M10" s="1"/>
      <c r="N10" s="1"/>
      <c r="O10" s="1"/>
      <c r="P10" s="1"/>
      <c r="Q10" s="1"/>
      <c r="R10" s="1"/>
      <c r="S10" s="1"/>
      <c r="T10" s="1"/>
      <c r="U10" s="1"/>
      <c r="V10" s="1"/>
      <c r="W10" s="1"/>
      <c r="X10" s="1"/>
      <c r="Y10" s="1"/>
      <c r="Z10" s="1"/>
    </row>
    <row r="11" spans="1:26" ht="12.75" customHeight="1">
      <c r="A11" s="5" t="s">
        <v>75</v>
      </c>
      <c r="B11" s="9"/>
      <c r="C11" s="6" t="s">
        <v>76</v>
      </c>
      <c r="D11" s="9"/>
      <c r="E11" s="9"/>
      <c r="F11" s="9"/>
      <c r="G11" s="6" t="s">
        <v>77</v>
      </c>
      <c r="H11" s="6" t="s">
        <v>78</v>
      </c>
      <c r="I11" s="9"/>
      <c r="J11" s="9"/>
      <c r="K11" s="1"/>
      <c r="L11" s="1"/>
      <c r="M11" s="1"/>
      <c r="N11" s="1"/>
      <c r="O11" s="1"/>
      <c r="P11" s="1"/>
      <c r="Q11" s="1"/>
      <c r="R11" s="1"/>
      <c r="S11" s="1"/>
      <c r="T11" s="1"/>
      <c r="U11" s="1"/>
      <c r="V11" s="1"/>
      <c r="W11" s="1"/>
      <c r="X11" s="1"/>
      <c r="Y11" s="1"/>
      <c r="Z11" s="1"/>
    </row>
    <row r="12" spans="1:26" ht="12.75" customHeight="1">
      <c r="A12" s="5" t="s">
        <v>79</v>
      </c>
      <c r="B12" s="9"/>
      <c r="C12" s="6" t="s">
        <v>80</v>
      </c>
      <c r="D12" s="9"/>
      <c r="E12" s="9"/>
      <c r="F12" s="9"/>
      <c r="G12" s="6" t="s">
        <v>81</v>
      </c>
      <c r="H12" s="6" t="s">
        <v>82</v>
      </c>
      <c r="I12" s="9"/>
      <c r="J12" s="9"/>
      <c r="K12" s="1"/>
      <c r="L12" s="1"/>
      <c r="M12" s="1"/>
      <c r="N12" s="1"/>
      <c r="O12" s="1"/>
      <c r="P12" s="1"/>
      <c r="Q12" s="1"/>
      <c r="R12" s="1"/>
      <c r="S12" s="1"/>
      <c r="T12" s="1"/>
      <c r="U12" s="1"/>
      <c r="V12" s="1"/>
      <c r="W12" s="1"/>
      <c r="X12" s="1"/>
      <c r="Y12" s="1"/>
      <c r="Z12" s="1"/>
    </row>
    <row r="13" spans="1:26" ht="12.75" customHeight="1">
      <c r="A13" s="5" t="s">
        <v>83</v>
      </c>
      <c r="B13" s="9"/>
      <c r="C13" s="6" t="s">
        <v>84</v>
      </c>
      <c r="D13" s="9"/>
      <c r="E13" s="9"/>
      <c r="F13" s="9"/>
      <c r="G13" s="6" t="s">
        <v>85</v>
      </c>
      <c r="H13" s="6" t="s">
        <v>86</v>
      </c>
      <c r="I13" s="9"/>
      <c r="J13" s="9"/>
      <c r="K13" s="1"/>
      <c r="L13" s="1"/>
      <c r="M13" s="1"/>
      <c r="N13" s="1"/>
      <c r="O13" s="1"/>
      <c r="P13" s="1"/>
      <c r="Q13" s="1"/>
      <c r="R13" s="1"/>
      <c r="S13" s="1"/>
      <c r="T13" s="1"/>
      <c r="U13" s="1"/>
      <c r="V13" s="1"/>
      <c r="W13" s="1"/>
      <c r="X13" s="1"/>
      <c r="Y13" s="1"/>
      <c r="Z13" s="1"/>
    </row>
    <row r="14" spans="1:26" ht="12.75" customHeight="1">
      <c r="A14" s="9"/>
      <c r="B14" s="9"/>
      <c r="C14" s="6" t="s">
        <v>87</v>
      </c>
      <c r="D14" s="9"/>
      <c r="E14" s="9"/>
      <c r="F14" s="9"/>
      <c r="G14" s="6" t="s">
        <v>88</v>
      </c>
      <c r="H14" s="6" t="s">
        <v>89</v>
      </c>
      <c r="I14" s="9"/>
      <c r="J14" s="9"/>
      <c r="K14" s="1"/>
      <c r="L14" s="1"/>
      <c r="M14" s="1"/>
      <c r="N14" s="1"/>
      <c r="O14" s="1"/>
      <c r="P14" s="1"/>
      <c r="Q14" s="1"/>
      <c r="R14" s="1"/>
      <c r="S14" s="1"/>
      <c r="T14" s="1"/>
      <c r="U14" s="1"/>
      <c r="V14" s="1"/>
      <c r="W14" s="1"/>
      <c r="X14" s="1"/>
      <c r="Y14" s="1"/>
      <c r="Z14" s="1"/>
    </row>
    <row r="15" spans="1:26" ht="12.75" customHeight="1">
      <c r="A15" s="9"/>
      <c r="B15" s="9"/>
      <c r="C15" s="6" t="s">
        <v>90</v>
      </c>
      <c r="D15" s="9"/>
      <c r="E15" s="9"/>
      <c r="F15" s="9"/>
      <c r="G15" s="6" t="s">
        <v>91</v>
      </c>
      <c r="H15" s="6" t="s">
        <v>92</v>
      </c>
      <c r="I15" s="9"/>
      <c r="J15" s="9"/>
      <c r="K15" s="1"/>
      <c r="L15" s="1"/>
      <c r="M15" s="1"/>
      <c r="N15" s="1"/>
      <c r="O15" s="1"/>
      <c r="P15" s="1"/>
      <c r="Q15" s="1"/>
      <c r="R15" s="1"/>
      <c r="S15" s="1"/>
      <c r="T15" s="1"/>
      <c r="U15" s="1"/>
      <c r="V15" s="1"/>
      <c r="W15" s="1"/>
      <c r="X15" s="1"/>
      <c r="Y15" s="1"/>
      <c r="Z15" s="1"/>
    </row>
    <row r="16" spans="1:26" ht="12.75" customHeight="1">
      <c r="A16" s="9"/>
      <c r="B16" s="9"/>
      <c r="C16" s="6" t="s">
        <v>93</v>
      </c>
      <c r="D16" s="9"/>
      <c r="E16" s="9"/>
      <c r="F16" s="9"/>
      <c r="G16" s="6" t="s">
        <v>94</v>
      </c>
      <c r="H16" s="6" t="s">
        <v>95</v>
      </c>
      <c r="I16" s="9"/>
      <c r="J16" s="9"/>
      <c r="K16" s="1"/>
      <c r="L16" s="1"/>
      <c r="M16" s="1"/>
      <c r="N16" s="1"/>
      <c r="O16" s="1"/>
      <c r="P16" s="1"/>
      <c r="Q16" s="1"/>
      <c r="R16" s="1"/>
      <c r="S16" s="1"/>
      <c r="T16" s="1"/>
      <c r="U16" s="1"/>
      <c r="V16" s="1"/>
      <c r="W16" s="1"/>
      <c r="X16" s="1"/>
      <c r="Y16" s="1"/>
      <c r="Z16" s="1"/>
    </row>
    <row r="17" spans="1:26" ht="12.75" customHeight="1">
      <c r="A17" s="9"/>
      <c r="B17" s="9"/>
      <c r="C17" s="6" t="s">
        <v>96</v>
      </c>
      <c r="D17" s="9"/>
      <c r="E17" s="9"/>
      <c r="F17" s="9"/>
      <c r="G17" s="6" t="s">
        <v>97</v>
      </c>
      <c r="H17" s="6" t="s">
        <v>98</v>
      </c>
      <c r="I17" s="9"/>
      <c r="J17" s="9"/>
      <c r="K17" s="1"/>
      <c r="L17" s="1"/>
      <c r="M17" s="1"/>
      <c r="N17" s="1"/>
      <c r="O17" s="1"/>
      <c r="P17" s="1"/>
      <c r="Q17" s="1"/>
      <c r="R17" s="1"/>
      <c r="S17" s="1"/>
      <c r="T17" s="1"/>
      <c r="U17" s="1"/>
      <c r="V17" s="1"/>
      <c r="W17" s="1"/>
      <c r="X17" s="1"/>
      <c r="Y17" s="1"/>
      <c r="Z17" s="1"/>
    </row>
    <row r="18" spans="1:26" ht="12.75" customHeight="1">
      <c r="A18" s="9"/>
      <c r="B18" s="9"/>
      <c r="C18" s="6" t="s">
        <v>99</v>
      </c>
      <c r="D18" s="9"/>
      <c r="E18" s="9"/>
      <c r="F18" s="9"/>
      <c r="G18" s="9"/>
      <c r="H18" s="6" t="s">
        <v>100</v>
      </c>
      <c r="I18" s="9"/>
      <c r="J18" s="9"/>
      <c r="K18" s="1"/>
      <c r="L18" s="1"/>
      <c r="M18" s="1"/>
      <c r="N18" s="1"/>
      <c r="O18" s="1"/>
      <c r="P18" s="1"/>
      <c r="Q18" s="1"/>
      <c r="R18" s="1"/>
      <c r="S18" s="1"/>
      <c r="T18" s="1"/>
      <c r="U18" s="1"/>
      <c r="V18" s="1"/>
      <c r="W18" s="1"/>
      <c r="X18" s="1"/>
      <c r="Y18" s="1"/>
      <c r="Z18" s="1"/>
    </row>
    <row r="19" spans="1:26" ht="12.75" customHeight="1">
      <c r="A19" s="9"/>
      <c r="B19" s="9"/>
      <c r="C19" s="6" t="s">
        <v>101</v>
      </c>
      <c r="D19" s="9"/>
      <c r="E19" s="9"/>
      <c r="F19" s="9"/>
      <c r="G19" s="9"/>
      <c r="H19" s="6" t="s">
        <v>102</v>
      </c>
      <c r="I19" s="9"/>
      <c r="J19" s="9"/>
      <c r="K19" s="1"/>
      <c r="L19" s="1"/>
      <c r="M19" s="1"/>
      <c r="N19" s="1"/>
      <c r="O19" s="1"/>
      <c r="P19" s="1"/>
      <c r="Q19" s="1"/>
      <c r="R19" s="1"/>
      <c r="S19" s="1"/>
      <c r="T19" s="1"/>
      <c r="U19" s="1"/>
      <c r="V19" s="1"/>
      <c r="W19" s="1"/>
      <c r="X19" s="1"/>
      <c r="Y19" s="1"/>
      <c r="Z19" s="1"/>
    </row>
    <row r="20" spans="1:26" ht="12.75" customHeight="1">
      <c r="A20" s="9"/>
      <c r="B20" s="9"/>
      <c r="C20" s="6" t="s">
        <v>103</v>
      </c>
      <c r="D20" s="9"/>
      <c r="E20" s="9"/>
      <c r="F20" s="9"/>
      <c r="G20" s="9"/>
      <c r="H20" s="6" t="s">
        <v>104</v>
      </c>
      <c r="I20" s="9"/>
      <c r="J20" s="9"/>
      <c r="K20" s="1"/>
      <c r="L20" s="1"/>
      <c r="M20" s="1"/>
      <c r="N20" s="1"/>
      <c r="O20" s="1"/>
      <c r="P20" s="1"/>
      <c r="Q20" s="1"/>
      <c r="R20" s="1"/>
      <c r="S20" s="1"/>
      <c r="T20" s="1"/>
      <c r="U20" s="1"/>
      <c r="V20" s="1"/>
      <c r="W20" s="1"/>
      <c r="X20" s="1"/>
      <c r="Y20" s="1"/>
      <c r="Z20" s="1"/>
    </row>
    <row r="21" spans="1:26" ht="12.75" customHeight="1">
      <c r="A21" s="9"/>
      <c r="B21" s="9"/>
      <c r="C21" s="6" t="s">
        <v>105</v>
      </c>
      <c r="D21" s="9"/>
      <c r="E21" s="9"/>
      <c r="F21" s="9"/>
      <c r="G21" s="9"/>
      <c r="H21" s="6" t="s">
        <v>106</v>
      </c>
      <c r="I21" s="9"/>
      <c r="J21" s="9"/>
      <c r="K21" s="1"/>
      <c r="L21" s="1"/>
      <c r="M21" s="1"/>
      <c r="N21" s="1"/>
      <c r="O21" s="1"/>
      <c r="P21" s="1"/>
      <c r="Q21" s="1"/>
      <c r="R21" s="1"/>
      <c r="S21" s="1"/>
      <c r="T21" s="1"/>
      <c r="U21" s="1"/>
      <c r="V21" s="1"/>
      <c r="W21" s="1"/>
      <c r="X21" s="1"/>
      <c r="Y21" s="1"/>
      <c r="Z21" s="1"/>
    </row>
    <row r="22" spans="1:26" ht="12.75" customHeight="1">
      <c r="A22" s="9"/>
      <c r="B22" s="9"/>
      <c r="C22" s="6" t="s">
        <v>107</v>
      </c>
      <c r="D22" s="9"/>
      <c r="E22" s="9"/>
      <c r="F22" s="9"/>
      <c r="G22" s="9"/>
      <c r="H22" s="6" t="s">
        <v>108</v>
      </c>
      <c r="I22" s="9"/>
      <c r="J22" s="9"/>
      <c r="K22" s="1"/>
      <c r="L22" s="1"/>
      <c r="M22" s="1"/>
      <c r="N22" s="1"/>
      <c r="O22" s="1"/>
      <c r="P22" s="1"/>
      <c r="Q22" s="1"/>
      <c r="R22" s="1"/>
      <c r="S22" s="1"/>
      <c r="T22" s="1"/>
      <c r="U22" s="1"/>
      <c r="V22" s="1"/>
      <c r="W22" s="1"/>
      <c r="X22" s="1"/>
      <c r="Y22" s="1"/>
      <c r="Z22" s="1"/>
    </row>
    <row r="23" spans="1:26" ht="12.75" customHeight="1">
      <c r="A23" s="9"/>
      <c r="B23" s="9"/>
      <c r="C23" s="6" t="s">
        <v>109</v>
      </c>
      <c r="D23" s="9"/>
      <c r="E23" s="9"/>
      <c r="F23" s="9"/>
      <c r="G23" s="9"/>
      <c r="H23" s="6" t="s">
        <v>110</v>
      </c>
      <c r="I23" s="9"/>
      <c r="J23" s="9"/>
      <c r="K23" s="1"/>
      <c r="L23" s="1"/>
      <c r="M23" s="1"/>
      <c r="N23" s="1"/>
      <c r="O23" s="1"/>
      <c r="P23" s="1"/>
      <c r="Q23" s="1"/>
      <c r="R23" s="1"/>
      <c r="S23" s="1"/>
      <c r="T23" s="1"/>
      <c r="U23" s="1"/>
      <c r="V23" s="1"/>
      <c r="W23" s="1"/>
      <c r="X23" s="1"/>
      <c r="Y23" s="1"/>
      <c r="Z23" s="1"/>
    </row>
    <row r="24" spans="1:26" ht="12.75" customHeight="1">
      <c r="A24" s="9"/>
      <c r="B24" s="9"/>
      <c r="C24" s="6" t="s">
        <v>111</v>
      </c>
      <c r="D24" s="9"/>
      <c r="E24" s="9"/>
      <c r="F24" s="9"/>
      <c r="G24" s="9"/>
      <c r="H24" s="9"/>
      <c r="I24" s="9"/>
      <c r="J24" s="9"/>
      <c r="K24" s="1"/>
      <c r="L24" s="1"/>
      <c r="M24" s="1"/>
      <c r="N24" s="1"/>
      <c r="O24" s="1"/>
      <c r="P24" s="1"/>
      <c r="Q24" s="1"/>
      <c r="R24" s="1"/>
      <c r="S24" s="1"/>
      <c r="T24" s="1"/>
      <c r="U24" s="1"/>
      <c r="V24" s="1"/>
      <c r="W24" s="1"/>
      <c r="X24" s="1"/>
      <c r="Y24" s="1"/>
      <c r="Z24" s="1"/>
    </row>
    <row r="25" spans="1:26" ht="12.75" customHeight="1">
      <c r="A25" s="9"/>
      <c r="B25" s="9"/>
      <c r="C25" s="9"/>
      <c r="D25" s="9"/>
      <c r="E25" s="9"/>
      <c r="F25" s="9"/>
      <c r="G25" s="9"/>
      <c r="H25" s="9"/>
      <c r="I25" s="9"/>
      <c r="J25" s="9"/>
      <c r="K25" s="1"/>
      <c r="L25" s="1"/>
      <c r="M25" s="1"/>
      <c r="N25" s="1"/>
      <c r="O25" s="1"/>
      <c r="P25" s="1"/>
      <c r="Q25" s="1"/>
      <c r="R25" s="1"/>
      <c r="S25" s="1"/>
      <c r="T25" s="1"/>
      <c r="U25" s="1"/>
      <c r="V25" s="1"/>
      <c r="W25" s="1"/>
      <c r="X25" s="1"/>
      <c r="Y25" s="1"/>
      <c r="Z25" s="1"/>
    </row>
    <row r="26" spans="1:26" ht="12.75" customHeight="1">
      <c r="A26" s="9"/>
      <c r="B26" s="9"/>
      <c r="C26" s="9"/>
      <c r="D26" s="9"/>
      <c r="E26" s="9"/>
      <c r="F26" s="9"/>
      <c r="G26" s="9"/>
      <c r="H26" s="9"/>
      <c r="I26" s="9"/>
      <c r="J26" s="9"/>
      <c r="K26" s="1"/>
      <c r="L26" s="1"/>
      <c r="M26" s="1"/>
      <c r="N26" s="1"/>
      <c r="O26" s="1"/>
      <c r="P26" s="1"/>
      <c r="Q26" s="1"/>
      <c r="R26" s="1"/>
      <c r="S26" s="1"/>
      <c r="T26" s="1"/>
      <c r="U26" s="1"/>
      <c r="V26" s="1"/>
      <c r="W26" s="1"/>
      <c r="X26" s="1"/>
      <c r="Y26" s="1"/>
      <c r="Z26" s="1"/>
    </row>
    <row r="27" spans="1:26" ht="12.75" customHeight="1">
      <c r="A27" s="9"/>
      <c r="B27" s="9"/>
      <c r="C27" s="9"/>
      <c r="D27" s="9"/>
      <c r="E27" s="9"/>
      <c r="F27" s="9"/>
      <c r="G27" s="9"/>
      <c r="H27" s="9"/>
      <c r="I27" s="9"/>
      <c r="J27" s="9"/>
      <c r="K27" s="1"/>
      <c r="L27" s="1"/>
      <c r="M27" s="1"/>
      <c r="N27" s="1"/>
      <c r="O27" s="1"/>
      <c r="P27" s="1"/>
      <c r="Q27" s="1"/>
      <c r="R27" s="1"/>
      <c r="S27" s="1"/>
      <c r="T27" s="1"/>
      <c r="U27" s="1"/>
      <c r="V27" s="1"/>
      <c r="W27" s="1"/>
      <c r="X27" s="1"/>
      <c r="Y27" s="1"/>
      <c r="Z27" s="1"/>
    </row>
    <row r="28" spans="1:26" ht="12.75" customHeight="1">
      <c r="A28" s="9"/>
      <c r="B28" s="9"/>
      <c r="C28" s="9"/>
      <c r="D28" s="9"/>
      <c r="E28" s="9"/>
      <c r="F28" s="9"/>
      <c r="G28" s="9"/>
      <c r="H28" s="9"/>
      <c r="I28" s="9"/>
      <c r="J28" s="9"/>
      <c r="K28" s="1"/>
      <c r="L28" s="1"/>
      <c r="M28" s="1"/>
      <c r="N28" s="1"/>
      <c r="O28" s="1"/>
      <c r="P28" s="1"/>
      <c r="Q28" s="1"/>
      <c r="R28" s="1"/>
      <c r="S28" s="1"/>
      <c r="T28" s="1"/>
      <c r="U28" s="1"/>
      <c r="V28" s="1"/>
      <c r="W28" s="1"/>
      <c r="X28" s="1"/>
      <c r="Y28" s="1"/>
      <c r="Z28" s="1"/>
    </row>
    <row r="29" spans="1:26" ht="12.75" customHeight="1">
      <c r="A29" s="9"/>
      <c r="B29" s="9"/>
      <c r="C29" s="9"/>
      <c r="D29" s="9"/>
      <c r="E29" s="9"/>
      <c r="F29" s="9"/>
      <c r="G29" s="9"/>
      <c r="H29" s="9"/>
      <c r="I29" s="9"/>
      <c r="J29" s="9"/>
      <c r="K29" s="1"/>
      <c r="L29" s="1"/>
      <c r="M29" s="1"/>
      <c r="N29" s="1"/>
      <c r="O29" s="1"/>
      <c r="P29" s="1"/>
      <c r="Q29" s="1"/>
      <c r="R29" s="1"/>
      <c r="S29" s="1"/>
      <c r="T29" s="1"/>
      <c r="U29" s="1"/>
      <c r="V29" s="1"/>
      <c r="W29" s="1"/>
      <c r="X29" s="1"/>
      <c r="Y29" s="1"/>
      <c r="Z29" s="1"/>
    </row>
    <row r="30" spans="1:26" ht="12.75" customHeight="1">
      <c r="H30" s="1"/>
      <c r="K30" s="1"/>
      <c r="L30" s="1"/>
      <c r="M30" s="1"/>
      <c r="N30" s="1"/>
      <c r="O30" s="1"/>
      <c r="P30" s="1"/>
      <c r="Q30" s="1"/>
      <c r="R30" s="1"/>
      <c r="S30" s="1"/>
      <c r="T30" s="1"/>
      <c r="U30" s="1"/>
      <c r="V30" s="1"/>
      <c r="W30" s="1"/>
      <c r="X30" s="1"/>
      <c r="Y30" s="1"/>
      <c r="Z30" s="1"/>
    </row>
    <row r="31" spans="1:26" ht="12.75" customHeight="1">
      <c r="A31" s="1"/>
      <c r="B31" s="1"/>
      <c r="C31" s="1"/>
      <c r="D31" s="1"/>
      <c r="E31" s="82" t="s">
        <v>1</v>
      </c>
      <c r="F31" s="83"/>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E31:F31"/>
  </mergeCells>
  <hyperlinks>
    <hyperlink ref="A2" location="'IS FUNCTIONS'!B2" display="ISBLANK" xr:uid="{00000000-0004-0000-0100-000000000000}"/>
    <hyperlink ref="B2" location="CONDITIONAL!B2" display="AVERAGEIF" xr:uid="{00000000-0004-0000-0100-000001000000}"/>
    <hyperlink ref="C2" location="MATHEMATICAL!B2" display="SUM" xr:uid="{00000000-0004-0000-0100-000002000000}"/>
    <hyperlink ref="D2" location="'FIND &amp; SEARCH'!B2" display="FIND" xr:uid="{00000000-0004-0000-0100-000003000000}"/>
    <hyperlink ref="E2" location="LOOKUP!B2" display="MATCH" xr:uid="{00000000-0004-0000-0100-000004000000}"/>
    <hyperlink ref="F2" location="REFERENCE!B2" display="ADDRESS" xr:uid="{00000000-0004-0000-0100-000005000000}"/>
    <hyperlink ref="G2" location="'DATE &amp; TIME'!B2" display="DATE" xr:uid="{00000000-0004-0000-0100-000006000000}"/>
    <hyperlink ref="H2" location="MISC.!B2" display="AREAS" xr:uid="{00000000-0004-0000-0100-000007000000}"/>
    <hyperlink ref="I2" location="RANK!B2" display="RANK" xr:uid="{00000000-0004-0000-0100-000008000000}"/>
    <hyperlink ref="J2" location="LOGICAL!B2" display="AND" xr:uid="{00000000-0004-0000-0100-000009000000}"/>
    <hyperlink ref="A3" location="'IS FUNCTIONS'!B16" display="ISERR" xr:uid="{00000000-0004-0000-0100-00000A000000}"/>
    <hyperlink ref="B3" location="CONDITIONAL!B32" display="SUMIF" xr:uid="{00000000-0004-0000-0100-00000B000000}"/>
    <hyperlink ref="C3" location="MATHEMATICAL!B17" display="AVERAGE" xr:uid="{00000000-0004-0000-0100-00000C000000}"/>
    <hyperlink ref="D3" location="'FIND &amp; SEARCH'!B29" display="SEARCH" xr:uid="{00000000-0004-0000-0100-00000D000000}"/>
    <hyperlink ref="E3" location="LOOKUP!B18" display="LOOKUP" xr:uid="{00000000-0004-0000-0100-00000E000000}"/>
    <hyperlink ref="F3" location="REFERENCE!B17" display="CHOOSE" xr:uid="{00000000-0004-0000-0100-00000F000000}"/>
    <hyperlink ref="G3" location="'DATE &amp; TIME'!B13" display="DATEVALUE" xr:uid="{00000000-0004-0000-0100-000010000000}"/>
    <hyperlink ref="H3" location="MISC.!B10" display="CHAR" xr:uid="{00000000-0004-0000-0100-000011000000}"/>
    <hyperlink ref="I3" location="RANK!B23" display="RANK.AVG" xr:uid="{00000000-0004-0000-0100-000012000000}"/>
    <hyperlink ref="J3" location="LOGICAL!B35" display="NOT" xr:uid="{00000000-0004-0000-0100-000013000000}"/>
    <hyperlink ref="A4" location="'IS FUNCTIONS'!B31" display="ISERROR" xr:uid="{00000000-0004-0000-0100-000014000000}"/>
    <hyperlink ref="B4" location="CONDITIONAL!B62" display="COUNTIF" xr:uid="{00000000-0004-0000-0100-000015000000}"/>
    <hyperlink ref="C4" location="MATHEMATICAL!B36" display="AVERAGEA" xr:uid="{00000000-0004-0000-0100-000016000000}"/>
    <hyperlink ref="D4" location="'FIND &amp; SEARCH'!B59" display="SUBSTITUTE" xr:uid="{00000000-0004-0000-0100-000017000000}"/>
    <hyperlink ref="E4" location="LOOKUP!B38" display="HLOOKUP" xr:uid="{00000000-0004-0000-0100-000018000000}"/>
    <hyperlink ref="F4" location="REFERENCE!B36" display="INDEX" xr:uid="{00000000-0004-0000-0100-000019000000}"/>
    <hyperlink ref="G4" location="'DATE &amp; TIME'!B22" display="TIME" xr:uid="{00000000-0004-0000-0100-00001A000000}"/>
    <hyperlink ref="H4" location="MISC.!B17" display="CODE" xr:uid="{00000000-0004-0000-0100-00001B000000}"/>
    <hyperlink ref="I4" location="RANK!B38" display="RANK.EQ" xr:uid="{00000000-0004-0000-0100-00001C000000}"/>
    <hyperlink ref="J4" location="LOGICAL!B18" display="OR" xr:uid="{00000000-0004-0000-0100-00001D000000}"/>
    <hyperlink ref="A5" location="'IS FUNCTIONS'!B46" display="ISEVEN" xr:uid="{00000000-0004-0000-0100-00001E000000}"/>
    <hyperlink ref="B5" location="CONDITIONAL!B92" display="AVERAGEIFS" xr:uid="{00000000-0004-0000-0100-00001F000000}"/>
    <hyperlink ref="C5" location="MATHEMATICAL!B56" display="COUNT" xr:uid="{00000000-0004-0000-0100-000020000000}"/>
    <hyperlink ref="D5" location="'FIND &amp; SEARCH'!B70" display="REPLACE" xr:uid="{00000000-0004-0000-0100-000021000000}"/>
    <hyperlink ref="E5" location="LOOKUP!B55" display="VLOOKUP" xr:uid="{00000000-0004-0000-0100-000022000000}"/>
    <hyperlink ref="F5" location="REFERENCE!B85" display="INDIRECT" xr:uid="{00000000-0004-0000-0100-000023000000}"/>
    <hyperlink ref="G5" location="'DATE &amp; TIME'!B37" display="TIMEVALUE" xr:uid="{00000000-0004-0000-0100-000024000000}"/>
    <hyperlink ref="H5" location="MISC.!B27" display="CLEAN" xr:uid="{00000000-0004-0000-0100-000025000000}"/>
    <hyperlink ref="J5" location="LOGICAL!B43" display="XOR" xr:uid="{00000000-0004-0000-0100-000026000000}"/>
    <hyperlink ref="A6" location="'IS FUNCTIONS'!B57" display="ISODD" xr:uid="{00000000-0004-0000-0100-000027000000}"/>
    <hyperlink ref="B6" location="CONDITIONAL!B115" display="SUMIFS" xr:uid="{00000000-0004-0000-0100-000028000000}"/>
    <hyperlink ref="C6" location="MATHEMATICAL!B74" display="COUNTA" xr:uid="{00000000-0004-0000-0100-000029000000}"/>
    <hyperlink ref="F6" location="REFERENCE!B97" display="OFFSET" xr:uid="{00000000-0004-0000-0100-00002A000000}"/>
    <hyperlink ref="G6" location="'DATE &amp; TIME'!B51" display="NOW" xr:uid="{00000000-0004-0000-0100-00002B000000}"/>
    <hyperlink ref="H6" location="MISC.!B36" display="TRIM" xr:uid="{00000000-0004-0000-0100-00002C000000}"/>
    <hyperlink ref="A7" location="'IS FUNCTIONS'!B68" display="ISFORMULA" xr:uid="{00000000-0004-0000-0100-00002D000000}"/>
    <hyperlink ref="B7" location="CONDITIONAL!B138" display="COUNTIFS" xr:uid="{00000000-0004-0000-0100-00002E000000}"/>
    <hyperlink ref="C7" location="MATHEMATICAL!B92" display="MEDIAN" xr:uid="{00000000-0004-0000-0100-00002F000000}"/>
    <hyperlink ref="G7" location="'DATE &amp; TIME'!B67" display="TODAY" xr:uid="{00000000-0004-0000-0100-000030000000}"/>
    <hyperlink ref="H7" location="MISC.!B46" display="LEN" xr:uid="{00000000-0004-0000-0100-000031000000}"/>
    <hyperlink ref="A8" location="'IS FUNCTIONS'!B80" display="ISLOGICAL" xr:uid="{00000000-0004-0000-0100-000032000000}"/>
    <hyperlink ref="B8" location="CONDITIONAL!B159" display="IF" xr:uid="{00000000-0004-0000-0100-000033000000}"/>
    <hyperlink ref="C8" location="MATHEMATICAL!B110" display="SUMPRODUCT" xr:uid="{00000000-0004-0000-0100-000034000000}"/>
    <hyperlink ref="G8" location="'DATE &amp; TIME'!B75" display="YEAR" xr:uid="{00000000-0004-0000-0100-000035000000}"/>
    <hyperlink ref="H8" location="MISC.!B58" display="COLUMN" xr:uid="{00000000-0004-0000-0100-000036000000}"/>
    <hyperlink ref="A9" location="'IS FUNCTIONS'!B91" display="ISNA" xr:uid="{00000000-0004-0000-0100-000037000000}"/>
    <hyperlink ref="B9" location="CONDITIONAL!B169" display="IFERROR" xr:uid="{00000000-0004-0000-0100-000038000000}"/>
    <hyperlink ref="C9" location="MATHEMATICAL!B129" display="SUMSQ" xr:uid="{00000000-0004-0000-0100-000039000000}"/>
    <hyperlink ref="H9" location="MISC.!B60" display="ROW" xr:uid="{00000000-0004-0000-0100-00003A000000}"/>
    <hyperlink ref="A10" location="'IS FUNCTIONS'!B102" display="ISNUMBER" xr:uid="{00000000-0004-0000-0100-00003B000000}"/>
    <hyperlink ref="B10" location="CONDITIONAL!B180" display="IFNA" xr:uid="{00000000-0004-0000-0100-00003C000000}"/>
    <hyperlink ref="C10" location="MATHEMATICAL!B143" display="COUNTBLANK" xr:uid="{00000000-0004-0000-0100-00003D000000}"/>
    <hyperlink ref="H10" location="MISC.!B69" display="EXACT" xr:uid="{00000000-0004-0000-0100-00003E000000}"/>
    <hyperlink ref="A11" location="'IS FUNCTIONS'!B114" display="ISREF" xr:uid="{00000000-0004-0000-0100-00003F000000}"/>
    <hyperlink ref="C11" location="MATHEMATICAL!B158" display="EVEN" xr:uid="{00000000-0004-0000-0100-000040000000}"/>
    <hyperlink ref="H11" location="MISC.!B80" display="FORMULATEXT" xr:uid="{00000000-0004-0000-0100-000041000000}"/>
    <hyperlink ref="A12" location="'IS FUNCTIONS'!B126" display="ISTEXT" xr:uid="{00000000-0004-0000-0100-000042000000}"/>
    <hyperlink ref="C12" location="MATHEMATICAL!B176" display="ODD" xr:uid="{00000000-0004-0000-0100-000043000000}"/>
    <hyperlink ref="H12" location="MISC.!B107" display="LEFT" xr:uid="{00000000-0004-0000-0100-000044000000}"/>
    <hyperlink ref="A13" location="'IS FUNCTIONS'!B137" display="ISNONTEXT" xr:uid="{00000000-0004-0000-0100-000045000000}"/>
    <hyperlink ref="C13" location="MATHEMATICAL!B192" display="INT" xr:uid="{00000000-0004-0000-0100-000046000000}"/>
    <hyperlink ref="H13" location="MISC.!B109" display="RIGHT" xr:uid="{00000000-0004-0000-0100-000047000000}"/>
    <hyperlink ref="C14" location="MATHEMATICAL!B201" display="LARGE" xr:uid="{00000000-0004-0000-0100-000048000000}"/>
    <hyperlink ref="G14" location="'DATE &amp; TIME'!B95" display="WEEKDAY" xr:uid="{00000000-0004-0000-0100-000049000000}"/>
    <hyperlink ref="H14" location="MISC.!B111" display="MID" xr:uid="{00000000-0004-0000-0100-00004A000000}"/>
    <hyperlink ref="C15" location="MATHEMATICAL!B217" display="SMALL" xr:uid="{00000000-0004-0000-0100-00004B000000}"/>
    <hyperlink ref="G15" location="'DATE &amp; TIME'!B118" display="DAYS" xr:uid="{00000000-0004-0000-0100-00004C000000}"/>
    <hyperlink ref="H15" location="MISC.!B144" display="LOWER" xr:uid="{00000000-0004-0000-0100-00004D000000}"/>
    <hyperlink ref="C16" location="MATHEMATICAL!B232" display="MAX" xr:uid="{00000000-0004-0000-0100-00004E000000}"/>
    <hyperlink ref="G16" location="'DATE &amp; TIME'!B134" display="NETWORKDAYS" xr:uid="{00000000-0004-0000-0100-00004F000000}"/>
    <hyperlink ref="H16" location="MISC.!B146" display="PROPER" xr:uid="{00000000-0004-0000-0100-000050000000}"/>
    <hyperlink ref="C17" location="MATHEMATICAL!B235" display="MAXA" xr:uid="{00000000-0004-0000-0100-000051000000}"/>
    <hyperlink ref="G17" location="'DATE &amp; TIME'!B149" display="WORKDAY" xr:uid="{00000000-0004-0000-0100-000052000000}"/>
    <hyperlink ref="H17" location="MISC.!B148" display="UPPER" xr:uid="{00000000-0004-0000-0100-000053000000}"/>
    <hyperlink ref="C18" location="MATHEMATICAL!B267" display="MIN" xr:uid="{00000000-0004-0000-0100-000054000000}"/>
    <hyperlink ref="H18" location="MISC.!B158" display="REPT" xr:uid="{00000000-0004-0000-0100-000055000000}"/>
    <hyperlink ref="C19" location="MATHEMATICAL!B270" display="MINA" xr:uid="{00000000-0004-0000-0100-000056000000}"/>
    <hyperlink ref="H19" location="MISC.!B173" display="SHEET" xr:uid="{00000000-0004-0000-0100-000057000000}"/>
    <hyperlink ref="C20" location="MATHEMATICAL!B301" display="MOD" xr:uid="{00000000-0004-0000-0100-000058000000}"/>
    <hyperlink ref="H20" location="MISC.!B197" display="SHEETS" xr:uid="{00000000-0004-0000-0100-000059000000}"/>
    <hyperlink ref="C21" location="MATHEMATICAL!B312" display="RAND" xr:uid="{00000000-0004-0000-0100-00005A000000}"/>
    <hyperlink ref="H21" location="MISC.!B214" display="TRANSPOSE" xr:uid="{00000000-0004-0000-0100-00005B000000}"/>
    <hyperlink ref="C22" location="MATHEMATICAL!B315" display="RANDBETWEEN" xr:uid="{00000000-0004-0000-0100-00005C000000}"/>
    <hyperlink ref="H22" location="MISC.!B232" display="TYPE" xr:uid="{00000000-0004-0000-0100-00005D000000}"/>
    <hyperlink ref="C23" location="MATHEMATICAL!B327" display="SQRT" xr:uid="{00000000-0004-0000-0100-00005E000000}"/>
    <hyperlink ref="H23" location="MISC.!B251" display="VALUE" xr:uid="{00000000-0004-0000-0100-00005F000000}"/>
    <hyperlink ref="C24" location="MATHEMATICAL!B337" display="SUBTOTAL" xr:uid="{00000000-0004-0000-0100-000060000000}"/>
    <hyperlink ref="E31" r:id="rId1" xr:uid="{00000000-0004-0000-0100-000061000000}"/>
  </hyperlinks>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4.42578125" defaultRowHeight="15" customHeight="1"/>
  <cols>
    <col min="1" max="1" width="3.28515625" customWidth="1"/>
    <col min="2" max="2" width="30.7109375" customWidth="1"/>
    <col min="3" max="3" width="23.7109375" customWidth="1"/>
    <col min="4" max="4" width="11.7109375" customWidth="1"/>
    <col min="5" max="5" width="88.42578125" customWidth="1"/>
    <col min="6" max="6" width="9.140625" customWidth="1"/>
    <col min="7" max="7" width="11.85546875" customWidth="1"/>
    <col min="8" max="26" width="8.7109375" customWidth="1"/>
  </cols>
  <sheetData>
    <row r="1" spans="1:26" ht="12.75" customHeight="1">
      <c r="A1" s="1"/>
      <c r="B1" s="1"/>
      <c r="C1" s="1"/>
      <c r="D1" s="1"/>
      <c r="E1" s="11" t="s">
        <v>1</v>
      </c>
      <c r="F1" s="1"/>
      <c r="G1" s="1"/>
      <c r="H1" s="1"/>
      <c r="I1" s="1"/>
      <c r="J1" s="1"/>
      <c r="K1" s="1"/>
      <c r="L1" s="1"/>
      <c r="M1" s="1"/>
      <c r="N1" s="1"/>
      <c r="O1" s="1"/>
      <c r="P1" s="1"/>
      <c r="Q1" s="1"/>
      <c r="R1" s="1"/>
      <c r="S1" s="1"/>
      <c r="T1" s="1"/>
      <c r="U1" s="1"/>
      <c r="V1" s="1"/>
      <c r="W1" s="1"/>
      <c r="X1" s="1"/>
      <c r="Y1" s="1"/>
      <c r="Z1" s="1"/>
    </row>
    <row r="2" spans="1:26" ht="12.75" customHeight="1">
      <c r="A2" s="1"/>
      <c r="B2" s="12" t="s">
        <v>112</v>
      </c>
      <c r="C2" s="13"/>
      <c r="D2" s="13"/>
      <c r="E2" s="14"/>
      <c r="F2" s="1"/>
      <c r="G2" s="11"/>
      <c r="H2" s="1"/>
      <c r="I2" s="1"/>
      <c r="J2" s="1"/>
      <c r="K2" s="1"/>
      <c r="L2" s="1"/>
      <c r="M2" s="1"/>
      <c r="N2" s="1"/>
      <c r="O2" s="1"/>
      <c r="P2" s="1"/>
      <c r="Q2" s="1"/>
      <c r="R2" s="1"/>
      <c r="S2" s="1"/>
      <c r="T2" s="1"/>
      <c r="U2" s="1"/>
      <c r="V2" s="1"/>
      <c r="W2" s="1"/>
      <c r="X2" s="1"/>
      <c r="Y2" s="1"/>
      <c r="Z2" s="1"/>
    </row>
    <row r="3" spans="1:26" ht="12.75" customHeight="1">
      <c r="A3" s="1"/>
      <c r="B3" s="15" t="s">
        <v>113</v>
      </c>
      <c r="C3" s="16"/>
      <c r="D3" s="16"/>
      <c r="E3" s="17"/>
      <c r="F3" s="1"/>
      <c r="G3" s="1"/>
      <c r="H3" s="1"/>
      <c r="I3" s="1"/>
      <c r="J3" s="1"/>
      <c r="K3" s="1"/>
      <c r="L3" s="1"/>
      <c r="M3" s="1"/>
      <c r="N3" s="1"/>
      <c r="O3" s="1"/>
      <c r="P3" s="1"/>
      <c r="Q3" s="1"/>
      <c r="R3" s="1"/>
      <c r="S3" s="1"/>
      <c r="T3" s="1"/>
      <c r="U3" s="1"/>
      <c r="V3" s="1"/>
      <c r="W3" s="1"/>
      <c r="X3" s="1"/>
      <c r="Y3" s="1"/>
      <c r="Z3" s="1"/>
    </row>
    <row r="4" spans="1:26" ht="12.75" customHeight="1">
      <c r="A4" s="1"/>
      <c r="B4" s="18" t="s">
        <v>114</v>
      </c>
      <c r="C4" s="19"/>
      <c r="D4" s="19"/>
      <c r="E4" s="20"/>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1"/>
      <c r="H5" s="1"/>
      <c r="I5" s="1"/>
      <c r="J5" s="1"/>
      <c r="K5" s="1"/>
      <c r="L5" s="1"/>
      <c r="M5" s="1"/>
      <c r="N5" s="1"/>
      <c r="O5" s="1"/>
      <c r="P5" s="1"/>
      <c r="Q5" s="1"/>
      <c r="R5" s="1"/>
      <c r="S5" s="1"/>
      <c r="T5" s="1"/>
      <c r="U5" s="1"/>
      <c r="V5" s="1"/>
      <c r="W5" s="1"/>
      <c r="X5" s="1"/>
      <c r="Y5" s="1"/>
      <c r="Z5" s="1"/>
    </row>
    <row r="6" spans="1:26" ht="12.75" customHeight="1">
      <c r="A6" s="1"/>
      <c r="B6" s="21" t="s">
        <v>115</v>
      </c>
      <c r="C6" s="21" t="s">
        <v>116</v>
      </c>
      <c r="D6" s="21" t="s">
        <v>117</v>
      </c>
      <c r="E6" s="21" t="s">
        <v>118</v>
      </c>
      <c r="F6" s="1"/>
      <c r="G6" s="1"/>
      <c r="H6" s="1"/>
      <c r="I6" s="1"/>
      <c r="J6" s="1"/>
      <c r="K6" s="1"/>
      <c r="L6" s="1"/>
      <c r="M6" s="1"/>
      <c r="N6" s="1"/>
      <c r="O6" s="1"/>
      <c r="P6" s="1"/>
      <c r="Q6" s="1"/>
      <c r="R6" s="1"/>
      <c r="S6" s="1"/>
      <c r="T6" s="1"/>
      <c r="U6" s="1"/>
      <c r="V6" s="1"/>
      <c r="W6" s="1"/>
      <c r="X6" s="1"/>
      <c r="Y6" s="1"/>
      <c r="Z6" s="1"/>
    </row>
    <row r="7" spans="1:26" ht="12.75" customHeight="1">
      <c r="A7" s="1"/>
      <c r="B7" s="9" t="s">
        <v>119</v>
      </c>
      <c r="C7" s="9" t="e">
        <f t="shared" ref="C7:C12" ca="1" si="0">_xludf.FORMULATEXT(D7)</f>
        <v>#NAME?</v>
      </c>
      <c r="D7" s="9" t="b">
        <f t="shared" ref="D7:D12" si="1">ISBLANK(B7)</f>
        <v>0</v>
      </c>
      <c r="E7" s="9" t="s">
        <v>120</v>
      </c>
      <c r="F7" s="1"/>
      <c r="G7" s="1"/>
      <c r="H7" s="1"/>
      <c r="I7" s="1"/>
      <c r="J7" s="1"/>
      <c r="K7" s="1"/>
      <c r="L7" s="1"/>
      <c r="M7" s="1"/>
      <c r="N7" s="1"/>
      <c r="O7" s="1"/>
      <c r="P7" s="1"/>
      <c r="Q7" s="1"/>
      <c r="R7" s="1"/>
      <c r="S7" s="1"/>
      <c r="T7" s="1"/>
      <c r="U7" s="1"/>
      <c r="V7" s="1"/>
      <c r="W7" s="1"/>
      <c r="X7" s="1"/>
      <c r="Y7" s="1"/>
      <c r="Z7" s="1"/>
    </row>
    <row r="8" spans="1:26" ht="12.75" customHeight="1">
      <c r="A8" s="1"/>
      <c r="B8" s="9" t="b">
        <v>1</v>
      </c>
      <c r="C8" s="9" t="e">
        <f t="shared" ca="1" si="0"/>
        <v>#NAME?</v>
      </c>
      <c r="D8" s="9" t="b">
        <f t="shared" si="1"/>
        <v>0</v>
      </c>
      <c r="E8" s="9" t="s">
        <v>121</v>
      </c>
      <c r="F8" s="1"/>
      <c r="G8" s="1"/>
      <c r="H8" s="1"/>
      <c r="I8" s="1"/>
      <c r="J8" s="1"/>
      <c r="K8" s="1"/>
      <c r="L8" s="1"/>
      <c r="M8" s="1"/>
      <c r="N8" s="1"/>
      <c r="O8" s="1"/>
      <c r="P8" s="1"/>
      <c r="Q8" s="1"/>
      <c r="R8" s="1"/>
      <c r="S8" s="1"/>
      <c r="T8" s="1"/>
      <c r="U8" s="1"/>
      <c r="V8" s="1"/>
      <c r="W8" s="1"/>
      <c r="X8" s="1"/>
      <c r="Y8" s="1"/>
      <c r="Z8" s="1"/>
    </row>
    <row r="9" spans="1:26" ht="12.75" customHeight="1">
      <c r="A9" s="1"/>
      <c r="B9" s="9" t="b">
        <v>0</v>
      </c>
      <c r="C9" s="9" t="e">
        <f t="shared" ca="1" si="0"/>
        <v>#NAME?</v>
      </c>
      <c r="D9" s="9" t="b">
        <f t="shared" si="1"/>
        <v>0</v>
      </c>
      <c r="E9" s="9" t="s">
        <v>122</v>
      </c>
      <c r="F9" s="1"/>
      <c r="G9" s="1"/>
      <c r="H9" s="1"/>
      <c r="I9" s="1"/>
      <c r="J9" s="1"/>
      <c r="K9" s="1"/>
      <c r="L9" s="1"/>
      <c r="M9" s="1"/>
      <c r="N9" s="1"/>
      <c r="O9" s="1"/>
      <c r="P9" s="1"/>
      <c r="Q9" s="1"/>
      <c r="R9" s="1"/>
      <c r="S9" s="1"/>
      <c r="T9" s="1"/>
      <c r="U9" s="1"/>
      <c r="V9" s="1"/>
      <c r="W9" s="1"/>
      <c r="X9" s="1"/>
      <c r="Y9" s="1"/>
      <c r="Z9" s="1"/>
    </row>
    <row r="10" spans="1:26" ht="12.75" customHeight="1">
      <c r="A10" s="1"/>
      <c r="B10" s="9"/>
      <c r="C10" s="9" t="e">
        <f t="shared" ca="1" si="0"/>
        <v>#NAME?</v>
      </c>
      <c r="D10" s="9" t="b">
        <f t="shared" si="1"/>
        <v>1</v>
      </c>
      <c r="E10" s="9" t="s">
        <v>123</v>
      </c>
      <c r="F10" s="1"/>
      <c r="G10" s="1"/>
      <c r="H10" s="1"/>
      <c r="I10" s="1"/>
      <c r="J10" s="1"/>
      <c r="K10" s="1"/>
      <c r="L10" s="1"/>
      <c r="M10" s="1"/>
      <c r="N10" s="1"/>
      <c r="O10" s="1"/>
      <c r="P10" s="1"/>
      <c r="Q10" s="1"/>
      <c r="R10" s="1"/>
      <c r="S10" s="1"/>
      <c r="T10" s="1"/>
      <c r="U10" s="1"/>
      <c r="V10" s="1"/>
      <c r="W10" s="1"/>
      <c r="X10" s="1"/>
      <c r="Y10" s="1"/>
      <c r="Z10" s="1"/>
    </row>
    <row r="11" spans="1:26" ht="12.75" customHeight="1">
      <c r="A11" s="1"/>
      <c r="B11" s="9" t="s">
        <v>124</v>
      </c>
      <c r="C11" s="9" t="e">
        <f t="shared" ca="1" si="0"/>
        <v>#NAME?</v>
      </c>
      <c r="D11" s="9" t="b">
        <f t="shared" si="1"/>
        <v>0</v>
      </c>
      <c r="E11" s="9" t="s">
        <v>125</v>
      </c>
      <c r="F11" s="1"/>
      <c r="G11" s="1"/>
      <c r="H11" s="1"/>
      <c r="I11" s="1"/>
      <c r="J11" s="1"/>
      <c r="K11" s="1"/>
      <c r="L11" s="1"/>
      <c r="M11" s="1"/>
      <c r="N11" s="1"/>
      <c r="O11" s="1"/>
      <c r="P11" s="1"/>
      <c r="Q11" s="1"/>
      <c r="R11" s="1"/>
      <c r="S11" s="1"/>
      <c r="T11" s="1"/>
      <c r="U11" s="1"/>
      <c r="V11" s="1"/>
      <c r="W11" s="1"/>
      <c r="X11" s="1"/>
      <c r="Y11" s="1"/>
      <c r="Z11" s="1"/>
    </row>
    <row r="12" spans="1:26" ht="12.75" customHeight="1">
      <c r="A12" s="1"/>
      <c r="B12" s="9" t="s">
        <v>126</v>
      </c>
      <c r="C12" s="9" t="e">
        <f t="shared" ca="1" si="0"/>
        <v>#NAME?</v>
      </c>
      <c r="D12" s="9" t="b">
        <f t="shared" si="1"/>
        <v>0</v>
      </c>
      <c r="E12" s="9" t="s">
        <v>127</v>
      </c>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22" t="s">
        <v>128</v>
      </c>
      <c r="C14" s="1"/>
      <c r="D14" s="22"/>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2" t="s">
        <v>129</v>
      </c>
      <c r="C16" s="13"/>
      <c r="D16" s="13"/>
      <c r="E16" s="14"/>
      <c r="F16" s="23"/>
      <c r="G16" s="1"/>
      <c r="H16" s="1"/>
      <c r="I16" s="1"/>
      <c r="J16" s="1"/>
      <c r="K16" s="1"/>
      <c r="L16" s="1"/>
      <c r="M16" s="1"/>
      <c r="N16" s="1"/>
      <c r="O16" s="1"/>
      <c r="P16" s="1"/>
      <c r="Q16" s="1"/>
      <c r="R16" s="1"/>
      <c r="S16" s="1"/>
      <c r="T16" s="1"/>
      <c r="U16" s="1"/>
      <c r="V16" s="1"/>
      <c r="W16" s="1"/>
      <c r="X16" s="1"/>
      <c r="Y16" s="1"/>
      <c r="Z16" s="1"/>
    </row>
    <row r="17" spans="1:26" ht="12.75" customHeight="1">
      <c r="A17" s="1"/>
      <c r="B17" s="24" t="s">
        <v>130</v>
      </c>
      <c r="C17" s="25"/>
      <c r="D17" s="25"/>
      <c r="E17" s="26"/>
      <c r="F17" s="16"/>
      <c r="G17" s="16"/>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21" t="s">
        <v>115</v>
      </c>
      <c r="C19" s="21" t="s">
        <v>116</v>
      </c>
      <c r="D19" s="21" t="s">
        <v>117</v>
      </c>
      <c r="E19" s="21" t="s">
        <v>118</v>
      </c>
      <c r="F19" s="1"/>
      <c r="G19" s="1"/>
      <c r="H19" s="1"/>
      <c r="I19" s="1"/>
      <c r="J19" s="1"/>
      <c r="K19" s="1"/>
      <c r="L19" s="1"/>
      <c r="M19" s="1"/>
      <c r="N19" s="1"/>
      <c r="O19" s="1"/>
      <c r="P19" s="1"/>
      <c r="Q19" s="1"/>
      <c r="R19" s="1"/>
      <c r="S19" s="1"/>
      <c r="T19" s="1"/>
      <c r="U19" s="1"/>
      <c r="V19" s="1"/>
      <c r="W19" s="1"/>
      <c r="X19" s="1"/>
      <c r="Y19" s="1"/>
      <c r="Z19" s="1"/>
    </row>
    <row r="20" spans="1:26" ht="12.75" customHeight="1">
      <c r="A20" s="1"/>
      <c r="B20" s="9" t="e">
        <v>#VALUE!</v>
      </c>
      <c r="C20" s="9" t="e">
        <f t="shared" ref="C20:C27" ca="1" si="2">_xludf.FORMULATEXT(D20)</f>
        <v>#NAME?</v>
      </c>
      <c r="D20" s="9" t="b">
        <f t="shared" ref="D20:D27" si="3">ISERR(B20)</f>
        <v>1</v>
      </c>
      <c r="E20" s="9" t="s">
        <v>131</v>
      </c>
      <c r="F20" s="1"/>
      <c r="G20" s="1"/>
      <c r="H20" s="1"/>
      <c r="I20" s="1"/>
      <c r="J20" s="1"/>
      <c r="K20" s="1"/>
      <c r="L20" s="1"/>
      <c r="M20" s="1"/>
      <c r="N20" s="1"/>
      <c r="O20" s="1"/>
      <c r="P20" s="1"/>
      <c r="Q20" s="1"/>
      <c r="R20" s="1"/>
      <c r="S20" s="1"/>
      <c r="T20" s="1"/>
      <c r="U20" s="1"/>
      <c r="V20" s="1"/>
      <c r="W20" s="1"/>
      <c r="X20" s="1"/>
      <c r="Y20" s="1"/>
      <c r="Z20" s="1"/>
    </row>
    <row r="21" spans="1:26" ht="12.75" customHeight="1">
      <c r="A21" s="1"/>
      <c r="B21" s="9" t="e">
        <v>#REF!</v>
      </c>
      <c r="C21" s="9" t="e">
        <f t="shared" ca="1" si="2"/>
        <v>#NAME?</v>
      </c>
      <c r="D21" s="9" t="b">
        <f t="shared" si="3"/>
        <v>1</v>
      </c>
      <c r="E21" s="9" t="s">
        <v>132</v>
      </c>
      <c r="F21" s="1"/>
      <c r="G21" s="1"/>
      <c r="H21" s="1"/>
      <c r="I21" s="1"/>
      <c r="J21" s="1"/>
      <c r="K21" s="1"/>
      <c r="L21" s="1"/>
      <c r="M21" s="1"/>
      <c r="N21" s="1"/>
      <c r="O21" s="1"/>
      <c r="P21" s="1"/>
      <c r="Q21" s="1"/>
      <c r="R21" s="1"/>
      <c r="S21" s="1"/>
      <c r="T21" s="1"/>
      <c r="U21" s="1"/>
      <c r="V21" s="1"/>
      <c r="W21" s="1"/>
      <c r="X21" s="1"/>
      <c r="Y21" s="1"/>
      <c r="Z21" s="1"/>
    </row>
    <row r="22" spans="1:26" ht="12.75" customHeight="1">
      <c r="A22" s="1"/>
      <c r="B22" s="9" t="e">
        <v>#DIV/0!</v>
      </c>
      <c r="C22" s="9" t="e">
        <f t="shared" ca="1" si="2"/>
        <v>#NAME?</v>
      </c>
      <c r="D22" s="9" t="b">
        <f t="shared" si="3"/>
        <v>1</v>
      </c>
      <c r="E22" s="9" t="s">
        <v>133</v>
      </c>
      <c r="F22" s="1"/>
      <c r="G22" s="1"/>
      <c r="H22" s="1"/>
      <c r="I22" s="1"/>
      <c r="J22" s="1"/>
      <c r="K22" s="1"/>
      <c r="L22" s="1"/>
      <c r="M22" s="1"/>
      <c r="N22" s="1"/>
      <c r="O22" s="1"/>
      <c r="P22" s="1"/>
      <c r="Q22" s="1"/>
      <c r="R22" s="1"/>
      <c r="S22" s="1"/>
      <c r="T22" s="1"/>
      <c r="U22" s="1"/>
      <c r="V22" s="1"/>
      <c r="W22" s="1"/>
      <c r="X22" s="1"/>
      <c r="Y22" s="1"/>
      <c r="Z22" s="1"/>
    </row>
    <row r="23" spans="1:26" ht="12.75" customHeight="1">
      <c r="A23" s="1"/>
      <c r="B23" s="9" t="e">
        <v>#NUM!</v>
      </c>
      <c r="C23" s="9" t="e">
        <f t="shared" ca="1" si="2"/>
        <v>#NAME?</v>
      </c>
      <c r="D23" s="9" t="b">
        <f t="shared" si="3"/>
        <v>1</v>
      </c>
      <c r="E23" s="9" t="s">
        <v>134</v>
      </c>
      <c r="F23" s="1"/>
      <c r="G23" s="1"/>
      <c r="H23" s="1"/>
      <c r="I23" s="1"/>
      <c r="J23" s="1"/>
      <c r="K23" s="1"/>
      <c r="L23" s="1"/>
      <c r="M23" s="1"/>
      <c r="N23" s="1"/>
      <c r="O23" s="1"/>
      <c r="P23" s="1"/>
      <c r="Q23" s="1"/>
      <c r="R23" s="1"/>
      <c r="S23" s="1"/>
      <c r="T23" s="1"/>
      <c r="U23" s="1"/>
      <c r="V23" s="1"/>
      <c r="W23" s="1"/>
      <c r="X23" s="1"/>
      <c r="Y23" s="1"/>
      <c r="Z23" s="1"/>
    </row>
    <row r="24" spans="1:26" ht="12.75" customHeight="1">
      <c r="A24" s="1"/>
      <c r="B24" s="9" t="e">
        <v>#NAME?</v>
      </c>
      <c r="C24" s="9" t="e">
        <f t="shared" ca="1" si="2"/>
        <v>#NAME?</v>
      </c>
      <c r="D24" s="9" t="b">
        <f t="shared" si="3"/>
        <v>1</v>
      </c>
      <c r="E24" s="9" t="s">
        <v>135</v>
      </c>
      <c r="F24" s="1"/>
      <c r="G24" s="1"/>
      <c r="H24" s="1"/>
      <c r="I24" s="1"/>
      <c r="J24" s="1"/>
      <c r="K24" s="1"/>
      <c r="L24" s="1"/>
      <c r="M24" s="1"/>
      <c r="N24" s="1"/>
      <c r="O24" s="1"/>
      <c r="P24" s="1"/>
      <c r="Q24" s="1"/>
      <c r="R24" s="1"/>
      <c r="S24" s="1"/>
      <c r="T24" s="1"/>
      <c r="U24" s="1"/>
      <c r="V24" s="1"/>
      <c r="W24" s="1"/>
      <c r="X24" s="1"/>
      <c r="Y24" s="1"/>
      <c r="Z24" s="1"/>
    </row>
    <row r="25" spans="1:26" ht="12.75" customHeight="1">
      <c r="A25" s="1"/>
      <c r="B25" s="9" t="e">
        <v>#NULL!</v>
      </c>
      <c r="C25" s="9" t="e">
        <f t="shared" ca="1" si="2"/>
        <v>#NAME?</v>
      </c>
      <c r="D25" s="9" t="b">
        <f t="shared" si="3"/>
        <v>1</v>
      </c>
      <c r="E25" s="9" t="s">
        <v>136</v>
      </c>
      <c r="F25" s="1"/>
      <c r="G25" s="1"/>
      <c r="H25" s="1"/>
      <c r="I25" s="1"/>
      <c r="J25" s="1"/>
      <c r="K25" s="1"/>
      <c r="L25" s="1"/>
      <c r="M25" s="1"/>
      <c r="N25" s="1"/>
      <c r="O25" s="1"/>
      <c r="P25" s="1"/>
      <c r="Q25" s="1"/>
      <c r="R25" s="1"/>
      <c r="S25" s="1"/>
      <c r="T25" s="1"/>
      <c r="U25" s="1"/>
      <c r="V25" s="1"/>
      <c r="W25" s="1"/>
      <c r="X25" s="1"/>
      <c r="Y25" s="1"/>
      <c r="Z25" s="1"/>
    </row>
    <row r="26" spans="1:26" ht="12.75" customHeight="1">
      <c r="A26" s="1"/>
      <c r="B26" s="9" t="e">
        <v>#N/A</v>
      </c>
      <c r="C26" s="9" t="e">
        <f t="shared" ca="1" si="2"/>
        <v>#NAME?</v>
      </c>
      <c r="D26" s="9" t="b">
        <f t="shared" si="3"/>
        <v>0</v>
      </c>
      <c r="E26" s="9" t="s">
        <v>137</v>
      </c>
      <c r="F26" s="1"/>
      <c r="G26" s="1"/>
      <c r="H26" s="1"/>
      <c r="I26" s="1"/>
      <c r="J26" s="1"/>
      <c r="K26" s="1"/>
      <c r="L26" s="1"/>
      <c r="M26" s="1"/>
      <c r="N26" s="1"/>
      <c r="O26" s="1"/>
      <c r="P26" s="1"/>
      <c r="Q26" s="1"/>
      <c r="R26" s="1"/>
      <c r="S26" s="1"/>
      <c r="T26" s="1"/>
      <c r="U26" s="1"/>
      <c r="V26" s="1"/>
      <c r="W26" s="1"/>
      <c r="X26" s="1"/>
      <c r="Y26" s="1"/>
      <c r="Z26" s="1"/>
    </row>
    <row r="27" spans="1:26" ht="12.75" customHeight="1">
      <c r="A27" s="1"/>
      <c r="B27" s="9" t="s">
        <v>138</v>
      </c>
      <c r="C27" s="9" t="e">
        <f t="shared" ca="1" si="2"/>
        <v>#NAME?</v>
      </c>
      <c r="D27" s="9" t="b">
        <f t="shared" si="3"/>
        <v>0</v>
      </c>
      <c r="E27" s="9" t="s">
        <v>139</v>
      </c>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2" t="s">
        <v>128</v>
      </c>
      <c r="C29" s="1"/>
      <c r="D29" s="22"/>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2" t="s">
        <v>140</v>
      </c>
      <c r="C31" s="13"/>
      <c r="D31" s="13"/>
      <c r="E31" s="14"/>
      <c r="F31" s="1"/>
      <c r="G31" s="1"/>
      <c r="H31" s="1"/>
      <c r="I31" s="1"/>
      <c r="J31" s="1"/>
      <c r="K31" s="1"/>
      <c r="L31" s="1"/>
      <c r="M31" s="1"/>
      <c r="N31" s="1"/>
      <c r="O31" s="1"/>
      <c r="P31" s="1"/>
      <c r="Q31" s="1"/>
      <c r="R31" s="1"/>
      <c r="S31" s="1"/>
      <c r="T31" s="1"/>
      <c r="U31" s="1"/>
      <c r="V31" s="1"/>
      <c r="W31" s="1"/>
      <c r="X31" s="1"/>
      <c r="Y31" s="1"/>
      <c r="Z31" s="1"/>
    </row>
    <row r="32" spans="1:26" ht="12.75" customHeight="1">
      <c r="A32" s="1"/>
      <c r="B32" s="24" t="s">
        <v>141</v>
      </c>
      <c r="C32" s="25"/>
      <c r="D32" s="25"/>
      <c r="E32" s="26"/>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1" t="s">
        <v>115</v>
      </c>
      <c r="C34" s="21" t="s">
        <v>116</v>
      </c>
      <c r="D34" s="21" t="s">
        <v>117</v>
      </c>
      <c r="E34" s="21" t="s">
        <v>118</v>
      </c>
      <c r="F34" s="1"/>
      <c r="G34" s="1"/>
      <c r="H34" s="1"/>
      <c r="I34" s="1"/>
      <c r="J34" s="1"/>
      <c r="K34" s="1"/>
      <c r="L34" s="1"/>
      <c r="M34" s="1"/>
      <c r="N34" s="1"/>
      <c r="O34" s="1"/>
      <c r="P34" s="1"/>
      <c r="Q34" s="1"/>
      <c r="R34" s="1"/>
      <c r="S34" s="1"/>
      <c r="T34" s="1"/>
      <c r="U34" s="1"/>
      <c r="V34" s="1"/>
      <c r="W34" s="1"/>
      <c r="X34" s="1"/>
      <c r="Y34" s="1"/>
      <c r="Z34" s="1"/>
    </row>
    <row r="35" spans="1:26" ht="12.75" customHeight="1">
      <c r="A35" s="1"/>
      <c r="B35" s="9" t="e">
        <v>#VALUE!</v>
      </c>
      <c r="C35" s="9" t="e">
        <f t="shared" ref="C35:C42" ca="1" si="4">_xludf.FORMULATEXT(D35)</f>
        <v>#NAME?</v>
      </c>
      <c r="D35" s="9" t="b">
        <f t="shared" ref="D35:D42" si="5">ISERROR(B35)</f>
        <v>1</v>
      </c>
      <c r="E35" s="9" t="s">
        <v>142</v>
      </c>
      <c r="F35" s="1"/>
      <c r="G35" s="1"/>
      <c r="H35" s="1"/>
      <c r="I35" s="1"/>
      <c r="J35" s="1"/>
      <c r="K35" s="1"/>
      <c r="L35" s="1"/>
      <c r="M35" s="1"/>
      <c r="N35" s="1"/>
      <c r="O35" s="1"/>
      <c r="P35" s="1"/>
      <c r="Q35" s="1"/>
      <c r="R35" s="1"/>
      <c r="S35" s="1"/>
      <c r="T35" s="1"/>
      <c r="U35" s="1"/>
      <c r="V35" s="1"/>
      <c r="W35" s="1"/>
      <c r="X35" s="1"/>
      <c r="Y35" s="1"/>
      <c r="Z35" s="1"/>
    </row>
    <row r="36" spans="1:26" ht="12.75" customHeight="1">
      <c r="A36" s="1"/>
      <c r="B36" s="9" t="e">
        <v>#REF!</v>
      </c>
      <c r="C36" s="9" t="e">
        <f t="shared" ca="1" si="4"/>
        <v>#NAME?</v>
      </c>
      <c r="D36" s="9" t="b">
        <f t="shared" si="5"/>
        <v>1</v>
      </c>
      <c r="E36" s="9" t="s">
        <v>143</v>
      </c>
      <c r="F36" s="1"/>
      <c r="G36" s="1"/>
      <c r="H36" s="1"/>
      <c r="I36" s="1"/>
      <c r="J36" s="1"/>
      <c r="K36" s="1"/>
      <c r="L36" s="1"/>
      <c r="M36" s="1"/>
      <c r="N36" s="1"/>
      <c r="O36" s="1"/>
      <c r="P36" s="1"/>
      <c r="Q36" s="1"/>
      <c r="R36" s="1"/>
      <c r="S36" s="1"/>
      <c r="T36" s="1"/>
      <c r="U36" s="1"/>
      <c r="V36" s="1"/>
      <c r="W36" s="1"/>
      <c r="X36" s="1"/>
      <c r="Y36" s="1"/>
      <c r="Z36" s="1"/>
    </row>
    <row r="37" spans="1:26" ht="12.75" customHeight="1">
      <c r="A37" s="1"/>
      <c r="B37" s="9" t="e">
        <v>#DIV/0!</v>
      </c>
      <c r="C37" s="9" t="e">
        <f t="shared" ca="1" si="4"/>
        <v>#NAME?</v>
      </c>
      <c r="D37" s="9" t="b">
        <f t="shared" si="5"/>
        <v>1</v>
      </c>
      <c r="E37" s="9" t="s">
        <v>144</v>
      </c>
      <c r="F37" s="1"/>
      <c r="G37" s="1"/>
      <c r="H37" s="1"/>
      <c r="I37" s="1"/>
      <c r="J37" s="1"/>
      <c r="K37" s="1"/>
      <c r="L37" s="1"/>
      <c r="M37" s="1"/>
      <c r="N37" s="1"/>
      <c r="O37" s="1"/>
      <c r="P37" s="1"/>
      <c r="Q37" s="1"/>
      <c r="R37" s="1"/>
      <c r="S37" s="1"/>
      <c r="T37" s="1"/>
      <c r="U37" s="1"/>
      <c r="V37" s="1"/>
      <c r="W37" s="1"/>
      <c r="X37" s="1"/>
      <c r="Y37" s="1"/>
      <c r="Z37" s="1"/>
    </row>
    <row r="38" spans="1:26" ht="12.75" customHeight="1">
      <c r="A38" s="1"/>
      <c r="B38" s="9" t="e">
        <v>#NUM!</v>
      </c>
      <c r="C38" s="9" t="e">
        <f t="shared" ca="1" si="4"/>
        <v>#NAME?</v>
      </c>
      <c r="D38" s="9" t="b">
        <f t="shared" si="5"/>
        <v>1</v>
      </c>
      <c r="E38" s="9" t="s">
        <v>145</v>
      </c>
      <c r="F38" s="1"/>
      <c r="G38" s="1"/>
      <c r="H38" s="1"/>
      <c r="I38" s="1"/>
      <c r="J38" s="1"/>
      <c r="K38" s="1"/>
      <c r="L38" s="1"/>
      <c r="M38" s="1"/>
      <c r="N38" s="1"/>
      <c r="O38" s="1"/>
      <c r="P38" s="1"/>
      <c r="Q38" s="1"/>
      <c r="R38" s="1"/>
      <c r="S38" s="1"/>
      <c r="T38" s="1"/>
      <c r="U38" s="1"/>
      <c r="V38" s="1"/>
      <c r="W38" s="1"/>
      <c r="X38" s="1"/>
      <c r="Y38" s="1"/>
      <c r="Z38" s="1"/>
    </row>
    <row r="39" spans="1:26" ht="12.75" customHeight="1">
      <c r="A39" s="1"/>
      <c r="B39" s="9" t="e">
        <v>#NAME?</v>
      </c>
      <c r="C39" s="9" t="e">
        <f t="shared" ca="1" si="4"/>
        <v>#NAME?</v>
      </c>
      <c r="D39" s="9" t="b">
        <f t="shared" si="5"/>
        <v>1</v>
      </c>
      <c r="E39" s="9" t="s">
        <v>146</v>
      </c>
      <c r="F39" s="1"/>
      <c r="G39" s="1"/>
      <c r="H39" s="1"/>
      <c r="I39" s="1"/>
      <c r="J39" s="1"/>
      <c r="K39" s="1"/>
      <c r="L39" s="1"/>
      <c r="M39" s="1"/>
      <c r="N39" s="1"/>
      <c r="O39" s="1"/>
      <c r="P39" s="1"/>
      <c r="Q39" s="1"/>
      <c r="R39" s="1"/>
      <c r="S39" s="1"/>
      <c r="T39" s="1"/>
      <c r="U39" s="1"/>
      <c r="V39" s="1"/>
      <c r="W39" s="1"/>
      <c r="X39" s="1"/>
      <c r="Y39" s="1"/>
      <c r="Z39" s="1"/>
    </row>
    <row r="40" spans="1:26" ht="12.75" customHeight="1">
      <c r="A40" s="1"/>
      <c r="B40" s="9" t="e">
        <v>#NULL!</v>
      </c>
      <c r="C40" s="9" t="e">
        <f t="shared" ca="1" si="4"/>
        <v>#NAME?</v>
      </c>
      <c r="D40" s="9" t="b">
        <f t="shared" si="5"/>
        <v>1</v>
      </c>
      <c r="E40" s="9" t="s">
        <v>147</v>
      </c>
      <c r="F40" s="1"/>
      <c r="G40" s="1"/>
      <c r="H40" s="1"/>
      <c r="I40" s="1"/>
      <c r="J40" s="1"/>
      <c r="K40" s="1"/>
      <c r="L40" s="1"/>
      <c r="M40" s="1"/>
      <c r="N40" s="1"/>
      <c r="O40" s="1"/>
      <c r="P40" s="1"/>
      <c r="Q40" s="1"/>
      <c r="R40" s="1"/>
      <c r="S40" s="1"/>
      <c r="T40" s="1"/>
      <c r="U40" s="1"/>
      <c r="V40" s="1"/>
      <c r="W40" s="1"/>
      <c r="X40" s="1"/>
      <c r="Y40" s="1"/>
      <c r="Z40" s="1"/>
    </row>
    <row r="41" spans="1:26" ht="12.75" customHeight="1">
      <c r="A41" s="1"/>
      <c r="B41" s="9" t="e">
        <v>#N/A</v>
      </c>
      <c r="C41" s="9" t="e">
        <f t="shared" ca="1" si="4"/>
        <v>#NAME?</v>
      </c>
      <c r="D41" s="9" t="b">
        <f t="shared" si="5"/>
        <v>1</v>
      </c>
      <c r="E41" s="9" t="s">
        <v>148</v>
      </c>
      <c r="F41" s="1"/>
      <c r="G41" s="1"/>
      <c r="H41" s="1"/>
      <c r="I41" s="1"/>
      <c r="J41" s="1"/>
      <c r="K41" s="1"/>
      <c r="L41" s="1"/>
      <c r="M41" s="1"/>
      <c r="N41" s="1"/>
      <c r="O41" s="1"/>
      <c r="P41" s="1"/>
      <c r="Q41" s="1"/>
      <c r="R41" s="1"/>
      <c r="S41" s="1"/>
      <c r="T41" s="1"/>
      <c r="U41" s="1"/>
      <c r="V41" s="1"/>
      <c r="W41" s="1"/>
      <c r="X41" s="1"/>
      <c r="Y41" s="1"/>
      <c r="Z41" s="1"/>
    </row>
    <row r="42" spans="1:26" ht="12.75" customHeight="1">
      <c r="A42" s="1"/>
      <c r="B42" s="9" t="s">
        <v>138</v>
      </c>
      <c r="C42" s="9" t="e">
        <f t="shared" ca="1" si="4"/>
        <v>#NAME?</v>
      </c>
      <c r="D42" s="9" t="b">
        <f t="shared" si="5"/>
        <v>0</v>
      </c>
      <c r="E42" s="9" t="s">
        <v>149</v>
      </c>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2" t="s">
        <v>128</v>
      </c>
      <c r="C44" s="1"/>
      <c r="D44" s="22"/>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2" t="s">
        <v>150</v>
      </c>
      <c r="C46" s="13"/>
      <c r="D46" s="13"/>
      <c r="E46" s="14"/>
      <c r="F46" s="1"/>
      <c r="G46" s="1"/>
      <c r="H46" s="1"/>
      <c r="I46" s="1"/>
      <c r="J46" s="1"/>
      <c r="K46" s="1"/>
      <c r="L46" s="1"/>
      <c r="M46" s="1"/>
      <c r="N46" s="1"/>
      <c r="O46" s="1"/>
      <c r="P46" s="1"/>
      <c r="Q46" s="1"/>
      <c r="R46" s="1"/>
      <c r="S46" s="1"/>
      <c r="T46" s="1"/>
      <c r="U46" s="1"/>
      <c r="V46" s="1"/>
      <c r="W46" s="1"/>
      <c r="X46" s="1"/>
      <c r="Y46" s="1"/>
      <c r="Z46" s="1"/>
    </row>
    <row r="47" spans="1:26" ht="12.75" customHeight="1">
      <c r="A47" s="1"/>
      <c r="B47" s="24" t="s">
        <v>151</v>
      </c>
      <c r="C47" s="25"/>
      <c r="D47" s="25"/>
      <c r="E47" s="26"/>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1" t="s">
        <v>115</v>
      </c>
      <c r="C49" s="21" t="s">
        <v>116</v>
      </c>
      <c r="D49" s="21" t="s">
        <v>117</v>
      </c>
      <c r="E49" s="21" t="s">
        <v>118</v>
      </c>
      <c r="F49" s="1"/>
      <c r="G49" s="1"/>
      <c r="H49" s="1"/>
      <c r="I49" s="1"/>
      <c r="J49" s="1"/>
      <c r="K49" s="1"/>
      <c r="L49" s="1"/>
      <c r="M49" s="1"/>
      <c r="N49" s="1"/>
      <c r="O49" s="1"/>
      <c r="P49" s="1"/>
      <c r="Q49" s="1"/>
      <c r="R49" s="1"/>
      <c r="S49" s="1"/>
      <c r="T49" s="1"/>
      <c r="U49" s="1"/>
      <c r="V49" s="1"/>
      <c r="W49" s="1"/>
      <c r="X49" s="1"/>
      <c r="Y49" s="1"/>
      <c r="Z49" s="1"/>
    </row>
    <row r="50" spans="1:26" ht="12.75" customHeight="1">
      <c r="A50" s="1"/>
      <c r="B50" s="9">
        <v>5</v>
      </c>
      <c r="C50" s="9" t="e">
        <f t="shared" ref="C50:C53" ca="1" si="6">_xludf.FORMULATEXT(D50)</f>
        <v>#NAME?</v>
      </c>
      <c r="D50" s="9" t="b">
        <f t="shared" ref="D50:D53" si="7">ISEVEN(B50)</f>
        <v>0</v>
      </c>
      <c r="E50" s="9" t="s">
        <v>152</v>
      </c>
      <c r="F50" s="1"/>
      <c r="G50" s="1"/>
      <c r="H50" s="1"/>
      <c r="I50" s="1"/>
      <c r="J50" s="1"/>
      <c r="K50" s="1"/>
      <c r="L50" s="1"/>
      <c r="M50" s="1"/>
      <c r="N50" s="1"/>
      <c r="O50" s="1"/>
      <c r="P50" s="1"/>
      <c r="Q50" s="1"/>
      <c r="R50" s="1"/>
      <c r="S50" s="1"/>
      <c r="T50" s="1"/>
      <c r="U50" s="1"/>
      <c r="V50" s="1"/>
      <c r="W50" s="1"/>
      <c r="X50" s="1"/>
      <c r="Y50" s="1"/>
      <c r="Z50" s="1"/>
    </row>
    <row r="51" spans="1:26" ht="12.75" customHeight="1">
      <c r="A51" s="1"/>
      <c r="B51" s="9">
        <v>10</v>
      </c>
      <c r="C51" s="9" t="e">
        <f t="shared" ca="1" si="6"/>
        <v>#NAME?</v>
      </c>
      <c r="D51" s="9" t="b">
        <f t="shared" si="7"/>
        <v>1</v>
      </c>
      <c r="E51" s="9" t="s">
        <v>153</v>
      </c>
      <c r="F51" s="1"/>
      <c r="G51" s="1"/>
      <c r="H51" s="1"/>
      <c r="I51" s="1"/>
      <c r="J51" s="1"/>
      <c r="K51" s="1"/>
      <c r="L51" s="1"/>
      <c r="M51" s="1"/>
      <c r="N51" s="1"/>
      <c r="O51" s="1"/>
      <c r="P51" s="1"/>
      <c r="Q51" s="1"/>
      <c r="R51" s="1"/>
      <c r="S51" s="1"/>
      <c r="T51" s="1"/>
      <c r="U51" s="1"/>
      <c r="V51" s="1"/>
      <c r="W51" s="1"/>
      <c r="X51" s="1"/>
      <c r="Y51" s="1"/>
      <c r="Z51" s="1"/>
    </row>
    <row r="52" spans="1:26" ht="12.75" customHeight="1">
      <c r="A52" s="1"/>
      <c r="B52" s="9" t="s">
        <v>154</v>
      </c>
      <c r="C52" s="9" t="e">
        <f t="shared" ca="1" si="6"/>
        <v>#NAME?</v>
      </c>
      <c r="D52" s="9" t="e">
        <f t="shared" si="7"/>
        <v>#VALUE!</v>
      </c>
      <c r="E52" s="9" t="s">
        <v>155</v>
      </c>
      <c r="F52" s="1"/>
      <c r="G52" s="1"/>
      <c r="H52" s="1"/>
      <c r="I52" s="1"/>
      <c r="J52" s="1"/>
      <c r="K52" s="1"/>
      <c r="L52" s="1"/>
      <c r="M52" s="1"/>
      <c r="N52" s="1"/>
      <c r="O52" s="1"/>
      <c r="P52" s="1"/>
      <c r="Q52" s="1"/>
      <c r="R52" s="1"/>
      <c r="S52" s="1"/>
      <c r="T52" s="1"/>
      <c r="U52" s="1"/>
      <c r="V52" s="1"/>
      <c r="W52" s="1"/>
      <c r="X52" s="1"/>
      <c r="Y52" s="1"/>
      <c r="Z52" s="1"/>
    </row>
    <row r="53" spans="1:26" ht="12.75" customHeight="1">
      <c r="A53" s="1"/>
      <c r="B53" s="9" t="s">
        <v>156</v>
      </c>
      <c r="C53" s="9" t="e">
        <f t="shared" ca="1" si="6"/>
        <v>#NAME?</v>
      </c>
      <c r="D53" s="9" t="e">
        <f t="shared" si="7"/>
        <v>#VALUE!</v>
      </c>
      <c r="E53" s="9" t="s">
        <v>155</v>
      </c>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2" t="s">
        <v>128</v>
      </c>
      <c r="C55" s="1"/>
      <c r="D55" s="22"/>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2" t="s">
        <v>157</v>
      </c>
      <c r="C57" s="13"/>
      <c r="D57" s="13"/>
      <c r="E57" s="14"/>
      <c r="F57" s="1"/>
      <c r="G57" s="1"/>
      <c r="H57" s="1"/>
      <c r="I57" s="1"/>
      <c r="J57" s="1"/>
      <c r="K57" s="1"/>
      <c r="L57" s="1"/>
      <c r="M57" s="1"/>
      <c r="N57" s="1"/>
      <c r="O57" s="1"/>
      <c r="P57" s="1"/>
      <c r="Q57" s="1"/>
      <c r="R57" s="1"/>
      <c r="S57" s="1"/>
      <c r="T57" s="1"/>
      <c r="U57" s="1"/>
      <c r="V57" s="1"/>
      <c r="W57" s="1"/>
      <c r="X57" s="1"/>
      <c r="Y57" s="1"/>
      <c r="Z57" s="1"/>
    </row>
    <row r="58" spans="1:26" ht="12.75" customHeight="1">
      <c r="A58" s="1"/>
      <c r="B58" s="24" t="s">
        <v>158</v>
      </c>
      <c r="C58" s="25"/>
      <c r="D58" s="25"/>
      <c r="E58" s="26"/>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1" t="s">
        <v>115</v>
      </c>
      <c r="C60" s="21" t="s">
        <v>116</v>
      </c>
      <c r="D60" s="21" t="s">
        <v>117</v>
      </c>
      <c r="E60" s="21" t="s">
        <v>118</v>
      </c>
      <c r="F60" s="1"/>
      <c r="G60" s="1"/>
      <c r="H60" s="1"/>
      <c r="I60" s="1"/>
      <c r="J60" s="1"/>
      <c r="K60" s="1"/>
      <c r="L60" s="1"/>
      <c r="M60" s="1"/>
      <c r="N60" s="1"/>
      <c r="O60" s="1"/>
      <c r="P60" s="1"/>
      <c r="Q60" s="1"/>
      <c r="R60" s="1"/>
      <c r="S60" s="1"/>
      <c r="T60" s="1"/>
      <c r="U60" s="1"/>
      <c r="V60" s="1"/>
      <c r="W60" s="1"/>
      <c r="X60" s="1"/>
      <c r="Y60" s="1"/>
      <c r="Z60" s="1"/>
    </row>
    <row r="61" spans="1:26" ht="12.75" customHeight="1">
      <c r="A61" s="1"/>
      <c r="B61" s="9">
        <v>5</v>
      </c>
      <c r="C61" s="9" t="e">
        <f t="shared" ref="C61:C64" ca="1" si="8">_xludf.FORMULATEXT(D61)</f>
        <v>#NAME?</v>
      </c>
      <c r="D61" s="9" t="b">
        <f t="shared" ref="D61:D64" si="9">ISODD(B61)</f>
        <v>1</v>
      </c>
      <c r="E61" s="9" t="s">
        <v>159</v>
      </c>
      <c r="F61" s="1"/>
      <c r="G61" s="1"/>
      <c r="H61" s="1"/>
      <c r="I61" s="1"/>
      <c r="J61" s="1"/>
      <c r="K61" s="1"/>
      <c r="L61" s="1"/>
      <c r="M61" s="1"/>
      <c r="N61" s="1"/>
      <c r="O61" s="1"/>
      <c r="P61" s="1"/>
      <c r="Q61" s="1"/>
      <c r="R61" s="1"/>
      <c r="S61" s="1"/>
      <c r="T61" s="1"/>
      <c r="U61" s="1"/>
      <c r="V61" s="1"/>
      <c r="W61" s="1"/>
      <c r="X61" s="1"/>
      <c r="Y61" s="1"/>
      <c r="Z61" s="1"/>
    </row>
    <row r="62" spans="1:26" ht="12.75" customHeight="1">
      <c r="A62" s="1"/>
      <c r="B62" s="9">
        <v>10</v>
      </c>
      <c r="C62" s="9" t="e">
        <f t="shared" ca="1" si="8"/>
        <v>#NAME?</v>
      </c>
      <c r="D62" s="9" t="b">
        <f t="shared" si="9"/>
        <v>0</v>
      </c>
      <c r="E62" s="9" t="s">
        <v>160</v>
      </c>
      <c r="F62" s="1"/>
      <c r="G62" s="1"/>
      <c r="H62" s="1"/>
      <c r="I62" s="1"/>
      <c r="J62" s="1"/>
      <c r="K62" s="1"/>
      <c r="L62" s="1"/>
      <c r="M62" s="1"/>
      <c r="N62" s="1"/>
      <c r="O62" s="1"/>
      <c r="P62" s="1"/>
      <c r="Q62" s="1"/>
      <c r="R62" s="1"/>
      <c r="S62" s="1"/>
      <c r="T62" s="1"/>
      <c r="U62" s="1"/>
      <c r="V62" s="1"/>
      <c r="W62" s="1"/>
      <c r="X62" s="1"/>
      <c r="Y62" s="1"/>
      <c r="Z62" s="1"/>
    </row>
    <row r="63" spans="1:26" ht="12.75" customHeight="1">
      <c r="A63" s="1"/>
      <c r="B63" s="9" t="s">
        <v>154</v>
      </c>
      <c r="C63" s="9" t="e">
        <f t="shared" ca="1" si="8"/>
        <v>#NAME?</v>
      </c>
      <c r="D63" s="9" t="e">
        <f t="shared" si="9"/>
        <v>#VALUE!</v>
      </c>
      <c r="E63" s="9" t="s">
        <v>155</v>
      </c>
      <c r="F63" s="1"/>
      <c r="G63" s="1"/>
      <c r="H63" s="1"/>
      <c r="I63" s="1"/>
      <c r="J63" s="1"/>
      <c r="K63" s="1"/>
      <c r="L63" s="1"/>
      <c r="M63" s="1"/>
      <c r="N63" s="1"/>
      <c r="O63" s="1"/>
      <c r="P63" s="1"/>
      <c r="Q63" s="1"/>
      <c r="R63" s="1"/>
      <c r="S63" s="1"/>
      <c r="T63" s="1"/>
      <c r="U63" s="1"/>
      <c r="V63" s="1"/>
      <c r="W63" s="1"/>
      <c r="X63" s="1"/>
      <c r="Y63" s="1"/>
      <c r="Z63" s="1"/>
    </row>
    <row r="64" spans="1:26" ht="12.75" customHeight="1">
      <c r="A64" s="1"/>
      <c r="B64" s="9" t="s">
        <v>156</v>
      </c>
      <c r="C64" s="9" t="e">
        <f t="shared" ca="1" si="8"/>
        <v>#NAME?</v>
      </c>
      <c r="D64" s="9" t="e">
        <f t="shared" si="9"/>
        <v>#VALUE!</v>
      </c>
      <c r="E64" s="9" t="s">
        <v>155</v>
      </c>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2" t="s">
        <v>128</v>
      </c>
      <c r="C66" s="1"/>
      <c r="D66" s="22"/>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2" t="s">
        <v>161</v>
      </c>
      <c r="C68" s="13"/>
      <c r="D68" s="13"/>
      <c r="E68" s="14"/>
      <c r="F68" s="1"/>
      <c r="G68" s="1"/>
      <c r="H68" s="1"/>
      <c r="I68" s="1"/>
      <c r="J68" s="1"/>
      <c r="K68" s="1"/>
      <c r="L68" s="1"/>
      <c r="M68" s="1"/>
      <c r="N68" s="1"/>
      <c r="O68" s="1"/>
      <c r="P68" s="1"/>
      <c r="Q68" s="1"/>
      <c r="R68" s="1"/>
      <c r="S68" s="1"/>
      <c r="T68" s="1"/>
      <c r="U68" s="1"/>
      <c r="V68" s="1"/>
      <c r="W68" s="1"/>
      <c r="X68" s="1"/>
      <c r="Y68" s="1"/>
      <c r="Z68" s="1"/>
    </row>
    <row r="69" spans="1:26" ht="12.75" customHeight="1">
      <c r="A69" s="1"/>
      <c r="B69" s="24" t="s">
        <v>162</v>
      </c>
      <c r="C69" s="25"/>
      <c r="D69" s="25"/>
      <c r="E69" s="26"/>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1" t="s">
        <v>115</v>
      </c>
      <c r="C71" s="21" t="s">
        <v>116</v>
      </c>
      <c r="D71" s="21" t="s">
        <v>117</v>
      </c>
      <c r="E71" s="21" t="s">
        <v>118</v>
      </c>
      <c r="F71" s="1"/>
      <c r="G71" s="1"/>
      <c r="H71" s="1"/>
      <c r="I71" s="1"/>
      <c r="J71" s="1"/>
      <c r="K71" s="1"/>
      <c r="L71" s="1"/>
      <c r="M71" s="1"/>
      <c r="N71" s="1"/>
      <c r="O71" s="1"/>
      <c r="P71" s="1"/>
      <c r="Q71" s="1"/>
      <c r="R71" s="1"/>
      <c r="S71" s="1"/>
      <c r="T71" s="1"/>
      <c r="U71" s="1"/>
      <c r="V71" s="1"/>
      <c r="W71" s="1"/>
      <c r="X71" s="1"/>
      <c r="Y71" s="1"/>
      <c r="Z71" s="1"/>
    </row>
    <row r="72" spans="1:26" ht="12.75" customHeight="1">
      <c r="A72" s="1"/>
      <c r="B72" s="27">
        <f ca="1">TODAY()</f>
        <v>45052</v>
      </c>
      <c r="C72" s="9" t="e">
        <f t="shared" ref="C72:C76" ca="1" si="10">_xludf.FORMULATEXT(D72)</f>
        <v>#NAME?</v>
      </c>
      <c r="D72" s="9" t="b">
        <f t="shared" ref="D72:D76" si="11">_xlfn.ISFORMULA(B72)</f>
        <v>1</v>
      </c>
      <c r="E72" s="9" t="s">
        <v>163</v>
      </c>
      <c r="F72" s="1"/>
      <c r="G72" s="1"/>
      <c r="H72" s="1"/>
      <c r="I72" s="1"/>
      <c r="J72" s="1"/>
      <c r="K72" s="1"/>
      <c r="L72" s="1"/>
      <c r="M72" s="1"/>
      <c r="N72" s="1"/>
      <c r="O72" s="1"/>
      <c r="P72" s="1"/>
      <c r="Q72" s="1"/>
      <c r="R72" s="1"/>
      <c r="S72" s="1"/>
      <c r="T72" s="1"/>
      <c r="U72" s="1"/>
      <c r="V72" s="1"/>
      <c r="W72" s="1"/>
      <c r="X72" s="1"/>
      <c r="Y72" s="1"/>
      <c r="Z72" s="1"/>
    </row>
    <row r="73" spans="1:26" ht="12.75" customHeight="1">
      <c r="A73" s="1"/>
      <c r="B73" s="27">
        <v>42308</v>
      </c>
      <c r="C73" s="9" t="e">
        <f t="shared" ca="1" si="10"/>
        <v>#NAME?</v>
      </c>
      <c r="D73" s="9" t="b">
        <f t="shared" si="11"/>
        <v>0</v>
      </c>
      <c r="E73" s="9" t="s">
        <v>164</v>
      </c>
      <c r="F73" s="1"/>
      <c r="G73" s="1"/>
      <c r="H73" s="1"/>
      <c r="I73" s="1"/>
      <c r="J73" s="1"/>
      <c r="K73" s="1"/>
      <c r="L73" s="1"/>
      <c r="M73" s="1"/>
      <c r="N73" s="1"/>
      <c r="O73" s="1"/>
      <c r="P73" s="1"/>
      <c r="Q73" s="1"/>
      <c r="R73" s="1"/>
      <c r="S73" s="1"/>
      <c r="T73" s="1"/>
      <c r="U73" s="1"/>
      <c r="V73" s="1"/>
      <c r="W73" s="1"/>
      <c r="X73" s="1"/>
      <c r="Y73" s="1"/>
      <c r="Z73" s="1"/>
    </row>
    <row r="74" spans="1:26" ht="12.75" customHeight="1">
      <c r="A74" s="1"/>
      <c r="B74" s="28">
        <f ca="1">NOW()</f>
        <v>45052.810457291664</v>
      </c>
      <c r="C74" s="9" t="e">
        <f t="shared" ca="1" si="10"/>
        <v>#NAME?</v>
      </c>
      <c r="D74" s="9" t="b">
        <f t="shared" si="11"/>
        <v>1</v>
      </c>
      <c r="E74" s="9" t="s">
        <v>165</v>
      </c>
      <c r="F74" s="1"/>
      <c r="G74" s="1"/>
      <c r="H74" s="1"/>
      <c r="I74" s="1"/>
      <c r="J74" s="1"/>
      <c r="K74" s="1"/>
      <c r="L74" s="1"/>
      <c r="M74" s="1"/>
      <c r="N74" s="1"/>
      <c r="O74" s="1"/>
      <c r="P74" s="1"/>
      <c r="Q74" s="1"/>
      <c r="R74" s="1"/>
      <c r="S74" s="1"/>
      <c r="T74" s="1"/>
      <c r="U74" s="1"/>
      <c r="V74" s="1"/>
      <c r="W74" s="1"/>
      <c r="X74" s="1"/>
      <c r="Y74" s="1"/>
      <c r="Z74" s="1"/>
    </row>
    <row r="75" spans="1:26" ht="12.75" customHeight="1">
      <c r="A75" s="1"/>
      <c r="B75" s="9" t="s">
        <v>166</v>
      </c>
      <c r="C75" s="9" t="e">
        <f t="shared" ca="1" si="10"/>
        <v>#NAME?</v>
      </c>
      <c r="D75" s="9" t="b">
        <f t="shared" si="11"/>
        <v>0</v>
      </c>
      <c r="E75" s="9" t="s">
        <v>167</v>
      </c>
      <c r="F75" s="1"/>
      <c r="G75" s="1"/>
      <c r="H75" s="1"/>
      <c r="I75" s="1"/>
      <c r="J75" s="1"/>
      <c r="K75" s="1"/>
      <c r="L75" s="1"/>
      <c r="M75" s="1"/>
      <c r="N75" s="1"/>
      <c r="O75" s="1"/>
      <c r="P75" s="1"/>
      <c r="Q75" s="1"/>
      <c r="R75" s="1"/>
      <c r="S75" s="1"/>
      <c r="T75" s="1"/>
      <c r="U75" s="1"/>
      <c r="V75" s="1"/>
      <c r="W75" s="1"/>
      <c r="X75" s="1"/>
      <c r="Y75" s="1"/>
      <c r="Z75" s="1"/>
    </row>
    <row r="76" spans="1:26" ht="12.75" customHeight="1">
      <c r="A76" s="1"/>
      <c r="B76" s="9" t="s">
        <v>168</v>
      </c>
      <c r="C76" s="9" t="e">
        <f t="shared" ca="1" si="10"/>
        <v>#NAME?</v>
      </c>
      <c r="D76" s="9" t="b">
        <f t="shared" si="11"/>
        <v>0</v>
      </c>
      <c r="E76" s="9" t="s">
        <v>169</v>
      </c>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2" t="s">
        <v>128</v>
      </c>
      <c r="C78" s="1"/>
      <c r="D78" s="22"/>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2" t="s">
        <v>170</v>
      </c>
      <c r="C80" s="13"/>
      <c r="D80" s="13"/>
      <c r="E80" s="14"/>
      <c r="F80" s="1"/>
      <c r="G80" s="1"/>
      <c r="H80" s="1"/>
      <c r="I80" s="1"/>
      <c r="J80" s="1"/>
      <c r="K80" s="1"/>
      <c r="L80" s="1"/>
      <c r="M80" s="1"/>
      <c r="N80" s="1"/>
      <c r="O80" s="1"/>
      <c r="P80" s="1"/>
      <c r="Q80" s="1"/>
      <c r="R80" s="1"/>
      <c r="S80" s="1"/>
      <c r="T80" s="1"/>
      <c r="U80" s="1"/>
      <c r="V80" s="1"/>
      <c r="W80" s="1"/>
      <c r="X80" s="1"/>
      <c r="Y80" s="1"/>
      <c r="Z80" s="1"/>
    </row>
    <row r="81" spans="1:26" ht="12.75" customHeight="1">
      <c r="A81" s="1"/>
      <c r="B81" s="24" t="s">
        <v>171</v>
      </c>
      <c r="C81" s="25"/>
      <c r="D81" s="25"/>
      <c r="E81" s="26"/>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1" t="s">
        <v>115</v>
      </c>
      <c r="C83" s="21" t="s">
        <v>116</v>
      </c>
      <c r="D83" s="21" t="s">
        <v>117</v>
      </c>
      <c r="E83" s="21" t="s">
        <v>118</v>
      </c>
      <c r="F83" s="1"/>
      <c r="G83" s="1"/>
      <c r="H83" s="1"/>
      <c r="I83" s="1"/>
      <c r="J83" s="1"/>
      <c r="K83" s="1"/>
      <c r="L83" s="1"/>
      <c r="M83" s="1"/>
      <c r="N83" s="1"/>
      <c r="O83" s="1"/>
      <c r="P83" s="1"/>
      <c r="Q83" s="1"/>
      <c r="R83" s="1"/>
      <c r="S83" s="1"/>
      <c r="T83" s="1"/>
      <c r="U83" s="1"/>
      <c r="V83" s="1"/>
      <c r="W83" s="1"/>
      <c r="X83" s="1"/>
      <c r="Y83" s="1"/>
      <c r="Z83" s="1"/>
    </row>
    <row r="84" spans="1:26" ht="12.75" customHeight="1">
      <c r="A84" s="1"/>
      <c r="B84" s="27" t="b">
        <v>1</v>
      </c>
      <c r="C84" s="9" t="e">
        <f t="shared" ref="C84:C86" ca="1" si="12">_xludf.FORMULATEXT(D84)</f>
        <v>#NAME?</v>
      </c>
      <c r="D84" s="9" t="b">
        <f t="shared" ref="D84:D86" si="13">ISLOGICAL(B84)</f>
        <v>1</v>
      </c>
      <c r="E84" s="9" t="s">
        <v>172</v>
      </c>
      <c r="F84" s="1"/>
      <c r="G84" s="1"/>
      <c r="H84" s="1"/>
      <c r="I84" s="1"/>
      <c r="J84" s="1"/>
      <c r="K84" s="1"/>
      <c r="L84" s="1"/>
      <c r="M84" s="1"/>
      <c r="N84" s="1"/>
      <c r="O84" s="1"/>
      <c r="P84" s="1"/>
      <c r="Q84" s="1"/>
      <c r="R84" s="1"/>
      <c r="S84" s="1"/>
      <c r="T84" s="1"/>
      <c r="U84" s="1"/>
      <c r="V84" s="1"/>
      <c r="W84" s="1"/>
      <c r="X84" s="1"/>
      <c r="Y84" s="1"/>
      <c r="Z84" s="1"/>
    </row>
    <row r="85" spans="1:26" ht="12.75" customHeight="1">
      <c r="A85" s="1"/>
      <c r="B85" s="27" t="b">
        <v>0</v>
      </c>
      <c r="C85" s="9" t="e">
        <f t="shared" ca="1" si="12"/>
        <v>#NAME?</v>
      </c>
      <c r="D85" s="9" t="b">
        <f t="shared" si="13"/>
        <v>1</v>
      </c>
      <c r="E85" s="9" t="s">
        <v>173</v>
      </c>
      <c r="F85" s="1"/>
      <c r="G85" s="1"/>
      <c r="H85" s="1"/>
      <c r="I85" s="1"/>
      <c r="J85" s="1"/>
      <c r="K85" s="1"/>
      <c r="L85" s="1"/>
      <c r="M85" s="1"/>
      <c r="N85" s="1"/>
      <c r="O85" s="1"/>
      <c r="P85" s="1"/>
      <c r="Q85" s="1"/>
      <c r="R85" s="1"/>
      <c r="S85" s="1"/>
      <c r="T85" s="1"/>
      <c r="U85" s="1"/>
      <c r="V85" s="1"/>
      <c r="W85" s="1"/>
      <c r="X85" s="1"/>
      <c r="Y85" s="1"/>
      <c r="Z85" s="1"/>
    </row>
    <row r="86" spans="1:26" ht="12.75" customHeight="1">
      <c r="A86" s="1"/>
      <c r="B86" s="28" t="s">
        <v>174</v>
      </c>
      <c r="C86" s="9" t="e">
        <f t="shared" ca="1" si="12"/>
        <v>#NAME?</v>
      </c>
      <c r="D86" s="9" t="b">
        <f t="shared" si="13"/>
        <v>0</v>
      </c>
      <c r="E86" s="9" t="s">
        <v>175</v>
      </c>
      <c r="F86" s="1"/>
      <c r="G86" s="1"/>
      <c r="H86" s="1"/>
      <c r="I86" s="1"/>
      <c r="J86" s="1"/>
      <c r="K86" s="1"/>
      <c r="L86" s="1"/>
      <c r="M86" s="1"/>
      <c r="N86" s="1"/>
      <c r="O86" s="1"/>
      <c r="P86" s="1"/>
      <c r="Q86" s="1"/>
      <c r="R86" s="1"/>
      <c r="S86" s="1"/>
      <c r="T86" s="1"/>
      <c r="U86" s="1"/>
      <c r="V86" s="1"/>
      <c r="W86" s="1"/>
      <c r="X86" s="1"/>
      <c r="Y86" s="1"/>
      <c r="Z86" s="1"/>
    </row>
    <row r="87" spans="1:26" ht="12.75" customHeight="1">
      <c r="A87" s="1"/>
      <c r="B87" s="9"/>
      <c r="C87" s="9" t="s">
        <v>176</v>
      </c>
      <c r="D87" s="9"/>
      <c r="E87" s="9" t="s">
        <v>177</v>
      </c>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2" t="s">
        <v>128</v>
      </c>
      <c r="C89" s="1"/>
      <c r="D89" s="22"/>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2" t="s">
        <v>178</v>
      </c>
      <c r="C91" s="13"/>
      <c r="D91" s="13"/>
      <c r="E91" s="14"/>
      <c r="F91" s="1"/>
      <c r="G91" s="1"/>
      <c r="H91" s="1"/>
      <c r="I91" s="1"/>
      <c r="J91" s="1"/>
      <c r="K91" s="1"/>
      <c r="L91" s="1"/>
      <c r="M91" s="1"/>
      <c r="N91" s="1"/>
      <c r="O91" s="1"/>
      <c r="P91" s="1"/>
      <c r="Q91" s="1"/>
      <c r="R91" s="1"/>
      <c r="S91" s="1"/>
      <c r="T91" s="1"/>
      <c r="U91" s="1"/>
      <c r="V91" s="1"/>
      <c r="W91" s="1"/>
      <c r="X91" s="1"/>
      <c r="Y91" s="1"/>
      <c r="Z91" s="1"/>
    </row>
    <row r="92" spans="1:26" ht="12.75" customHeight="1">
      <c r="A92" s="1"/>
      <c r="B92" s="24" t="s">
        <v>179</v>
      </c>
      <c r="C92" s="25"/>
      <c r="D92" s="25"/>
      <c r="E92" s="26"/>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1" t="s">
        <v>115</v>
      </c>
      <c r="C94" s="21" t="s">
        <v>116</v>
      </c>
      <c r="D94" s="21" t="s">
        <v>117</v>
      </c>
      <c r="E94" s="21" t="s">
        <v>118</v>
      </c>
      <c r="F94" s="1"/>
      <c r="G94" s="1"/>
      <c r="H94" s="1"/>
      <c r="I94" s="1"/>
      <c r="J94" s="1"/>
      <c r="K94" s="1"/>
      <c r="L94" s="1"/>
      <c r="M94" s="1"/>
      <c r="N94" s="1"/>
      <c r="O94" s="1"/>
      <c r="P94" s="1"/>
      <c r="Q94" s="1"/>
      <c r="R94" s="1"/>
      <c r="S94" s="1"/>
      <c r="T94" s="1"/>
      <c r="U94" s="1"/>
      <c r="V94" s="1"/>
      <c r="W94" s="1"/>
      <c r="X94" s="1"/>
      <c r="Y94" s="1"/>
      <c r="Z94" s="1"/>
    </row>
    <row r="95" spans="1:26" ht="12.75" customHeight="1">
      <c r="A95" s="1"/>
      <c r="B95" s="27" t="e">
        <v>#VALUE!</v>
      </c>
      <c r="C95" s="9" t="e">
        <f t="shared" ref="C95:C98" ca="1" si="14">_xludf.FORMULATEXT(D95)</f>
        <v>#NAME?</v>
      </c>
      <c r="D95" s="9" t="b">
        <f t="shared" ref="D95:D98" si="15">ISNA(B95)</f>
        <v>0</v>
      </c>
      <c r="E95" s="9" t="s">
        <v>180</v>
      </c>
      <c r="F95" s="1"/>
      <c r="G95" s="1"/>
      <c r="H95" s="1"/>
      <c r="I95" s="1"/>
      <c r="J95" s="1"/>
      <c r="K95" s="1"/>
      <c r="L95" s="1"/>
      <c r="M95" s="1"/>
      <c r="N95" s="1"/>
      <c r="O95" s="1"/>
      <c r="P95" s="1"/>
      <c r="Q95" s="1"/>
      <c r="R95" s="1"/>
      <c r="S95" s="1"/>
      <c r="T95" s="1"/>
      <c r="U95" s="1"/>
      <c r="V95" s="1"/>
      <c r="W95" s="1"/>
      <c r="X95" s="1"/>
      <c r="Y95" s="1"/>
      <c r="Z95" s="1"/>
    </row>
    <row r="96" spans="1:26" ht="12.75" customHeight="1">
      <c r="A96" s="1"/>
      <c r="B96" s="27" t="e">
        <v>#REF!</v>
      </c>
      <c r="C96" s="9" t="e">
        <f t="shared" ca="1" si="14"/>
        <v>#NAME?</v>
      </c>
      <c r="D96" s="9" t="b">
        <f t="shared" si="15"/>
        <v>0</v>
      </c>
      <c r="E96" s="9" t="s">
        <v>181</v>
      </c>
      <c r="F96" s="1"/>
      <c r="G96" s="1"/>
      <c r="H96" s="1"/>
      <c r="I96" s="1"/>
      <c r="J96" s="1"/>
      <c r="K96" s="1"/>
      <c r="L96" s="1"/>
      <c r="M96" s="1"/>
      <c r="N96" s="1"/>
      <c r="O96" s="1"/>
      <c r="P96" s="1"/>
      <c r="Q96" s="1"/>
      <c r="R96" s="1"/>
      <c r="S96" s="1"/>
      <c r="T96" s="1"/>
      <c r="U96" s="1"/>
      <c r="V96" s="1"/>
      <c r="W96" s="1"/>
      <c r="X96" s="1"/>
      <c r="Y96" s="1"/>
      <c r="Z96" s="1"/>
    </row>
    <row r="97" spans="1:26" ht="12.75" customHeight="1">
      <c r="A97" s="1"/>
      <c r="B97" s="28" t="e">
        <v>#NAME?</v>
      </c>
      <c r="C97" s="9" t="e">
        <f t="shared" ca="1" si="14"/>
        <v>#NAME?</v>
      </c>
      <c r="D97" s="9" t="b">
        <f t="shared" si="15"/>
        <v>0</v>
      </c>
      <c r="E97" s="9" t="s">
        <v>182</v>
      </c>
      <c r="F97" s="1"/>
      <c r="G97" s="1"/>
      <c r="H97" s="1"/>
      <c r="I97" s="1"/>
      <c r="J97" s="1"/>
      <c r="K97" s="1"/>
      <c r="L97" s="1"/>
      <c r="M97" s="1"/>
      <c r="N97" s="1"/>
      <c r="O97" s="1"/>
      <c r="P97" s="1"/>
      <c r="Q97" s="1"/>
      <c r="R97" s="1"/>
      <c r="S97" s="1"/>
      <c r="T97" s="1"/>
      <c r="U97" s="1"/>
      <c r="V97" s="1"/>
      <c r="W97" s="1"/>
      <c r="X97" s="1"/>
      <c r="Y97" s="1"/>
      <c r="Z97" s="1"/>
    </row>
    <row r="98" spans="1:26" ht="12.75" customHeight="1">
      <c r="A98" s="1"/>
      <c r="B98" s="9" t="e">
        <v>#N/A</v>
      </c>
      <c r="C98" s="9" t="e">
        <f t="shared" ca="1" si="14"/>
        <v>#NAME?</v>
      </c>
      <c r="D98" s="9" t="b">
        <f t="shared" si="15"/>
        <v>1</v>
      </c>
      <c r="E98" s="9" t="s">
        <v>183</v>
      </c>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2" t="s">
        <v>128</v>
      </c>
      <c r="C100" s="1"/>
      <c r="D100" s="22"/>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2" t="s">
        <v>184</v>
      </c>
      <c r="C102" s="13"/>
      <c r="D102" s="13"/>
      <c r="E102" s="14"/>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4" t="s">
        <v>185</v>
      </c>
      <c r="C103" s="25"/>
      <c r="D103" s="25"/>
      <c r="E103" s="26"/>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1" t="s">
        <v>115</v>
      </c>
      <c r="C105" s="21" t="s">
        <v>116</v>
      </c>
      <c r="D105" s="21" t="s">
        <v>117</v>
      </c>
      <c r="E105" s="21" t="s">
        <v>118</v>
      </c>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7" t="s">
        <v>186</v>
      </c>
      <c r="C106" s="9" t="e">
        <f t="shared" ref="C106:C110" ca="1" si="16">_xludf.FORMULATEXT(D106)</f>
        <v>#NAME?</v>
      </c>
      <c r="D106" s="9" t="b">
        <f t="shared" ref="D106:D110" si="17">ISNUMBER(B106)</f>
        <v>0</v>
      </c>
      <c r="E106" s="9" t="s">
        <v>187</v>
      </c>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9">
        <v>15</v>
      </c>
      <c r="C107" s="9" t="e">
        <f t="shared" ca="1" si="16"/>
        <v>#NAME?</v>
      </c>
      <c r="D107" s="9" t="b">
        <f t="shared" si="17"/>
        <v>1</v>
      </c>
      <c r="E107" s="9" t="s">
        <v>188</v>
      </c>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8" t="e">
        <v>#VALUE!</v>
      </c>
      <c r="C108" s="9" t="e">
        <f t="shared" ca="1" si="16"/>
        <v>#NAME?</v>
      </c>
      <c r="D108" s="9" t="b">
        <f t="shared" si="17"/>
        <v>0</v>
      </c>
      <c r="E108" s="9" t="s">
        <v>189</v>
      </c>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9">
        <v>89</v>
      </c>
      <c r="C109" s="9" t="e">
        <f t="shared" ca="1" si="16"/>
        <v>#NAME?</v>
      </c>
      <c r="D109" s="9" t="b">
        <f t="shared" si="17"/>
        <v>1</v>
      </c>
      <c r="E109" s="9" t="s">
        <v>190</v>
      </c>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7">
        <f ca="1">TODAY()</f>
        <v>45052</v>
      </c>
      <c r="C110" s="9" t="e">
        <f t="shared" ca="1" si="16"/>
        <v>#NAME?</v>
      </c>
      <c r="D110" s="9" t="b">
        <f t="shared" ca="1" si="17"/>
        <v>1</v>
      </c>
      <c r="E110" s="9" t="s">
        <v>191</v>
      </c>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2" t="s">
        <v>128</v>
      </c>
      <c r="C112" s="1"/>
      <c r="D112" s="22"/>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2" t="s">
        <v>192</v>
      </c>
      <c r="C114" s="13"/>
      <c r="D114" s="13"/>
      <c r="E114" s="14"/>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4" t="s">
        <v>193</v>
      </c>
      <c r="C115" s="25"/>
      <c r="D115" s="25"/>
      <c r="E115" s="26"/>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1" t="s">
        <v>115</v>
      </c>
      <c r="C117" s="21" t="s">
        <v>116</v>
      </c>
      <c r="D117" s="21" t="s">
        <v>117</v>
      </c>
      <c r="E117" s="21" t="s">
        <v>118</v>
      </c>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7"/>
      <c r="C118" s="9" t="s">
        <v>194</v>
      </c>
      <c r="D118" s="9" t="b">
        <f t="shared" ref="D118:D120" si="18">ISREF(B118)</f>
        <v>1</v>
      </c>
      <c r="E118" s="9" t="s">
        <v>195</v>
      </c>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9"/>
      <c r="C119" s="9" t="s">
        <v>196</v>
      </c>
      <c r="D119" s="9" t="b">
        <f t="shared" si="18"/>
        <v>1</v>
      </c>
      <c r="E119" s="9" t="s">
        <v>197</v>
      </c>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8"/>
      <c r="C120" s="9" t="s">
        <v>198</v>
      </c>
      <c r="D120" s="9" t="b">
        <f t="shared" si="18"/>
        <v>1</v>
      </c>
      <c r="E120" s="9" t="s">
        <v>199</v>
      </c>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9"/>
      <c r="C121" s="9" t="s">
        <v>200</v>
      </c>
      <c r="D121" s="9" t="b">
        <v>0</v>
      </c>
      <c r="E121" s="9" t="s">
        <v>201</v>
      </c>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7"/>
      <c r="C122" s="9" t="s">
        <v>202</v>
      </c>
      <c r="D122" s="9" t="b">
        <v>1</v>
      </c>
      <c r="E122" s="9" t="s">
        <v>203</v>
      </c>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2" t="s">
        <v>128</v>
      </c>
      <c r="C124" s="1"/>
      <c r="D124" s="22"/>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2" t="s">
        <v>204</v>
      </c>
      <c r="C126" s="13"/>
      <c r="D126" s="13"/>
      <c r="E126" s="14"/>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4" t="s">
        <v>205</v>
      </c>
      <c r="C127" s="25"/>
      <c r="D127" s="25"/>
      <c r="E127" s="26"/>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1" t="s">
        <v>115</v>
      </c>
      <c r="C129" s="21" t="s">
        <v>116</v>
      </c>
      <c r="D129" s="21" t="s">
        <v>117</v>
      </c>
      <c r="E129" s="21" t="s">
        <v>118</v>
      </c>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7" t="s">
        <v>156</v>
      </c>
      <c r="C130" s="9" t="e">
        <f t="shared" ref="C130:C133" ca="1" si="19">_xludf.FORMULATEXT(D130)</f>
        <v>#NAME?</v>
      </c>
      <c r="D130" s="9" t="b">
        <f t="shared" ref="D130:D133" si="20">ISTEXT(B130)</f>
        <v>1</v>
      </c>
      <c r="E130" s="9" t="s">
        <v>206</v>
      </c>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9" t="s">
        <v>207</v>
      </c>
      <c r="C131" s="9" t="e">
        <f t="shared" ca="1" si="19"/>
        <v>#NAME?</v>
      </c>
      <c r="D131" s="9" t="b">
        <f t="shared" si="20"/>
        <v>1</v>
      </c>
      <c r="E131" s="9" t="s">
        <v>208</v>
      </c>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8" t="e">
        <v>#VALUE!</v>
      </c>
      <c r="C132" s="9" t="e">
        <f t="shared" ca="1" si="19"/>
        <v>#NAME?</v>
      </c>
      <c r="D132" s="9" t="b">
        <f t="shared" si="20"/>
        <v>0</v>
      </c>
      <c r="E132" s="9" t="s">
        <v>209</v>
      </c>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9">
        <v>45</v>
      </c>
      <c r="C133" s="9" t="e">
        <f t="shared" ca="1" si="19"/>
        <v>#NAME?</v>
      </c>
      <c r="D133" s="9" t="b">
        <f t="shared" si="20"/>
        <v>0</v>
      </c>
      <c r="E133" s="9" t="s">
        <v>210</v>
      </c>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2" t="s">
        <v>128</v>
      </c>
      <c r="C135" s="1"/>
      <c r="D135" s="22"/>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2" t="s">
        <v>211</v>
      </c>
      <c r="C137" s="13"/>
      <c r="D137" s="13"/>
      <c r="E137" s="14"/>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4" t="s">
        <v>212</v>
      </c>
      <c r="C138" s="25"/>
      <c r="D138" s="25"/>
      <c r="E138" s="26"/>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1" t="s">
        <v>115</v>
      </c>
      <c r="C140" s="21" t="s">
        <v>116</v>
      </c>
      <c r="D140" s="21" t="s">
        <v>117</v>
      </c>
      <c r="E140" s="21" t="s">
        <v>118</v>
      </c>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7" t="b">
        <v>1</v>
      </c>
      <c r="C141" s="9" t="e">
        <f t="shared" ref="C141:C144" ca="1" si="21">_xludf.FORMULATEXT(D141)</f>
        <v>#NAME?</v>
      </c>
      <c r="D141" s="9" t="b">
        <f t="shared" ref="D141:D144" si="22">ISNONTEXT(B141)</f>
        <v>1</v>
      </c>
      <c r="E141" s="9" t="s">
        <v>213</v>
      </c>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9" t="s">
        <v>214</v>
      </c>
      <c r="C142" s="9" t="e">
        <f t="shared" ca="1" si="21"/>
        <v>#NAME?</v>
      </c>
      <c r="D142" s="9" t="b">
        <f t="shared" si="22"/>
        <v>0</v>
      </c>
      <c r="E142" s="9" t="s">
        <v>215</v>
      </c>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8">
        <v>55</v>
      </c>
      <c r="C143" s="9" t="e">
        <f t="shared" ca="1" si="21"/>
        <v>#NAME?</v>
      </c>
      <c r="D143" s="9" t="b">
        <f t="shared" si="22"/>
        <v>1</v>
      </c>
      <c r="E143" s="9" t="s">
        <v>216</v>
      </c>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9" t="e">
        <v>#VALUE!</v>
      </c>
      <c r="C144" s="9" t="e">
        <f t="shared" ca="1" si="21"/>
        <v>#NAME?</v>
      </c>
      <c r="D144" s="9" t="b">
        <f t="shared" si="22"/>
        <v>1</v>
      </c>
      <c r="E144" s="9" t="s">
        <v>217</v>
      </c>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2" t="s">
        <v>128</v>
      </c>
      <c r="C146" s="1"/>
      <c r="D146" s="22"/>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E1" r:id="rId1" xr:uid="{00000000-0004-0000-0200-000000000000}"/>
    <hyperlink ref="B14" location="'LIST OF FUNCTIONS'!A1" display="Back to LIST OF FUNCTIONS" xr:uid="{00000000-0004-0000-0200-000001000000}"/>
    <hyperlink ref="B29" location="'LIST OF FUNCTIONS'!A1" display="Back to LIST OF FUNCTIONS" xr:uid="{00000000-0004-0000-0200-000002000000}"/>
    <hyperlink ref="B44" location="'LIST OF FUNCTIONS'!A1" display="Back to LIST OF FUNCTIONS" xr:uid="{00000000-0004-0000-0200-000003000000}"/>
    <hyperlink ref="B55" location="'LIST OF FUNCTIONS'!A1" display="Back to LIST OF FUNCTIONS" xr:uid="{00000000-0004-0000-0200-000004000000}"/>
    <hyperlink ref="B66" location="'LIST OF FUNCTIONS'!A1" display="Back to LIST OF FUNCTIONS" xr:uid="{00000000-0004-0000-0200-000005000000}"/>
    <hyperlink ref="B78" location="'LIST OF FUNCTIONS'!A1" display="Back to LIST OF FUNCTIONS" xr:uid="{00000000-0004-0000-0200-000006000000}"/>
    <hyperlink ref="B89" location="'LIST OF FUNCTIONS'!A1" display="Back to LIST OF FUNCTIONS" xr:uid="{00000000-0004-0000-0200-000007000000}"/>
    <hyperlink ref="B100" location="'LIST OF FUNCTIONS'!A1" display="Back to LIST OF FUNCTIONS" xr:uid="{00000000-0004-0000-0200-000008000000}"/>
    <hyperlink ref="B112" location="'LIST OF FUNCTIONS'!A1" display="Back to LIST OF FUNCTIONS" xr:uid="{00000000-0004-0000-0200-000009000000}"/>
    <hyperlink ref="B124" location="'LIST OF FUNCTIONS'!A1" display="Back to LIST OF FUNCTIONS" xr:uid="{00000000-0004-0000-0200-00000A000000}"/>
    <hyperlink ref="B135" location="'LIST OF FUNCTIONS'!A1" display="Back to LIST OF FUNCTIONS" xr:uid="{00000000-0004-0000-0200-00000B000000}"/>
    <hyperlink ref="B146" location="'LIST OF FUNCTIONS'!A1" display="Back to LIST OF FUNCTIONS" xr:uid="{00000000-0004-0000-0200-00000C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4.42578125" defaultRowHeight="15" customHeight="1"/>
  <cols>
    <col min="1" max="1" width="1.85546875" customWidth="1"/>
    <col min="2" max="2" width="15.85546875" customWidth="1"/>
    <col min="3" max="3" width="12.140625" customWidth="1"/>
    <col min="4" max="4" width="12.7109375" customWidth="1"/>
    <col min="5" max="5" width="2" customWidth="1"/>
    <col min="6" max="6" width="61" customWidth="1"/>
    <col min="7" max="7" width="19.85546875" customWidth="1"/>
    <col min="8" max="8" width="63.7109375" customWidth="1"/>
    <col min="9" max="13" width="9.140625" customWidth="1"/>
    <col min="14" max="26" width="8.7109375" customWidth="1"/>
  </cols>
  <sheetData>
    <row r="1" spans="1:26" ht="12.75" customHeight="1">
      <c r="A1" s="1"/>
      <c r="B1" s="1"/>
      <c r="C1" s="1"/>
      <c r="D1" s="1"/>
      <c r="E1" s="1"/>
      <c r="F1" s="11" t="s">
        <v>1</v>
      </c>
      <c r="G1" s="1"/>
      <c r="H1" s="1"/>
      <c r="I1" s="1"/>
      <c r="J1" s="1"/>
      <c r="K1" s="1"/>
      <c r="L1" s="1"/>
      <c r="M1" s="1"/>
      <c r="N1" s="1"/>
      <c r="O1" s="1"/>
      <c r="P1" s="1"/>
      <c r="Q1" s="1"/>
      <c r="R1" s="1"/>
      <c r="S1" s="1"/>
      <c r="T1" s="1"/>
      <c r="U1" s="1"/>
      <c r="V1" s="1"/>
      <c r="W1" s="1"/>
      <c r="X1" s="1"/>
      <c r="Y1" s="1"/>
      <c r="Z1" s="1"/>
    </row>
    <row r="2" spans="1:26" ht="12.75" customHeight="1">
      <c r="A2" s="1"/>
      <c r="B2" s="29" t="s">
        <v>218</v>
      </c>
      <c r="C2" s="30"/>
      <c r="D2" s="30"/>
      <c r="E2" s="30"/>
      <c r="F2" s="30"/>
      <c r="G2" s="31"/>
      <c r="H2" s="32"/>
      <c r="N2" s="1"/>
      <c r="O2" s="1"/>
      <c r="P2" s="1"/>
      <c r="Q2" s="1"/>
      <c r="R2" s="1"/>
      <c r="S2" s="1"/>
      <c r="T2" s="1"/>
      <c r="U2" s="1"/>
      <c r="V2" s="1"/>
      <c r="W2" s="1"/>
      <c r="X2" s="1"/>
      <c r="Y2" s="1"/>
      <c r="Z2" s="1"/>
    </row>
    <row r="3" spans="1:26" ht="12.75" customHeight="1">
      <c r="A3" s="1"/>
      <c r="B3" s="24" t="s">
        <v>219</v>
      </c>
      <c r="C3" s="25"/>
      <c r="D3" s="25"/>
      <c r="E3" s="25"/>
      <c r="F3" s="25"/>
      <c r="G3" s="25"/>
      <c r="H3" s="26"/>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21" t="s">
        <v>220</v>
      </c>
      <c r="C5" s="21" t="s">
        <v>221</v>
      </c>
      <c r="D5" s="1"/>
      <c r="E5" s="1"/>
      <c r="F5" s="21" t="s">
        <v>222</v>
      </c>
      <c r="G5" s="21" t="s">
        <v>117</v>
      </c>
      <c r="H5" s="21" t="s">
        <v>118</v>
      </c>
      <c r="I5" s="1"/>
      <c r="J5" s="1"/>
      <c r="K5" s="1"/>
      <c r="L5" s="1"/>
      <c r="M5" s="1"/>
      <c r="N5" s="1"/>
      <c r="O5" s="1"/>
      <c r="P5" s="1"/>
      <c r="Q5" s="1"/>
      <c r="R5" s="1"/>
      <c r="S5" s="1"/>
      <c r="T5" s="1"/>
      <c r="U5" s="1"/>
      <c r="V5" s="1"/>
      <c r="W5" s="1"/>
      <c r="X5" s="1"/>
      <c r="Y5" s="1"/>
      <c r="Z5" s="1"/>
    </row>
    <row r="6" spans="1:26" ht="12.75" customHeight="1">
      <c r="A6" s="1"/>
      <c r="B6" s="9" t="s">
        <v>223</v>
      </c>
      <c r="C6" s="9">
        <v>500</v>
      </c>
      <c r="D6" s="1"/>
      <c r="E6" s="1"/>
      <c r="F6" s="9" t="e">
        <f t="shared" ref="F6:F13" ca="1" si="0">_xludf.FORMULATEXT(G6)</f>
        <v>#NAME?</v>
      </c>
      <c r="G6" s="9">
        <f>AVERAGEIF(B6:B27, "East", C6:C27)</f>
        <v>267.5</v>
      </c>
      <c r="H6" s="9" t="s">
        <v>224</v>
      </c>
      <c r="I6" s="1"/>
      <c r="J6" s="1"/>
      <c r="K6" s="1"/>
      <c r="L6" s="1"/>
      <c r="M6" s="1"/>
      <c r="N6" s="1"/>
      <c r="O6" s="1"/>
      <c r="P6" s="1"/>
      <c r="Q6" s="1"/>
      <c r="R6" s="1"/>
      <c r="S6" s="1"/>
      <c r="T6" s="1"/>
      <c r="U6" s="1"/>
      <c r="V6" s="1"/>
      <c r="W6" s="1"/>
      <c r="X6" s="1"/>
      <c r="Y6" s="1"/>
      <c r="Z6" s="1"/>
    </row>
    <row r="7" spans="1:26" ht="12.75" customHeight="1">
      <c r="A7" s="1"/>
      <c r="B7" s="9" t="s">
        <v>225</v>
      </c>
      <c r="C7" s="9">
        <v>50</v>
      </c>
      <c r="D7" s="1"/>
      <c r="E7" s="1"/>
      <c r="F7" s="9" t="e">
        <f t="shared" ca="1" si="0"/>
        <v>#NAME?</v>
      </c>
      <c r="G7" s="9">
        <f>AVERAGEIF(B6:B27, "North", C6:C27)</f>
        <v>62.5</v>
      </c>
      <c r="H7" s="9" t="s">
        <v>226</v>
      </c>
      <c r="I7" s="1"/>
      <c r="J7" s="1"/>
      <c r="K7" s="1"/>
      <c r="L7" s="1"/>
      <c r="M7" s="1"/>
      <c r="N7" s="1"/>
      <c r="O7" s="1"/>
      <c r="P7" s="1"/>
      <c r="Q7" s="1"/>
      <c r="R7" s="1"/>
      <c r="S7" s="1"/>
      <c r="T7" s="1"/>
      <c r="U7" s="1"/>
      <c r="V7" s="1"/>
      <c r="W7" s="1"/>
      <c r="X7" s="1"/>
      <c r="Y7" s="1"/>
      <c r="Z7" s="1"/>
    </row>
    <row r="8" spans="1:26" ht="12.75" customHeight="1">
      <c r="A8" s="1"/>
      <c r="B8" s="9" t="s">
        <v>227</v>
      </c>
      <c r="C8" s="9">
        <v>100</v>
      </c>
      <c r="D8" s="1"/>
      <c r="E8" s="1"/>
      <c r="F8" s="9" t="e">
        <f t="shared" ca="1" si="0"/>
        <v>#NAME?</v>
      </c>
      <c r="G8" s="9">
        <f>AVERAGEIF(B6:B27, "North*", C6:C27)</f>
        <v>55</v>
      </c>
      <c r="H8" s="33" t="s">
        <v>228</v>
      </c>
      <c r="I8" s="1"/>
      <c r="J8" s="1"/>
      <c r="K8" s="1"/>
      <c r="L8" s="1"/>
      <c r="M8" s="1"/>
      <c r="N8" s="1"/>
      <c r="O8" s="1"/>
      <c r="P8" s="1"/>
      <c r="Q8" s="1"/>
      <c r="R8" s="1"/>
      <c r="S8" s="1"/>
      <c r="T8" s="1"/>
      <c r="U8" s="1"/>
      <c r="V8" s="1"/>
      <c r="W8" s="1"/>
      <c r="X8" s="1"/>
      <c r="Y8" s="1"/>
      <c r="Z8" s="1"/>
    </row>
    <row r="9" spans="1:26" ht="12.75" customHeight="1">
      <c r="A9" s="1"/>
      <c r="B9" s="9" t="s">
        <v>229</v>
      </c>
      <c r="C9" s="9">
        <v>25</v>
      </c>
      <c r="D9" s="1"/>
      <c r="E9" s="1"/>
      <c r="F9" s="9" t="e">
        <f t="shared" ca="1" si="0"/>
        <v>#NAME?</v>
      </c>
      <c r="G9" s="9">
        <f>AVERAGEIF(B6:B27, "*New Office", C6:C27)</f>
        <v>35</v>
      </c>
      <c r="H9" s="9" t="s">
        <v>230</v>
      </c>
      <c r="I9" s="1"/>
      <c r="J9" s="1"/>
      <c r="K9" s="1"/>
      <c r="L9" s="1"/>
      <c r="M9" s="1"/>
      <c r="N9" s="1"/>
      <c r="O9" s="1"/>
      <c r="P9" s="1"/>
      <c r="Q9" s="1"/>
      <c r="R9" s="1"/>
      <c r="S9" s="1"/>
      <c r="T9" s="1"/>
      <c r="U9" s="1"/>
      <c r="V9" s="1"/>
      <c r="W9" s="1"/>
      <c r="X9" s="1"/>
      <c r="Y9" s="1"/>
      <c r="Z9" s="1"/>
    </row>
    <row r="10" spans="1:26" ht="12.75" customHeight="1">
      <c r="A10" s="1"/>
      <c r="B10" s="9" t="s">
        <v>231</v>
      </c>
      <c r="C10" s="9">
        <v>200</v>
      </c>
      <c r="D10" s="1"/>
      <c r="E10" s="1"/>
      <c r="F10" s="9" t="e">
        <f t="shared" ca="1" si="0"/>
        <v>#NAME?</v>
      </c>
      <c r="G10" s="9">
        <f>AVERAGEIF(B6:B27, "&gt;=4", C6:C27)</f>
        <v>58.75</v>
      </c>
      <c r="H10" s="9" t="s">
        <v>232</v>
      </c>
      <c r="I10" s="1"/>
      <c r="J10" s="1"/>
      <c r="K10" s="1"/>
      <c r="L10" s="1"/>
      <c r="M10" s="1"/>
      <c r="N10" s="1"/>
      <c r="O10" s="1"/>
      <c r="P10" s="1"/>
      <c r="Q10" s="1"/>
      <c r="R10" s="1"/>
      <c r="S10" s="1"/>
      <c r="T10" s="1"/>
      <c r="U10" s="1"/>
      <c r="V10" s="1"/>
      <c r="W10" s="1"/>
      <c r="X10" s="1"/>
      <c r="Y10" s="1"/>
      <c r="Z10" s="1"/>
    </row>
    <row r="11" spans="1:26" ht="12.75" customHeight="1">
      <c r="A11" s="1"/>
      <c r="B11" s="9" t="s">
        <v>233</v>
      </c>
      <c r="C11" s="9">
        <v>30</v>
      </c>
      <c r="D11" s="1"/>
      <c r="E11" s="1"/>
      <c r="F11" s="9" t="e">
        <f t="shared" ca="1" si="0"/>
        <v>#NAME?</v>
      </c>
      <c r="G11" s="9">
        <f>AVERAGEIF(B6:B27, 5, C6:C27)</f>
        <v>75</v>
      </c>
      <c r="H11" s="9" t="s">
        <v>234</v>
      </c>
      <c r="I11" s="1"/>
      <c r="J11" s="1"/>
      <c r="K11" s="1"/>
      <c r="L11" s="1"/>
      <c r="M11" s="1"/>
      <c r="N11" s="1"/>
      <c r="O11" s="1"/>
      <c r="P11" s="1"/>
      <c r="Q11" s="1"/>
      <c r="R11" s="1"/>
      <c r="S11" s="1"/>
      <c r="T11" s="1"/>
      <c r="U11" s="1"/>
      <c r="V11" s="1"/>
      <c r="W11" s="1"/>
      <c r="X11" s="1"/>
      <c r="Y11" s="1"/>
      <c r="Z11" s="1"/>
    </row>
    <row r="12" spans="1:26" ht="12.75" customHeight="1">
      <c r="A12" s="1"/>
      <c r="B12" s="9" t="s">
        <v>223</v>
      </c>
      <c r="C12" s="9">
        <v>35</v>
      </c>
      <c r="D12" s="1"/>
      <c r="E12" s="1"/>
      <c r="F12" s="9" t="e">
        <f t="shared" ca="1" si="0"/>
        <v>#NAME?</v>
      </c>
      <c r="G12" s="9">
        <f>AVERAGEIF(B6:B27, TRUE, C6:C27)</f>
        <v>110</v>
      </c>
      <c r="H12" s="9" t="s">
        <v>235</v>
      </c>
      <c r="I12" s="1"/>
      <c r="J12" s="1"/>
      <c r="K12" s="1"/>
      <c r="L12" s="1"/>
      <c r="M12" s="1"/>
      <c r="N12" s="1"/>
      <c r="O12" s="1"/>
      <c r="P12" s="1"/>
      <c r="Q12" s="1"/>
      <c r="R12" s="1"/>
      <c r="S12" s="1"/>
      <c r="T12" s="1"/>
      <c r="U12" s="1"/>
      <c r="V12" s="1"/>
      <c r="W12" s="1"/>
      <c r="X12" s="1"/>
      <c r="Y12" s="1"/>
      <c r="Z12" s="1"/>
    </row>
    <row r="13" spans="1:26" ht="12.75" customHeight="1">
      <c r="A13" s="1"/>
      <c r="B13" s="9" t="s">
        <v>225</v>
      </c>
      <c r="C13" s="9">
        <v>50</v>
      </c>
      <c r="D13" s="1"/>
      <c r="E13" s="1"/>
      <c r="F13" s="9" t="e">
        <f t="shared" ca="1" si="0"/>
        <v>#NAME?</v>
      </c>
      <c r="G13" s="9">
        <f>AVERAGEIF(B6:B27, FALSE, C6:C27)</f>
        <v>77.5</v>
      </c>
      <c r="H13" s="9" t="s">
        <v>236</v>
      </c>
      <c r="I13" s="1"/>
      <c r="J13" s="1"/>
      <c r="K13" s="1"/>
      <c r="L13" s="1"/>
      <c r="M13" s="1"/>
      <c r="N13" s="1"/>
      <c r="O13" s="1"/>
      <c r="P13" s="1"/>
      <c r="Q13" s="1"/>
      <c r="R13" s="1"/>
      <c r="S13" s="1"/>
      <c r="T13" s="1"/>
      <c r="U13" s="1"/>
      <c r="V13" s="1"/>
      <c r="W13" s="1"/>
      <c r="X13" s="1"/>
      <c r="Y13" s="1"/>
      <c r="Z13" s="1"/>
    </row>
    <row r="14" spans="1:26" ht="12.75" customHeight="1">
      <c r="A14" s="1"/>
      <c r="B14" s="9" t="s">
        <v>229</v>
      </c>
      <c r="C14" s="9">
        <v>15</v>
      </c>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9" t="s">
        <v>227</v>
      </c>
      <c r="C15" s="9">
        <v>25</v>
      </c>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9" t="s">
        <v>237</v>
      </c>
      <c r="C16" s="9">
        <v>40</v>
      </c>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9">
        <v>5</v>
      </c>
      <c r="C17" s="9">
        <v>50</v>
      </c>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9">
        <v>5</v>
      </c>
      <c r="C18" s="9">
        <v>100</v>
      </c>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9">
        <v>2</v>
      </c>
      <c r="C19" s="9">
        <v>200</v>
      </c>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9">
        <v>4</v>
      </c>
      <c r="C20" s="9">
        <v>35</v>
      </c>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9">
        <v>2</v>
      </c>
      <c r="C21" s="9">
        <v>45</v>
      </c>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9">
        <v>4</v>
      </c>
      <c r="C22" s="9">
        <v>50</v>
      </c>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9" t="b">
        <v>1</v>
      </c>
      <c r="C23" s="9">
        <v>90</v>
      </c>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9" t="b">
        <v>0</v>
      </c>
      <c r="C24" s="9">
        <v>100</v>
      </c>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9" t="b">
        <v>1</v>
      </c>
      <c r="C25" s="9">
        <v>125</v>
      </c>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9" t="b">
        <v>1</v>
      </c>
      <c r="C26" s="9">
        <v>115</v>
      </c>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9" t="b">
        <v>0</v>
      </c>
      <c r="C27" s="9">
        <v>55</v>
      </c>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84" t="s">
        <v>128</v>
      </c>
      <c r="C30" s="83"/>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9" t="s">
        <v>238</v>
      </c>
      <c r="C32" s="30"/>
      <c r="D32" s="30"/>
      <c r="E32" s="30"/>
      <c r="F32" s="30"/>
      <c r="G32" s="31"/>
      <c r="H32" s="32"/>
      <c r="I32" s="1"/>
      <c r="J32" s="1"/>
      <c r="K32" s="1"/>
      <c r="L32" s="1"/>
      <c r="M32" s="1"/>
      <c r="N32" s="1"/>
      <c r="O32" s="1"/>
      <c r="P32" s="1"/>
      <c r="Q32" s="1"/>
      <c r="R32" s="1"/>
      <c r="S32" s="1"/>
      <c r="T32" s="1"/>
      <c r="U32" s="1"/>
      <c r="V32" s="1"/>
      <c r="W32" s="1"/>
      <c r="X32" s="1"/>
      <c r="Y32" s="1"/>
      <c r="Z32" s="1"/>
    </row>
    <row r="33" spans="1:26" ht="12.75" customHeight="1">
      <c r="A33" s="1"/>
      <c r="B33" s="24" t="s">
        <v>239</v>
      </c>
      <c r="C33" s="25"/>
      <c r="D33" s="25"/>
      <c r="E33" s="25"/>
      <c r="F33" s="25"/>
      <c r="G33" s="25"/>
      <c r="H33" s="26"/>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1" t="s">
        <v>220</v>
      </c>
      <c r="C35" s="21" t="s">
        <v>221</v>
      </c>
      <c r="D35" s="1"/>
      <c r="E35" s="1"/>
      <c r="F35" s="21" t="s">
        <v>222</v>
      </c>
      <c r="G35" s="21" t="s">
        <v>117</v>
      </c>
      <c r="H35" s="21" t="s">
        <v>118</v>
      </c>
      <c r="I35" s="1"/>
      <c r="J35" s="1"/>
      <c r="K35" s="1"/>
      <c r="L35" s="1"/>
      <c r="M35" s="1"/>
      <c r="N35" s="1"/>
      <c r="O35" s="1"/>
      <c r="P35" s="1"/>
      <c r="Q35" s="1"/>
      <c r="R35" s="1"/>
      <c r="S35" s="1"/>
      <c r="T35" s="1"/>
      <c r="U35" s="1"/>
      <c r="V35" s="1"/>
      <c r="W35" s="1"/>
      <c r="X35" s="1"/>
      <c r="Y35" s="1"/>
      <c r="Z35" s="1"/>
    </row>
    <row r="36" spans="1:26" ht="12.75" customHeight="1">
      <c r="A36" s="1"/>
      <c r="B36" s="9" t="s">
        <v>223</v>
      </c>
      <c r="C36" s="9">
        <v>500</v>
      </c>
      <c r="D36" s="1"/>
      <c r="E36" s="1"/>
      <c r="F36" s="9" t="e">
        <f t="shared" ref="F36:F43" ca="1" si="1">_xludf.FORMULATEXT(G36)</f>
        <v>#NAME?</v>
      </c>
      <c r="G36" s="9">
        <f>SUMIF(B36:B57, "East", C36:C57)</f>
        <v>535</v>
      </c>
      <c r="H36" s="9" t="s">
        <v>240</v>
      </c>
      <c r="I36" s="1"/>
      <c r="J36" s="1"/>
      <c r="K36" s="1"/>
      <c r="L36" s="1"/>
      <c r="M36" s="1"/>
      <c r="N36" s="1"/>
      <c r="O36" s="1"/>
      <c r="P36" s="1"/>
      <c r="Q36" s="1"/>
      <c r="R36" s="1"/>
      <c r="S36" s="1"/>
      <c r="T36" s="1"/>
      <c r="U36" s="1"/>
      <c r="V36" s="1"/>
      <c r="W36" s="1"/>
      <c r="X36" s="1"/>
      <c r="Y36" s="1"/>
      <c r="Z36" s="1"/>
    </row>
    <row r="37" spans="1:26" ht="12.75" customHeight="1">
      <c r="A37" s="1"/>
      <c r="B37" s="9" t="s">
        <v>225</v>
      </c>
      <c r="C37" s="9">
        <v>50</v>
      </c>
      <c r="D37" s="1"/>
      <c r="E37" s="1"/>
      <c r="F37" s="9" t="e">
        <f t="shared" ca="1" si="1"/>
        <v>#NAME?</v>
      </c>
      <c r="G37" s="9">
        <f>SUMIF(B36:B57, "North", C36:C57)</f>
        <v>125</v>
      </c>
      <c r="H37" s="9" t="s">
        <v>241</v>
      </c>
      <c r="I37" s="1"/>
      <c r="J37" s="1"/>
      <c r="K37" s="1"/>
      <c r="L37" s="1"/>
      <c r="M37" s="1"/>
      <c r="N37" s="1"/>
      <c r="O37" s="1"/>
      <c r="P37" s="1"/>
      <c r="Q37" s="1"/>
      <c r="R37" s="1"/>
      <c r="S37" s="1"/>
      <c r="T37" s="1"/>
      <c r="U37" s="1"/>
      <c r="V37" s="1"/>
      <c r="W37" s="1"/>
      <c r="X37" s="1"/>
      <c r="Y37" s="1"/>
      <c r="Z37" s="1"/>
    </row>
    <row r="38" spans="1:26" ht="12.75" customHeight="1">
      <c r="A38" s="1"/>
      <c r="B38" s="9" t="s">
        <v>227</v>
      </c>
      <c r="C38" s="9">
        <v>100</v>
      </c>
      <c r="D38" s="1"/>
      <c r="E38" s="1"/>
      <c r="F38" s="9" t="e">
        <f t="shared" ca="1" si="1"/>
        <v>#NAME?</v>
      </c>
      <c r="G38" s="9">
        <f>SUMIF(B36:B57, "North*", C36:C57)</f>
        <v>165</v>
      </c>
      <c r="H38" s="9" t="s">
        <v>242</v>
      </c>
      <c r="I38" s="1"/>
      <c r="J38" s="1"/>
      <c r="K38" s="1"/>
      <c r="L38" s="1"/>
      <c r="M38" s="1"/>
      <c r="N38" s="1"/>
      <c r="O38" s="1"/>
      <c r="P38" s="1"/>
      <c r="Q38" s="1"/>
      <c r="R38" s="1"/>
      <c r="S38" s="1"/>
      <c r="T38" s="1"/>
      <c r="U38" s="1"/>
      <c r="V38" s="1"/>
      <c r="W38" s="1"/>
      <c r="X38" s="1"/>
      <c r="Y38" s="1"/>
      <c r="Z38" s="1"/>
    </row>
    <row r="39" spans="1:26" ht="12.75" customHeight="1">
      <c r="A39" s="1"/>
      <c r="B39" s="9" t="s">
        <v>229</v>
      </c>
      <c r="C39" s="9">
        <v>25</v>
      </c>
      <c r="D39" s="1"/>
      <c r="E39" s="1"/>
      <c r="F39" s="9" t="e">
        <f t="shared" ca="1" si="1"/>
        <v>#NAME?</v>
      </c>
      <c r="G39" s="9">
        <f>SUMIF(B36:B57, "*New Office", C36:C57)</f>
        <v>70</v>
      </c>
      <c r="H39" s="9" t="s">
        <v>243</v>
      </c>
      <c r="I39" s="1"/>
      <c r="J39" s="1"/>
      <c r="K39" s="1"/>
      <c r="L39" s="1"/>
      <c r="M39" s="1"/>
      <c r="N39" s="1"/>
      <c r="O39" s="1"/>
      <c r="P39" s="1"/>
      <c r="Q39" s="1"/>
      <c r="R39" s="1"/>
      <c r="S39" s="1"/>
      <c r="T39" s="1"/>
      <c r="U39" s="1"/>
      <c r="V39" s="1"/>
      <c r="W39" s="1"/>
      <c r="X39" s="1"/>
      <c r="Y39" s="1"/>
      <c r="Z39" s="1"/>
    </row>
    <row r="40" spans="1:26" ht="12.75" customHeight="1">
      <c r="A40" s="1"/>
      <c r="B40" s="9" t="s">
        <v>231</v>
      </c>
      <c r="C40" s="9">
        <v>200</v>
      </c>
      <c r="D40" s="1"/>
      <c r="E40" s="1"/>
      <c r="F40" s="9" t="e">
        <f t="shared" ca="1" si="1"/>
        <v>#NAME?</v>
      </c>
      <c r="G40" s="9">
        <f>SUMIF(B36:B57, "&gt;=4", C36:C57)</f>
        <v>235</v>
      </c>
      <c r="H40" s="9" t="s">
        <v>244</v>
      </c>
      <c r="I40" s="1"/>
      <c r="J40" s="1"/>
      <c r="K40" s="1"/>
      <c r="L40" s="1"/>
      <c r="M40" s="1"/>
      <c r="N40" s="1"/>
      <c r="O40" s="1"/>
      <c r="P40" s="1"/>
      <c r="Q40" s="1"/>
      <c r="R40" s="1"/>
      <c r="S40" s="1"/>
      <c r="T40" s="1"/>
      <c r="U40" s="1"/>
      <c r="V40" s="1"/>
      <c r="W40" s="1"/>
      <c r="X40" s="1"/>
      <c r="Y40" s="1"/>
      <c r="Z40" s="1"/>
    </row>
    <row r="41" spans="1:26" ht="12.75" customHeight="1">
      <c r="A41" s="1"/>
      <c r="B41" s="9" t="s">
        <v>233</v>
      </c>
      <c r="C41" s="9">
        <v>30</v>
      </c>
      <c r="D41" s="1"/>
      <c r="E41" s="1"/>
      <c r="F41" s="9" t="e">
        <f t="shared" ca="1" si="1"/>
        <v>#NAME?</v>
      </c>
      <c r="G41" s="9">
        <f>SUMIF(B36:B57, 5, C36:C57)</f>
        <v>150</v>
      </c>
      <c r="H41" s="9" t="s">
        <v>245</v>
      </c>
      <c r="I41" s="1"/>
      <c r="J41" s="1"/>
      <c r="K41" s="1"/>
      <c r="L41" s="1"/>
      <c r="M41" s="1"/>
      <c r="N41" s="1"/>
      <c r="O41" s="1"/>
      <c r="P41" s="1"/>
      <c r="Q41" s="1"/>
      <c r="R41" s="1"/>
      <c r="S41" s="1"/>
      <c r="T41" s="1"/>
      <c r="U41" s="1"/>
      <c r="V41" s="1"/>
      <c r="W41" s="1"/>
      <c r="X41" s="1"/>
      <c r="Y41" s="1"/>
      <c r="Z41" s="1"/>
    </row>
    <row r="42" spans="1:26" ht="12.75" customHeight="1">
      <c r="A42" s="1"/>
      <c r="B42" s="9" t="s">
        <v>223</v>
      </c>
      <c r="C42" s="9">
        <v>35</v>
      </c>
      <c r="D42" s="1"/>
      <c r="E42" s="1"/>
      <c r="F42" s="9" t="e">
        <f t="shared" ca="1" si="1"/>
        <v>#NAME?</v>
      </c>
      <c r="G42" s="9">
        <f>SUMIF(B36:B57, TRUE, C36:C57)</f>
        <v>330</v>
      </c>
      <c r="H42" s="9" t="s">
        <v>246</v>
      </c>
      <c r="I42" s="1"/>
      <c r="J42" s="1"/>
      <c r="K42" s="1"/>
      <c r="L42" s="1"/>
      <c r="M42" s="1"/>
      <c r="N42" s="1"/>
      <c r="O42" s="1"/>
      <c r="P42" s="1"/>
      <c r="Q42" s="1"/>
      <c r="R42" s="1"/>
      <c r="S42" s="1"/>
      <c r="T42" s="1"/>
      <c r="U42" s="1"/>
      <c r="V42" s="1"/>
      <c r="W42" s="1"/>
      <c r="X42" s="1"/>
      <c r="Y42" s="1"/>
      <c r="Z42" s="1"/>
    </row>
    <row r="43" spans="1:26" ht="12.75" customHeight="1">
      <c r="A43" s="1"/>
      <c r="B43" s="9" t="s">
        <v>225</v>
      </c>
      <c r="C43" s="9">
        <v>50</v>
      </c>
      <c r="D43" s="1"/>
      <c r="E43" s="1"/>
      <c r="F43" s="9" t="e">
        <f t="shared" ca="1" si="1"/>
        <v>#NAME?</v>
      </c>
      <c r="G43" s="9">
        <f>SUMIF(B36:B57, FALSE, C36:C57)</f>
        <v>155</v>
      </c>
      <c r="H43" s="9" t="s">
        <v>247</v>
      </c>
      <c r="I43" s="1"/>
      <c r="J43" s="1"/>
      <c r="K43" s="1"/>
      <c r="L43" s="1"/>
      <c r="M43" s="1"/>
      <c r="N43" s="1"/>
      <c r="O43" s="1"/>
      <c r="P43" s="1"/>
      <c r="Q43" s="1"/>
      <c r="R43" s="1"/>
      <c r="S43" s="1"/>
      <c r="T43" s="1"/>
      <c r="U43" s="1"/>
      <c r="V43" s="1"/>
      <c r="W43" s="1"/>
      <c r="X43" s="1"/>
      <c r="Y43" s="1"/>
      <c r="Z43" s="1"/>
    </row>
    <row r="44" spans="1:26" ht="12.75" customHeight="1">
      <c r="A44" s="1"/>
      <c r="B44" s="9" t="s">
        <v>229</v>
      </c>
      <c r="C44" s="9">
        <v>15</v>
      </c>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9" t="s">
        <v>227</v>
      </c>
      <c r="C45" s="9">
        <v>25</v>
      </c>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9" t="s">
        <v>237</v>
      </c>
      <c r="C46" s="9">
        <v>40</v>
      </c>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9">
        <v>5</v>
      </c>
      <c r="C47" s="9">
        <v>50</v>
      </c>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9">
        <v>5</v>
      </c>
      <c r="C48" s="9">
        <v>100</v>
      </c>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9">
        <v>2</v>
      </c>
      <c r="C49" s="9">
        <v>200</v>
      </c>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9">
        <v>4</v>
      </c>
      <c r="C50" s="9">
        <v>35</v>
      </c>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9">
        <v>2</v>
      </c>
      <c r="C51" s="9">
        <v>45</v>
      </c>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9">
        <v>4</v>
      </c>
      <c r="C52" s="9">
        <v>50</v>
      </c>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9" t="b">
        <v>1</v>
      </c>
      <c r="C53" s="9">
        <v>90</v>
      </c>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9" t="b">
        <v>0</v>
      </c>
      <c r="C54" s="9">
        <v>100</v>
      </c>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9" t="b">
        <v>1</v>
      </c>
      <c r="C55" s="9">
        <v>125</v>
      </c>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9" t="b">
        <v>1</v>
      </c>
      <c r="C56" s="9">
        <v>115</v>
      </c>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9" t="b">
        <v>0</v>
      </c>
      <c r="C57" s="9">
        <v>55</v>
      </c>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84" t="s">
        <v>128</v>
      </c>
      <c r="C60" s="83"/>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9" t="s">
        <v>248</v>
      </c>
      <c r="C62" s="30"/>
      <c r="D62" s="30"/>
      <c r="E62" s="30"/>
      <c r="F62" s="30"/>
      <c r="G62" s="31"/>
      <c r="H62" s="32"/>
      <c r="I62" s="1"/>
      <c r="J62" s="1"/>
      <c r="K62" s="1"/>
      <c r="L62" s="1"/>
      <c r="M62" s="1"/>
      <c r="N62" s="1"/>
      <c r="O62" s="1"/>
      <c r="P62" s="1"/>
      <c r="Q62" s="1"/>
      <c r="R62" s="1"/>
      <c r="S62" s="1"/>
      <c r="T62" s="1"/>
      <c r="U62" s="1"/>
      <c r="V62" s="1"/>
      <c r="W62" s="1"/>
      <c r="X62" s="1"/>
      <c r="Y62" s="1"/>
      <c r="Z62" s="1"/>
    </row>
    <row r="63" spans="1:26" ht="12.75" customHeight="1">
      <c r="A63" s="1"/>
      <c r="B63" s="24" t="s">
        <v>249</v>
      </c>
      <c r="C63" s="25"/>
      <c r="D63" s="25"/>
      <c r="E63" s="25"/>
      <c r="F63" s="25"/>
      <c r="G63" s="25"/>
      <c r="H63" s="26"/>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1" t="s">
        <v>220</v>
      </c>
      <c r="C65" s="21" t="s">
        <v>221</v>
      </c>
      <c r="D65" s="1"/>
      <c r="E65" s="1"/>
      <c r="F65" s="21" t="s">
        <v>222</v>
      </c>
      <c r="G65" s="21" t="s">
        <v>117</v>
      </c>
      <c r="H65" s="21" t="s">
        <v>118</v>
      </c>
      <c r="I65" s="1"/>
      <c r="J65" s="1"/>
      <c r="K65" s="1"/>
      <c r="L65" s="1"/>
      <c r="M65" s="1"/>
      <c r="N65" s="1"/>
      <c r="O65" s="1"/>
      <c r="P65" s="1"/>
      <c r="Q65" s="1"/>
      <c r="R65" s="1"/>
      <c r="S65" s="1"/>
      <c r="T65" s="1"/>
      <c r="U65" s="1"/>
      <c r="V65" s="1"/>
      <c r="W65" s="1"/>
      <c r="X65" s="1"/>
      <c r="Y65" s="1"/>
      <c r="Z65" s="1"/>
    </row>
    <row r="66" spans="1:26" ht="12.75" customHeight="1">
      <c r="A66" s="1"/>
      <c r="B66" s="9" t="s">
        <v>223</v>
      </c>
      <c r="C66" s="9">
        <v>500</v>
      </c>
      <c r="D66" s="1"/>
      <c r="E66" s="1"/>
      <c r="F66" s="9" t="e">
        <f t="shared" ref="F66:F71" ca="1" si="2">_xludf.FORMULATEXT(G66)</f>
        <v>#NAME?</v>
      </c>
      <c r="G66" s="9">
        <f>COUNTIF(B66:B87, "East")</f>
        <v>2</v>
      </c>
      <c r="H66" s="9" t="s">
        <v>250</v>
      </c>
      <c r="I66" s="1"/>
      <c r="J66" s="1"/>
      <c r="K66" s="1"/>
      <c r="L66" s="1"/>
      <c r="M66" s="1"/>
      <c r="N66" s="1"/>
      <c r="O66" s="1"/>
      <c r="P66" s="1"/>
      <c r="Q66" s="1"/>
      <c r="R66" s="1"/>
      <c r="S66" s="1"/>
      <c r="T66" s="1"/>
      <c r="U66" s="1"/>
      <c r="V66" s="1"/>
      <c r="W66" s="1"/>
      <c r="X66" s="1"/>
      <c r="Y66" s="1"/>
      <c r="Z66" s="1"/>
    </row>
    <row r="67" spans="1:26" ht="12.75" customHeight="1">
      <c r="A67" s="1"/>
      <c r="B67" s="9" t="s">
        <v>225</v>
      </c>
      <c r="C67" s="9">
        <v>50</v>
      </c>
      <c r="D67" s="1"/>
      <c r="E67" s="1"/>
      <c r="F67" s="9" t="e">
        <f t="shared" ca="1" si="2"/>
        <v>#NAME?</v>
      </c>
      <c r="G67" s="9">
        <f>COUNTIF(B66:B87, "North")</f>
        <v>2</v>
      </c>
      <c r="H67" s="9" t="s">
        <v>251</v>
      </c>
      <c r="I67" s="1"/>
      <c r="J67" s="1"/>
      <c r="K67" s="1"/>
      <c r="L67" s="1"/>
      <c r="M67" s="1"/>
      <c r="N67" s="1"/>
      <c r="O67" s="1"/>
      <c r="P67" s="1"/>
      <c r="Q67" s="1"/>
      <c r="R67" s="1"/>
      <c r="S67" s="1"/>
      <c r="T67" s="1"/>
      <c r="U67" s="1"/>
      <c r="V67" s="1"/>
      <c r="W67" s="1"/>
      <c r="X67" s="1"/>
      <c r="Y67" s="1"/>
      <c r="Z67" s="1"/>
    </row>
    <row r="68" spans="1:26" ht="12.75" customHeight="1">
      <c r="A68" s="1"/>
      <c r="B68" s="9" t="s">
        <v>227</v>
      </c>
      <c r="C68" s="9">
        <v>100</v>
      </c>
      <c r="D68" s="1"/>
      <c r="E68" s="1"/>
      <c r="F68" s="9" t="e">
        <f t="shared" ca="1" si="2"/>
        <v>#NAME?</v>
      </c>
      <c r="G68" s="9">
        <f>COUNTIF(C66:C87,"&gt;=100")</f>
        <v>8</v>
      </c>
      <c r="H68" s="9" t="s">
        <v>252</v>
      </c>
      <c r="I68" s="1"/>
      <c r="J68" s="1"/>
      <c r="K68" s="1"/>
      <c r="L68" s="1"/>
      <c r="M68" s="1"/>
      <c r="N68" s="1"/>
      <c r="O68" s="1"/>
      <c r="P68" s="1"/>
      <c r="Q68" s="1"/>
      <c r="R68" s="1"/>
      <c r="S68" s="1"/>
      <c r="T68" s="1"/>
      <c r="U68" s="1"/>
      <c r="V68" s="1"/>
      <c r="W68" s="1"/>
      <c r="X68" s="1"/>
      <c r="Y68" s="1"/>
      <c r="Z68" s="1"/>
    </row>
    <row r="69" spans="1:26" ht="12.75" customHeight="1">
      <c r="A69" s="1"/>
      <c r="B69" s="9" t="s">
        <v>229</v>
      </c>
      <c r="C69" s="9">
        <v>25</v>
      </c>
      <c r="D69" s="1"/>
      <c r="E69" s="1"/>
      <c r="F69" s="9" t="e">
        <f t="shared" ca="1" si="2"/>
        <v>#NAME?</v>
      </c>
      <c r="G69" s="9">
        <f>COUNTIF(C66:C87, "&lt;="&amp;C68)</f>
        <v>17</v>
      </c>
      <c r="H69" s="33" t="s">
        <v>253</v>
      </c>
      <c r="I69" s="1"/>
      <c r="J69" s="1"/>
      <c r="K69" s="1"/>
      <c r="L69" s="1"/>
      <c r="M69" s="1"/>
      <c r="N69" s="1"/>
      <c r="O69" s="1"/>
      <c r="P69" s="1"/>
      <c r="Q69" s="1"/>
      <c r="R69" s="1"/>
      <c r="S69" s="1"/>
      <c r="T69" s="1"/>
      <c r="U69" s="1"/>
      <c r="V69" s="1"/>
      <c r="W69" s="1"/>
      <c r="X69" s="1"/>
      <c r="Y69" s="1"/>
      <c r="Z69" s="1"/>
    </row>
    <row r="70" spans="1:26" ht="12.75" customHeight="1">
      <c r="A70" s="1"/>
      <c r="B70" s="9" t="s">
        <v>231</v>
      </c>
      <c r="C70" s="9">
        <v>200</v>
      </c>
      <c r="D70" s="1"/>
      <c r="E70" s="1"/>
      <c r="F70" s="9" t="e">
        <f t="shared" ca="1" si="2"/>
        <v>#NAME?</v>
      </c>
      <c r="G70" s="9">
        <f>COUNTIF(B66:B87, "No*")</f>
        <v>3</v>
      </c>
      <c r="H70" s="9" t="s">
        <v>254</v>
      </c>
      <c r="I70" s="1"/>
      <c r="J70" s="1"/>
      <c r="K70" s="1"/>
      <c r="L70" s="1"/>
      <c r="M70" s="1"/>
      <c r="N70" s="1"/>
      <c r="O70" s="1"/>
      <c r="P70" s="1"/>
      <c r="Q70" s="1"/>
      <c r="R70" s="1"/>
      <c r="S70" s="1"/>
      <c r="T70" s="1"/>
      <c r="U70" s="1"/>
      <c r="V70" s="1"/>
      <c r="W70" s="1"/>
      <c r="X70" s="1"/>
      <c r="Y70" s="1"/>
      <c r="Z70" s="1"/>
    </row>
    <row r="71" spans="1:26" ht="12.75" customHeight="1">
      <c r="A71" s="1"/>
      <c r="B71" s="9" t="s">
        <v>233</v>
      </c>
      <c r="C71" s="9">
        <v>30</v>
      </c>
      <c r="D71" s="1"/>
      <c r="E71" s="1"/>
      <c r="F71" s="9" t="e">
        <f t="shared" ca="1" si="2"/>
        <v>#NAME?</v>
      </c>
      <c r="G71" s="9">
        <f>COUNTIF(B66:B87, "Ea??")</f>
        <v>2</v>
      </c>
      <c r="H71" s="33" t="s">
        <v>255</v>
      </c>
      <c r="I71" s="1"/>
      <c r="J71" s="1"/>
      <c r="K71" s="1"/>
      <c r="L71" s="1"/>
      <c r="M71" s="1"/>
      <c r="N71" s="1"/>
      <c r="O71" s="1"/>
      <c r="P71" s="1"/>
      <c r="Q71" s="1"/>
      <c r="R71" s="1"/>
      <c r="S71" s="1"/>
      <c r="T71" s="1"/>
      <c r="U71" s="1"/>
      <c r="V71" s="1"/>
      <c r="W71" s="1"/>
      <c r="X71" s="1"/>
      <c r="Y71" s="1"/>
      <c r="Z71" s="1"/>
    </row>
    <row r="72" spans="1:26" ht="12.75" customHeight="1">
      <c r="A72" s="1"/>
      <c r="B72" s="9" t="s">
        <v>223</v>
      </c>
      <c r="C72" s="9">
        <v>35</v>
      </c>
      <c r="D72" s="1"/>
      <c r="E72" s="1"/>
      <c r="F72" s="7"/>
      <c r="I72" s="1"/>
      <c r="J72" s="1"/>
      <c r="K72" s="1"/>
      <c r="L72" s="1"/>
      <c r="M72" s="1"/>
      <c r="N72" s="1"/>
      <c r="O72" s="1"/>
      <c r="P72" s="1"/>
      <c r="Q72" s="1"/>
      <c r="R72" s="1"/>
      <c r="S72" s="1"/>
      <c r="T72" s="1"/>
      <c r="U72" s="1"/>
      <c r="V72" s="1"/>
      <c r="W72" s="1"/>
      <c r="X72" s="1"/>
      <c r="Y72" s="1"/>
      <c r="Z72" s="1"/>
    </row>
    <row r="73" spans="1:26" ht="12.75" customHeight="1">
      <c r="A73" s="1"/>
      <c r="B73" s="9" t="s">
        <v>225</v>
      </c>
      <c r="C73" s="9">
        <v>50</v>
      </c>
      <c r="D73" s="1"/>
      <c r="E73" s="1"/>
      <c r="F73" s="7"/>
      <c r="I73" s="1"/>
      <c r="J73" s="1"/>
      <c r="K73" s="1"/>
      <c r="L73" s="1"/>
      <c r="M73" s="1"/>
      <c r="N73" s="1"/>
      <c r="O73" s="1"/>
      <c r="P73" s="1"/>
      <c r="Q73" s="1"/>
      <c r="R73" s="1"/>
      <c r="S73" s="1"/>
      <c r="T73" s="1"/>
      <c r="U73" s="1"/>
      <c r="V73" s="1"/>
      <c r="W73" s="1"/>
      <c r="X73" s="1"/>
      <c r="Y73" s="1"/>
      <c r="Z73" s="1"/>
    </row>
    <row r="74" spans="1:26" ht="12.75" customHeight="1">
      <c r="A74" s="1"/>
      <c r="B74" s="9" t="s">
        <v>229</v>
      </c>
      <c r="C74" s="9">
        <v>15</v>
      </c>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9" t="s">
        <v>227</v>
      </c>
      <c r="C75" s="9">
        <v>25</v>
      </c>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9" t="s">
        <v>237</v>
      </c>
      <c r="C76" s="9">
        <v>40</v>
      </c>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9">
        <v>5</v>
      </c>
      <c r="C77" s="9">
        <v>50</v>
      </c>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9">
        <v>5</v>
      </c>
      <c r="C78" s="9">
        <v>100</v>
      </c>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9">
        <v>2</v>
      </c>
      <c r="C79" s="9">
        <v>200</v>
      </c>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9">
        <v>4</v>
      </c>
      <c r="C80" s="9">
        <v>35</v>
      </c>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9">
        <v>2</v>
      </c>
      <c r="C81" s="9">
        <v>45</v>
      </c>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9">
        <v>4</v>
      </c>
      <c r="C82" s="9">
        <v>50</v>
      </c>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9" t="b">
        <v>1</v>
      </c>
      <c r="C83" s="9">
        <v>90</v>
      </c>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9" t="b">
        <v>0</v>
      </c>
      <c r="C84" s="9">
        <v>100</v>
      </c>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9" t="b">
        <v>1</v>
      </c>
      <c r="C85" s="9">
        <v>125</v>
      </c>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9" t="b">
        <v>1</v>
      </c>
      <c r="C86" s="9">
        <v>115</v>
      </c>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9" t="b">
        <v>0</v>
      </c>
      <c r="C87" s="9">
        <v>55</v>
      </c>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84" t="s">
        <v>128</v>
      </c>
      <c r="C90" s="83"/>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9" t="s">
        <v>256</v>
      </c>
      <c r="C92" s="30"/>
      <c r="D92" s="30"/>
      <c r="E92" s="30"/>
      <c r="F92" s="30"/>
      <c r="G92" s="31"/>
      <c r="H92" s="32"/>
      <c r="I92" s="1"/>
      <c r="J92" s="1"/>
      <c r="K92" s="1"/>
      <c r="L92" s="1"/>
      <c r="M92" s="1"/>
      <c r="N92" s="1"/>
      <c r="O92" s="1"/>
      <c r="P92" s="1"/>
      <c r="Q92" s="1"/>
      <c r="R92" s="1"/>
      <c r="S92" s="1"/>
      <c r="T92" s="1"/>
      <c r="U92" s="1"/>
      <c r="V92" s="1"/>
      <c r="W92" s="1"/>
      <c r="X92" s="1"/>
      <c r="Y92" s="1"/>
      <c r="Z92" s="1"/>
    </row>
    <row r="93" spans="1:26" ht="12.75" customHeight="1">
      <c r="A93" s="1"/>
      <c r="B93" s="24" t="s">
        <v>257</v>
      </c>
      <c r="C93" s="25"/>
      <c r="D93" s="25"/>
      <c r="E93" s="25"/>
      <c r="F93" s="25"/>
      <c r="G93" s="25"/>
      <c r="H93" s="26"/>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1" t="s">
        <v>258</v>
      </c>
      <c r="C95" s="21" t="s">
        <v>259</v>
      </c>
      <c r="D95" s="21" t="s">
        <v>260</v>
      </c>
      <c r="F95" s="21" t="s">
        <v>222</v>
      </c>
      <c r="G95" s="21" t="s">
        <v>117</v>
      </c>
      <c r="H95" s="21" t="s">
        <v>118</v>
      </c>
      <c r="I95" s="1"/>
      <c r="J95" s="1"/>
      <c r="K95" s="1"/>
      <c r="L95" s="1"/>
      <c r="M95" s="1"/>
      <c r="N95" s="1"/>
      <c r="O95" s="1"/>
      <c r="P95" s="1"/>
      <c r="Q95" s="1"/>
      <c r="R95" s="1"/>
      <c r="S95" s="1"/>
      <c r="T95" s="1"/>
      <c r="U95" s="1"/>
      <c r="V95" s="1"/>
      <c r="W95" s="1"/>
      <c r="X95" s="1"/>
      <c r="Y95" s="1"/>
      <c r="Z95" s="1"/>
    </row>
    <row r="96" spans="1:26" ht="12.75" customHeight="1">
      <c r="A96" s="1"/>
      <c r="B96" s="9" t="s">
        <v>138</v>
      </c>
      <c r="C96" s="9" t="s">
        <v>261</v>
      </c>
      <c r="D96" s="9">
        <v>10</v>
      </c>
      <c r="E96" s="1"/>
      <c r="F96" s="9" t="e">
        <f t="shared" ref="F96:F98" ca="1" si="3">_xludf.FORMULATEXT(G96)</f>
        <v>#NAME?</v>
      </c>
      <c r="G96" s="9">
        <f>AVERAGEIFS(D96:D108, B96:B108, "Apple", C96:C108, "Tom")</f>
        <v>13.333333333333334</v>
      </c>
      <c r="H96" s="9" t="s">
        <v>262</v>
      </c>
      <c r="I96" s="1"/>
      <c r="J96" s="1"/>
      <c r="K96" s="1"/>
      <c r="L96" s="1"/>
      <c r="M96" s="1"/>
      <c r="N96" s="1"/>
      <c r="O96" s="1"/>
      <c r="P96" s="1"/>
      <c r="Q96" s="1"/>
      <c r="R96" s="1"/>
      <c r="S96" s="1"/>
      <c r="T96" s="1"/>
      <c r="U96" s="1"/>
      <c r="V96" s="1"/>
      <c r="W96" s="1"/>
      <c r="X96" s="1"/>
      <c r="Y96" s="1"/>
      <c r="Z96" s="1"/>
    </row>
    <row r="97" spans="1:26" ht="12.75" customHeight="1">
      <c r="A97" s="1"/>
      <c r="B97" s="9" t="s">
        <v>119</v>
      </c>
      <c r="C97" s="9" t="s">
        <v>263</v>
      </c>
      <c r="D97" s="9">
        <v>4</v>
      </c>
      <c r="E97" s="1"/>
      <c r="F97" s="9" t="e">
        <f t="shared" ca="1" si="3"/>
        <v>#NAME?</v>
      </c>
      <c r="G97" s="9" t="e">
        <f>AVERAGEIFS(D96:D108, B96:B108, "Banana", C96:C108, "Marissa")</f>
        <v>#DIV/0!</v>
      </c>
      <c r="H97" s="33" t="s">
        <v>264</v>
      </c>
      <c r="I97" s="1"/>
      <c r="J97" s="1"/>
      <c r="K97" s="1"/>
      <c r="L97" s="1"/>
      <c r="M97" s="1"/>
      <c r="N97" s="1"/>
      <c r="O97" s="1"/>
      <c r="P97" s="1"/>
      <c r="Q97" s="1"/>
      <c r="R97" s="1"/>
      <c r="S97" s="1"/>
      <c r="T97" s="1"/>
      <c r="U97" s="1"/>
      <c r="V97" s="1"/>
      <c r="W97" s="1"/>
      <c r="X97" s="1"/>
      <c r="Y97" s="1"/>
      <c r="Z97" s="1"/>
    </row>
    <row r="98" spans="1:26" ht="12.75" customHeight="1">
      <c r="A98" s="1"/>
      <c r="B98" s="9" t="s">
        <v>138</v>
      </c>
      <c r="C98" s="9" t="s">
        <v>265</v>
      </c>
      <c r="D98" s="9">
        <v>12</v>
      </c>
      <c r="E98" s="1"/>
      <c r="F98" s="9" t="e">
        <f t="shared" ca="1" si="3"/>
        <v>#NAME?</v>
      </c>
      <c r="G98" s="9">
        <f>AVERAGEIFS(D96:D108, B96:B108, "Carrot", C96:C108, "Marissa")</f>
        <v>17</v>
      </c>
      <c r="H98" s="9" t="s">
        <v>266</v>
      </c>
      <c r="I98" s="1"/>
      <c r="J98" s="1"/>
      <c r="K98" s="1"/>
      <c r="L98" s="1"/>
      <c r="M98" s="1"/>
      <c r="N98" s="1"/>
      <c r="O98" s="1"/>
      <c r="P98" s="1"/>
      <c r="Q98" s="1"/>
      <c r="R98" s="1"/>
      <c r="S98" s="1"/>
      <c r="T98" s="1"/>
      <c r="U98" s="1"/>
      <c r="V98" s="1"/>
      <c r="W98" s="1"/>
      <c r="X98" s="1"/>
      <c r="Y98" s="1"/>
      <c r="Z98" s="1"/>
    </row>
    <row r="99" spans="1:26" ht="12.75" customHeight="1">
      <c r="A99" s="1"/>
      <c r="B99" s="9" t="s">
        <v>267</v>
      </c>
      <c r="C99" s="9" t="s">
        <v>268</v>
      </c>
      <c r="D99" s="9">
        <v>5</v>
      </c>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9" t="s">
        <v>269</v>
      </c>
      <c r="C100" s="9" t="s">
        <v>270</v>
      </c>
      <c r="D100" s="9">
        <v>13</v>
      </c>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9" t="s">
        <v>138</v>
      </c>
      <c r="C101" s="9" t="s">
        <v>261</v>
      </c>
      <c r="D101" s="9">
        <v>15</v>
      </c>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9" t="s">
        <v>269</v>
      </c>
      <c r="C102" s="9" t="s">
        <v>263</v>
      </c>
      <c r="D102" s="9">
        <v>14</v>
      </c>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9" t="s">
        <v>267</v>
      </c>
      <c r="C103" s="9" t="s">
        <v>268</v>
      </c>
      <c r="D103" s="9">
        <v>12</v>
      </c>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9" t="s">
        <v>119</v>
      </c>
      <c r="C104" s="9" t="s">
        <v>263</v>
      </c>
      <c r="D104" s="9">
        <v>8</v>
      </c>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9" t="s">
        <v>267</v>
      </c>
      <c r="C105" s="9" t="s">
        <v>265</v>
      </c>
      <c r="D105" s="9">
        <v>9</v>
      </c>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9" t="s">
        <v>138</v>
      </c>
      <c r="C106" s="9" t="s">
        <v>261</v>
      </c>
      <c r="D106" s="9">
        <v>15</v>
      </c>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9" t="s">
        <v>269</v>
      </c>
      <c r="C107" s="9" t="s">
        <v>263</v>
      </c>
      <c r="D107" s="9">
        <v>20</v>
      </c>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9" t="s">
        <v>267</v>
      </c>
      <c r="C108" s="9" t="s">
        <v>265</v>
      </c>
      <c r="D108" s="9">
        <v>25</v>
      </c>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84" t="s">
        <v>128</v>
      </c>
      <c r="C111" s="8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9" t="s">
        <v>271</v>
      </c>
      <c r="C115" s="30"/>
      <c r="D115" s="30"/>
      <c r="E115" s="30"/>
      <c r="F115" s="30"/>
      <c r="G115" s="31"/>
      <c r="H115" s="32"/>
      <c r="I115" s="1"/>
      <c r="J115" s="1"/>
      <c r="K115" s="1"/>
      <c r="L115" s="1"/>
      <c r="M115" s="1"/>
      <c r="N115" s="1"/>
      <c r="O115" s="1"/>
      <c r="P115" s="1"/>
      <c r="Q115" s="1"/>
      <c r="R115" s="1"/>
      <c r="S115" s="1"/>
      <c r="T115" s="1"/>
      <c r="U115" s="1"/>
      <c r="V115" s="1"/>
      <c r="W115" s="1"/>
      <c r="X115" s="1"/>
      <c r="Y115" s="1"/>
      <c r="Z115" s="1"/>
    </row>
    <row r="116" spans="1:26" ht="12.75" customHeight="1">
      <c r="A116" s="1"/>
      <c r="B116" s="24" t="s">
        <v>272</v>
      </c>
      <c r="C116" s="25"/>
      <c r="D116" s="25"/>
      <c r="E116" s="25"/>
      <c r="F116" s="25"/>
      <c r="G116" s="25"/>
      <c r="H116" s="26"/>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1" t="s">
        <v>258</v>
      </c>
      <c r="C118" s="21" t="s">
        <v>259</v>
      </c>
      <c r="D118" s="21" t="s">
        <v>260</v>
      </c>
      <c r="F118" s="21" t="s">
        <v>222</v>
      </c>
      <c r="G118" s="21" t="s">
        <v>117</v>
      </c>
      <c r="H118" s="21" t="s">
        <v>118</v>
      </c>
      <c r="I118" s="1"/>
      <c r="J118" s="1"/>
      <c r="K118" s="1"/>
      <c r="L118" s="1"/>
      <c r="M118" s="1"/>
      <c r="N118" s="1"/>
      <c r="O118" s="1"/>
      <c r="P118" s="1"/>
      <c r="Q118" s="1"/>
      <c r="R118" s="1"/>
      <c r="S118" s="1"/>
      <c r="T118" s="1"/>
      <c r="U118" s="1"/>
      <c r="V118" s="1"/>
      <c r="W118" s="1"/>
      <c r="X118" s="1"/>
      <c r="Y118" s="1"/>
      <c r="Z118" s="1"/>
    </row>
    <row r="119" spans="1:26" ht="12.75" customHeight="1">
      <c r="A119" s="1"/>
      <c r="B119" s="9" t="s">
        <v>138</v>
      </c>
      <c r="C119" s="9" t="s">
        <v>261</v>
      </c>
      <c r="D119" s="9">
        <v>10</v>
      </c>
      <c r="E119" s="1"/>
      <c r="F119" s="9" t="e">
        <f t="shared" ref="F119:F121" ca="1" si="4">_xludf.FORMULATEXT(G119)</f>
        <v>#NAME?</v>
      </c>
      <c r="G119" s="9">
        <f>SUMIFS(D119:D131, B119:B131, "Apple", C119:C131, "Tom")</f>
        <v>40</v>
      </c>
      <c r="H119" s="9" t="s">
        <v>273</v>
      </c>
      <c r="I119" s="1"/>
      <c r="J119" s="1"/>
      <c r="K119" s="1"/>
      <c r="L119" s="1"/>
      <c r="M119" s="1"/>
      <c r="N119" s="1"/>
      <c r="O119" s="1"/>
      <c r="P119" s="1"/>
      <c r="Q119" s="1"/>
      <c r="R119" s="1"/>
      <c r="S119" s="1"/>
      <c r="T119" s="1"/>
      <c r="U119" s="1"/>
      <c r="V119" s="1"/>
      <c r="W119" s="1"/>
      <c r="X119" s="1"/>
      <c r="Y119" s="1"/>
      <c r="Z119" s="1"/>
    </row>
    <row r="120" spans="1:26" ht="12.75" customHeight="1">
      <c r="A120" s="1"/>
      <c r="B120" s="9" t="s">
        <v>119</v>
      </c>
      <c r="C120" s="9" t="s">
        <v>263</v>
      </c>
      <c r="D120" s="9">
        <v>4</v>
      </c>
      <c r="E120" s="1"/>
      <c r="F120" s="9" t="e">
        <f t="shared" ca="1" si="4"/>
        <v>#NAME?</v>
      </c>
      <c r="G120" s="9">
        <f>SUMIFS(D119:D131, B119:B131, "Banana", C119:C131, "Marissa")</f>
        <v>0</v>
      </c>
      <c r="H120" s="33" t="s">
        <v>274</v>
      </c>
      <c r="I120" s="1"/>
      <c r="J120" s="1"/>
      <c r="K120" s="1"/>
      <c r="L120" s="1"/>
      <c r="M120" s="1"/>
      <c r="N120" s="1"/>
      <c r="O120" s="1"/>
      <c r="P120" s="1"/>
      <c r="Q120" s="1"/>
      <c r="R120" s="1"/>
      <c r="S120" s="1"/>
      <c r="T120" s="1"/>
      <c r="U120" s="1"/>
      <c r="V120" s="1"/>
      <c r="W120" s="1"/>
      <c r="X120" s="1"/>
      <c r="Y120" s="1"/>
      <c r="Z120" s="1"/>
    </row>
    <row r="121" spans="1:26" ht="12.75" customHeight="1">
      <c r="A121" s="1"/>
      <c r="B121" s="9" t="s">
        <v>138</v>
      </c>
      <c r="C121" s="9" t="s">
        <v>265</v>
      </c>
      <c r="D121" s="9">
        <v>12</v>
      </c>
      <c r="E121" s="1"/>
      <c r="F121" s="9" t="e">
        <f t="shared" ca="1" si="4"/>
        <v>#NAME?</v>
      </c>
      <c r="G121" s="9">
        <f>SUMIFS(D119:D131, B119:B131, "Carrot", C119:C131, "Marissa")</f>
        <v>34</v>
      </c>
      <c r="H121" s="9" t="s">
        <v>275</v>
      </c>
      <c r="I121" s="1"/>
      <c r="J121" s="1"/>
      <c r="K121" s="1"/>
      <c r="L121" s="1"/>
      <c r="M121" s="1"/>
      <c r="N121" s="1"/>
      <c r="O121" s="1"/>
      <c r="P121" s="1"/>
      <c r="Q121" s="1"/>
      <c r="R121" s="1"/>
      <c r="S121" s="1"/>
      <c r="T121" s="1"/>
      <c r="U121" s="1"/>
      <c r="V121" s="1"/>
      <c r="W121" s="1"/>
      <c r="X121" s="1"/>
      <c r="Y121" s="1"/>
      <c r="Z121" s="1"/>
    </row>
    <row r="122" spans="1:26" ht="12.75" customHeight="1">
      <c r="A122" s="1"/>
      <c r="B122" s="9" t="s">
        <v>267</v>
      </c>
      <c r="C122" s="9" t="s">
        <v>268</v>
      </c>
      <c r="D122" s="9">
        <v>5</v>
      </c>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9" t="s">
        <v>269</v>
      </c>
      <c r="C123" s="9" t="s">
        <v>270</v>
      </c>
      <c r="D123" s="9">
        <v>13</v>
      </c>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9" t="s">
        <v>138</v>
      </c>
      <c r="C124" s="9" t="s">
        <v>261</v>
      </c>
      <c r="D124" s="9">
        <v>15</v>
      </c>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9" t="s">
        <v>269</v>
      </c>
      <c r="C125" s="9" t="s">
        <v>263</v>
      </c>
      <c r="D125" s="9">
        <v>14</v>
      </c>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9" t="s">
        <v>267</v>
      </c>
      <c r="C126" s="9" t="s">
        <v>268</v>
      </c>
      <c r="D126" s="9">
        <v>12</v>
      </c>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9" t="s">
        <v>119</v>
      </c>
      <c r="C127" s="9" t="s">
        <v>263</v>
      </c>
      <c r="D127" s="9">
        <v>8</v>
      </c>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9" t="s">
        <v>267</v>
      </c>
      <c r="C128" s="9" t="s">
        <v>265</v>
      </c>
      <c r="D128" s="9">
        <v>9</v>
      </c>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9" t="s">
        <v>138</v>
      </c>
      <c r="C129" s="9" t="s">
        <v>261</v>
      </c>
      <c r="D129" s="9">
        <v>15</v>
      </c>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9" t="s">
        <v>269</v>
      </c>
      <c r="C130" s="9" t="s">
        <v>263</v>
      </c>
      <c r="D130" s="9">
        <v>20</v>
      </c>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9" t="s">
        <v>267</v>
      </c>
      <c r="C131" s="9" t="s">
        <v>265</v>
      </c>
      <c r="D131" s="9">
        <v>25</v>
      </c>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84" t="s">
        <v>128</v>
      </c>
      <c r="C134" s="8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9" t="s">
        <v>276</v>
      </c>
      <c r="C138" s="30"/>
      <c r="D138" s="30"/>
      <c r="E138" s="30"/>
      <c r="F138" s="30"/>
      <c r="G138" s="31"/>
      <c r="H138" s="32"/>
      <c r="I138" s="1"/>
      <c r="J138" s="1"/>
      <c r="K138" s="1"/>
      <c r="L138" s="1"/>
      <c r="M138" s="1"/>
      <c r="N138" s="1"/>
      <c r="O138" s="1"/>
      <c r="P138" s="1"/>
      <c r="Q138" s="1"/>
      <c r="R138" s="1"/>
      <c r="S138" s="1"/>
      <c r="T138" s="1"/>
      <c r="U138" s="1"/>
      <c r="V138" s="1"/>
      <c r="W138" s="1"/>
      <c r="X138" s="1"/>
      <c r="Y138" s="1"/>
      <c r="Z138" s="1"/>
    </row>
    <row r="139" spans="1:26" ht="12.75" customHeight="1">
      <c r="A139" s="1"/>
      <c r="B139" s="24" t="s">
        <v>277</v>
      </c>
      <c r="C139" s="25"/>
      <c r="D139" s="25"/>
      <c r="E139" s="25"/>
      <c r="F139" s="25"/>
      <c r="G139" s="25"/>
      <c r="H139" s="26"/>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1" t="s">
        <v>258</v>
      </c>
      <c r="C141" s="21" t="s">
        <v>259</v>
      </c>
      <c r="D141" s="21" t="s">
        <v>260</v>
      </c>
      <c r="F141" s="21" t="s">
        <v>222</v>
      </c>
      <c r="G141" s="21" t="s">
        <v>117</v>
      </c>
      <c r="H141" s="21" t="s">
        <v>118</v>
      </c>
      <c r="I141" s="1"/>
      <c r="J141" s="1"/>
      <c r="K141" s="1"/>
      <c r="L141" s="1"/>
      <c r="M141" s="1"/>
      <c r="N141" s="1"/>
      <c r="O141" s="1"/>
      <c r="P141" s="1"/>
      <c r="Q141" s="1"/>
      <c r="R141" s="1"/>
      <c r="S141" s="1"/>
      <c r="T141" s="1"/>
      <c r="U141" s="1"/>
      <c r="V141" s="1"/>
      <c r="W141" s="1"/>
      <c r="X141" s="1"/>
      <c r="Y141" s="1"/>
      <c r="Z141" s="1"/>
    </row>
    <row r="142" spans="1:26" ht="12.75" customHeight="1">
      <c r="A142" s="1"/>
      <c r="B142" s="9" t="s">
        <v>138</v>
      </c>
      <c r="C142" s="9" t="s">
        <v>261</v>
      </c>
      <c r="D142" s="9">
        <v>10</v>
      </c>
      <c r="E142" s="1"/>
      <c r="F142" s="9" t="e">
        <f t="shared" ref="F142:F144" ca="1" si="5">_xludf.FORMULATEXT(G142)</f>
        <v>#NAME?</v>
      </c>
      <c r="G142" s="9">
        <f>COUNTIFS(D142:D154, "&gt;=10", D142:D154, "&lt;=25")</f>
        <v>9</v>
      </c>
      <c r="H142" s="33" t="s">
        <v>278</v>
      </c>
      <c r="I142" s="1"/>
      <c r="J142" s="1"/>
      <c r="K142" s="1"/>
      <c r="L142" s="1"/>
      <c r="M142" s="1"/>
      <c r="N142" s="1"/>
      <c r="O142" s="1"/>
      <c r="P142" s="1"/>
      <c r="Q142" s="1"/>
      <c r="R142" s="1"/>
      <c r="S142" s="1"/>
      <c r="T142" s="1"/>
      <c r="U142" s="1"/>
      <c r="V142" s="1"/>
      <c r="W142" s="1"/>
      <c r="X142" s="1"/>
      <c r="Y142" s="1"/>
      <c r="Z142" s="1"/>
    </row>
    <row r="143" spans="1:26" ht="12.75" customHeight="1">
      <c r="A143" s="1"/>
      <c r="B143" s="9" t="s">
        <v>119</v>
      </c>
      <c r="C143" s="9" t="s">
        <v>263</v>
      </c>
      <c r="D143" s="9">
        <v>4</v>
      </c>
      <c r="E143" s="1"/>
      <c r="F143" s="9" t="e">
        <f t="shared" ca="1" si="5"/>
        <v>#NAME?</v>
      </c>
      <c r="G143" s="9">
        <f>COUNTIFS(B142:B154, "Apple", C142:C154, "Tom")</f>
        <v>3</v>
      </c>
      <c r="H143" s="33" t="s">
        <v>279</v>
      </c>
      <c r="I143" s="1"/>
      <c r="J143" s="1"/>
      <c r="K143" s="1"/>
      <c r="L143" s="1"/>
      <c r="M143" s="1"/>
      <c r="N143" s="1"/>
      <c r="O143" s="1"/>
      <c r="P143" s="1"/>
      <c r="Q143" s="1"/>
      <c r="R143" s="1"/>
      <c r="S143" s="1"/>
      <c r="T143" s="1"/>
      <c r="U143" s="1"/>
      <c r="V143" s="1"/>
      <c r="W143" s="1"/>
      <c r="X143" s="1"/>
      <c r="Y143" s="1"/>
      <c r="Z143" s="1"/>
    </row>
    <row r="144" spans="1:26" ht="12.75" customHeight="1">
      <c r="A144" s="1"/>
      <c r="B144" s="9" t="s">
        <v>138</v>
      </c>
      <c r="C144" s="9" t="s">
        <v>265</v>
      </c>
      <c r="D144" s="9">
        <v>12</v>
      </c>
      <c r="E144" s="1"/>
      <c r="F144" s="9" t="e">
        <f t="shared" ca="1" si="5"/>
        <v>#NAME?</v>
      </c>
      <c r="G144" s="9">
        <f>COUNTIFS(D142:D154, "&gt;="&amp;D142, C142:C154, "Marissa")</f>
        <v>2</v>
      </c>
      <c r="H144" s="33" t="s">
        <v>280</v>
      </c>
      <c r="I144" s="1"/>
      <c r="J144" s="1"/>
      <c r="K144" s="1"/>
      <c r="L144" s="1"/>
      <c r="M144" s="1"/>
      <c r="N144" s="1"/>
      <c r="O144" s="1"/>
      <c r="P144" s="1"/>
      <c r="Q144" s="1"/>
      <c r="R144" s="1"/>
      <c r="S144" s="1"/>
      <c r="T144" s="1"/>
      <c r="U144" s="1"/>
      <c r="V144" s="1"/>
      <c r="W144" s="1"/>
      <c r="X144" s="1"/>
      <c r="Y144" s="1"/>
      <c r="Z144" s="1"/>
    </row>
    <row r="145" spans="1:26" ht="12.75" customHeight="1">
      <c r="A145" s="1"/>
      <c r="B145" s="9" t="s">
        <v>267</v>
      </c>
      <c r="C145" s="9" t="s">
        <v>268</v>
      </c>
      <c r="D145" s="9">
        <v>5</v>
      </c>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9" t="s">
        <v>269</v>
      </c>
      <c r="C146" s="9" t="s">
        <v>270</v>
      </c>
      <c r="D146" s="9">
        <v>13</v>
      </c>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9" t="s">
        <v>138</v>
      </c>
      <c r="C147" s="9" t="s">
        <v>261</v>
      </c>
      <c r="D147" s="9">
        <v>15</v>
      </c>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9" t="s">
        <v>269</v>
      </c>
      <c r="C148" s="9" t="s">
        <v>263</v>
      </c>
      <c r="D148" s="9">
        <v>14</v>
      </c>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9" t="s">
        <v>267</v>
      </c>
      <c r="C149" s="9" t="s">
        <v>268</v>
      </c>
      <c r="D149" s="9">
        <v>12</v>
      </c>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9" t="s">
        <v>119</v>
      </c>
      <c r="C150" s="9" t="s">
        <v>263</v>
      </c>
      <c r="D150" s="9">
        <v>8</v>
      </c>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9" t="s">
        <v>267</v>
      </c>
      <c r="C151" s="9" t="s">
        <v>265</v>
      </c>
      <c r="D151" s="9">
        <v>9</v>
      </c>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9" t="s">
        <v>138</v>
      </c>
      <c r="C152" s="9" t="s">
        <v>261</v>
      </c>
      <c r="D152" s="9">
        <v>15</v>
      </c>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9" t="s">
        <v>269</v>
      </c>
      <c r="C153" s="9" t="s">
        <v>263</v>
      </c>
      <c r="D153" s="9">
        <v>20</v>
      </c>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9" t="s">
        <v>267</v>
      </c>
      <c r="C154" s="9" t="s">
        <v>265</v>
      </c>
      <c r="D154" s="9">
        <v>25</v>
      </c>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84" t="s">
        <v>128</v>
      </c>
      <c r="C157" s="8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9" t="s">
        <v>281</v>
      </c>
      <c r="C159" s="30"/>
      <c r="D159" s="30"/>
      <c r="E159" s="30"/>
      <c r="F159" s="30"/>
      <c r="G159" s="31"/>
      <c r="H159" s="32"/>
      <c r="I159" s="1"/>
      <c r="J159" s="1"/>
      <c r="K159" s="1"/>
      <c r="L159" s="1"/>
      <c r="M159" s="1"/>
      <c r="N159" s="1"/>
      <c r="O159" s="1"/>
      <c r="P159" s="1"/>
      <c r="Q159" s="1"/>
      <c r="R159" s="1"/>
      <c r="S159" s="1"/>
      <c r="T159" s="1"/>
      <c r="U159" s="1"/>
      <c r="V159" s="1"/>
      <c r="W159" s="1"/>
      <c r="X159" s="1"/>
      <c r="Y159" s="1"/>
      <c r="Z159" s="1"/>
    </row>
    <row r="160" spans="1:26" ht="12.75" customHeight="1">
      <c r="A160" s="1"/>
      <c r="B160" s="24" t="s">
        <v>282</v>
      </c>
      <c r="C160" s="25"/>
      <c r="D160" s="25"/>
      <c r="E160" s="25"/>
      <c r="F160" s="25"/>
      <c r="G160" s="25"/>
      <c r="H160" s="26"/>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1" t="s">
        <v>283</v>
      </c>
      <c r="C162" s="21" t="s">
        <v>284</v>
      </c>
      <c r="D162" s="21"/>
      <c r="E162" s="1"/>
      <c r="F162" s="21" t="s">
        <v>222</v>
      </c>
      <c r="G162" s="21" t="s">
        <v>117</v>
      </c>
      <c r="H162" s="21" t="s">
        <v>118</v>
      </c>
      <c r="I162" s="1"/>
      <c r="J162" s="1"/>
      <c r="K162" s="1"/>
      <c r="L162" s="1"/>
      <c r="M162" s="1"/>
      <c r="N162" s="1"/>
      <c r="O162" s="1"/>
      <c r="P162" s="1"/>
      <c r="Q162" s="1"/>
      <c r="R162" s="1"/>
      <c r="S162" s="1"/>
      <c r="T162" s="1"/>
      <c r="U162" s="1"/>
      <c r="V162" s="1"/>
      <c r="W162" s="1"/>
      <c r="X162" s="1"/>
      <c r="Y162" s="1"/>
      <c r="Z162" s="1"/>
    </row>
    <row r="163" spans="1:26" ht="12.75" customHeight="1">
      <c r="A163" s="1"/>
      <c r="B163" s="9">
        <v>1500</v>
      </c>
      <c r="C163" s="9">
        <v>900</v>
      </c>
      <c r="D163" s="9"/>
      <c r="E163" s="1"/>
      <c r="F163" s="9" t="e">
        <f t="shared" ref="F163:F164" ca="1" si="6">_xludf.FORMULATEXT(G163)</f>
        <v>#NAME?</v>
      </c>
      <c r="G163" s="9" t="str">
        <f>IF(B163&gt;C163, "Over Budget", "OK")</f>
        <v>Over Budget</v>
      </c>
      <c r="H163" s="33" t="s">
        <v>285</v>
      </c>
      <c r="I163" s="1"/>
      <c r="J163" s="1"/>
      <c r="K163" s="1"/>
      <c r="L163" s="1"/>
      <c r="M163" s="1"/>
      <c r="N163" s="1"/>
      <c r="O163" s="1"/>
      <c r="P163" s="1"/>
      <c r="Q163" s="1"/>
      <c r="R163" s="1"/>
      <c r="S163" s="1"/>
      <c r="T163" s="1"/>
      <c r="U163" s="1"/>
      <c r="V163" s="1"/>
      <c r="W163" s="1"/>
      <c r="X163" s="1"/>
      <c r="Y163" s="1"/>
      <c r="Z163" s="1"/>
    </row>
    <row r="164" spans="1:26" ht="12.75" customHeight="1">
      <c r="A164" s="1"/>
      <c r="B164" s="9">
        <v>500</v>
      </c>
      <c r="C164" s="9">
        <v>900</v>
      </c>
      <c r="D164" s="9"/>
      <c r="E164" s="1"/>
      <c r="F164" s="9" t="e">
        <f t="shared" ca="1" si="6"/>
        <v>#NAME?</v>
      </c>
      <c r="G164" s="9" t="str">
        <f>IF(B164&gt;C164,"Over Budget",IF(B165&lt;C165,"Budget OK","Not OK"))</f>
        <v>Budget OK</v>
      </c>
      <c r="H164" s="33" t="s">
        <v>286</v>
      </c>
      <c r="I164" s="1"/>
      <c r="J164" s="1"/>
      <c r="K164" s="1"/>
      <c r="L164" s="1"/>
      <c r="M164" s="1"/>
      <c r="N164" s="1"/>
      <c r="O164" s="1"/>
      <c r="P164" s="1"/>
      <c r="Q164" s="1"/>
      <c r="R164" s="1"/>
      <c r="S164" s="1"/>
      <c r="T164" s="1"/>
      <c r="U164" s="1"/>
      <c r="V164" s="1"/>
      <c r="W164" s="1"/>
      <c r="X164" s="1"/>
      <c r="Y164" s="1"/>
      <c r="Z164" s="1"/>
    </row>
    <row r="165" spans="1:26" ht="12.75" customHeight="1">
      <c r="A165" s="1"/>
      <c r="B165" s="9">
        <v>525</v>
      </c>
      <c r="C165" s="9">
        <v>925</v>
      </c>
      <c r="D165" s="9"/>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84" t="s">
        <v>128</v>
      </c>
      <c r="C167" s="8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9" t="s">
        <v>287</v>
      </c>
      <c r="C169" s="30"/>
      <c r="D169" s="30"/>
      <c r="E169" s="30"/>
      <c r="F169" s="30"/>
      <c r="G169" s="31"/>
      <c r="H169" s="32"/>
      <c r="I169" s="1"/>
      <c r="J169" s="1"/>
      <c r="K169" s="1"/>
      <c r="L169" s="1"/>
      <c r="M169" s="1"/>
      <c r="N169" s="1"/>
      <c r="O169" s="1"/>
      <c r="P169" s="1"/>
      <c r="Q169" s="1"/>
      <c r="R169" s="1"/>
      <c r="S169" s="1"/>
      <c r="T169" s="1"/>
      <c r="U169" s="1"/>
      <c r="V169" s="1"/>
      <c r="W169" s="1"/>
      <c r="X169" s="1"/>
      <c r="Y169" s="1"/>
      <c r="Z169" s="1"/>
    </row>
    <row r="170" spans="1:26" ht="12.75" customHeight="1">
      <c r="A170" s="1"/>
      <c r="B170" s="24" t="s">
        <v>288</v>
      </c>
      <c r="C170" s="25"/>
      <c r="D170" s="25"/>
      <c r="E170" s="25"/>
      <c r="F170" s="25"/>
      <c r="G170" s="25"/>
      <c r="H170" s="26"/>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1" t="s">
        <v>289</v>
      </c>
      <c r="C172" s="21" t="s">
        <v>290</v>
      </c>
      <c r="D172" s="1"/>
      <c r="E172" s="1"/>
      <c r="F172" s="21" t="s">
        <v>222</v>
      </c>
      <c r="G172" s="21" t="s">
        <v>117</v>
      </c>
      <c r="H172" s="21" t="s">
        <v>118</v>
      </c>
      <c r="I172" s="1"/>
      <c r="J172" s="1"/>
      <c r="K172" s="1"/>
      <c r="L172" s="1"/>
      <c r="M172" s="1"/>
      <c r="N172" s="1"/>
      <c r="O172" s="1"/>
      <c r="P172" s="1"/>
      <c r="Q172" s="1"/>
      <c r="R172" s="1"/>
      <c r="S172" s="1"/>
      <c r="T172" s="1"/>
      <c r="U172" s="1"/>
      <c r="V172" s="1"/>
      <c r="W172" s="1"/>
      <c r="X172" s="1"/>
      <c r="Y172" s="1"/>
      <c r="Z172" s="1"/>
    </row>
    <row r="173" spans="1:26" ht="12.75" customHeight="1">
      <c r="A173" s="1"/>
      <c r="B173" s="9">
        <v>210</v>
      </c>
      <c r="C173" s="9">
        <v>35</v>
      </c>
      <c r="D173" s="1"/>
      <c r="E173" s="1"/>
      <c r="F173" s="9" t="e">
        <f t="shared" ref="F173:F175" ca="1" si="7">_xludf.FORMULATEXT(G173)</f>
        <v>#NAME?</v>
      </c>
      <c r="G173" s="9">
        <f t="shared" ref="G173:G175" si="8">IFERROR(B173/C173, "Error in Calculations?")</f>
        <v>6</v>
      </c>
      <c r="H173" s="33" t="s">
        <v>291</v>
      </c>
      <c r="I173" s="1"/>
      <c r="J173" s="1"/>
      <c r="K173" s="1"/>
      <c r="L173" s="1"/>
      <c r="M173" s="1"/>
      <c r="N173" s="1"/>
      <c r="O173" s="1"/>
      <c r="P173" s="1"/>
      <c r="Q173" s="1"/>
      <c r="R173" s="1"/>
      <c r="S173" s="1"/>
      <c r="T173" s="1"/>
      <c r="U173" s="1"/>
      <c r="V173" s="1"/>
      <c r="W173" s="1"/>
      <c r="X173" s="1"/>
      <c r="Y173" s="1"/>
      <c r="Z173" s="1"/>
    </row>
    <row r="174" spans="1:26" ht="12.75" customHeight="1">
      <c r="A174" s="1"/>
      <c r="B174" s="9">
        <v>55</v>
      </c>
      <c r="C174" s="9">
        <v>0</v>
      </c>
      <c r="D174" s="1"/>
      <c r="E174" s="1"/>
      <c r="F174" s="9" t="e">
        <f t="shared" ca="1" si="7"/>
        <v>#NAME?</v>
      </c>
      <c r="G174" s="9" t="str">
        <f t="shared" si="8"/>
        <v>Error in Calculations?</v>
      </c>
      <c r="H174" s="35" t="s">
        <v>292</v>
      </c>
      <c r="I174" s="1"/>
      <c r="J174" s="1"/>
      <c r="K174" s="1"/>
      <c r="L174" s="1"/>
      <c r="M174" s="1"/>
      <c r="N174" s="1"/>
      <c r="O174" s="1"/>
      <c r="P174" s="1"/>
      <c r="Q174" s="1"/>
      <c r="R174" s="1"/>
      <c r="S174" s="1"/>
      <c r="T174" s="1"/>
      <c r="U174" s="1"/>
      <c r="V174" s="1"/>
      <c r="W174" s="1"/>
      <c r="X174" s="1"/>
      <c r="Y174" s="1"/>
      <c r="Z174" s="1"/>
    </row>
    <row r="175" spans="1:26" ht="12.75" customHeight="1">
      <c r="A175" s="1"/>
      <c r="B175" s="9"/>
      <c r="C175" s="9">
        <v>25</v>
      </c>
      <c r="D175" s="1"/>
      <c r="E175" s="1"/>
      <c r="F175" s="9" t="e">
        <f t="shared" ca="1" si="7"/>
        <v>#NAME?</v>
      </c>
      <c r="G175" s="9">
        <f t="shared" si="8"/>
        <v>0</v>
      </c>
      <c r="H175" s="33" t="s">
        <v>293</v>
      </c>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84" t="s">
        <v>128</v>
      </c>
      <c r="C178" s="8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9" t="s">
        <v>294</v>
      </c>
      <c r="C180" s="30"/>
      <c r="D180" s="30"/>
      <c r="E180" s="30"/>
      <c r="F180" s="30"/>
      <c r="G180" s="31"/>
      <c r="H180" s="32"/>
      <c r="I180" s="1"/>
      <c r="J180" s="1"/>
      <c r="K180" s="1"/>
      <c r="L180" s="1"/>
      <c r="M180" s="1"/>
      <c r="N180" s="1"/>
      <c r="O180" s="1"/>
      <c r="P180" s="1"/>
      <c r="Q180" s="1"/>
      <c r="R180" s="1"/>
      <c r="S180" s="1"/>
      <c r="T180" s="1"/>
      <c r="U180" s="1"/>
      <c r="V180" s="1"/>
      <c r="W180" s="1"/>
      <c r="X180" s="1"/>
      <c r="Y180" s="1"/>
      <c r="Z180" s="1"/>
    </row>
    <row r="181" spans="1:26" ht="12.75" customHeight="1">
      <c r="A181" s="1"/>
      <c r="B181" s="24" t="s">
        <v>295</v>
      </c>
      <c r="C181" s="25"/>
      <c r="D181" s="25"/>
      <c r="E181" s="25"/>
      <c r="F181" s="25"/>
      <c r="G181" s="25"/>
      <c r="H181" s="26"/>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1" t="s">
        <v>296</v>
      </c>
      <c r="C183" s="21" t="s">
        <v>297</v>
      </c>
      <c r="D183" s="1"/>
      <c r="E183" s="1"/>
      <c r="F183" s="21" t="s">
        <v>222</v>
      </c>
      <c r="G183" s="21" t="s">
        <v>117</v>
      </c>
      <c r="H183" s="21" t="s">
        <v>118</v>
      </c>
      <c r="I183" s="1"/>
      <c r="J183" s="1"/>
      <c r="K183" s="1"/>
      <c r="L183" s="1"/>
      <c r="M183" s="1"/>
      <c r="N183" s="1"/>
      <c r="O183" s="1"/>
      <c r="P183" s="1"/>
      <c r="Q183" s="1"/>
      <c r="R183" s="1"/>
      <c r="S183" s="1"/>
      <c r="T183" s="1"/>
      <c r="U183" s="1"/>
      <c r="V183" s="1"/>
      <c r="W183" s="1"/>
      <c r="X183" s="1"/>
      <c r="Y183" s="1"/>
      <c r="Z183" s="1"/>
    </row>
    <row r="184" spans="1:26" ht="12.75" customHeight="1">
      <c r="A184" s="1"/>
      <c r="B184" s="36" t="s">
        <v>298</v>
      </c>
      <c r="C184" s="9">
        <v>1219</v>
      </c>
      <c r="D184" s="1"/>
      <c r="E184" s="1"/>
      <c r="F184" s="9" t="e">
        <f ca="1">_xludf.FORMULATEXT(G184)</f>
        <v>#NAME?</v>
      </c>
      <c r="G184" s="9" t="e">
        <f ca="1">_xludf.IFNA(VLOOKUP("Marissa", B184:C188, 2,FALSE), "Code is not Found")</f>
        <v>#NAME?</v>
      </c>
      <c r="H184" s="33" t="s">
        <v>299</v>
      </c>
      <c r="I184" s="1"/>
      <c r="J184" s="1"/>
      <c r="K184" s="1"/>
      <c r="L184" s="1"/>
      <c r="M184" s="1"/>
      <c r="N184" s="1"/>
      <c r="O184" s="1"/>
      <c r="P184" s="1"/>
      <c r="Q184" s="1"/>
      <c r="R184" s="1"/>
      <c r="S184" s="1"/>
      <c r="T184" s="1"/>
      <c r="U184" s="1"/>
      <c r="V184" s="1"/>
      <c r="W184" s="1"/>
      <c r="X184" s="1"/>
      <c r="Y184" s="1"/>
      <c r="Z184" s="1"/>
    </row>
    <row r="185" spans="1:26" ht="12.75" customHeight="1">
      <c r="A185" s="1"/>
      <c r="B185" s="36" t="s">
        <v>300</v>
      </c>
      <c r="C185" s="9">
        <v>1217</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36" t="s">
        <v>301</v>
      </c>
      <c r="C186" s="9">
        <v>1203</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36" t="s">
        <v>302</v>
      </c>
      <c r="C187" s="9">
        <v>1200</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36" t="s">
        <v>303</v>
      </c>
      <c r="C188" s="9">
        <v>1000</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B157:C157"/>
    <mergeCell ref="B167:C167"/>
    <mergeCell ref="B178:C178"/>
    <mergeCell ref="B30:C30"/>
    <mergeCell ref="B60:C60"/>
    <mergeCell ref="B90:C90"/>
    <mergeCell ref="B111:C111"/>
    <mergeCell ref="B134:C134"/>
  </mergeCells>
  <hyperlinks>
    <hyperlink ref="F1" r:id="rId1" xr:uid="{00000000-0004-0000-0300-000000000000}"/>
    <hyperlink ref="B30" location="'LIST OF FUNCTIONS'!A1" display="Back to LIST OF FUNCTIONS" xr:uid="{00000000-0004-0000-0300-000001000000}"/>
    <hyperlink ref="B60" location="'LIST OF FUNCTIONS'!A1" display="Back to LIST OF FUNCTIONS" xr:uid="{00000000-0004-0000-0300-000002000000}"/>
    <hyperlink ref="B90" location="'LIST OF FUNCTIONS'!A1" display="Back to LIST OF FUNCTIONS" xr:uid="{00000000-0004-0000-0300-000003000000}"/>
    <hyperlink ref="B111" location="'LIST OF FUNCTIONS'!A1" display="Back to LIST OF FUNCTIONS" xr:uid="{00000000-0004-0000-0300-000004000000}"/>
    <hyperlink ref="B134" location="'LIST OF FUNCTIONS'!A1" display="Back to LIST OF FUNCTIONS" xr:uid="{00000000-0004-0000-0300-000005000000}"/>
    <hyperlink ref="B157" location="'LIST OF FUNCTIONS'!A1" display="Back to LIST OF FUNCTIONS" xr:uid="{00000000-0004-0000-0300-000006000000}"/>
    <hyperlink ref="B167" location="'LIST OF FUNCTIONS'!A1" display="Back to LIST OF FUNCTIONS" xr:uid="{00000000-0004-0000-0300-000007000000}"/>
    <hyperlink ref="B178" location="'LIST OF FUNCTIONS'!A1" display="Back to LIST OF FUNCTIONS" xr:uid="{00000000-0004-0000-0300-000008000000}"/>
  </hyperlinks>
  <pageMargins left="0.7" right="0.7" top="0.75" bottom="0.75" header="0" footer="0"/>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defaultColWidth="14.42578125" defaultRowHeight="15" customHeight="1"/>
  <cols>
    <col min="1" max="1" width="3.140625" customWidth="1"/>
    <col min="2" max="2" width="13.140625" customWidth="1"/>
    <col min="3" max="3" width="13.28515625" customWidth="1"/>
    <col min="4" max="4" width="8.7109375" customWidth="1"/>
    <col min="5" max="6" width="5.5703125" customWidth="1"/>
    <col min="7" max="7" width="57.5703125" customWidth="1"/>
    <col min="8" max="8" width="8.7109375" customWidth="1"/>
    <col min="9" max="9" width="77.42578125" customWidth="1"/>
    <col min="10" max="26" width="8.7109375" customWidth="1"/>
  </cols>
  <sheetData>
    <row r="1" spans="2:9">
      <c r="G1" s="11" t="s">
        <v>1</v>
      </c>
    </row>
    <row r="2" spans="2:9" ht="22.5">
      <c r="B2" s="29" t="s">
        <v>304</v>
      </c>
      <c r="C2" s="30"/>
      <c r="D2" s="30"/>
      <c r="E2" s="30"/>
      <c r="F2" s="30"/>
      <c r="G2" s="30"/>
      <c r="H2" s="31"/>
      <c r="I2" s="32"/>
    </row>
    <row r="3" spans="2:9">
      <c r="B3" s="24" t="s">
        <v>305</v>
      </c>
      <c r="C3" s="25"/>
      <c r="D3" s="25"/>
      <c r="E3" s="25"/>
      <c r="F3" s="25"/>
      <c r="G3" s="25"/>
      <c r="H3" s="25"/>
      <c r="I3" s="26"/>
    </row>
    <row r="5" spans="2:9">
      <c r="B5" s="21" t="s">
        <v>115</v>
      </c>
      <c r="G5" s="21" t="s">
        <v>222</v>
      </c>
      <c r="H5" s="21" t="s">
        <v>117</v>
      </c>
      <c r="I5" s="21" t="s">
        <v>118</v>
      </c>
    </row>
    <row r="6" spans="2:9" ht="26.25">
      <c r="B6" s="9">
        <v>-5</v>
      </c>
      <c r="G6" s="9" t="e">
        <f t="shared" ref="G6:G7" ca="1" si="0">_xludf.FORMULATEXT(H6)</f>
        <v>#NAME?</v>
      </c>
      <c r="H6" s="9">
        <f>SUM(B6:B11)</f>
        <v>40</v>
      </c>
      <c r="I6" s="33" t="s">
        <v>306</v>
      </c>
    </row>
    <row r="7" spans="2:9" ht="26.25">
      <c r="B7" s="9">
        <v>15</v>
      </c>
      <c r="G7" s="9" t="e">
        <f t="shared" ca="1" si="0"/>
        <v>#NAME?</v>
      </c>
      <c r="H7" s="9">
        <f>SUM(B6:B8, "5", TRUE, FALSE)</f>
        <v>46</v>
      </c>
      <c r="I7" s="33" t="s">
        <v>307</v>
      </c>
    </row>
    <row r="8" spans="2:9">
      <c r="B8" s="9">
        <v>30</v>
      </c>
    </row>
    <row r="9" spans="2:9">
      <c r="B9" s="9" t="s">
        <v>308</v>
      </c>
    </row>
    <row r="10" spans="2:9">
      <c r="B10" s="9" t="b">
        <v>1</v>
      </c>
    </row>
    <row r="11" spans="2:9">
      <c r="B11" s="9" t="b">
        <v>0</v>
      </c>
    </row>
    <row r="15" spans="2:9">
      <c r="B15" s="84" t="s">
        <v>128</v>
      </c>
      <c r="C15" s="83"/>
    </row>
    <row r="17" spans="2:9" ht="22.5">
      <c r="B17" s="29" t="s">
        <v>309</v>
      </c>
      <c r="C17" s="30"/>
      <c r="D17" s="30"/>
      <c r="E17" s="30"/>
      <c r="F17" s="30"/>
      <c r="G17" s="30"/>
      <c r="H17" s="31"/>
      <c r="I17" s="32"/>
    </row>
    <row r="18" spans="2:9">
      <c r="B18" s="24" t="s">
        <v>310</v>
      </c>
      <c r="C18" s="25"/>
      <c r="D18" s="25"/>
      <c r="E18" s="25"/>
      <c r="F18" s="25"/>
      <c r="G18" s="25"/>
      <c r="H18" s="25"/>
      <c r="I18" s="26"/>
    </row>
    <row r="20" spans="2:9">
      <c r="B20" s="21" t="s">
        <v>115</v>
      </c>
      <c r="G20" s="21" t="s">
        <v>222</v>
      </c>
      <c r="H20" s="21" t="s">
        <v>117</v>
      </c>
      <c r="I20" s="21" t="s">
        <v>118</v>
      </c>
    </row>
    <row r="21" spans="2:9" ht="15.75" customHeight="1">
      <c r="B21" s="9">
        <v>-5</v>
      </c>
      <c r="G21" s="9" t="e">
        <f t="shared" ref="G21:G22" ca="1" si="1">_xludf.FORMULATEXT(H21)</f>
        <v>#NAME?</v>
      </c>
      <c r="H21" s="9">
        <f>AVERAGE(B21:B26)</f>
        <v>13.333333333333334</v>
      </c>
      <c r="I21" s="33" t="s">
        <v>311</v>
      </c>
    </row>
    <row r="22" spans="2:9" ht="15.75" customHeight="1">
      <c r="B22" s="9">
        <v>15</v>
      </c>
      <c r="G22" s="9" t="e">
        <f t="shared" ca="1" si="1"/>
        <v>#NAME?</v>
      </c>
      <c r="H22" s="9">
        <f>AVERAGE(B21:B23, "5", TRUE, FALSE)</f>
        <v>7.666666666666667</v>
      </c>
      <c r="I22" s="33" t="s">
        <v>312</v>
      </c>
    </row>
    <row r="23" spans="2:9" ht="15.75" customHeight="1">
      <c r="B23" s="9">
        <v>30</v>
      </c>
    </row>
    <row r="24" spans="2:9" ht="15.75" customHeight="1">
      <c r="B24" s="9" t="s">
        <v>308</v>
      </c>
    </row>
    <row r="25" spans="2:9" ht="15.75" customHeight="1">
      <c r="B25" s="9" t="b">
        <v>1</v>
      </c>
    </row>
    <row r="26" spans="2:9" ht="15.75" customHeight="1">
      <c r="B26" s="9" t="b">
        <v>0</v>
      </c>
    </row>
    <row r="27" spans="2:9" ht="15.75" customHeight="1"/>
    <row r="28" spans="2:9" ht="15.75" customHeight="1"/>
    <row r="29" spans="2:9" ht="15.75" customHeight="1"/>
    <row r="30" spans="2:9" ht="15.75" customHeight="1"/>
    <row r="31" spans="2:9" ht="15.75" customHeight="1"/>
    <row r="32" spans="2:9" ht="15.75" customHeight="1"/>
    <row r="33" spans="2:9" ht="15.75" customHeight="1">
      <c r="B33" s="84" t="s">
        <v>128</v>
      </c>
      <c r="C33" s="83"/>
    </row>
    <row r="34" spans="2:9" ht="15.75" customHeight="1"/>
    <row r="35" spans="2:9" ht="15.75" customHeight="1"/>
    <row r="36" spans="2:9" ht="15.75" customHeight="1">
      <c r="B36" s="29" t="s">
        <v>313</v>
      </c>
      <c r="C36" s="30"/>
      <c r="D36" s="30"/>
      <c r="E36" s="30"/>
      <c r="F36" s="30"/>
      <c r="G36" s="30"/>
      <c r="H36" s="31"/>
      <c r="I36" s="32"/>
    </row>
    <row r="37" spans="2:9" ht="15.75" customHeight="1">
      <c r="B37" s="24" t="s">
        <v>314</v>
      </c>
      <c r="C37" s="25"/>
      <c r="D37" s="25"/>
      <c r="E37" s="25"/>
      <c r="F37" s="25"/>
      <c r="G37" s="25"/>
      <c r="H37" s="25"/>
      <c r="I37" s="26"/>
    </row>
    <row r="38" spans="2:9" ht="15.75" customHeight="1"/>
    <row r="39" spans="2:9" ht="15.75" customHeight="1">
      <c r="B39" s="21" t="s">
        <v>115</v>
      </c>
      <c r="G39" s="21" t="s">
        <v>222</v>
      </c>
      <c r="H39" s="21" t="s">
        <v>117</v>
      </c>
      <c r="I39" s="21" t="s">
        <v>118</v>
      </c>
    </row>
    <row r="40" spans="2:9" ht="15.75" customHeight="1">
      <c r="B40" s="9">
        <v>-5</v>
      </c>
      <c r="G40" s="9" t="e">
        <f t="shared" ref="G40:G41" ca="1" si="2">_xludf.FORMULATEXT(H40)</f>
        <v>#NAME?</v>
      </c>
      <c r="H40" s="9">
        <f>AVERAGEA(B40:B45)</f>
        <v>6.833333333333333</v>
      </c>
      <c r="I40" s="33" t="s">
        <v>315</v>
      </c>
    </row>
    <row r="41" spans="2:9" ht="15.75" customHeight="1">
      <c r="B41" s="9">
        <v>15</v>
      </c>
      <c r="G41" s="9" t="e">
        <f t="shared" ca="1" si="2"/>
        <v>#NAME?</v>
      </c>
      <c r="H41" s="9">
        <f>AVERAGEA(B40:B42, "5", TRUE, FALSE)</f>
        <v>7.666666666666667</v>
      </c>
      <c r="I41" s="33" t="s">
        <v>316</v>
      </c>
    </row>
    <row r="42" spans="2:9" ht="15.75" customHeight="1">
      <c r="B42" s="9">
        <v>30</v>
      </c>
    </row>
    <row r="43" spans="2:9" ht="15.75" customHeight="1">
      <c r="B43" s="9" t="s">
        <v>308</v>
      </c>
    </row>
    <row r="44" spans="2:9" ht="15.75" customHeight="1">
      <c r="B44" s="9" t="b">
        <v>1</v>
      </c>
    </row>
    <row r="45" spans="2:9" ht="15.75" customHeight="1">
      <c r="B45" s="9" t="b">
        <v>0</v>
      </c>
    </row>
    <row r="46" spans="2:9" ht="15.75" customHeight="1"/>
    <row r="47" spans="2:9" ht="15.75" customHeight="1"/>
    <row r="48" spans="2:9" ht="15.75" customHeight="1"/>
    <row r="49" spans="2:9" ht="15.75" customHeight="1"/>
    <row r="50" spans="2:9" ht="15.75" customHeight="1"/>
    <row r="51" spans="2:9" ht="15.75" customHeight="1"/>
    <row r="52" spans="2:9" ht="15.75" customHeight="1">
      <c r="B52" s="84" t="s">
        <v>128</v>
      </c>
      <c r="C52" s="83"/>
    </row>
    <row r="53" spans="2:9" ht="15.75" customHeight="1"/>
    <row r="54" spans="2:9" ht="15.75" customHeight="1"/>
    <row r="55" spans="2:9" ht="15.75" customHeight="1"/>
    <row r="56" spans="2:9" ht="15.75" customHeight="1">
      <c r="B56" s="29" t="s">
        <v>317</v>
      </c>
      <c r="C56" s="30"/>
      <c r="D56" s="30"/>
      <c r="E56" s="30"/>
      <c r="F56" s="30"/>
      <c r="G56" s="30"/>
      <c r="H56" s="31"/>
      <c r="I56" s="32"/>
    </row>
    <row r="57" spans="2:9" ht="15.75" customHeight="1">
      <c r="B57" s="24" t="s">
        <v>318</v>
      </c>
      <c r="C57" s="25"/>
      <c r="D57" s="25"/>
      <c r="E57" s="25"/>
      <c r="F57" s="25"/>
      <c r="G57" s="25"/>
      <c r="H57" s="25"/>
      <c r="I57" s="26"/>
    </row>
    <row r="58" spans="2:9" ht="15.75" customHeight="1"/>
    <row r="59" spans="2:9" ht="15.75" customHeight="1">
      <c r="B59" s="21" t="s">
        <v>115</v>
      </c>
      <c r="G59" s="21" t="s">
        <v>222</v>
      </c>
      <c r="H59" s="21" t="s">
        <v>117</v>
      </c>
      <c r="I59" s="21" t="s">
        <v>118</v>
      </c>
    </row>
    <row r="60" spans="2:9" ht="15.75" customHeight="1">
      <c r="B60" s="9">
        <v>-5</v>
      </c>
      <c r="G60" s="9" t="e">
        <f t="shared" ref="G60:G61" ca="1" si="3">_xludf.FORMULATEXT(H60)</f>
        <v>#NAME?</v>
      </c>
      <c r="H60" s="9">
        <f>COUNT(B60:B65)</f>
        <v>3</v>
      </c>
      <c r="I60" s="33" t="s">
        <v>319</v>
      </c>
    </row>
    <row r="61" spans="2:9" ht="15.75" customHeight="1">
      <c r="B61" s="9">
        <v>15</v>
      </c>
      <c r="G61" s="9" t="e">
        <f t="shared" ca="1" si="3"/>
        <v>#NAME?</v>
      </c>
      <c r="H61" s="9">
        <f>COUNT(B60:B62, "5", TRUE, FALSE)</f>
        <v>6</v>
      </c>
      <c r="I61" s="33" t="s">
        <v>320</v>
      </c>
    </row>
    <row r="62" spans="2:9" ht="15.75" customHeight="1">
      <c r="B62" s="9">
        <v>30</v>
      </c>
    </row>
    <row r="63" spans="2:9" ht="15.75" customHeight="1">
      <c r="B63" s="9" t="s">
        <v>308</v>
      </c>
    </row>
    <row r="64" spans="2:9" ht="15.75" customHeight="1">
      <c r="B64" s="9" t="b">
        <v>1</v>
      </c>
    </row>
    <row r="65" spans="2:9" ht="15.75" customHeight="1">
      <c r="B65" s="9" t="b">
        <v>0</v>
      </c>
    </row>
    <row r="66" spans="2:9" ht="15.75" customHeight="1"/>
    <row r="67" spans="2:9" ht="15.75" customHeight="1"/>
    <row r="68" spans="2:9" ht="15.75" customHeight="1"/>
    <row r="69" spans="2:9" ht="15.75" customHeight="1"/>
    <row r="70" spans="2:9" ht="15.75" customHeight="1"/>
    <row r="71" spans="2:9" ht="15.75" customHeight="1"/>
    <row r="72" spans="2:9" ht="15.75" customHeight="1">
      <c r="B72" s="84" t="s">
        <v>128</v>
      </c>
      <c r="C72" s="83"/>
    </row>
    <row r="73" spans="2:9" ht="15.75" customHeight="1"/>
    <row r="74" spans="2:9" ht="15.75" customHeight="1">
      <c r="B74" s="29" t="s">
        <v>321</v>
      </c>
      <c r="C74" s="30"/>
      <c r="D74" s="30"/>
      <c r="E74" s="30"/>
      <c r="F74" s="30"/>
      <c r="G74" s="30"/>
      <c r="H74" s="31"/>
      <c r="I74" s="32"/>
    </row>
    <row r="75" spans="2:9" ht="15.75" customHeight="1">
      <c r="B75" s="24" t="s">
        <v>322</v>
      </c>
      <c r="C75" s="25"/>
      <c r="D75" s="25"/>
      <c r="E75" s="25"/>
      <c r="F75" s="25"/>
      <c r="G75" s="25"/>
      <c r="H75" s="25"/>
      <c r="I75" s="26"/>
    </row>
    <row r="76" spans="2:9" ht="15.75" customHeight="1"/>
    <row r="77" spans="2:9" ht="15.75" customHeight="1">
      <c r="B77" s="21" t="s">
        <v>115</v>
      </c>
      <c r="G77" s="21" t="s">
        <v>222</v>
      </c>
      <c r="H77" s="21" t="s">
        <v>117</v>
      </c>
      <c r="I77" s="21" t="s">
        <v>118</v>
      </c>
    </row>
    <row r="78" spans="2:9" ht="15.75" customHeight="1">
      <c r="B78" s="9">
        <v>-5</v>
      </c>
      <c r="G78" s="9" t="e">
        <f t="shared" ref="G78:G79" ca="1" si="4">_xludf.FORMULATEXT(H78)</f>
        <v>#NAME?</v>
      </c>
      <c r="H78" s="9">
        <f>COUNTA(B78:B83)</f>
        <v>6</v>
      </c>
      <c r="I78" s="33" t="s">
        <v>323</v>
      </c>
    </row>
    <row r="79" spans="2:9" ht="15.75" customHeight="1">
      <c r="B79" s="9">
        <v>15</v>
      </c>
      <c r="G79" s="9" t="e">
        <f t="shared" ca="1" si="4"/>
        <v>#NAME?</v>
      </c>
      <c r="H79" s="9">
        <f>COUNTA(B78:B80, "5", TRUE, FALSE)</f>
        <v>6</v>
      </c>
      <c r="I79" s="33" t="s">
        <v>323</v>
      </c>
    </row>
    <row r="80" spans="2:9" ht="15.75" customHeight="1">
      <c r="B80" s="9">
        <v>30</v>
      </c>
    </row>
    <row r="81" spans="1:26" ht="15.75" customHeight="1">
      <c r="B81" s="9" t="s">
        <v>308</v>
      </c>
    </row>
    <row r="82" spans="1:26" ht="15.75" customHeight="1">
      <c r="B82" s="9" t="b">
        <v>1</v>
      </c>
    </row>
    <row r="83" spans="1:26" ht="15.75" customHeight="1">
      <c r="B83" s="9" t="b">
        <v>0</v>
      </c>
    </row>
    <row r="84" spans="1:26" ht="15.75" customHeight="1"/>
    <row r="85" spans="1:26" ht="15.75" customHeight="1"/>
    <row r="86" spans="1:26" ht="15.75" customHeight="1"/>
    <row r="87" spans="1:26" ht="15.75" customHeight="1"/>
    <row r="88" spans="1:26" ht="15.75" customHeight="1"/>
    <row r="89" spans="1:26" ht="15.75" customHeight="1"/>
    <row r="90" spans="1:26" ht="15.75" customHeight="1">
      <c r="B90" s="84" t="s">
        <v>128</v>
      </c>
      <c r="C90" s="83"/>
    </row>
    <row r="91" spans="1:26" ht="15.75" customHeight="1"/>
    <row r="92" spans="1:26" ht="15.75" customHeight="1">
      <c r="A92" s="7"/>
      <c r="B92" s="29" t="s">
        <v>324</v>
      </c>
      <c r="C92" s="30"/>
      <c r="D92" s="30"/>
      <c r="E92" s="30"/>
      <c r="F92" s="30"/>
      <c r="G92" s="30"/>
      <c r="H92" s="31"/>
      <c r="I92" s="32"/>
      <c r="J92" s="7"/>
      <c r="K92" s="7"/>
      <c r="L92" s="7"/>
      <c r="M92" s="7"/>
      <c r="N92" s="7"/>
      <c r="O92" s="7"/>
      <c r="P92" s="7"/>
      <c r="Q92" s="7"/>
      <c r="R92" s="7"/>
      <c r="S92" s="7"/>
      <c r="T92" s="7"/>
      <c r="U92" s="7"/>
      <c r="V92" s="7"/>
      <c r="W92" s="7"/>
      <c r="X92" s="7"/>
      <c r="Y92" s="7"/>
      <c r="Z92" s="7"/>
    </row>
    <row r="93" spans="1:26" ht="15.75" customHeight="1">
      <c r="A93" s="7"/>
      <c r="B93" s="24" t="s">
        <v>325</v>
      </c>
      <c r="C93" s="25"/>
      <c r="D93" s="25"/>
      <c r="E93" s="25"/>
      <c r="F93" s="25"/>
      <c r="G93" s="25"/>
      <c r="H93" s="25"/>
      <c r="I93" s="26"/>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21" t="s">
        <v>326</v>
      </c>
      <c r="C95" s="21" t="s">
        <v>327</v>
      </c>
      <c r="D95" s="7"/>
      <c r="E95" s="7"/>
      <c r="F95" s="7"/>
      <c r="G95" s="21" t="s">
        <v>222</v>
      </c>
      <c r="H95" s="21" t="s">
        <v>117</v>
      </c>
      <c r="I95" s="21" t="s">
        <v>118</v>
      </c>
      <c r="J95" s="7"/>
      <c r="K95" s="7"/>
      <c r="L95" s="7"/>
      <c r="M95" s="7"/>
      <c r="N95" s="7"/>
      <c r="O95" s="7"/>
      <c r="P95" s="7"/>
      <c r="Q95" s="7"/>
      <c r="R95" s="7"/>
      <c r="S95" s="7"/>
      <c r="T95" s="7"/>
      <c r="U95" s="7"/>
      <c r="V95" s="7"/>
      <c r="W95" s="7"/>
      <c r="X95" s="7"/>
      <c r="Y95" s="7"/>
      <c r="Z95" s="7"/>
    </row>
    <row r="96" spans="1:26" ht="15.75" customHeight="1">
      <c r="A96" s="7"/>
      <c r="B96" s="9">
        <v>1</v>
      </c>
      <c r="C96" s="9">
        <v>15</v>
      </c>
      <c r="D96" s="7"/>
      <c r="E96" s="7"/>
      <c r="F96" s="7"/>
      <c r="G96" s="9" t="e">
        <f t="shared" ref="G96:G99" ca="1" si="5">_xludf.FORMULATEXT(H96)</f>
        <v>#NAME?</v>
      </c>
      <c r="H96" s="9">
        <f>MEDIAN(B96:B102)</f>
        <v>4</v>
      </c>
      <c r="I96" s="33" t="s">
        <v>328</v>
      </c>
      <c r="J96" s="7"/>
      <c r="K96" s="7"/>
      <c r="L96" s="7"/>
      <c r="M96" s="7"/>
      <c r="N96" s="7"/>
      <c r="O96" s="7"/>
      <c r="P96" s="7"/>
      <c r="Q96" s="7"/>
      <c r="R96" s="7"/>
      <c r="S96" s="7"/>
      <c r="T96" s="7"/>
      <c r="U96" s="7"/>
      <c r="V96" s="7"/>
      <c r="W96" s="7"/>
      <c r="X96" s="7"/>
      <c r="Y96" s="7"/>
      <c r="Z96" s="7"/>
    </row>
    <row r="97" spans="1:26" ht="15.75" customHeight="1">
      <c r="A97" s="7"/>
      <c r="B97" s="9">
        <v>2</v>
      </c>
      <c r="C97" s="9">
        <v>10</v>
      </c>
      <c r="D97" s="7"/>
      <c r="E97" s="7"/>
      <c r="F97" s="7"/>
      <c r="G97" s="9" t="e">
        <f t="shared" ca="1" si="5"/>
        <v>#NAME?</v>
      </c>
      <c r="H97" s="9">
        <f>MEDIAN(B96:B103)</f>
        <v>4.5</v>
      </c>
      <c r="I97" s="33" t="s">
        <v>329</v>
      </c>
      <c r="J97" s="7"/>
      <c r="K97" s="7"/>
      <c r="L97" s="7"/>
      <c r="M97" s="7"/>
      <c r="N97" s="7"/>
      <c r="O97" s="7"/>
      <c r="P97" s="7"/>
      <c r="Q97" s="7"/>
      <c r="R97" s="7"/>
      <c r="S97" s="7"/>
      <c r="T97" s="7"/>
      <c r="U97" s="7"/>
      <c r="V97" s="7"/>
      <c r="W97" s="7"/>
      <c r="X97" s="7"/>
      <c r="Y97" s="7"/>
      <c r="Z97" s="7"/>
    </row>
    <row r="98" spans="1:26" ht="15.75" customHeight="1">
      <c r="A98" s="7"/>
      <c r="B98" s="9">
        <v>3</v>
      </c>
      <c r="C98" s="9">
        <v>5</v>
      </c>
      <c r="D98" s="7"/>
      <c r="E98" s="7"/>
      <c r="F98" s="7"/>
      <c r="G98" s="9" t="e">
        <f t="shared" ca="1" si="5"/>
        <v>#NAME?</v>
      </c>
      <c r="H98" s="9">
        <f>MEDIAN(C96:C102)</f>
        <v>12</v>
      </c>
      <c r="I98" s="33" t="s">
        <v>330</v>
      </c>
      <c r="J98" s="7"/>
      <c r="K98" s="7"/>
      <c r="L98" s="7"/>
      <c r="M98" s="7"/>
      <c r="N98" s="7"/>
      <c r="O98" s="7"/>
      <c r="P98" s="7"/>
      <c r="Q98" s="7"/>
      <c r="R98" s="7"/>
      <c r="S98" s="7"/>
      <c r="T98" s="7"/>
      <c r="U98" s="7"/>
      <c r="V98" s="7"/>
      <c r="W98" s="7"/>
      <c r="X98" s="7"/>
      <c r="Y98" s="7"/>
      <c r="Z98" s="7"/>
    </row>
    <row r="99" spans="1:26" ht="15.75" customHeight="1">
      <c r="A99" s="7"/>
      <c r="B99" s="9">
        <v>4</v>
      </c>
      <c r="C99" s="9">
        <v>8</v>
      </c>
      <c r="D99" s="7"/>
      <c r="E99" s="7"/>
      <c r="F99" s="7"/>
      <c r="G99" s="9" t="e">
        <f t="shared" ca="1" si="5"/>
        <v>#NAME?</v>
      </c>
      <c r="H99" s="9">
        <f>MEDIAN(C96:C103)</f>
        <v>11</v>
      </c>
      <c r="I99" s="33" t="s">
        <v>330</v>
      </c>
      <c r="J99" s="7"/>
      <c r="K99" s="7"/>
      <c r="L99" s="7"/>
      <c r="M99" s="7"/>
      <c r="N99" s="7"/>
      <c r="O99" s="7"/>
      <c r="P99" s="7"/>
      <c r="Q99" s="7"/>
      <c r="R99" s="7"/>
      <c r="S99" s="7"/>
      <c r="T99" s="7"/>
      <c r="U99" s="7"/>
      <c r="V99" s="7"/>
      <c r="W99" s="7"/>
      <c r="X99" s="7"/>
      <c r="Y99" s="7"/>
      <c r="Z99" s="7"/>
    </row>
    <row r="100" spans="1:26" ht="15.75" customHeight="1">
      <c r="A100" s="7"/>
      <c r="B100" s="9">
        <v>5</v>
      </c>
      <c r="C100" s="9">
        <v>12</v>
      </c>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9">
        <v>6</v>
      </c>
      <c r="C101" s="9">
        <v>25</v>
      </c>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9">
        <v>7</v>
      </c>
      <c r="C102" s="9">
        <v>13</v>
      </c>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9">
        <v>8</v>
      </c>
      <c r="C103" s="9">
        <v>5</v>
      </c>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84" t="s">
        <v>128</v>
      </c>
      <c r="C107" s="83"/>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B110" s="29" t="s">
        <v>331</v>
      </c>
      <c r="C110" s="30"/>
      <c r="D110" s="30"/>
      <c r="E110" s="30"/>
      <c r="F110" s="30"/>
      <c r="G110" s="30"/>
      <c r="H110" s="31"/>
      <c r="I110" s="32"/>
    </row>
    <row r="111" spans="1:26" ht="15.75" customHeight="1">
      <c r="B111" s="24" t="s">
        <v>332</v>
      </c>
      <c r="C111" s="25"/>
      <c r="D111" s="25"/>
      <c r="E111" s="25"/>
      <c r="F111" s="25"/>
      <c r="G111" s="25"/>
      <c r="H111" s="25"/>
      <c r="I111" s="26"/>
    </row>
    <row r="112" spans="1:26" ht="15.75" customHeight="1"/>
    <row r="113" spans="2:9" ht="15.75" customHeight="1">
      <c r="B113" s="21" t="s">
        <v>259</v>
      </c>
      <c r="C113" s="21" t="s">
        <v>220</v>
      </c>
      <c r="D113" s="21" t="s">
        <v>333</v>
      </c>
      <c r="E113" s="21" t="s">
        <v>221</v>
      </c>
      <c r="G113" s="21" t="s">
        <v>222</v>
      </c>
      <c r="H113" s="21" t="s">
        <v>117</v>
      </c>
      <c r="I113" s="21" t="s">
        <v>118</v>
      </c>
    </row>
    <row r="114" spans="2:9" ht="15.75" customHeight="1">
      <c r="B114" s="9" t="s">
        <v>263</v>
      </c>
      <c r="C114" s="9" t="s">
        <v>225</v>
      </c>
      <c r="D114" s="9" t="s">
        <v>138</v>
      </c>
      <c r="E114" s="9">
        <v>100</v>
      </c>
      <c r="F114" s="1"/>
      <c r="G114" s="9" t="e">
        <f t="shared" ref="G114:G115" ca="1" si="6">_xludf.FORMULATEXT(H114)</f>
        <v>#NAME?</v>
      </c>
      <c r="H114" s="9">
        <f t="array" ref="H114">SUMPRODUCT({4,5,6}, {10,20,10})</f>
        <v>200</v>
      </c>
      <c r="I114" s="33" t="s">
        <v>334</v>
      </c>
    </row>
    <row r="115" spans="2:9" ht="15.75" customHeight="1">
      <c r="B115" s="9" t="s">
        <v>265</v>
      </c>
      <c r="C115" s="9" t="s">
        <v>223</v>
      </c>
      <c r="D115" s="9" t="s">
        <v>119</v>
      </c>
      <c r="E115" s="9">
        <v>200</v>
      </c>
      <c r="F115" s="1"/>
      <c r="G115" s="9" t="e">
        <f t="shared" ca="1" si="6"/>
        <v>#NAME?</v>
      </c>
      <c r="H115" s="9">
        <f>SUMPRODUCT(--(B114:B125="Jon"), --(C114:C125="West"), E114:E125)</f>
        <v>235</v>
      </c>
      <c r="I115" s="33" t="s">
        <v>335</v>
      </c>
    </row>
    <row r="116" spans="2:9" ht="15.75" customHeight="1">
      <c r="B116" s="9" t="s">
        <v>268</v>
      </c>
      <c r="C116" s="9" t="s">
        <v>223</v>
      </c>
      <c r="D116" s="9" t="s">
        <v>269</v>
      </c>
      <c r="E116" s="9">
        <v>125</v>
      </c>
      <c r="F116" s="1"/>
    </row>
    <row r="117" spans="2:9" ht="15.75" customHeight="1">
      <c r="B117" s="9" t="s">
        <v>336</v>
      </c>
      <c r="C117" s="9" t="s">
        <v>225</v>
      </c>
      <c r="D117" s="9" t="s">
        <v>269</v>
      </c>
      <c r="E117" s="9">
        <v>145</v>
      </c>
      <c r="F117" s="1"/>
    </row>
    <row r="118" spans="2:9" ht="15.75" customHeight="1">
      <c r="B118" s="9" t="s">
        <v>337</v>
      </c>
      <c r="C118" s="9" t="s">
        <v>227</v>
      </c>
      <c r="D118" s="9" t="s">
        <v>119</v>
      </c>
      <c r="E118" s="9">
        <v>45</v>
      </c>
      <c r="F118" s="1"/>
    </row>
    <row r="119" spans="2:9" ht="15.75" customHeight="1">
      <c r="B119" s="9" t="s">
        <v>263</v>
      </c>
      <c r="C119" s="9" t="s">
        <v>229</v>
      </c>
      <c r="D119" s="9" t="s">
        <v>138</v>
      </c>
      <c r="E119" s="9">
        <v>55</v>
      </c>
      <c r="F119" s="1"/>
    </row>
    <row r="120" spans="2:9" ht="15.75" customHeight="1">
      <c r="B120" s="9" t="s">
        <v>336</v>
      </c>
      <c r="C120" s="9" t="s">
        <v>225</v>
      </c>
      <c r="D120" s="9" t="s">
        <v>138</v>
      </c>
      <c r="E120" s="9">
        <v>25</v>
      </c>
      <c r="F120" s="1"/>
    </row>
    <row r="121" spans="2:9" ht="15.75" customHeight="1">
      <c r="B121" s="9" t="s">
        <v>265</v>
      </c>
      <c r="C121" s="9" t="s">
        <v>223</v>
      </c>
      <c r="D121" s="9" t="s">
        <v>119</v>
      </c>
      <c r="E121" s="9">
        <v>35</v>
      </c>
      <c r="F121" s="1"/>
    </row>
    <row r="122" spans="2:9" ht="15.75" customHeight="1">
      <c r="B122" s="9" t="s">
        <v>263</v>
      </c>
      <c r="C122" s="9" t="s">
        <v>225</v>
      </c>
      <c r="D122" s="9" t="s">
        <v>119</v>
      </c>
      <c r="E122" s="9">
        <v>50</v>
      </c>
      <c r="F122" s="1"/>
    </row>
    <row r="123" spans="2:9" ht="15.75" customHeight="1">
      <c r="B123" s="9" t="s">
        <v>268</v>
      </c>
      <c r="C123" s="9" t="s">
        <v>229</v>
      </c>
      <c r="D123" s="9" t="s">
        <v>138</v>
      </c>
      <c r="E123" s="9">
        <v>60</v>
      </c>
      <c r="F123" s="1"/>
    </row>
    <row r="124" spans="2:9" ht="15.75" customHeight="1">
      <c r="B124" s="9" t="s">
        <v>265</v>
      </c>
      <c r="C124" s="9" t="s">
        <v>225</v>
      </c>
      <c r="D124" s="9" t="s">
        <v>269</v>
      </c>
      <c r="E124" s="9">
        <v>75</v>
      </c>
      <c r="F124" s="1"/>
    </row>
    <row r="125" spans="2:9" ht="15.75" customHeight="1">
      <c r="B125" s="9" t="s">
        <v>263</v>
      </c>
      <c r="C125" s="9" t="s">
        <v>225</v>
      </c>
      <c r="D125" s="9" t="s">
        <v>138</v>
      </c>
      <c r="E125" s="9">
        <v>85</v>
      </c>
      <c r="F125" s="1"/>
    </row>
    <row r="126" spans="2:9" ht="15.75" customHeight="1"/>
    <row r="127" spans="2:9" ht="15.75" customHeight="1">
      <c r="B127" s="84" t="s">
        <v>128</v>
      </c>
      <c r="C127" s="83"/>
    </row>
    <row r="128" spans="2:9" ht="15.75" customHeight="1"/>
    <row r="129" spans="2:9" ht="15.75" customHeight="1">
      <c r="B129" s="29" t="s">
        <v>338</v>
      </c>
      <c r="C129" s="30"/>
      <c r="D129" s="30"/>
      <c r="E129" s="30"/>
      <c r="F129" s="30"/>
      <c r="G129" s="30"/>
      <c r="H129" s="31"/>
      <c r="I129" s="32"/>
    </row>
    <row r="130" spans="2:9" ht="15.75" customHeight="1">
      <c r="B130" s="24" t="s">
        <v>339</v>
      </c>
      <c r="C130" s="25"/>
      <c r="D130" s="25"/>
      <c r="E130" s="25"/>
      <c r="F130" s="25"/>
      <c r="G130" s="25"/>
      <c r="H130" s="25"/>
      <c r="I130" s="26"/>
    </row>
    <row r="131" spans="2:9" ht="15.75" customHeight="1"/>
    <row r="132" spans="2:9" ht="15.75" customHeight="1">
      <c r="G132" s="21" t="s">
        <v>222</v>
      </c>
      <c r="H132" s="21" t="s">
        <v>117</v>
      </c>
      <c r="I132" s="21" t="s">
        <v>118</v>
      </c>
    </row>
    <row r="133" spans="2:9" ht="15.75" customHeight="1">
      <c r="G133" s="9" t="e">
        <f ca="1">_xludf.FORMULATEXT(H133)</f>
        <v>#NAME?</v>
      </c>
      <c r="H133" s="9">
        <f>SUMSQ(3, 4, 5)</f>
        <v>50</v>
      </c>
      <c r="I133" s="33" t="s">
        <v>340</v>
      </c>
    </row>
    <row r="134" spans="2:9" ht="15.75" customHeight="1"/>
    <row r="135" spans="2:9" ht="15.75" customHeight="1"/>
    <row r="136" spans="2:9" ht="15.75" customHeight="1"/>
    <row r="137" spans="2:9" ht="15.75" customHeight="1"/>
    <row r="138" spans="2:9" ht="15.75" customHeight="1"/>
    <row r="139" spans="2:9" ht="15.75" customHeight="1"/>
    <row r="140" spans="2:9" ht="15.75" customHeight="1"/>
    <row r="141" spans="2:9" ht="15.75" customHeight="1">
      <c r="B141" s="84" t="s">
        <v>128</v>
      </c>
      <c r="C141" s="83"/>
    </row>
    <row r="142" spans="2:9" ht="15.75" customHeight="1"/>
    <row r="143" spans="2:9" ht="15.75" customHeight="1">
      <c r="B143" s="29" t="s">
        <v>341</v>
      </c>
      <c r="C143" s="30"/>
      <c r="D143" s="30"/>
      <c r="E143" s="30"/>
      <c r="F143" s="30"/>
      <c r="G143" s="30"/>
      <c r="H143" s="31"/>
      <c r="I143" s="32"/>
    </row>
    <row r="144" spans="2:9" ht="15.75" customHeight="1">
      <c r="B144" s="24" t="s">
        <v>342</v>
      </c>
      <c r="C144" s="25"/>
      <c r="D144" s="25"/>
      <c r="E144" s="25"/>
      <c r="F144" s="25"/>
      <c r="G144" s="25"/>
      <c r="H144" s="25"/>
      <c r="I144" s="26"/>
    </row>
    <row r="145" spans="2:9" ht="15.75" customHeight="1"/>
    <row r="146" spans="2:9" ht="15.75" customHeight="1">
      <c r="B146" s="21" t="s">
        <v>115</v>
      </c>
      <c r="G146" s="21" t="s">
        <v>222</v>
      </c>
      <c r="H146" s="21" t="s">
        <v>117</v>
      </c>
      <c r="I146" s="21" t="s">
        <v>118</v>
      </c>
    </row>
    <row r="147" spans="2:9" ht="15.75" customHeight="1">
      <c r="B147" s="9">
        <v>5</v>
      </c>
      <c r="G147" s="9" t="e">
        <f ca="1">_xludf.FORMULATEXT(H147)</f>
        <v>#NAME?</v>
      </c>
      <c r="H147" s="9">
        <f>COUNTBLANK(B147:B153)</f>
        <v>1</v>
      </c>
      <c r="I147" s="9" t="s">
        <v>343</v>
      </c>
    </row>
    <row r="148" spans="2:9" ht="15.75" customHeight="1">
      <c r="B148" s="9">
        <v>12</v>
      </c>
    </row>
    <row r="149" spans="2:9" ht="15.75" customHeight="1">
      <c r="B149" s="9">
        <v>8</v>
      </c>
    </row>
    <row r="150" spans="2:9" ht="15.75" customHeight="1">
      <c r="B150" s="9"/>
    </row>
    <row r="151" spans="2:9" ht="15.75" customHeight="1">
      <c r="B151" s="9">
        <v>98</v>
      </c>
    </row>
    <row r="152" spans="2:9" ht="15.75" customHeight="1">
      <c r="B152" s="9" t="s">
        <v>124</v>
      </c>
    </row>
    <row r="153" spans="2:9" ht="15.75" customHeight="1">
      <c r="B153" s="9" t="s">
        <v>265</v>
      </c>
    </row>
    <row r="154" spans="2:9" ht="15.75" customHeight="1"/>
    <row r="155" spans="2:9" ht="15.75" customHeight="1"/>
    <row r="156" spans="2:9" ht="15.75" customHeight="1">
      <c r="B156" s="84" t="s">
        <v>128</v>
      </c>
      <c r="C156" s="83"/>
    </row>
    <row r="157" spans="2:9" ht="15.75" customHeight="1"/>
    <row r="158" spans="2:9" ht="15.75" customHeight="1">
      <c r="B158" s="29" t="s">
        <v>344</v>
      </c>
      <c r="C158" s="30"/>
      <c r="D158" s="30"/>
      <c r="E158" s="30"/>
      <c r="F158" s="30"/>
      <c r="G158" s="30"/>
      <c r="H158" s="31"/>
      <c r="I158" s="32"/>
    </row>
    <row r="159" spans="2:9" ht="15.75" customHeight="1">
      <c r="B159" s="24" t="s">
        <v>345</v>
      </c>
      <c r="C159" s="25"/>
      <c r="D159" s="25"/>
      <c r="E159" s="25"/>
      <c r="F159" s="25"/>
      <c r="G159" s="25"/>
      <c r="H159" s="25"/>
      <c r="I159" s="26"/>
    </row>
    <row r="160" spans="2:9" ht="15.75" customHeight="1"/>
    <row r="161" spans="2:9" ht="15.75" customHeight="1">
      <c r="G161" s="21" t="s">
        <v>222</v>
      </c>
      <c r="H161" s="21" t="s">
        <v>117</v>
      </c>
      <c r="I161" s="21" t="s">
        <v>118</v>
      </c>
    </row>
    <row r="162" spans="2:9" ht="15.75" customHeight="1">
      <c r="G162" s="9" t="e">
        <f t="shared" ref="G162:G165" ca="1" si="7">_xludf.FORMULATEXT(H162)</f>
        <v>#NAME?</v>
      </c>
      <c r="H162" s="9">
        <f>EVEN(1.5)</f>
        <v>2</v>
      </c>
      <c r="I162" s="9" t="s">
        <v>346</v>
      </c>
    </row>
    <row r="163" spans="2:9" ht="15.75" customHeight="1">
      <c r="G163" s="9" t="e">
        <f t="shared" ca="1" si="7"/>
        <v>#NAME?</v>
      </c>
      <c r="H163" s="9">
        <f>EVEN(3)</f>
        <v>4</v>
      </c>
      <c r="I163" s="9" t="s">
        <v>347</v>
      </c>
    </row>
    <row r="164" spans="2:9" ht="15.75" customHeight="1">
      <c r="G164" s="9" t="e">
        <f t="shared" ca="1" si="7"/>
        <v>#NAME?</v>
      </c>
      <c r="H164" s="9">
        <f>EVEN(2)</f>
        <v>2</v>
      </c>
      <c r="I164" s="9" t="s">
        <v>348</v>
      </c>
    </row>
    <row r="165" spans="2:9" ht="15.75" customHeight="1">
      <c r="G165" s="9" t="e">
        <f t="shared" ca="1" si="7"/>
        <v>#NAME?</v>
      </c>
      <c r="H165" s="9">
        <f>EVEN(-1)</f>
        <v>-2</v>
      </c>
      <c r="I165" s="9" t="s">
        <v>349</v>
      </c>
    </row>
    <row r="166" spans="2:9" ht="15.75" customHeight="1">
      <c r="B166" s="84" t="s">
        <v>128</v>
      </c>
      <c r="C166" s="83"/>
    </row>
    <row r="167" spans="2:9" ht="15.75" customHeight="1">
      <c r="B167" s="34"/>
      <c r="C167" s="34"/>
    </row>
    <row r="168" spans="2:9" ht="15.75" customHeight="1">
      <c r="B168" s="34"/>
      <c r="C168" s="34"/>
    </row>
    <row r="169" spans="2:9" ht="15.75" customHeight="1">
      <c r="B169" s="34"/>
      <c r="C169" s="34"/>
    </row>
    <row r="170" spans="2:9" ht="15.75" customHeight="1">
      <c r="B170" s="34"/>
      <c r="C170" s="34"/>
    </row>
    <row r="171" spans="2:9" ht="15.75" customHeight="1">
      <c r="B171" s="34"/>
      <c r="C171" s="34"/>
    </row>
    <row r="172" spans="2:9" ht="15.75" customHeight="1">
      <c r="B172" s="34"/>
      <c r="C172" s="34"/>
    </row>
    <row r="173" spans="2:9" ht="15.75" customHeight="1">
      <c r="B173" s="34"/>
      <c r="C173" s="34"/>
    </row>
    <row r="174" spans="2:9" ht="15.75" customHeight="1">
      <c r="B174" s="34"/>
      <c r="C174" s="34"/>
    </row>
    <row r="175" spans="2:9" ht="15.75" customHeight="1"/>
    <row r="176" spans="2:9" ht="15.75" customHeight="1">
      <c r="B176" s="29" t="s">
        <v>350</v>
      </c>
      <c r="C176" s="30"/>
      <c r="D176" s="30"/>
      <c r="E176" s="30"/>
      <c r="F176" s="30"/>
      <c r="G176" s="30"/>
      <c r="H176" s="31"/>
      <c r="I176" s="32"/>
    </row>
    <row r="177" spans="2:9" ht="15.75" customHeight="1">
      <c r="B177" s="24" t="s">
        <v>351</v>
      </c>
      <c r="C177" s="25"/>
      <c r="D177" s="25"/>
      <c r="E177" s="25"/>
      <c r="F177" s="25"/>
      <c r="G177" s="25"/>
      <c r="H177" s="25"/>
      <c r="I177" s="26"/>
    </row>
    <row r="178" spans="2:9" ht="15.75" customHeight="1"/>
    <row r="179" spans="2:9" ht="15.75" customHeight="1">
      <c r="G179" s="21" t="s">
        <v>222</v>
      </c>
      <c r="H179" s="21" t="s">
        <v>117</v>
      </c>
      <c r="I179" s="21" t="s">
        <v>118</v>
      </c>
    </row>
    <row r="180" spans="2:9" ht="15.75" customHeight="1">
      <c r="G180" s="9" t="e">
        <f t="shared" ref="G180:G183" ca="1" si="8">_xludf.FORMULATEXT(H180)</f>
        <v>#NAME?</v>
      </c>
      <c r="H180" s="9">
        <f>ODD(1.5)</f>
        <v>3</v>
      </c>
      <c r="I180" s="9" t="s">
        <v>352</v>
      </c>
    </row>
    <row r="181" spans="2:9" ht="15.75" customHeight="1">
      <c r="G181" s="9" t="e">
        <f t="shared" ca="1" si="8"/>
        <v>#NAME?</v>
      </c>
      <c r="H181" s="9">
        <f>ODD(3)</f>
        <v>3</v>
      </c>
      <c r="I181" s="9" t="s">
        <v>353</v>
      </c>
    </row>
    <row r="182" spans="2:9" ht="15.75" customHeight="1">
      <c r="G182" s="9" t="e">
        <f t="shared" ca="1" si="8"/>
        <v>#NAME?</v>
      </c>
      <c r="H182" s="9">
        <f>ODD(2)</f>
        <v>3</v>
      </c>
      <c r="I182" s="9" t="s">
        <v>354</v>
      </c>
    </row>
    <row r="183" spans="2:9" ht="15.75" customHeight="1">
      <c r="G183" s="9" t="e">
        <f t="shared" ca="1" si="8"/>
        <v>#NAME?</v>
      </c>
      <c r="H183" s="9">
        <f>ODD(-1)</f>
        <v>-1</v>
      </c>
      <c r="I183" s="9" t="s">
        <v>355</v>
      </c>
    </row>
    <row r="184" spans="2:9" ht="15.75" customHeight="1">
      <c r="B184" s="84" t="s">
        <v>128</v>
      </c>
      <c r="C184" s="83"/>
    </row>
    <row r="185" spans="2:9" ht="15.75" customHeight="1"/>
    <row r="186" spans="2:9" ht="15.75" customHeight="1"/>
    <row r="187" spans="2:9" ht="15.75" customHeight="1"/>
    <row r="188" spans="2:9" ht="15.75" customHeight="1"/>
    <row r="189" spans="2:9" ht="15.75" customHeight="1"/>
    <row r="190" spans="2:9" ht="15.75" customHeight="1"/>
    <row r="191" spans="2:9" ht="15.75" customHeight="1"/>
    <row r="192" spans="2:9" ht="15.75" customHeight="1">
      <c r="B192" s="29" t="s">
        <v>356</v>
      </c>
      <c r="C192" s="30"/>
      <c r="D192" s="30"/>
      <c r="E192" s="30"/>
      <c r="F192" s="30"/>
      <c r="G192" s="30"/>
      <c r="H192" s="31"/>
      <c r="I192" s="32"/>
    </row>
    <row r="193" spans="2:9" ht="15.75" customHeight="1">
      <c r="B193" s="24" t="s">
        <v>357</v>
      </c>
      <c r="C193" s="25"/>
      <c r="D193" s="25"/>
      <c r="E193" s="25"/>
      <c r="F193" s="25"/>
      <c r="G193" s="25"/>
      <c r="H193" s="25"/>
      <c r="I193" s="26"/>
    </row>
    <row r="194" spans="2:9" ht="15.75" customHeight="1"/>
    <row r="195" spans="2:9" ht="15.75" customHeight="1">
      <c r="G195" s="21" t="s">
        <v>222</v>
      </c>
      <c r="H195" s="21" t="s">
        <v>117</v>
      </c>
      <c r="I195" s="21" t="s">
        <v>118</v>
      </c>
    </row>
    <row r="196" spans="2:9" ht="15.75" customHeight="1">
      <c r="G196" s="9" t="e">
        <f t="shared" ref="G196:G198" ca="1" si="9">_xludf.FORMULATEXT(H196)</f>
        <v>#NAME?</v>
      </c>
      <c r="H196" s="9">
        <f>INT(8.9)</f>
        <v>8</v>
      </c>
      <c r="I196" s="9" t="s">
        <v>358</v>
      </c>
    </row>
    <row r="197" spans="2:9" ht="15.75" customHeight="1">
      <c r="G197" s="9" t="e">
        <f t="shared" ca="1" si="9"/>
        <v>#NAME?</v>
      </c>
      <c r="H197" s="9">
        <f>INT(-8.9)</f>
        <v>-9</v>
      </c>
      <c r="I197" s="9" t="s">
        <v>359</v>
      </c>
    </row>
    <row r="198" spans="2:9" ht="15.75" customHeight="1">
      <c r="G198" s="9" t="e">
        <f t="shared" ca="1" si="9"/>
        <v>#NAME?</v>
      </c>
      <c r="H198" s="9">
        <f>INT(19.5)</f>
        <v>19</v>
      </c>
      <c r="I198" s="9" t="s">
        <v>360</v>
      </c>
    </row>
    <row r="199" spans="2:9" ht="15.75" customHeight="1">
      <c r="B199" s="84" t="s">
        <v>128</v>
      </c>
      <c r="C199" s="83"/>
    </row>
    <row r="200" spans="2:9" ht="15.75" customHeight="1"/>
    <row r="201" spans="2:9" ht="15.75" customHeight="1">
      <c r="B201" s="29" t="s">
        <v>361</v>
      </c>
      <c r="C201" s="30"/>
      <c r="D201" s="30"/>
      <c r="E201" s="30"/>
      <c r="F201" s="30"/>
      <c r="G201" s="30"/>
      <c r="H201" s="31"/>
      <c r="I201" s="32"/>
    </row>
    <row r="202" spans="2:9" ht="15.75" customHeight="1">
      <c r="B202" s="24" t="s">
        <v>362</v>
      </c>
      <c r="C202" s="25"/>
      <c r="D202" s="25"/>
      <c r="E202" s="25"/>
      <c r="F202" s="25"/>
      <c r="G202" s="25"/>
      <c r="H202" s="25"/>
      <c r="I202" s="26"/>
    </row>
    <row r="203" spans="2:9" ht="15.75" customHeight="1"/>
    <row r="204" spans="2:9" ht="15.75" customHeight="1">
      <c r="B204" s="21" t="s">
        <v>115</v>
      </c>
      <c r="C204" s="21" t="s">
        <v>115</v>
      </c>
      <c r="G204" s="21" t="s">
        <v>222</v>
      </c>
      <c r="H204" s="21" t="s">
        <v>117</v>
      </c>
      <c r="I204" s="21" t="s">
        <v>118</v>
      </c>
    </row>
    <row r="205" spans="2:9" ht="15.75" customHeight="1">
      <c r="B205" s="9">
        <v>5</v>
      </c>
      <c r="C205" s="9">
        <v>3</v>
      </c>
      <c r="G205" s="9" t="e">
        <f t="shared" ref="G205:G206" ca="1" si="10">_xludf.FORMULATEXT(H205)</f>
        <v>#NAME?</v>
      </c>
      <c r="H205" s="9">
        <f>LARGE(B205:C209, 5)</f>
        <v>5</v>
      </c>
      <c r="I205" s="33" t="s">
        <v>363</v>
      </c>
    </row>
    <row r="206" spans="2:9" ht="15.75" customHeight="1">
      <c r="B206" s="9">
        <v>4</v>
      </c>
      <c r="C206" s="9">
        <v>5</v>
      </c>
      <c r="G206" s="9" t="e">
        <f t="shared" ca="1" si="10"/>
        <v>#NAME?</v>
      </c>
      <c r="H206" s="9">
        <f>LARGE(B205:C209, 8)</f>
        <v>4</v>
      </c>
      <c r="I206" s="9" t="s">
        <v>364</v>
      </c>
    </row>
    <row r="207" spans="2:9" ht="15.75" customHeight="1">
      <c r="B207" s="9">
        <v>3</v>
      </c>
      <c r="C207" s="9">
        <v>7</v>
      </c>
    </row>
    <row r="208" spans="2:9" ht="15.75" customHeight="1">
      <c r="B208" s="9">
        <v>5</v>
      </c>
      <c r="C208" s="9">
        <v>7</v>
      </c>
    </row>
    <row r="209" spans="2:9" ht="15.75" customHeight="1">
      <c r="B209" s="9">
        <v>10</v>
      </c>
      <c r="C209" s="9">
        <v>6</v>
      </c>
    </row>
    <row r="210" spans="2:9" ht="15.75" customHeight="1"/>
    <row r="211" spans="2:9" ht="15.75" customHeight="1"/>
    <row r="212" spans="2:9" ht="15.75" customHeight="1">
      <c r="B212" s="84" t="s">
        <v>128</v>
      </c>
      <c r="C212" s="83"/>
    </row>
    <row r="213" spans="2:9" ht="15.75" customHeight="1"/>
    <row r="214" spans="2:9" ht="15.75" customHeight="1"/>
    <row r="215" spans="2:9" ht="15.75" customHeight="1"/>
    <row r="216" spans="2:9" ht="15.75" customHeight="1"/>
    <row r="217" spans="2:9" ht="15.75" customHeight="1">
      <c r="B217" s="29" t="s">
        <v>365</v>
      </c>
      <c r="C217" s="30"/>
      <c r="D217" s="30"/>
      <c r="E217" s="30"/>
      <c r="F217" s="30"/>
      <c r="G217" s="30"/>
      <c r="H217" s="31"/>
      <c r="I217" s="32"/>
    </row>
    <row r="218" spans="2:9" ht="15.75" customHeight="1">
      <c r="B218" s="24" t="s">
        <v>366</v>
      </c>
      <c r="C218" s="25"/>
      <c r="D218" s="25"/>
      <c r="E218" s="25"/>
      <c r="F218" s="25"/>
      <c r="G218" s="25"/>
      <c r="H218" s="25"/>
      <c r="I218" s="26"/>
    </row>
    <row r="219" spans="2:9" ht="15.75" customHeight="1"/>
    <row r="220" spans="2:9" ht="15.75" customHeight="1">
      <c r="B220" s="21" t="s">
        <v>115</v>
      </c>
      <c r="C220" s="21" t="s">
        <v>115</v>
      </c>
      <c r="G220" s="21" t="s">
        <v>222</v>
      </c>
      <c r="H220" s="21" t="s">
        <v>117</v>
      </c>
      <c r="I220" s="21" t="s">
        <v>118</v>
      </c>
    </row>
    <row r="221" spans="2:9" ht="15.75" customHeight="1">
      <c r="B221" s="9">
        <v>5</v>
      </c>
      <c r="C221" s="9">
        <v>3</v>
      </c>
      <c r="G221" s="9" t="e">
        <f t="shared" ref="G221:G222" ca="1" si="11">_xludf.FORMULATEXT(H221)</f>
        <v>#NAME?</v>
      </c>
      <c r="H221" s="9">
        <f>SMALL(B221:C225, 5)</f>
        <v>5</v>
      </c>
      <c r="I221" s="33" t="s">
        <v>367</v>
      </c>
    </row>
    <row r="222" spans="2:9" ht="15.75" customHeight="1">
      <c r="B222" s="9">
        <v>4</v>
      </c>
      <c r="C222" s="9">
        <v>5</v>
      </c>
      <c r="G222" s="9" t="e">
        <f t="shared" ca="1" si="11"/>
        <v>#NAME?</v>
      </c>
      <c r="H222" s="9">
        <f>SMALL(B221:C225, 8)</f>
        <v>7</v>
      </c>
      <c r="I222" s="9" t="s">
        <v>368</v>
      </c>
    </row>
    <row r="223" spans="2:9" ht="15.75" customHeight="1">
      <c r="B223" s="9">
        <v>3</v>
      </c>
      <c r="C223" s="9">
        <v>7</v>
      </c>
    </row>
    <row r="224" spans="2:9" ht="15.75" customHeight="1">
      <c r="B224" s="9">
        <v>5</v>
      </c>
      <c r="C224" s="9">
        <v>7</v>
      </c>
    </row>
    <row r="225" spans="2:9" ht="15.75" customHeight="1">
      <c r="B225" s="9">
        <v>10</v>
      </c>
      <c r="C225" s="9">
        <v>6</v>
      </c>
    </row>
    <row r="226" spans="2:9" ht="15.75" customHeight="1"/>
    <row r="227" spans="2:9" ht="15.75" customHeight="1"/>
    <row r="228" spans="2:9" ht="15.75" customHeight="1"/>
    <row r="229" spans="2:9" ht="15.75" customHeight="1">
      <c r="B229" s="84" t="s">
        <v>128</v>
      </c>
      <c r="C229" s="83"/>
    </row>
    <row r="230" spans="2:9" ht="15.75" customHeight="1"/>
    <row r="231" spans="2:9" ht="15.75" customHeight="1"/>
    <row r="232" spans="2:9" ht="15.75" customHeight="1">
      <c r="B232" s="29" t="s">
        <v>369</v>
      </c>
      <c r="C232" s="30"/>
      <c r="D232" s="30"/>
      <c r="E232" s="30"/>
      <c r="F232" s="30"/>
      <c r="G232" s="30"/>
      <c r="H232" s="31"/>
      <c r="I232" s="32"/>
    </row>
    <row r="233" spans="2:9" ht="15.75" customHeight="1">
      <c r="B233" s="24" t="s">
        <v>370</v>
      </c>
      <c r="C233" s="25"/>
      <c r="D233" s="25"/>
      <c r="E233" s="25"/>
      <c r="F233" s="25"/>
      <c r="G233" s="25"/>
      <c r="H233" s="25"/>
      <c r="I233" s="26"/>
    </row>
    <row r="234" spans="2:9" ht="8.25" customHeight="1"/>
    <row r="235" spans="2:9" ht="15.75" customHeight="1">
      <c r="B235" s="29" t="s">
        <v>371</v>
      </c>
      <c r="C235" s="30"/>
      <c r="D235" s="30"/>
      <c r="E235" s="30"/>
      <c r="F235" s="30"/>
      <c r="G235" s="30"/>
      <c r="H235" s="31"/>
      <c r="I235" s="32"/>
    </row>
    <row r="236" spans="2:9" ht="15.75" customHeight="1">
      <c r="B236" s="24" t="s">
        <v>372</v>
      </c>
      <c r="C236" s="25"/>
      <c r="D236" s="25"/>
      <c r="E236" s="25"/>
      <c r="F236" s="25"/>
      <c r="G236" s="25"/>
      <c r="H236" s="25"/>
      <c r="I236" s="26"/>
    </row>
    <row r="237" spans="2:9" ht="15.75" customHeight="1"/>
    <row r="238" spans="2:9" ht="15.75" customHeight="1">
      <c r="B238" s="21" t="s">
        <v>115</v>
      </c>
      <c r="C238" s="21" t="s">
        <v>115</v>
      </c>
      <c r="G238" s="21" t="s">
        <v>222</v>
      </c>
      <c r="H238" s="21" t="s">
        <v>117</v>
      </c>
      <c r="I238" s="21" t="s">
        <v>118</v>
      </c>
    </row>
    <row r="239" spans="2:9" ht="15.75" customHeight="1">
      <c r="B239" s="9">
        <v>0.3</v>
      </c>
      <c r="C239" s="9" t="s">
        <v>156</v>
      </c>
      <c r="G239" s="9" t="e">
        <f t="shared" ref="G239:G242" ca="1" si="12">_xludf.FORMULATEXT(H239)</f>
        <v>#NAME?</v>
      </c>
      <c r="H239" s="9">
        <f>MAX(C239:C246)</f>
        <v>0.95</v>
      </c>
      <c r="I239" s="35" t="s">
        <v>373</v>
      </c>
    </row>
    <row r="240" spans="2:9" ht="15.75" customHeight="1">
      <c r="B240" s="9">
        <v>0.5</v>
      </c>
      <c r="C240" s="9" t="b">
        <v>1</v>
      </c>
      <c r="G240" s="9" t="e">
        <f t="shared" ca="1" si="12"/>
        <v>#NAME?</v>
      </c>
      <c r="H240" s="9">
        <f>MAXA(C239:C246)</f>
        <v>1</v>
      </c>
      <c r="I240" s="35" t="s">
        <v>374</v>
      </c>
    </row>
    <row r="241" spans="2:9" ht="15.75" customHeight="1">
      <c r="B241" s="9">
        <v>-2</v>
      </c>
      <c r="C241" s="9">
        <v>0.9</v>
      </c>
      <c r="G241" s="9" t="e">
        <f t="shared" ca="1" si="12"/>
        <v>#NAME?</v>
      </c>
      <c r="H241" s="9">
        <f>MAX(B239:C246)</f>
        <v>15</v>
      </c>
      <c r="I241" s="33" t="s">
        <v>375</v>
      </c>
    </row>
    <row r="242" spans="2:9" ht="15.75" customHeight="1">
      <c r="B242" s="9" t="s">
        <v>265</v>
      </c>
      <c r="C242" s="9" t="b">
        <v>0</v>
      </c>
      <c r="G242" s="9" t="e">
        <f t="shared" ca="1" si="12"/>
        <v>#NAME?</v>
      </c>
      <c r="H242" s="9">
        <f>MAXA(B239:C246)</f>
        <v>15</v>
      </c>
      <c r="I242" s="33" t="s">
        <v>375</v>
      </c>
    </row>
    <row r="243" spans="2:9" ht="15.75" customHeight="1">
      <c r="B243" s="9">
        <v>10</v>
      </c>
      <c r="C243" s="9">
        <v>0.78</v>
      </c>
    </row>
    <row r="244" spans="2:9" ht="15.75" customHeight="1">
      <c r="B244" s="9">
        <v>8</v>
      </c>
      <c r="C244" s="9">
        <v>0.95</v>
      </c>
    </row>
    <row r="245" spans="2:9" ht="15.75" customHeight="1">
      <c r="B245" s="9">
        <v>15</v>
      </c>
      <c r="C245" s="9">
        <v>0.25</v>
      </c>
    </row>
    <row r="246" spans="2:9" ht="15.75" customHeight="1">
      <c r="B246" s="9">
        <v>6</v>
      </c>
      <c r="C246" s="9">
        <v>0.6</v>
      </c>
    </row>
    <row r="247" spans="2:9" ht="15.75" customHeight="1"/>
    <row r="248" spans="2:9" ht="15.75" customHeight="1"/>
    <row r="249" spans="2:9" ht="15.75" customHeight="1"/>
    <row r="250" spans="2:9" ht="15.75" customHeight="1"/>
    <row r="251" spans="2:9" ht="15.75" customHeight="1"/>
    <row r="252" spans="2:9" ht="15.75" customHeight="1"/>
    <row r="253" spans="2:9" ht="15.75" customHeight="1"/>
    <row r="254" spans="2:9" ht="15.75" customHeight="1"/>
    <row r="255" spans="2:9" ht="15.75" customHeight="1"/>
    <row r="256" spans="2:9" ht="15.75" customHeight="1"/>
    <row r="257" spans="2:9" ht="15.75" customHeight="1"/>
    <row r="258" spans="2:9" ht="15.75" customHeight="1"/>
    <row r="259" spans="2:9" ht="15.75" customHeight="1"/>
    <row r="260" spans="2:9" ht="15.75" customHeight="1"/>
    <row r="261" spans="2:9" ht="15.75" customHeight="1"/>
    <row r="262" spans="2:9" ht="15.75" customHeight="1"/>
    <row r="263" spans="2:9" ht="15.75" customHeight="1"/>
    <row r="264" spans="2:9" ht="15.75" customHeight="1">
      <c r="B264" s="84" t="s">
        <v>128</v>
      </c>
      <c r="C264" s="83"/>
    </row>
    <row r="265" spans="2:9" ht="15.75" customHeight="1"/>
    <row r="266" spans="2:9" ht="15.75" customHeight="1"/>
    <row r="267" spans="2:9" ht="15.75" customHeight="1">
      <c r="B267" s="29" t="s">
        <v>376</v>
      </c>
      <c r="C267" s="30"/>
      <c r="D267" s="30"/>
      <c r="E267" s="30"/>
      <c r="F267" s="30"/>
      <c r="G267" s="30"/>
      <c r="H267" s="31"/>
      <c r="I267" s="32"/>
    </row>
    <row r="268" spans="2:9" ht="15.75" customHeight="1">
      <c r="B268" s="24" t="s">
        <v>377</v>
      </c>
      <c r="C268" s="25"/>
      <c r="D268" s="25"/>
      <c r="E268" s="25"/>
      <c r="F268" s="25"/>
      <c r="G268" s="25"/>
      <c r="H268" s="25"/>
      <c r="I268" s="26"/>
    </row>
    <row r="269" spans="2:9" ht="15.75" customHeight="1"/>
    <row r="270" spans="2:9" ht="15.75" customHeight="1">
      <c r="B270" s="29" t="s">
        <v>378</v>
      </c>
      <c r="C270" s="30"/>
      <c r="D270" s="30"/>
      <c r="E270" s="30"/>
      <c r="F270" s="30"/>
      <c r="G270" s="30"/>
      <c r="H270" s="31"/>
      <c r="I270" s="32"/>
    </row>
    <row r="271" spans="2:9" ht="15.75" customHeight="1">
      <c r="B271" s="24" t="s">
        <v>379</v>
      </c>
      <c r="C271" s="25"/>
      <c r="D271" s="25"/>
      <c r="E271" s="25"/>
      <c r="F271" s="25"/>
      <c r="G271" s="25"/>
      <c r="H271" s="25"/>
      <c r="I271" s="26"/>
    </row>
    <row r="272" spans="2:9" ht="15.75" customHeight="1"/>
    <row r="273" spans="2:9" ht="15.75" customHeight="1">
      <c r="B273" s="21" t="s">
        <v>115</v>
      </c>
      <c r="C273" s="21" t="s">
        <v>115</v>
      </c>
      <c r="G273" s="21" t="s">
        <v>222</v>
      </c>
      <c r="H273" s="21" t="s">
        <v>117</v>
      </c>
      <c r="I273" s="21" t="s">
        <v>118</v>
      </c>
    </row>
    <row r="274" spans="2:9" ht="15.75" customHeight="1">
      <c r="B274" s="9">
        <v>0.3</v>
      </c>
      <c r="C274" s="9" t="s">
        <v>156</v>
      </c>
      <c r="G274" s="9" t="e">
        <f t="shared" ref="G274:G277" ca="1" si="13">_xludf.FORMULATEXT(H274)</f>
        <v>#NAME?</v>
      </c>
      <c r="H274" s="9">
        <f>MIN(C274:C281)</f>
        <v>0.25</v>
      </c>
      <c r="I274" s="35" t="s">
        <v>380</v>
      </c>
    </row>
    <row r="275" spans="2:9" ht="15.75" customHeight="1">
      <c r="B275" s="9">
        <v>0.5</v>
      </c>
      <c r="C275" s="9" t="b">
        <v>1</v>
      </c>
      <c r="G275" s="9" t="e">
        <f t="shared" ca="1" si="13"/>
        <v>#NAME?</v>
      </c>
      <c r="H275" s="9">
        <f>MINA(C274:C281)</f>
        <v>0</v>
      </c>
      <c r="I275" s="35" t="s">
        <v>381</v>
      </c>
    </row>
    <row r="276" spans="2:9" ht="15.75" customHeight="1">
      <c r="B276" s="9">
        <v>-2</v>
      </c>
      <c r="C276" s="9">
        <v>0.9</v>
      </c>
      <c r="G276" s="9" t="e">
        <f t="shared" ca="1" si="13"/>
        <v>#NAME?</v>
      </c>
      <c r="H276" s="9">
        <f>MIN(B274:C281)</f>
        <v>-2</v>
      </c>
      <c r="I276" s="33" t="s">
        <v>382</v>
      </c>
    </row>
    <row r="277" spans="2:9" ht="15.75" customHeight="1">
      <c r="B277" s="9" t="s">
        <v>265</v>
      </c>
      <c r="C277" s="9" t="b">
        <v>0</v>
      </c>
      <c r="G277" s="9" t="e">
        <f t="shared" ca="1" si="13"/>
        <v>#NAME?</v>
      </c>
      <c r="H277" s="9">
        <f>MINA(B274:C281)</f>
        <v>-2</v>
      </c>
      <c r="I277" s="33" t="s">
        <v>382</v>
      </c>
    </row>
    <row r="278" spans="2:9" ht="15.75" customHeight="1">
      <c r="B278" s="9">
        <v>10</v>
      </c>
      <c r="C278" s="9">
        <v>0.78</v>
      </c>
    </row>
    <row r="279" spans="2:9" ht="15.75" customHeight="1">
      <c r="B279" s="9">
        <v>8</v>
      </c>
      <c r="C279" s="9">
        <v>0.95</v>
      </c>
    </row>
    <row r="280" spans="2:9" ht="15.75" customHeight="1">
      <c r="B280" s="9">
        <v>15</v>
      </c>
      <c r="C280" s="9">
        <v>0.25</v>
      </c>
    </row>
    <row r="281" spans="2:9" ht="15.75" customHeight="1">
      <c r="B281" s="9">
        <v>6</v>
      </c>
      <c r="C281" s="9">
        <v>0.6</v>
      </c>
    </row>
    <row r="282" spans="2:9" ht="15.75" customHeight="1"/>
    <row r="283" spans="2:9" ht="15.75" customHeight="1"/>
    <row r="284" spans="2:9" ht="15.75" customHeight="1"/>
    <row r="285" spans="2:9" ht="15.75" customHeight="1"/>
    <row r="286" spans="2:9" ht="15.75" customHeight="1"/>
    <row r="287" spans="2:9" ht="15.75" customHeight="1"/>
    <row r="288" spans="2:9" ht="15.75" customHeight="1"/>
    <row r="289" spans="2:9" ht="15.75" customHeight="1"/>
    <row r="290" spans="2:9" ht="15.75" customHeight="1"/>
    <row r="291" spans="2:9" ht="15.75" customHeight="1"/>
    <row r="292" spans="2:9" ht="15.75" customHeight="1"/>
    <row r="293" spans="2:9" ht="15.75" customHeight="1"/>
    <row r="294" spans="2:9" ht="15.75" customHeight="1"/>
    <row r="295" spans="2:9" ht="15.75" customHeight="1"/>
    <row r="296" spans="2:9" ht="15.75" customHeight="1"/>
    <row r="297" spans="2:9" ht="15.75" customHeight="1"/>
    <row r="298" spans="2:9" ht="15.75" customHeight="1"/>
    <row r="299" spans="2:9" ht="15.75" customHeight="1">
      <c r="B299" s="84" t="s">
        <v>128</v>
      </c>
      <c r="C299" s="83"/>
    </row>
    <row r="300" spans="2:9" ht="15.75" customHeight="1"/>
    <row r="301" spans="2:9" ht="15.75" customHeight="1">
      <c r="B301" s="29" t="s">
        <v>383</v>
      </c>
      <c r="C301" s="30"/>
      <c r="D301" s="30"/>
      <c r="E301" s="30"/>
      <c r="F301" s="30"/>
      <c r="G301" s="30"/>
      <c r="H301" s="31"/>
      <c r="I301" s="32"/>
    </row>
    <row r="302" spans="2:9" ht="15.75" customHeight="1">
      <c r="B302" s="24" t="s">
        <v>384</v>
      </c>
      <c r="C302" s="25"/>
      <c r="D302" s="25"/>
      <c r="E302" s="25"/>
      <c r="F302" s="25"/>
      <c r="G302" s="25"/>
      <c r="H302" s="25"/>
      <c r="I302" s="26"/>
    </row>
    <row r="303" spans="2:9" ht="15.75" customHeight="1"/>
    <row r="304" spans="2:9" ht="15.75" customHeight="1">
      <c r="G304" s="21" t="s">
        <v>222</v>
      </c>
      <c r="H304" s="21" t="s">
        <v>117</v>
      </c>
      <c r="I304" s="21" t="s">
        <v>118</v>
      </c>
    </row>
    <row r="305" spans="2:9" ht="15.75" customHeight="1">
      <c r="G305" s="9" t="e">
        <f t="shared" ref="G305:G308" ca="1" si="14">_xludf.FORMULATEXT(H305)</f>
        <v>#NAME?</v>
      </c>
      <c r="H305" s="9">
        <f>MOD(25, 8)</f>
        <v>1</v>
      </c>
      <c r="I305" s="35" t="s">
        <v>385</v>
      </c>
    </row>
    <row r="306" spans="2:9" ht="15.75" customHeight="1">
      <c r="G306" s="9" t="e">
        <f t="shared" ca="1" si="14"/>
        <v>#NAME?</v>
      </c>
      <c r="H306" s="9">
        <f>MOD(25, -8)</f>
        <v>-7</v>
      </c>
      <c r="I306" s="35" t="s">
        <v>386</v>
      </c>
    </row>
    <row r="307" spans="2:9" ht="15.75" customHeight="1">
      <c r="G307" s="9" t="e">
        <f t="shared" ca="1" si="14"/>
        <v>#NAME?</v>
      </c>
      <c r="H307" s="9">
        <f>MOD(-25, 8)</f>
        <v>7</v>
      </c>
      <c r="I307" s="33" t="s">
        <v>387</v>
      </c>
    </row>
    <row r="308" spans="2:9" ht="15.75" customHeight="1">
      <c r="G308" s="9" t="e">
        <f t="shared" ca="1" si="14"/>
        <v>#NAME?</v>
      </c>
      <c r="H308" s="9">
        <f>MOD(-25, -8)</f>
        <v>-1</v>
      </c>
      <c r="I308" s="33" t="s">
        <v>386</v>
      </c>
    </row>
    <row r="309" spans="2:9" ht="15.75" customHeight="1">
      <c r="B309" s="84" t="s">
        <v>128</v>
      </c>
      <c r="C309" s="83"/>
    </row>
    <row r="310" spans="2:9" ht="15.75" customHeight="1"/>
    <row r="311" spans="2:9" ht="15.75" customHeight="1"/>
    <row r="312" spans="2:9" ht="15.75" customHeight="1">
      <c r="B312" s="29" t="s">
        <v>388</v>
      </c>
      <c r="C312" s="30"/>
      <c r="D312" s="30"/>
      <c r="E312" s="30"/>
      <c r="F312" s="30"/>
      <c r="G312" s="30"/>
      <c r="H312" s="31"/>
      <c r="I312" s="32"/>
    </row>
    <row r="313" spans="2:9" ht="15.75" customHeight="1">
      <c r="B313" s="24" t="s">
        <v>389</v>
      </c>
      <c r="C313" s="25"/>
      <c r="D313" s="25"/>
      <c r="E313" s="25"/>
      <c r="F313" s="25"/>
      <c r="G313" s="25"/>
      <c r="H313" s="25"/>
      <c r="I313" s="26"/>
    </row>
    <row r="314" spans="2:9" ht="15.75" customHeight="1"/>
    <row r="315" spans="2:9" ht="15.75" customHeight="1">
      <c r="B315" s="29" t="s">
        <v>390</v>
      </c>
      <c r="C315" s="30"/>
      <c r="D315" s="30"/>
      <c r="E315" s="30"/>
      <c r="F315" s="30"/>
      <c r="G315" s="30"/>
      <c r="H315" s="31"/>
      <c r="I315" s="32"/>
    </row>
    <row r="316" spans="2:9" ht="15.75" customHeight="1">
      <c r="B316" s="24" t="s">
        <v>391</v>
      </c>
      <c r="C316" s="25"/>
      <c r="D316" s="25"/>
      <c r="E316" s="25"/>
      <c r="F316" s="25"/>
      <c r="G316" s="25"/>
      <c r="H316" s="25"/>
      <c r="I316" s="26"/>
    </row>
    <row r="317" spans="2:9" ht="15.75" customHeight="1"/>
    <row r="318" spans="2:9" ht="15.75" customHeight="1">
      <c r="G318" s="21" t="s">
        <v>222</v>
      </c>
      <c r="H318" s="21" t="s">
        <v>117</v>
      </c>
      <c r="I318" s="21" t="s">
        <v>118</v>
      </c>
    </row>
    <row r="319" spans="2:9" ht="15.75" customHeight="1">
      <c r="G319" s="9" t="e">
        <f t="shared" ref="G319:G324" ca="1" si="15">_xludf.FORMULATEXT(H319)</f>
        <v>#NAME?</v>
      </c>
      <c r="H319" s="9">
        <f t="shared" ref="H319:H321" ca="1" si="16">RAND()</f>
        <v>0.18899061515073579</v>
      </c>
      <c r="I319" s="35" t="s">
        <v>392</v>
      </c>
    </row>
    <row r="320" spans="2:9" ht="15.75" customHeight="1">
      <c r="G320" s="9" t="e">
        <f t="shared" ca="1" si="15"/>
        <v>#NAME?</v>
      </c>
      <c r="H320" s="9">
        <f t="shared" ca="1" si="16"/>
        <v>0.41628979075485983</v>
      </c>
      <c r="I320" s="35" t="s">
        <v>392</v>
      </c>
    </row>
    <row r="321" spans="2:9" ht="15.75" customHeight="1">
      <c r="G321" s="9" t="e">
        <f t="shared" ca="1" si="15"/>
        <v>#NAME?</v>
      </c>
      <c r="H321" s="9">
        <f t="shared" ca="1" si="16"/>
        <v>0.6772562232939181</v>
      </c>
      <c r="I321" s="33" t="s">
        <v>392</v>
      </c>
    </row>
    <row r="322" spans="2:9" ht="15.75" customHeight="1">
      <c r="G322" s="9" t="e">
        <f t="shared" ca="1" si="15"/>
        <v>#NAME?</v>
      </c>
      <c r="H322" s="9">
        <f t="shared" ref="H322:H324" ca="1" si="17">RANDBETWEEN(100, 200)</f>
        <v>153</v>
      </c>
      <c r="I322" s="33" t="s">
        <v>393</v>
      </c>
    </row>
    <row r="323" spans="2:9" ht="15.75" customHeight="1">
      <c r="G323" s="9" t="e">
        <f t="shared" ca="1" si="15"/>
        <v>#NAME?</v>
      </c>
      <c r="H323" s="9">
        <f t="shared" ca="1" si="17"/>
        <v>200</v>
      </c>
      <c r="I323" s="33" t="s">
        <v>393</v>
      </c>
    </row>
    <row r="324" spans="2:9" ht="15.75" customHeight="1">
      <c r="B324" s="84" t="s">
        <v>128</v>
      </c>
      <c r="C324" s="83"/>
      <c r="G324" s="9" t="e">
        <f t="shared" ca="1" si="15"/>
        <v>#NAME?</v>
      </c>
      <c r="H324" s="9">
        <f t="shared" ca="1" si="17"/>
        <v>115</v>
      </c>
      <c r="I324" s="33" t="s">
        <v>393</v>
      </c>
    </row>
    <row r="325" spans="2:9" ht="15.75" customHeight="1"/>
    <row r="326" spans="2:9" ht="15.75" customHeight="1"/>
    <row r="327" spans="2:9" ht="15.75" customHeight="1">
      <c r="B327" s="29" t="s">
        <v>394</v>
      </c>
      <c r="C327" s="30"/>
      <c r="D327" s="30"/>
      <c r="E327" s="30"/>
      <c r="F327" s="30"/>
      <c r="G327" s="30"/>
      <c r="H327" s="31"/>
      <c r="I327" s="32"/>
    </row>
    <row r="328" spans="2:9" ht="15.75" customHeight="1">
      <c r="B328" s="24" t="s">
        <v>395</v>
      </c>
      <c r="C328" s="25"/>
      <c r="D328" s="25"/>
      <c r="E328" s="25"/>
      <c r="F328" s="25"/>
      <c r="G328" s="25"/>
      <c r="H328" s="25"/>
      <c r="I328" s="26"/>
    </row>
    <row r="329" spans="2:9" ht="15.75" customHeight="1"/>
    <row r="330" spans="2:9" ht="15.75" customHeight="1">
      <c r="G330" s="21" t="s">
        <v>222</v>
      </c>
      <c r="H330" s="21" t="s">
        <v>117</v>
      </c>
      <c r="I330" s="21" t="s">
        <v>118</v>
      </c>
    </row>
    <row r="331" spans="2:9" ht="15.75" customHeight="1">
      <c r="G331" s="9" t="e">
        <f t="shared" ref="G331:G334" ca="1" si="18">_xludf.FORMULATEXT(H331)</f>
        <v>#NAME?</v>
      </c>
      <c r="H331" s="9">
        <f>SQRT(49)</f>
        <v>7</v>
      </c>
      <c r="I331" s="35" t="s">
        <v>396</v>
      </c>
    </row>
    <row r="332" spans="2:9" ht="15.75" customHeight="1">
      <c r="G332" s="9" t="e">
        <f t="shared" ca="1" si="18"/>
        <v>#NAME?</v>
      </c>
      <c r="H332" s="9">
        <f>SQRT(625)</f>
        <v>25</v>
      </c>
      <c r="I332" s="35" t="s">
        <v>397</v>
      </c>
    </row>
    <row r="333" spans="2:9" ht="15.75" customHeight="1">
      <c r="G333" s="9" t="e">
        <f t="shared" ca="1" si="18"/>
        <v>#NAME?</v>
      </c>
      <c r="H333" s="9">
        <f>SQRT(50)</f>
        <v>7.0710678118654755</v>
      </c>
      <c r="I333" s="33" t="s">
        <v>398</v>
      </c>
    </row>
    <row r="334" spans="2:9" ht="15.75" customHeight="1">
      <c r="B334" s="84" t="s">
        <v>128</v>
      </c>
      <c r="C334" s="83"/>
      <c r="G334" s="9" t="e">
        <f t="shared" ca="1" si="18"/>
        <v>#NAME?</v>
      </c>
      <c r="H334" s="9" t="e">
        <f>SQRT(-49)</f>
        <v>#NUM!</v>
      </c>
      <c r="I334" s="33" t="s">
        <v>399</v>
      </c>
    </row>
    <row r="335" spans="2:9" ht="15.75" customHeight="1"/>
    <row r="336" spans="2:9" ht="15.75" customHeight="1"/>
    <row r="337" spans="2:9" ht="15.75" customHeight="1">
      <c r="B337" s="29" t="s">
        <v>400</v>
      </c>
      <c r="C337" s="30"/>
      <c r="D337" s="30"/>
      <c r="E337" s="30"/>
      <c r="F337" s="30"/>
      <c r="G337" s="30"/>
      <c r="H337" s="31"/>
      <c r="I337" s="32"/>
    </row>
    <row r="338" spans="2:9" ht="15.75" customHeight="1">
      <c r="B338" s="24" t="s">
        <v>401</v>
      </c>
      <c r="C338" s="25"/>
      <c r="D338" s="25"/>
      <c r="E338" s="25"/>
      <c r="F338" s="25"/>
      <c r="G338" s="25"/>
      <c r="H338" s="25"/>
      <c r="I338" s="26"/>
    </row>
    <row r="339" spans="2:9" ht="15.75" customHeight="1"/>
    <row r="340" spans="2:9" ht="57" customHeight="1">
      <c r="B340" s="37" t="s">
        <v>402</v>
      </c>
      <c r="C340" s="37" t="s">
        <v>403</v>
      </c>
      <c r="D340" s="21" t="s">
        <v>404</v>
      </c>
    </row>
    <row r="341" spans="2:9" ht="15.75" customHeight="1">
      <c r="B341" s="9">
        <v>1</v>
      </c>
      <c r="C341" s="9">
        <v>101</v>
      </c>
      <c r="D341" s="9" t="s">
        <v>23</v>
      </c>
    </row>
    <row r="342" spans="2:9" ht="15.75" customHeight="1">
      <c r="B342" s="9">
        <v>2</v>
      </c>
      <c r="C342" s="9">
        <v>102</v>
      </c>
      <c r="D342" s="9" t="s">
        <v>42</v>
      </c>
    </row>
    <row r="343" spans="2:9" ht="15.75" customHeight="1">
      <c r="B343" s="9">
        <v>3</v>
      </c>
      <c r="C343" s="9">
        <v>103</v>
      </c>
      <c r="D343" s="9" t="s">
        <v>51</v>
      </c>
    </row>
    <row r="344" spans="2:9" ht="15.75" customHeight="1">
      <c r="B344" s="9">
        <v>4</v>
      </c>
      <c r="C344" s="9">
        <v>104</v>
      </c>
      <c r="D344" s="9" t="s">
        <v>93</v>
      </c>
    </row>
    <row r="345" spans="2:9" ht="15.75" customHeight="1">
      <c r="B345" s="9">
        <v>5</v>
      </c>
      <c r="C345" s="9">
        <v>105</v>
      </c>
      <c r="D345" s="9" t="s">
        <v>99</v>
      </c>
    </row>
    <row r="346" spans="2:9" ht="15.75" customHeight="1">
      <c r="B346" s="9">
        <v>6</v>
      </c>
      <c r="C346" s="9">
        <v>106</v>
      </c>
      <c r="D346" s="9" t="s">
        <v>405</v>
      </c>
    </row>
    <row r="347" spans="2:9" ht="15.75" customHeight="1">
      <c r="B347" s="9">
        <v>7</v>
      </c>
      <c r="C347" s="9">
        <v>107</v>
      </c>
      <c r="D347" s="9" t="s">
        <v>406</v>
      </c>
    </row>
    <row r="348" spans="2:9" ht="15.75" customHeight="1">
      <c r="B348" s="9">
        <v>8</v>
      </c>
      <c r="C348" s="9">
        <v>108</v>
      </c>
      <c r="D348" s="9" t="s">
        <v>407</v>
      </c>
    </row>
    <row r="349" spans="2:9" ht="15.75" customHeight="1">
      <c r="B349" s="9">
        <v>9</v>
      </c>
      <c r="C349" s="9">
        <v>109</v>
      </c>
      <c r="D349" s="9" t="s">
        <v>14</v>
      </c>
    </row>
    <row r="350" spans="2:9" ht="15.75" customHeight="1">
      <c r="B350" s="9">
        <v>10</v>
      </c>
      <c r="C350" s="9">
        <v>110</v>
      </c>
      <c r="D350" s="9" t="s">
        <v>408</v>
      </c>
    </row>
    <row r="351" spans="2:9" ht="15.75" customHeight="1">
      <c r="B351" s="9">
        <v>11</v>
      </c>
      <c r="C351" s="9">
        <v>111</v>
      </c>
      <c r="D351" s="9" t="s">
        <v>409</v>
      </c>
    </row>
    <row r="352" spans="2:9" ht="15.75" customHeight="1"/>
    <row r="353" spans="2:9" ht="15.75" customHeight="1"/>
    <row r="354" spans="2:9" ht="15.75" customHeight="1">
      <c r="B354" s="21" t="s">
        <v>115</v>
      </c>
      <c r="G354" s="21" t="s">
        <v>222</v>
      </c>
      <c r="H354" s="21" t="s">
        <v>117</v>
      </c>
      <c r="I354" s="21" t="s">
        <v>118</v>
      </c>
    </row>
    <row r="355" spans="2:9" ht="15.75" customHeight="1">
      <c r="B355" s="9">
        <v>15</v>
      </c>
      <c r="G355" s="9" t="e">
        <f t="shared" ref="G355:G358" ca="1" si="19">_xludf.FORMULATEXT(H355)</f>
        <v>#NAME?</v>
      </c>
      <c r="H355" s="9">
        <f>SUBTOTAL(109, B355:B366)</f>
        <v>542</v>
      </c>
      <c r="I355" s="33" t="s">
        <v>410</v>
      </c>
    </row>
    <row r="356" spans="2:9" ht="15.75" customHeight="1">
      <c r="B356" s="9">
        <v>45</v>
      </c>
      <c r="G356" s="9" t="e">
        <f t="shared" ca="1" si="19"/>
        <v>#NAME?</v>
      </c>
      <c r="H356" s="9">
        <f>SUBTOTAL(9, B355:B366)</f>
        <v>632</v>
      </c>
      <c r="I356" s="33" t="s">
        <v>411</v>
      </c>
    </row>
    <row r="357" spans="2:9" ht="15.75" customHeight="1">
      <c r="B357" s="9">
        <v>78</v>
      </c>
      <c r="G357" s="9" t="e">
        <f t="shared" ca="1" si="19"/>
        <v>#NAME?</v>
      </c>
      <c r="H357" s="9">
        <f>SUBTOTAL(101, B355:B366)</f>
        <v>54.2</v>
      </c>
      <c r="I357" s="9" t="s">
        <v>412</v>
      </c>
    </row>
    <row r="358" spans="2:9" ht="15.75" customHeight="1">
      <c r="B358" s="9">
        <v>89</v>
      </c>
      <c r="G358" s="9" t="e">
        <f t="shared" ca="1" si="19"/>
        <v>#NAME?</v>
      </c>
      <c r="H358" s="9">
        <f>SUBTOTAL(1, B355:B366)</f>
        <v>52.666666666666664</v>
      </c>
      <c r="I358" s="9" t="s">
        <v>413</v>
      </c>
    </row>
    <row r="359" spans="2:9" ht="15.75" customHeight="1">
      <c r="B359" s="9">
        <v>65</v>
      </c>
    </row>
    <row r="360" spans="2:9" ht="15.75" customHeight="1">
      <c r="B360" s="9">
        <v>78</v>
      </c>
    </row>
    <row r="361" spans="2:9" ht="15.75" customHeight="1">
      <c r="B361" s="9">
        <v>45</v>
      </c>
    </row>
    <row r="362" spans="2:9" ht="15.75" hidden="1" customHeight="1">
      <c r="B362" s="9">
        <v>12</v>
      </c>
    </row>
    <row r="363" spans="2:9" ht="15.75" hidden="1" customHeight="1">
      <c r="B363" s="9">
        <v>78</v>
      </c>
    </row>
    <row r="364" spans="2:9" ht="15.75" customHeight="1">
      <c r="B364" s="9">
        <v>50</v>
      </c>
    </row>
    <row r="365" spans="2:9" ht="15.75" customHeight="1">
      <c r="B365" s="9">
        <v>65</v>
      </c>
    </row>
    <row r="366" spans="2:9" ht="15.75" customHeight="1">
      <c r="B366" s="9">
        <v>12</v>
      </c>
    </row>
    <row r="367" spans="2:9" ht="15.75" customHeight="1"/>
    <row r="368" spans="2:9" ht="15.75" customHeight="1">
      <c r="B368" s="84" t="s">
        <v>128</v>
      </c>
      <c r="C368" s="83"/>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B324:C324"/>
    <mergeCell ref="B334:C334"/>
    <mergeCell ref="B368:C368"/>
    <mergeCell ref="B141:C141"/>
    <mergeCell ref="B156:C156"/>
    <mergeCell ref="B166:C166"/>
    <mergeCell ref="B184:C184"/>
    <mergeCell ref="B199:C199"/>
    <mergeCell ref="B212:C212"/>
    <mergeCell ref="B229:C229"/>
    <mergeCell ref="B107:C107"/>
    <mergeCell ref="B127:C127"/>
    <mergeCell ref="B264:C264"/>
    <mergeCell ref="B299:C299"/>
    <mergeCell ref="B309:C309"/>
    <mergeCell ref="B15:C15"/>
    <mergeCell ref="B33:C33"/>
    <mergeCell ref="B52:C52"/>
    <mergeCell ref="B72:C72"/>
    <mergeCell ref="B90:C90"/>
  </mergeCells>
  <hyperlinks>
    <hyperlink ref="G1" r:id="rId1" xr:uid="{00000000-0004-0000-0400-000000000000}"/>
    <hyperlink ref="B15" location="'LIST OF FUNCTIONS'!A1" display="Back to LIST OF FUNCTIONS" xr:uid="{00000000-0004-0000-0400-000001000000}"/>
    <hyperlink ref="B33" location="'LIST OF FUNCTIONS'!A1" display="Back to LIST OF FUNCTIONS" xr:uid="{00000000-0004-0000-0400-000002000000}"/>
    <hyperlink ref="B52" location="'LIST OF FUNCTIONS'!A1" display="Back to LIST OF FUNCTIONS" xr:uid="{00000000-0004-0000-0400-000003000000}"/>
    <hyperlink ref="B72" location="'LIST OF FUNCTIONS'!A1" display="Back to LIST OF FUNCTIONS" xr:uid="{00000000-0004-0000-0400-000004000000}"/>
    <hyperlink ref="B90" location="'LIST OF FUNCTIONS'!A1" display="Back to LIST OF FUNCTIONS" xr:uid="{00000000-0004-0000-0400-000005000000}"/>
    <hyperlink ref="B107" location="'LIST OF FUNCTIONS'!A1" display="Back to LIST OF FUNCTIONS" xr:uid="{00000000-0004-0000-0400-000006000000}"/>
    <hyperlink ref="B127" location="'LIST OF FUNCTIONS'!A1" display="Back to LIST OF FUNCTIONS" xr:uid="{00000000-0004-0000-0400-000007000000}"/>
    <hyperlink ref="B141" location="'LIST OF FUNCTIONS'!A1" display="Back to LIST OF FUNCTIONS" xr:uid="{00000000-0004-0000-0400-000008000000}"/>
    <hyperlink ref="B156" location="'LIST OF FUNCTIONS'!A1" display="Back to LIST OF FUNCTIONS" xr:uid="{00000000-0004-0000-0400-000009000000}"/>
    <hyperlink ref="B166" location="'LIST OF FUNCTIONS'!A1" display="Back to LIST OF FUNCTIONS" xr:uid="{00000000-0004-0000-0400-00000A000000}"/>
    <hyperlink ref="B184" location="'LIST OF FUNCTIONS'!A1" display="Back to LIST OF FUNCTIONS" xr:uid="{00000000-0004-0000-0400-00000B000000}"/>
    <hyperlink ref="B199" location="'LIST OF FUNCTIONS'!A1" display="Back to LIST OF FUNCTIONS" xr:uid="{00000000-0004-0000-0400-00000C000000}"/>
    <hyperlink ref="B212" location="'LIST OF FUNCTIONS'!A1" display="Back to LIST OF FUNCTIONS" xr:uid="{00000000-0004-0000-0400-00000D000000}"/>
    <hyperlink ref="B229" location="'LIST OF FUNCTIONS'!A1" display="Back to LIST OF FUNCTIONS" xr:uid="{00000000-0004-0000-0400-00000E000000}"/>
    <hyperlink ref="B264" location="'LIST OF FUNCTIONS'!A1" display="Back to LIST OF FUNCTIONS" xr:uid="{00000000-0004-0000-0400-00000F000000}"/>
    <hyperlink ref="B299" location="'LIST OF FUNCTIONS'!A1" display="Back to LIST OF FUNCTIONS" xr:uid="{00000000-0004-0000-0400-000010000000}"/>
    <hyperlink ref="B309" location="'LIST OF FUNCTIONS'!A1" display="Back to LIST OF FUNCTIONS" xr:uid="{00000000-0004-0000-0400-000011000000}"/>
    <hyperlink ref="B324" location="'LIST OF FUNCTIONS'!A1" display="Back to LIST OF FUNCTIONS" xr:uid="{00000000-0004-0000-0400-000012000000}"/>
    <hyperlink ref="B334" location="'LIST OF FUNCTIONS'!A1" display="Back to LIST OF FUNCTIONS" xr:uid="{00000000-0004-0000-0400-000013000000}"/>
    <hyperlink ref="B368" location="'LIST OF FUNCTIONS'!A1" display="Back to LIST OF FUNCTIONS" xr:uid="{00000000-0004-0000-0400-000014000000}"/>
  </hyperlinks>
  <pageMargins left="0.7" right="0.7" top="0.75" bottom="0.75" header="0" footer="0"/>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4.42578125" defaultRowHeight="15" customHeight="1"/>
  <cols>
    <col min="1" max="1" width="3.85546875" customWidth="1"/>
    <col min="2" max="2" width="19.7109375" customWidth="1"/>
    <col min="3" max="5" width="1.7109375" customWidth="1"/>
    <col min="6" max="6" width="35.28515625" customWidth="1"/>
    <col min="7" max="7" width="22.5703125" customWidth="1"/>
    <col min="8" max="8" width="50" customWidth="1"/>
    <col min="9" max="26" width="8.7109375" customWidth="1"/>
  </cols>
  <sheetData>
    <row r="1" spans="1:26">
      <c r="A1" s="7"/>
      <c r="B1" s="7"/>
      <c r="C1" s="7"/>
      <c r="D1" s="7"/>
      <c r="E1" s="7"/>
      <c r="F1" s="7"/>
      <c r="G1" s="11" t="s">
        <v>1</v>
      </c>
      <c r="H1" s="7"/>
      <c r="I1" s="7"/>
      <c r="J1" s="7"/>
      <c r="K1" s="7"/>
      <c r="L1" s="7"/>
      <c r="M1" s="7"/>
      <c r="N1" s="7"/>
      <c r="O1" s="7"/>
      <c r="P1" s="7"/>
      <c r="Q1" s="7"/>
      <c r="R1" s="7"/>
      <c r="S1" s="7"/>
      <c r="T1" s="7"/>
      <c r="U1" s="7"/>
      <c r="V1" s="7"/>
      <c r="W1" s="7"/>
      <c r="X1" s="7"/>
      <c r="Y1" s="7"/>
      <c r="Z1" s="7"/>
    </row>
    <row r="2" spans="1:26" ht="22.5">
      <c r="B2" s="29" t="s">
        <v>414</v>
      </c>
      <c r="C2" s="30"/>
      <c r="D2" s="30"/>
      <c r="E2" s="30"/>
      <c r="F2" s="30"/>
      <c r="G2" s="31"/>
      <c r="H2" s="32"/>
    </row>
    <row r="3" spans="1:26">
      <c r="B3" s="24" t="s">
        <v>415</v>
      </c>
      <c r="C3" s="25"/>
      <c r="D3" s="25"/>
      <c r="E3" s="25"/>
      <c r="F3" s="25"/>
      <c r="G3" s="25"/>
      <c r="H3" s="26"/>
    </row>
    <row r="5" spans="1:26">
      <c r="B5" s="21" t="s">
        <v>416</v>
      </c>
      <c r="F5" s="21" t="s">
        <v>222</v>
      </c>
      <c r="G5" s="21" t="s">
        <v>117</v>
      </c>
      <c r="H5" s="21" t="s">
        <v>118</v>
      </c>
    </row>
    <row r="6" spans="1:26">
      <c r="B6" s="9" t="s">
        <v>417</v>
      </c>
      <c r="F6" s="9" t="e">
        <f t="shared" ref="F6:F11" ca="1" si="0">_xludf.FORMULATEXT(G6)</f>
        <v>#NAME?</v>
      </c>
      <c r="G6" s="9">
        <f>FIND("r", B6)</f>
        <v>3</v>
      </c>
      <c r="H6" s="9" t="s">
        <v>418</v>
      </c>
    </row>
    <row r="7" spans="1:26">
      <c r="F7" s="9" t="e">
        <f t="shared" ca="1" si="0"/>
        <v>#NAME?</v>
      </c>
      <c r="G7" s="9">
        <f>FIND("r", B6, 1)</f>
        <v>3</v>
      </c>
      <c r="H7" s="9" t="s">
        <v>418</v>
      </c>
    </row>
    <row r="8" spans="1:26">
      <c r="F8" s="9" t="e">
        <f t="shared" ca="1" si="0"/>
        <v>#NAME?</v>
      </c>
      <c r="G8" s="9">
        <f>FIND("r", B6, 2)</f>
        <v>3</v>
      </c>
      <c r="H8" s="33" t="s">
        <v>419</v>
      </c>
    </row>
    <row r="9" spans="1:26">
      <c r="F9" s="9" t="e">
        <f t="shared" ca="1" si="0"/>
        <v>#NAME?</v>
      </c>
      <c r="G9" s="9">
        <f>FIND("r", B6, 3)</f>
        <v>3</v>
      </c>
      <c r="H9" s="9" t="s">
        <v>420</v>
      </c>
    </row>
    <row r="10" spans="1:26">
      <c r="F10" s="9" t="e">
        <f t="shared" ca="1" si="0"/>
        <v>#NAME?</v>
      </c>
      <c r="G10" s="9">
        <f>FIND("r", B6, 4)</f>
        <v>14</v>
      </c>
      <c r="H10" s="9" t="s">
        <v>421</v>
      </c>
    </row>
    <row r="11" spans="1:26">
      <c r="F11" s="9" t="e">
        <f t="shared" ca="1" si="0"/>
        <v>#NAME?</v>
      </c>
      <c r="G11" s="9">
        <f>FIND("R", B6)</f>
        <v>16</v>
      </c>
      <c r="H11" s="9" t="s">
        <v>422</v>
      </c>
    </row>
    <row r="21" spans="2:8" ht="15.75" customHeight="1"/>
    <row r="22" spans="2:8" ht="15.75" customHeight="1"/>
    <row r="23" spans="2:8" ht="15.75" customHeight="1"/>
    <row r="24" spans="2:8" ht="15.75" customHeight="1"/>
    <row r="25" spans="2:8" ht="15.75" customHeight="1"/>
    <row r="26" spans="2:8" ht="15.75" customHeight="1"/>
    <row r="27" spans="2:8" ht="15.75" customHeight="1">
      <c r="B27" s="84" t="s">
        <v>128</v>
      </c>
      <c r="C27" s="83"/>
    </row>
    <row r="28" spans="2:8" ht="15.75" customHeight="1"/>
    <row r="29" spans="2:8" ht="15.75" customHeight="1">
      <c r="B29" s="29" t="s">
        <v>423</v>
      </c>
      <c r="C29" s="30"/>
      <c r="D29" s="30"/>
      <c r="E29" s="30"/>
      <c r="F29" s="30"/>
      <c r="G29" s="31"/>
      <c r="H29" s="32"/>
    </row>
    <row r="30" spans="2:8" ht="15.75" customHeight="1">
      <c r="B30" s="24" t="s">
        <v>424</v>
      </c>
      <c r="C30" s="25"/>
      <c r="D30" s="25"/>
      <c r="E30" s="25"/>
      <c r="F30" s="25"/>
      <c r="G30" s="25"/>
      <c r="H30" s="26"/>
    </row>
    <row r="31" spans="2:8" ht="15.75" customHeight="1"/>
    <row r="32" spans="2:8" ht="15.75" customHeight="1">
      <c r="B32" s="21" t="s">
        <v>416</v>
      </c>
      <c r="F32" s="21" t="s">
        <v>222</v>
      </c>
      <c r="G32" s="21" t="s">
        <v>117</v>
      </c>
      <c r="H32" s="21" t="s">
        <v>118</v>
      </c>
    </row>
    <row r="33" spans="2:8" ht="15.75" customHeight="1">
      <c r="B33" s="9" t="s">
        <v>417</v>
      </c>
      <c r="F33" s="9" t="e">
        <f t="shared" ref="F33:F40" ca="1" si="1">_xludf.FORMULATEXT(G33)</f>
        <v>#NAME?</v>
      </c>
      <c r="G33" s="9">
        <f>SEARCH("r", B33)</f>
        <v>3</v>
      </c>
      <c r="H33" s="9" t="s">
        <v>418</v>
      </c>
    </row>
    <row r="34" spans="2:8" ht="15.75" customHeight="1">
      <c r="B34" s="9" t="s">
        <v>425</v>
      </c>
      <c r="F34" s="9" t="e">
        <f t="shared" ca="1" si="1"/>
        <v>#NAME?</v>
      </c>
      <c r="G34" s="9">
        <f>SEARCH("r", B33, 1)</f>
        <v>3</v>
      </c>
      <c r="H34" s="9" t="s">
        <v>418</v>
      </c>
    </row>
    <row r="35" spans="2:8" ht="15.75" customHeight="1">
      <c r="B35" s="9" t="s">
        <v>426</v>
      </c>
      <c r="F35" s="9" t="e">
        <f t="shared" ca="1" si="1"/>
        <v>#NAME?</v>
      </c>
      <c r="G35" s="9">
        <f>SEARCH("r", B33, 2)</f>
        <v>3</v>
      </c>
      <c r="H35" s="33" t="s">
        <v>419</v>
      </c>
    </row>
    <row r="36" spans="2:8" ht="15.75" customHeight="1">
      <c r="F36" s="9" t="e">
        <f t="shared" ca="1" si="1"/>
        <v>#NAME?</v>
      </c>
      <c r="G36" s="9">
        <f>SEARCH("r", B33, 3)</f>
        <v>3</v>
      </c>
      <c r="H36" s="9" t="s">
        <v>420</v>
      </c>
    </row>
    <row r="37" spans="2:8" ht="15.75" customHeight="1">
      <c r="F37" s="9" t="e">
        <f t="shared" ca="1" si="1"/>
        <v>#NAME?</v>
      </c>
      <c r="G37" s="9">
        <f>SEARCH("r", B33, 4)</f>
        <v>14</v>
      </c>
      <c r="H37" s="9" t="s">
        <v>421</v>
      </c>
    </row>
    <row r="38" spans="2:8" ht="15.75" customHeight="1">
      <c r="F38" s="9" t="e">
        <f t="shared" ca="1" si="1"/>
        <v>#NAME?</v>
      </c>
      <c r="G38" s="9">
        <f>SEARCH("R", B33)</f>
        <v>3</v>
      </c>
      <c r="H38" s="33" t="s">
        <v>427</v>
      </c>
    </row>
    <row r="39" spans="2:8" ht="15.75" customHeight="1">
      <c r="F39" s="9" t="e">
        <f t="shared" ca="1" si="1"/>
        <v>#NAME?</v>
      </c>
      <c r="G39" s="9">
        <f>SEARCH(" ", B34)</f>
        <v>6</v>
      </c>
      <c r="H39" s="9" t="s">
        <v>428</v>
      </c>
    </row>
    <row r="40" spans="2:8" ht="15.75" customHeight="1">
      <c r="F40" s="9" t="e">
        <f t="shared" ca="1" si="1"/>
        <v>#NAME?</v>
      </c>
      <c r="G40" s="9">
        <f>SEARCH("""",B35)</f>
        <v>5</v>
      </c>
      <c r="H40" s="9" t="s">
        <v>429</v>
      </c>
    </row>
    <row r="41" spans="2:8" ht="15.75" customHeight="1"/>
    <row r="42" spans="2:8" ht="15.75" customHeight="1"/>
    <row r="43" spans="2:8" ht="15.75" customHeight="1"/>
    <row r="44" spans="2:8" ht="15.75" customHeight="1"/>
    <row r="45" spans="2:8" ht="15.75" customHeight="1"/>
    <row r="46" spans="2:8" ht="15.75" customHeight="1"/>
    <row r="47" spans="2:8" ht="15.75" customHeight="1"/>
    <row r="48" spans="2:8" ht="15.75" customHeight="1"/>
    <row r="49" spans="2:8" ht="15.75" customHeight="1"/>
    <row r="50" spans="2:8" ht="15.75" customHeight="1"/>
    <row r="51" spans="2:8" ht="15.75" customHeight="1"/>
    <row r="52" spans="2:8" ht="15.75" customHeight="1"/>
    <row r="53" spans="2:8" ht="15.75" customHeight="1"/>
    <row r="54" spans="2:8" ht="15.75" customHeight="1"/>
    <row r="55" spans="2:8" ht="15.75" customHeight="1"/>
    <row r="56" spans="2:8" ht="15.75" customHeight="1">
      <c r="B56" s="84" t="s">
        <v>128</v>
      </c>
      <c r="C56" s="83"/>
    </row>
    <row r="57" spans="2:8" ht="15.75" customHeight="1"/>
    <row r="58" spans="2:8" ht="15.75" customHeight="1"/>
    <row r="59" spans="2:8" ht="15.75" customHeight="1">
      <c r="B59" s="29" t="s">
        <v>430</v>
      </c>
      <c r="C59" s="30"/>
      <c r="D59" s="30"/>
      <c r="E59" s="30"/>
      <c r="F59" s="30"/>
      <c r="G59" s="31"/>
      <c r="H59" s="32"/>
    </row>
    <row r="60" spans="2:8" ht="15.75" customHeight="1">
      <c r="B60" s="24" t="s">
        <v>431</v>
      </c>
      <c r="C60" s="25"/>
      <c r="D60" s="25"/>
      <c r="E60" s="25"/>
      <c r="F60" s="25"/>
      <c r="G60" s="25"/>
      <c r="H60" s="26"/>
    </row>
    <row r="61" spans="2:8" ht="15.75" customHeight="1"/>
    <row r="62" spans="2:8" ht="15.75" customHeight="1">
      <c r="B62" s="21" t="s">
        <v>416</v>
      </c>
      <c r="F62" s="21" t="s">
        <v>222</v>
      </c>
      <c r="G62" s="21" t="s">
        <v>117</v>
      </c>
      <c r="H62" s="21" t="s">
        <v>118</v>
      </c>
    </row>
    <row r="63" spans="2:8" ht="15.75" customHeight="1">
      <c r="B63" s="9" t="s">
        <v>432</v>
      </c>
      <c r="F63" s="9" t="e">
        <f t="shared" ref="F63:F66" ca="1" si="2">_xludf.FORMULATEXT(G63)</f>
        <v>#NAME?</v>
      </c>
      <c r="G63" s="9" t="str">
        <f>SUBSTITUTE(B63, "Sold", "Bought")</f>
        <v>Quantity Bought Bought</v>
      </c>
      <c r="H63" s="9" t="s">
        <v>433</v>
      </c>
    </row>
    <row r="64" spans="2:8" ht="15.75" customHeight="1">
      <c r="B64" s="9" t="s">
        <v>434</v>
      </c>
      <c r="F64" s="9" t="e">
        <f t="shared" ca="1" si="2"/>
        <v>#NAME?</v>
      </c>
      <c r="G64" s="9" t="str">
        <f>SUBSTITUTE(B63, "Sold", "Bought", 1)</f>
        <v>Quantity Bought Sold</v>
      </c>
      <c r="H64" s="9" t="s">
        <v>435</v>
      </c>
    </row>
    <row r="65" spans="2:8" ht="15.75" customHeight="1">
      <c r="B65" s="9" t="s">
        <v>436</v>
      </c>
      <c r="F65" s="9" t="e">
        <f t="shared" ca="1" si="2"/>
        <v>#NAME?</v>
      </c>
      <c r="G65" s="9" t="str">
        <f>SUBSTITUTE(B63, "Sold", "Bought", 2)</f>
        <v>Quantity Sold Bought</v>
      </c>
      <c r="H65" s="9" t="s">
        <v>437</v>
      </c>
    </row>
    <row r="66" spans="2:8" ht="15.75" customHeight="1">
      <c r="F66" s="9" t="e">
        <f t="shared" ca="1" si="2"/>
        <v>#NAME?</v>
      </c>
      <c r="G66" s="9" t="str">
        <f>SUBSTITUTE(B64, "08", "13")</f>
        <v>Year 2013</v>
      </c>
      <c r="H66" s="9" t="s">
        <v>438</v>
      </c>
    </row>
    <row r="67" spans="2:8" ht="15.75" customHeight="1"/>
    <row r="68" spans="2:8" ht="15.75" customHeight="1">
      <c r="B68" s="84" t="s">
        <v>128</v>
      </c>
      <c r="C68" s="83"/>
    </row>
    <row r="69" spans="2:8" ht="15.75" customHeight="1"/>
    <row r="70" spans="2:8" ht="15.75" customHeight="1">
      <c r="B70" s="29" t="s">
        <v>439</v>
      </c>
      <c r="C70" s="30"/>
      <c r="D70" s="30"/>
      <c r="E70" s="30"/>
      <c r="F70" s="30"/>
      <c r="G70" s="31"/>
      <c r="H70" s="32"/>
    </row>
    <row r="71" spans="2:8" ht="15.75" customHeight="1">
      <c r="B71" s="24" t="s">
        <v>440</v>
      </c>
      <c r="C71" s="25"/>
      <c r="D71" s="25"/>
      <c r="E71" s="25"/>
      <c r="F71" s="25"/>
      <c r="G71" s="25"/>
      <c r="H71" s="26"/>
    </row>
    <row r="72" spans="2:8" ht="15.75" customHeight="1"/>
    <row r="73" spans="2:8" ht="15.75" customHeight="1">
      <c r="B73" s="21" t="s">
        <v>416</v>
      </c>
      <c r="F73" s="21" t="s">
        <v>222</v>
      </c>
      <c r="G73" s="21" t="s">
        <v>117</v>
      </c>
      <c r="H73" s="21" t="s">
        <v>118</v>
      </c>
    </row>
    <row r="74" spans="2:8" ht="15.75" customHeight="1">
      <c r="B74" s="9" t="s">
        <v>441</v>
      </c>
      <c r="F74" s="9" t="e">
        <f t="shared" ref="F74:F81" ca="1" si="3">_xludf.FORMULATEXT(G74)</f>
        <v>#NAME?</v>
      </c>
      <c r="G74" s="9" t="str">
        <f>REPLACE(B74, 9, 1, "Kawser")</f>
        <v>Marissa Kawserhan</v>
      </c>
      <c r="H74" s="9" t="s">
        <v>442</v>
      </c>
    </row>
    <row r="75" spans="2:8" ht="15.75" customHeight="1">
      <c r="B75" s="9">
        <v>2015</v>
      </c>
      <c r="F75" s="9" t="e">
        <f t="shared" ca="1" si="3"/>
        <v>#NAME?</v>
      </c>
      <c r="G75" s="9" t="str">
        <f>REPLACE(B74, 9, 2, "Kawser")</f>
        <v>Marissa Kawseran</v>
      </c>
      <c r="H75" s="9" t="s">
        <v>443</v>
      </c>
    </row>
    <row r="76" spans="2:8" ht="15.75" customHeight="1">
      <c r="B76" s="9">
        <v>9876543210</v>
      </c>
      <c r="F76" s="9" t="e">
        <f t="shared" ca="1" si="3"/>
        <v>#NAME?</v>
      </c>
      <c r="G76" s="9" t="str">
        <f>REPLACE(B74, 9, 3, "Kawser")</f>
        <v>Marissa Kawsern</v>
      </c>
      <c r="H76" s="9" t="s">
        <v>444</v>
      </c>
    </row>
    <row r="77" spans="2:8" ht="15.75" customHeight="1">
      <c r="F77" s="9" t="e">
        <f t="shared" ca="1" si="3"/>
        <v>#NAME?</v>
      </c>
      <c r="G77" s="9" t="str">
        <f>REPLACE(B74, 9, 4, "Kawser")</f>
        <v>Marissa Kawser</v>
      </c>
      <c r="H77" s="33" t="s">
        <v>445</v>
      </c>
    </row>
    <row r="78" spans="2:8" ht="15.75" customHeight="1">
      <c r="F78" s="9" t="e">
        <f t="shared" ca="1" si="3"/>
        <v>#NAME?</v>
      </c>
      <c r="G78" s="9" t="str">
        <f>REPLACE(B74, 1, 1, "Kawser")</f>
        <v>Kawserarissa Khan</v>
      </c>
      <c r="H78" s="9" t="s">
        <v>446</v>
      </c>
    </row>
    <row r="79" spans="2:8" ht="15.75" customHeight="1">
      <c r="F79" s="9" t="e">
        <f t="shared" ca="1" si="3"/>
        <v>#NAME?</v>
      </c>
      <c r="G79" s="9" t="str">
        <f>REPLACE(B74, 2, 2, "Kawser")</f>
        <v>MKawserissa Khan</v>
      </c>
      <c r="H79" s="9" t="s">
        <v>446</v>
      </c>
    </row>
    <row r="80" spans="2:8" ht="15.75" customHeight="1">
      <c r="F80" s="9" t="e">
        <f t="shared" ca="1" si="3"/>
        <v>#NAME?</v>
      </c>
      <c r="G80" s="9" t="str">
        <f>REPLACE(B74, 3, 3, "Kawser")</f>
        <v>MaKawsersa Khan</v>
      </c>
      <c r="H80" s="9" t="s">
        <v>446</v>
      </c>
    </row>
    <row r="81" spans="2:8" ht="15.75" customHeight="1">
      <c r="B81" s="84" t="s">
        <v>128</v>
      </c>
      <c r="C81" s="83"/>
      <c r="F81" s="9" t="e">
        <f t="shared" ca="1" si="3"/>
        <v>#NAME?</v>
      </c>
      <c r="G81" s="9" t="str">
        <f>REPLACE(B74, 4, 4, "Kawser")</f>
        <v>MarKawser Khan</v>
      </c>
      <c r="H81" s="9" t="s">
        <v>446</v>
      </c>
    </row>
    <row r="82" spans="2:8" ht="15.75" customHeight="1"/>
    <row r="83" spans="2:8" ht="15.75" customHeight="1"/>
    <row r="84" spans="2:8" ht="15.75" customHeight="1"/>
    <row r="85" spans="2:8" ht="15.75" customHeight="1"/>
    <row r="86" spans="2:8" ht="15.75" customHeight="1"/>
    <row r="87" spans="2:8" ht="15.75" customHeight="1"/>
    <row r="88" spans="2:8" ht="15.75" customHeight="1"/>
    <row r="89" spans="2:8" ht="15.75" customHeight="1"/>
    <row r="90" spans="2:8" ht="15.75" customHeight="1"/>
    <row r="91" spans="2:8" ht="15.75" customHeight="1"/>
    <row r="92" spans="2:8" ht="15.75" customHeight="1"/>
    <row r="93" spans="2:8" ht="15.75" customHeight="1"/>
    <row r="94" spans="2:8" ht="15.75" customHeight="1"/>
    <row r="95" spans="2:8" ht="15.75" customHeight="1"/>
    <row r="96" spans="2:8"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7:C27"/>
    <mergeCell ref="B56:C56"/>
    <mergeCell ref="B68:C68"/>
    <mergeCell ref="B81:C81"/>
  </mergeCells>
  <hyperlinks>
    <hyperlink ref="G1" r:id="rId1" xr:uid="{00000000-0004-0000-0500-000000000000}"/>
    <hyperlink ref="B27" location="'LIST OF FUNCTIONS'!A1" display="Back to LIST OF FUNCTIONS" xr:uid="{00000000-0004-0000-0500-000001000000}"/>
    <hyperlink ref="B56" location="'LIST OF FUNCTIONS'!A1" display="Back to LIST OF FUNCTIONS" xr:uid="{00000000-0004-0000-0500-000002000000}"/>
    <hyperlink ref="B68" location="'LIST OF FUNCTIONS'!A1" display="Back to LIST OF FUNCTIONS" xr:uid="{00000000-0004-0000-0500-000003000000}"/>
    <hyperlink ref="B81" location="'LIST OF FUNCTIONS'!A1" display="Back to LIST OF FUNCTIONS" xr:uid="{00000000-0004-0000-0500-000004000000}"/>
  </hyperlinks>
  <pageMargins left="0.7" right="0.7" top="0.75" bottom="0.75" header="0" footer="0"/>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1000"/>
  <sheetViews>
    <sheetView showGridLines="0" workbookViewId="0"/>
  </sheetViews>
  <sheetFormatPr defaultColWidth="14.42578125" defaultRowHeight="15" customHeight="1"/>
  <cols>
    <col min="1" max="1" width="4.85546875" customWidth="1"/>
    <col min="2" max="2" width="12.5703125" customWidth="1"/>
    <col min="3" max="3" width="12" customWidth="1"/>
    <col min="4" max="4" width="12.5703125" customWidth="1"/>
    <col min="5" max="5" width="10" customWidth="1"/>
    <col min="6" max="6" width="12.28515625" customWidth="1"/>
    <col min="7" max="7" width="3.28515625" customWidth="1"/>
    <col min="8" max="8" width="38.140625" customWidth="1"/>
    <col min="9" max="9" width="11.5703125" customWidth="1"/>
    <col min="10" max="10" width="54.140625" customWidth="1"/>
    <col min="11" max="26" width="8.7109375" customWidth="1"/>
  </cols>
  <sheetData>
    <row r="1" spans="2:10">
      <c r="H1" s="11" t="s">
        <v>1</v>
      </c>
    </row>
    <row r="2" spans="2:10" ht="22.5">
      <c r="B2" s="29" t="s">
        <v>447</v>
      </c>
      <c r="C2" s="30"/>
      <c r="D2" s="30"/>
      <c r="E2" s="30"/>
      <c r="F2" s="30"/>
      <c r="G2" s="30"/>
      <c r="H2" s="30"/>
      <c r="I2" s="30"/>
      <c r="J2" s="38"/>
    </row>
    <row r="3" spans="2:10">
      <c r="B3" s="24" t="s">
        <v>448</v>
      </c>
      <c r="C3" s="25"/>
      <c r="D3" s="25"/>
      <c r="E3" s="25"/>
      <c r="F3" s="25"/>
      <c r="G3" s="25"/>
      <c r="H3" s="25"/>
      <c r="I3" s="25"/>
      <c r="J3" s="26"/>
    </row>
    <row r="5" spans="2:10">
      <c r="B5" s="21" t="s">
        <v>449</v>
      </c>
      <c r="C5" s="85" t="s">
        <v>450</v>
      </c>
      <c r="D5" s="86"/>
      <c r="E5" s="39"/>
      <c r="F5" s="39"/>
    </row>
    <row r="6" spans="2:10" ht="74.25" customHeight="1">
      <c r="B6" s="40" t="s">
        <v>451</v>
      </c>
      <c r="C6" s="87" t="s">
        <v>452</v>
      </c>
      <c r="D6" s="88"/>
      <c r="E6" s="88"/>
      <c r="F6" s="89"/>
      <c r="G6" s="41"/>
    </row>
    <row r="7" spans="2:10" ht="74.25" customHeight="1">
      <c r="B7" s="40">
        <v>0</v>
      </c>
      <c r="C7" s="87" t="s">
        <v>453</v>
      </c>
      <c r="D7" s="88"/>
      <c r="E7" s="88"/>
      <c r="F7" s="89"/>
      <c r="G7" s="41"/>
    </row>
    <row r="8" spans="2:10" ht="74.25" customHeight="1">
      <c r="B8" s="40">
        <v>-1</v>
      </c>
      <c r="C8" s="87" t="s">
        <v>454</v>
      </c>
      <c r="D8" s="88"/>
      <c r="E8" s="88"/>
      <c r="F8" s="89"/>
      <c r="G8" s="41"/>
    </row>
    <row r="10" spans="2:10" ht="26.25">
      <c r="B10" s="21" t="s">
        <v>258</v>
      </c>
      <c r="C10" s="37" t="s">
        <v>455</v>
      </c>
      <c r="D10" s="37" t="s">
        <v>456</v>
      </c>
      <c r="E10" s="37" t="s">
        <v>457</v>
      </c>
      <c r="H10" s="21" t="s">
        <v>222</v>
      </c>
      <c r="I10" s="37" t="s">
        <v>117</v>
      </c>
      <c r="J10" s="37" t="s">
        <v>118</v>
      </c>
    </row>
    <row r="11" spans="2:10" ht="39">
      <c r="B11" s="9" t="s">
        <v>138</v>
      </c>
      <c r="C11" s="9">
        <v>35</v>
      </c>
      <c r="D11" s="9">
        <v>45</v>
      </c>
      <c r="E11" s="9">
        <v>25</v>
      </c>
      <c r="H11" s="9" t="e">
        <f t="shared" ref="H11:H15" ca="1" si="0">_xludf.FORMULATEXT(I11)</f>
        <v>#NAME?</v>
      </c>
      <c r="I11" s="9">
        <f>MATCH(41, C11:C14, 1)</f>
        <v>3</v>
      </c>
      <c r="J11" s="33" t="s">
        <v>458</v>
      </c>
    </row>
    <row r="12" spans="2:10">
      <c r="B12" s="9" t="s">
        <v>119</v>
      </c>
      <c r="C12" s="9">
        <v>38</v>
      </c>
      <c r="D12" s="9">
        <v>40</v>
      </c>
      <c r="E12" s="9">
        <v>30</v>
      </c>
      <c r="H12" s="9" t="e">
        <f t="shared" ca="1" si="0"/>
        <v>#NAME?</v>
      </c>
      <c r="I12" s="9" t="e">
        <f>MATCH(41, C11:C14, 0)</f>
        <v>#N/A</v>
      </c>
      <c r="J12" s="9" t="s">
        <v>459</v>
      </c>
    </row>
    <row r="13" spans="2:10" ht="26.25">
      <c r="B13" s="9" t="s">
        <v>269</v>
      </c>
      <c r="C13" s="9">
        <v>40</v>
      </c>
      <c r="D13" s="9">
        <v>38</v>
      </c>
      <c r="E13" s="9">
        <v>28</v>
      </c>
      <c r="H13" s="9" t="e">
        <f t="shared" ca="1" si="0"/>
        <v>#NAME?</v>
      </c>
      <c r="I13" s="9" t="e">
        <f>MATCH(41, C11:C14, -1)</f>
        <v>#N/A</v>
      </c>
      <c r="J13" s="33" t="s">
        <v>460</v>
      </c>
    </row>
    <row r="14" spans="2:10" ht="55.5" customHeight="1">
      <c r="B14" s="9" t="s">
        <v>461</v>
      </c>
      <c r="C14" s="9">
        <v>45</v>
      </c>
      <c r="D14" s="9">
        <v>35</v>
      </c>
      <c r="E14" s="9">
        <v>15</v>
      </c>
      <c r="H14" s="9" t="e">
        <f t="shared" ca="1" si="0"/>
        <v>#NAME?</v>
      </c>
      <c r="I14" s="9">
        <f>MATCH(41, D11:D14, -1)</f>
        <v>1</v>
      </c>
      <c r="J14" s="33" t="s">
        <v>462</v>
      </c>
    </row>
    <row r="15" spans="2:10" ht="26.25">
      <c r="H15" s="9" t="e">
        <f t="shared" ca="1" si="0"/>
        <v>#NAME?</v>
      </c>
      <c r="I15" s="9">
        <f>MATCH(28, E11:E14, 0)</f>
        <v>3</v>
      </c>
      <c r="J15" s="33" t="s">
        <v>463</v>
      </c>
    </row>
    <row r="16" spans="2:10">
      <c r="B16" s="84" t="s">
        <v>128</v>
      </c>
      <c r="C16" s="83"/>
    </row>
    <row r="18" spans="2:10" ht="22.5">
      <c r="B18" s="29" t="s">
        <v>464</v>
      </c>
      <c r="C18" s="30"/>
      <c r="D18" s="30"/>
      <c r="E18" s="30"/>
      <c r="F18" s="30"/>
      <c r="G18" s="30"/>
      <c r="H18" s="30"/>
      <c r="I18" s="30"/>
      <c r="J18" s="38"/>
    </row>
    <row r="19" spans="2:10">
      <c r="B19" s="24" t="s">
        <v>465</v>
      </c>
      <c r="C19" s="25"/>
      <c r="D19" s="25"/>
      <c r="E19" s="25"/>
      <c r="F19" s="25"/>
      <c r="G19" s="25"/>
      <c r="H19" s="25"/>
      <c r="I19" s="25"/>
      <c r="J19" s="26"/>
    </row>
    <row r="21" spans="2:10" ht="15.75" customHeight="1">
      <c r="B21" s="21" t="s">
        <v>466</v>
      </c>
      <c r="C21" s="37" t="s">
        <v>467</v>
      </c>
      <c r="D21" s="37" t="s">
        <v>468</v>
      </c>
      <c r="E21" s="37" t="s">
        <v>469</v>
      </c>
      <c r="H21" s="21" t="s">
        <v>222</v>
      </c>
      <c r="I21" s="37" t="s">
        <v>117</v>
      </c>
      <c r="J21" s="37" t="s">
        <v>118</v>
      </c>
    </row>
    <row r="22" spans="2:10" ht="15.75" customHeight="1">
      <c r="B22" s="9" t="s">
        <v>470</v>
      </c>
      <c r="C22" s="9">
        <v>10</v>
      </c>
      <c r="D22" s="9">
        <v>200</v>
      </c>
      <c r="E22" s="9" t="s">
        <v>471</v>
      </c>
      <c r="H22" s="9" t="e">
        <f t="shared" ref="H22:H25" ca="1" si="1">_xludf.FORMULATEXT(I22)</f>
        <v>#NAME?</v>
      </c>
      <c r="I22" s="9">
        <f>LOOKUP("A003", B22:B27, D22:D27)</f>
        <v>300</v>
      </c>
      <c r="J22" s="33" t="s">
        <v>472</v>
      </c>
    </row>
    <row r="23" spans="2:10" ht="15.75" customHeight="1">
      <c r="B23" s="9" t="s">
        <v>473</v>
      </c>
      <c r="C23" s="9">
        <v>20</v>
      </c>
      <c r="D23" s="9">
        <v>500</v>
      </c>
      <c r="E23" s="9" t="s">
        <v>471</v>
      </c>
      <c r="H23" s="9" t="e">
        <f t="shared" ca="1" si="1"/>
        <v>#NAME?</v>
      </c>
      <c r="I23" s="9">
        <f>LOOKUP(20, C22:C27, D22:D27)</f>
        <v>500</v>
      </c>
      <c r="J23" s="33" t="s">
        <v>474</v>
      </c>
    </row>
    <row r="24" spans="2:10" ht="15.75" customHeight="1">
      <c r="B24" s="9" t="s">
        <v>475</v>
      </c>
      <c r="C24" s="9">
        <v>30</v>
      </c>
      <c r="D24" s="9">
        <v>300</v>
      </c>
      <c r="E24" s="9" t="s">
        <v>471</v>
      </c>
      <c r="H24" s="9" t="e">
        <f t="shared" ca="1" si="1"/>
        <v>#NAME?</v>
      </c>
      <c r="I24" s="9">
        <f>LOOKUP(25, C22:C27, D22:D27)</f>
        <v>500</v>
      </c>
      <c r="J24" s="33" t="s">
        <v>476</v>
      </c>
    </row>
    <row r="25" spans="2:10" ht="15.75" customHeight="1">
      <c r="B25" s="9" t="s">
        <v>477</v>
      </c>
      <c r="C25" s="9">
        <v>40</v>
      </c>
      <c r="D25" s="9">
        <v>150</v>
      </c>
      <c r="E25" s="9" t="s">
        <v>471</v>
      </c>
      <c r="H25" s="9" t="e">
        <f t="shared" ca="1" si="1"/>
        <v>#NAME?</v>
      </c>
      <c r="I25" s="9" t="e">
        <f>LOOKUP(5, C22:C27, D22:D27)</f>
        <v>#N/A</v>
      </c>
      <c r="J25" s="33" t="s">
        <v>478</v>
      </c>
    </row>
    <row r="26" spans="2:10" ht="15.75" customHeight="1">
      <c r="B26" s="9" t="s">
        <v>479</v>
      </c>
      <c r="C26" s="9">
        <v>50</v>
      </c>
      <c r="D26" s="9">
        <v>225</v>
      </c>
      <c r="E26" s="9"/>
      <c r="H26" s="9"/>
      <c r="I26" s="9"/>
      <c r="J26" s="33"/>
    </row>
    <row r="27" spans="2:10" ht="15.75" customHeight="1">
      <c r="B27" s="9" t="s">
        <v>480</v>
      </c>
      <c r="C27" s="9">
        <v>60</v>
      </c>
      <c r="D27" s="9">
        <v>525</v>
      </c>
      <c r="E27" s="9"/>
    </row>
    <row r="28" spans="2:10" ht="15.75" customHeight="1"/>
    <row r="29" spans="2:10" ht="15.75" customHeight="1"/>
    <row r="30" spans="2:10" ht="15.75" customHeight="1"/>
    <row r="31" spans="2:10" ht="15.75" customHeight="1"/>
    <row r="32" spans="2:10" ht="15.75" customHeight="1"/>
    <row r="33" spans="2:10" ht="15.75" customHeight="1"/>
    <row r="34" spans="2:10" ht="15.75" customHeight="1"/>
    <row r="35" spans="2:10" ht="15.75" customHeight="1"/>
    <row r="36" spans="2:10" ht="15.75" customHeight="1">
      <c r="B36" s="84" t="s">
        <v>128</v>
      </c>
      <c r="C36" s="83"/>
    </row>
    <row r="37" spans="2:10" ht="15.75" customHeight="1"/>
    <row r="38" spans="2:10" ht="15.75" customHeight="1">
      <c r="B38" s="29" t="s">
        <v>481</v>
      </c>
      <c r="C38" s="30"/>
      <c r="D38" s="30"/>
      <c r="E38" s="30"/>
      <c r="F38" s="30"/>
      <c r="G38" s="30"/>
      <c r="H38" s="30"/>
      <c r="I38" s="30"/>
      <c r="J38" s="38"/>
    </row>
    <row r="39" spans="2:10" ht="15.75" customHeight="1">
      <c r="B39" s="24" t="s">
        <v>482</v>
      </c>
      <c r="C39" s="25"/>
      <c r="D39" s="25"/>
      <c r="E39" s="25"/>
      <c r="F39" s="25"/>
      <c r="G39" s="25"/>
      <c r="H39" s="25"/>
      <c r="I39" s="25"/>
      <c r="J39" s="26"/>
    </row>
    <row r="40" spans="2:10" ht="15.75" customHeight="1"/>
    <row r="41" spans="2:10" ht="15.75" customHeight="1">
      <c r="B41" s="21" t="s">
        <v>483</v>
      </c>
      <c r="C41" s="21" t="s">
        <v>484</v>
      </c>
      <c r="D41" s="37" t="s">
        <v>485</v>
      </c>
      <c r="E41" s="37" t="s">
        <v>486</v>
      </c>
      <c r="H41" s="21" t="s">
        <v>222</v>
      </c>
      <c r="I41" s="37" t="s">
        <v>117</v>
      </c>
      <c r="J41" s="37" t="s">
        <v>118</v>
      </c>
    </row>
    <row r="42" spans="2:10" ht="15.75" customHeight="1">
      <c r="B42" s="9" t="s">
        <v>487</v>
      </c>
      <c r="C42" s="9">
        <v>4</v>
      </c>
      <c r="D42" s="9">
        <v>7</v>
      </c>
      <c r="E42" s="9">
        <v>9</v>
      </c>
      <c r="H42" s="9" t="e">
        <f t="shared" ref="H42:H44" ca="1" si="2">_xludf.FORMULATEXT(I42)</f>
        <v>#NAME?</v>
      </c>
      <c r="I42" s="9">
        <f>HLOOKUP("Axles", B41:E44, 2, TRUE)</f>
        <v>4</v>
      </c>
      <c r="J42" s="33" t="s">
        <v>488</v>
      </c>
    </row>
    <row r="43" spans="2:10" ht="15.75" customHeight="1">
      <c r="B43" s="9" t="s">
        <v>489</v>
      </c>
      <c r="C43" s="9">
        <v>5</v>
      </c>
      <c r="D43" s="9">
        <v>8</v>
      </c>
      <c r="E43" s="9">
        <v>10</v>
      </c>
      <c r="H43" s="9" t="e">
        <f t="shared" ca="1" si="2"/>
        <v>#NAME?</v>
      </c>
      <c r="I43" s="9">
        <f>HLOOKUP("Bearings", C41:E44, 3, FALSE)</f>
        <v>8</v>
      </c>
      <c r="J43" s="33" t="s">
        <v>490</v>
      </c>
    </row>
    <row r="44" spans="2:10" ht="15.75" customHeight="1">
      <c r="B44" s="9" t="s">
        <v>491</v>
      </c>
      <c r="C44" s="9">
        <v>6</v>
      </c>
      <c r="D44" s="9">
        <v>9</v>
      </c>
      <c r="E44" s="9">
        <v>11</v>
      </c>
      <c r="H44" s="9" t="e">
        <f t="shared" ca="1" si="2"/>
        <v>#NAME?</v>
      </c>
      <c r="I44" s="9">
        <f>HLOOKUP("B", B41:E44, 3, TRUE)</f>
        <v>5</v>
      </c>
      <c r="J44" s="33" t="s">
        <v>492</v>
      </c>
    </row>
    <row r="45" spans="2:10" ht="15.75" customHeight="1"/>
    <row r="46" spans="2:10" ht="15.75" customHeight="1"/>
    <row r="47" spans="2:10" ht="15.75" customHeight="1"/>
    <row r="48" spans="2:10" ht="15.75" customHeight="1"/>
    <row r="49" spans="2:10" ht="15.75" customHeight="1"/>
    <row r="50" spans="2:10" ht="15.75" customHeight="1"/>
    <row r="51" spans="2:10" ht="15.75" customHeight="1"/>
    <row r="52" spans="2:10" ht="15.75" customHeight="1">
      <c r="B52" s="84" t="s">
        <v>128</v>
      </c>
      <c r="C52" s="83"/>
    </row>
    <row r="53" spans="2:10" ht="15.75" customHeight="1"/>
    <row r="54" spans="2:10" ht="15.75" customHeight="1"/>
    <row r="55" spans="2:10" ht="15.75" customHeight="1">
      <c r="B55" s="29" t="s">
        <v>493</v>
      </c>
      <c r="C55" s="30"/>
      <c r="D55" s="30"/>
      <c r="E55" s="30"/>
      <c r="F55" s="30"/>
      <c r="G55" s="30"/>
      <c r="H55" s="30"/>
      <c r="I55" s="30"/>
      <c r="J55" s="38"/>
    </row>
    <row r="56" spans="2:10" ht="15.75" customHeight="1">
      <c r="B56" s="24" t="s">
        <v>494</v>
      </c>
      <c r="C56" s="25"/>
      <c r="D56" s="25"/>
      <c r="E56" s="25"/>
      <c r="F56" s="25"/>
      <c r="G56" s="25"/>
      <c r="H56" s="25"/>
      <c r="I56" s="25"/>
      <c r="J56" s="26"/>
    </row>
    <row r="57" spans="2:10" ht="15.75" customHeight="1"/>
    <row r="58" spans="2:10" ht="15.75" customHeight="1">
      <c r="B58" s="21" t="s">
        <v>495</v>
      </c>
      <c r="C58" s="21" t="s">
        <v>496</v>
      </c>
      <c r="D58" s="37" t="s">
        <v>497</v>
      </c>
      <c r="E58" s="37" t="s">
        <v>498</v>
      </c>
      <c r="F58" s="21" t="s">
        <v>499</v>
      </c>
      <c r="H58" s="21" t="s">
        <v>222</v>
      </c>
      <c r="I58" s="37" t="s">
        <v>117</v>
      </c>
      <c r="J58" s="37" t="s">
        <v>118</v>
      </c>
    </row>
    <row r="59" spans="2:10" ht="15.75" customHeight="1">
      <c r="B59" s="9">
        <v>101</v>
      </c>
      <c r="C59" s="9" t="s">
        <v>500</v>
      </c>
      <c r="D59" s="9" t="s">
        <v>501</v>
      </c>
      <c r="E59" s="9" t="s">
        <v>502</v>
      </c>
      <c r="F59" s="27">
        <v>25062</v>
      </c>
      <c r="G59" s="42"/>
      <c r="H59" s="9" t="e">
        <f t="shared" ref="H59:H62" ca="1" si="3">_xludf.FORMULATEXT(I59)</f>
        <v>#NAME?</v>
      </c>
      <c r="I59" s="9" t="str">
        <f>VLOOKUP("Leal", C59:F64, 3, FALSE)</f>
        <v>Sales Rep.</v>
      </c>
      <c r="J59" s="33" t="s">
        <v>503</v>
      </c>
    </row>
    <row r="60" spans="2:10" ht="15.75" customHeight="1">
      <c r="B60" s="9">
        <v>105</v>
      </c>
      <c r="C60" s="9" t="s">
        <v>504</v>
      </c>
      <c r="D60" s="9" t="s">
        <v>505</v>
      </c>
      <c r="E60" s="9" t="s">
        <v>506</v>
      </c>
      <c r="F60" s="27">
        <v>19043</v>
      </c>
      <c r="H60" s="9" t="e">
        <f t="shared" ca="1" si="3"/>
        <v>#NAME?</v>
      </c>
      <c r="I60" s="27">
        <f>VLOOKUP(111, B59:F64, 5, FALSE)</f>
        <v>21447</v>
      </c>
      <c r="J60" s="33" t="s">
        <v>507</v>
      </c>
    </row>
    <row r="61" spans="2:10" ht="15.75" customHeight="1">
      <c r="B61" s="9">
        <v>108</v>
      </c>
      <c r="C61" s="9" t="s">
        <v>508</v>
      </c>
      <c r="D61" s="9" t="s">
        <v>509</v>
      </c>
      <c r="E61" s="9" t="s">
        <v>502</v>
      </c>
      <c r="F61" s="27">
        <v>23253</v>
      </c>
      <c r="H61" s="9" t="e">
        <f t="shared" ca="1" si="3"/>
        <v>#NAME?</v>
      </c>
      <c r="I61" s="9" t="e">
        <f>VLOOKUP(110, B59:F64, 4, FALSE)</f>
        <v>#N/A</v>
      </c>
      <c r="J61" s="33" t="s">
        <v>510</v>
      </c>
    </row>
    <row r="62" spans="2:10" ht="15.75" customHeight="1">
      <c r="B62" s="9">
        <v>111</v>
      </c>
      <c r="C62" s="9" t="s">
        <v>511</v>
      </c>
      <c r="D62" s="9" t="s">
        <v>512</v>
      </c>
      <c r="E62" s="9" t="s">
        <v>513</v>
      </c>
      <c r="F62" s="27">
        <v>21447</v>
      </c>
      <c r="H62" s="9" t="e">
        <f t="shared" ca="1" si="3"/>
        <v>#NAME?</v>
      </c>
      <c r="I62" s="9" t="str">
        <f>VLOOKUP(114, B59:F64, 4, TRUE)</f>
        <v>Manager</v>
      </c>
      <c r="J62" s="33" t="s">
        <v>514</v>
      </c>
    </row>
    <row r="63" spans="2:10" ht="15.75" customHeight="1">
      <c r="B63" s="9">
        <v>115</v>
      </c>
      <c r="C63" s="9" t="s">
        <v>515</v>
      </c>
      <c r="D63" s="9" t="s">
        <v>516</v>
      </c>
      <c r="E63" s="9" t="s">
        <v>517</v>
      </c>
      <c r="F63" s="27">
        <v>20182</v>
      </c>
      <c r="G63" s="42"/>
    </row>
    <row r="64" spans="2:10" ht="15.75" customHeight="1">
      <c r="B64" s="9">
        <v>120</v>
      </c>
      <c r="C64" s="9" t="s">
        <v>518</v>
      </c>
      <c r="D64" s="9" t="s">
        <v>519</v>
      </c>
      <c r="E64" s="9" t="s">
        <v>502</v>
      </c>
      <c r="F64" s="27">
        <v>23049</v>
      </c>
      <c r="G64" s="42"/>
    </row>
    <row r="65" spans="2:3" ht="15.75" customHeight="1"/>
    <row r="66" spans="2:3" ht="15.75" customHeight="1">
      <c r="B66" s="84" t="s">
        <v>128</v>
      </c>
      <c r="C66" s="83"/>
    </row>
    <row r="67" spans="2:3" ht="15.75" customHeight="1"/>
    <row r="68" spans="2:3" ht="15.75" customHeight="1"/>
    <row r="69" spans="2:3" ht="15.75" customHeight="1"/>
    <row r="70" spans="2:3" ht="15.75" customHeight="1"/>
    <row r="71" spans="2:3" ht="15.75" customHeight="1"/>
    <row r="72" spans="2:3" ht="15.75" customHeight="1"/>
    <row r="73" spans="2:3" ht="15.75" customHeight="1"/>
    <row r="74" spans="2:3" ht="15.75" customHeight="1"/>
    <row r="75" spans="2:3" ht="15.75" customHeight="1"/>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36:C36"/>
    <mergeCell ref="B52:C52"/>
    <mergeCell ref="B66:C66"/>
    <mergeCell ref="C5:D5"/>
    <mergeCell ref="C6:F6"/>
    <mergeCell ref="C7:F7"/>
    <mergeCell ref="C8:F8"/>
    <mergeCell ref="B16:C16"/>
  </mergeCells>
  <hyperlinks>
    <hyperlink ref="H1" r:id="rId1" xr:uid="{00000000-0004-0000-0600-000000000000}"/>
    <hyperlink ref="B16" location="'LIST OF FUNCTIONS'!A1" display="Back to LIST OF FUNCTIONS" xr:uid="{00000000-0004-0000-0600-000001000000}"/>
    <hyperlink ref="B36" location="'LIST OF FUNCTIONS'!A1" display="Back to LIST OF FUNCTIONS" xr:uid="{00000000-0004-0000-0600-000002000000}"/>
    <hyperlink ref="B52" location="'LIST OF FUNCTIONS'!A1" display="Back to LIST OF FUNCTIONS" xr:uid="{00000000-0004-0000-0600-000003000000}"/>
    <hyperlink ref="B66" location="'LIST OF FUNCTIONS'!A1" display="Back to LIST OF FUNCTIONS" xr:uid="{00000000-0004-0000-0600-000004000000}"/>
  </hyperlinks>
  <pageMargins left="0.7" right="0.7" top="0.75" bottom="0.75" header="0" footer="0"/>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heetViews>
  <sheetFormatPr defaultColWidth="14.42578125" defaultRowHeight="15" customHeight="1"/>
  <cols>
    <col min="1" max="1" width="3.42578125" customWidth="1"/>
    <col min="2" max="2" width="30.85546875" customWidth="1"/>
    <col min="3" max="3" width="11.42578125" customWidth="1"/>
    <col min="4" max="4" width="10" customWidth="1"/>
    <col min="5" max="5" width="9.140625" customWidth="1"/>
    <col min="6" max="6" width="3.85546875" customWidth="1"/>
    <col min="7" max="7" width="38" customWidth="1"/>
    <col min="8" max="8" width="18.42578125" customWidth="1"/>
    <col min="9" max="9" width="39.85546875" customWidth="1"/>
    <col min="10" max="26" width="8.7109375" customWidth="1"/>
  </cols>
  <sheetData>
    <row r="1" spans="1:26" ht="12.75" customHeight="1">
      <c r="A1" s="1"/>
      <c r="B1" s="1"/>
      <c r="C1" s="1"/>
      <c r="D1" s="1"/>
      <c r="E1" s="1"/>
      <c r="F1" s="1"/>
      <c r="G1" s="11" t="s">
        <v>1</v>
      </c>
      <c r="H1" s="1"/>
      <c r="I1" s="1"/>
      <c r="J1" s="1"/>
      <c r="K1" s="1"/>
      <c r="L1" s="1"/>
      <c r="M1" s="1"/>
      <c r="N1" s="1"/>
      <c r="O1" s="1"/>
      <c r="P1" s="1"/>
      <c r="Q1" s="1"/>
      <c r="R1" s="1"/>
      <c r="S1" s="1"/>
      <c r="T1" s="1"/>
      <c r="U1" s="1"/>
      <c r="V1" s="1"/>
      <c r="W1" s="1"/>
      <c r="X1" s="1"/>
      <c r="Y1" s="1"/>
      <c r="Z1" s="1"/>
    </row>
    <row r="2" spans="1:26" ht="12.75" customHeight="1">
      <c r="A2" s="1"/>
      <c r="B2" s="29" t="s">
        <v>520</v>
      </c>
      <c r="C2" s="30"/>
      <c r="D2" s="30"/>
      <c r="E2" s="30"/>
      <c r="F2" s="30"/>
      <c r="G2" s="30"/>
      <c r="H2" s="30"/>
      <c r="I2" s="32"/>
      <c r="J2" s="1"/>
      <c r="K2" s="1"/>
      <c r="L2" s="1"/>
      <c r="M2" s="1"/>
      <c r="N2" s="1"/>
      <c r="O2" s="1"/>
      <c r="P2" s="1"/>
      <c r="Q2" s="1"/>
      <c r="R2" s="1"/>
      <c r="S2" s="1"/>
      <c r="T2" s="1"/>
      <c r="U2" s="1"/>
      <c r="V2" s="1"/>
      <c r="W2" s="1"/>
      <c r="X2" s="1"/>
      <c r="Y2" s="1"/>
      <c r="Z2" s="1"/>
    </row>
    <row r="3" spans="1:26" ht="12.75" customHeight="1">
      <c r="A3" s="1"/>
      <c r="B3" s="24" t="s">
        <v>521</v>
      </c>
      <c r="C3" s="25"/>
      <c r="D3" s="25"/>
      <c r="E3" s="25"/>
      <c r="F3" s="25"/>
      <c r="G3" s="25"/>
      <c r="H3" s="25"/>
      <c r="I3" s="26"/>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43" t="s">
        <v>522</v>
      </c>
      <c r="C5" s="44" t="s">
        <v>523</v>
      </c>
      <c r="D5" s="45"/>
      <c r="E5" s="45"/>
      <c r="F5" s="1"/>
      <c r="G5" s="21" t="s">
        <v>222</v>
      </c>
      <c r="H5" s="37" t="s">
        <v>117</v>
      </c>
      <c r="I5" s="37" t="s">
        <v>118</v>
      </c>
      <c r="J5" s="1"/>
      <c r="K5" s="1"/>
      <c r="L5" s="1"/>
      <c r="M5" s="1"/>
      <c r="N5" s="1"/>
      <c r="O5" s="1"/>
      <c r="P5" s="1"/>
      <c r="Q5" s="1"/>
      <c r="R5" s="1"/>
      <c r="S5" s="1"/>
      <c r="T5" s="1"/>
      <c r="U5" s="1"/>
      <c r="V5" s="1"/>
      <c r="W5" s="1"/>
      <c r="X5" s="1"/>
      <c r="Y5" s="1"/>
      <c r="Z5" s="1"/>
    </row>
    <row r="6" spans="1:26" ht="12.75" customHeight="1">
      <c r="A6" s="1"/>
      <c r="B6" s="46" t="s">
        <v>524</v>
      </c>
      <c r="C6" s="47" t="s">
        <v>525</v>
      </c>
      <c r="D6" s="13"/>
      <c r="E6" s="14"/>
      <c r="F6" s="1"/>
      <c r="G6" s="9" t="e">
        <f t="shared" ref="G6:G10" ca="1" si="0">_xludf.FORMULATEXT(H6)</f>
        <v>#NAME?</v>
      </c>
      <c r="H6" s="9" t="str">
        <f>ADDRESS(2,3)</f>
        <v>$C$2</v>
      </c>
      <c r="I6" s="33" t="s">
        <v>526</v>
      </c>
      <c r="J6" s="1"/>
      <c r="K6" s="1"/>
      <c r="L6" s="1"/>
      <c r="M6" s="1"/>
      <c r="N6" s="1"/>
      <c r="O6" s="1"/>
      <c r="P6" s="1"/>
      <c r="Q6" s="1"/>
      <c r="R6" s="1"/>
      <c r="S6" s="1"/>
      <c r="T6" s="1"/>
      <c r="U6" s="1"/>
      <c r="V6" s="1"/>
      <c r="W6" s="1"/>
      <c r="X6" s="1"/>
      <c r="Y6" s="1"/>
      <c r="Z6" s="1"/>
    </row>
    <row r="7" spans="1:26" ht="12.75" customHeight="1">
      <c r="A7" s="1"/>
      <c r="B7" s="46">
        <v>2</v>
      </c>
      <c r="C7" s="48" t="s">
        <v>527</v>
      </c>
      <c r="D7" s="48"/>
      <c r="E7" s="48"/>
      <c r="F7" s="1"/>
      <c r="G7" s="9" t="e">
        <f t="shared" ca="1" si="0"/>
        <v>#NAME?</v>
      </c>
      <c r="H7" s="27" t="str">
        <f>ADDRESS(2,3,2)</f>
        <v>C$2</v>
      </c>
      <c r="I7" s="33" t="s">
        <v>528</v>
      </c>
      <c r="J7" s="1"/>
      <c r="K7" s="1"/>
      <c r="L7" s="1"/>
      <c r="M7" s="1"/>
      <c r="N7" s="1"/>
      <c r="O7" s="1"/>
      <c r="P7" s="1"/>
      <c r="Q7" s="1"/>
      <c r="R7" s="1"/>
      <c r="S7" s="1"/>
      <c r="T7" s="1"/>
      <c r="U7" s="1"/>
      <c r="V7" s="1"/>
      <c r="W7" s="1"/>
      <c r="X7" s="1"/>
      <c r="Y7" s="1"/>
      <c r="Z7" s="1"/>
    </row>
    <row r="8" spans="1:26" ht="12.75" customHeight="1">
      <c r="A8" s="1"/>
      <c r="B8" s="46">
        <v>3</v>
      </c>
      <c r="C8" s="9" t="s">
        <v>529</v>
      </c>
      <c r="D8" s="9"/>
      <c r="E8" s="9"/>
      <c r="F8" s="1"/>
      <c r="G8" s="9" t="e">
        <f t="shared" ca="1" si="0"/>
        <v>#NAME?</v>
      </c>
      <c r="H8" s="9" t="str">
        <f>ADDRESS(2,3,2,FALSE)</f>
        <v>R2C[3]</v>
      </c>
      <c r="I8" s="33" t="s">
        <v>530</v>
      </c>
      <c r="J8" s="1"/>
      <c r="K8" s="1"/>
      <c r="L8" s="1"/>
      <c r="M8" s="1"/>
      <c r="N8" s="1"/>
      <c r="O8" s="1"/>
      <c r="P8" s="1"/>
      <c r="Q8" s="1"/>
      <c r="R8" s="1"/>
      <c r="S8" s="1"/>
      <c r="T8" s="1"/>
      <c r="U8" s="1"/>
      <c r="V8" s="1"/>
      <c r="W8" s="1"/>
      <c r="X8" s="1"/>
      <c r="Y8" s="1"/>
      <c r="Z8" s="1"/>
    </row>
    <row r="9" spans="1:26" ht="12.75" customHeight="1">
      <c r="A9" s="1"/>
      <c r="B9" s="46">
        <v>4</v>
      </c>
      <c r="C9" s="49" t="s">
        <v>531</v>
      </c>
      <c r="D9" s="50"/>
      <c r="E9" s="51"/>
      <c r="F9" s="1"/>
      <c r="G9" s="9" t="e">
        <f t="shared" ca="1" si="0"/>
        <v>#NAME?</v>
      </c>
      <c r="H9" s="9" t="str">
        <f>ADDRESS(2,3,1,FALSE,"[Book1]Sheet1")</f>
        <v>[Book1]Sheet1!R2C3</v>
      </c>
      <c r="I9" s="33" t="s">
        <v>532</v>
      </c>
      <c r="J9" s="1"/>
      <c r="K9" s="1"/>
      <c r="L9" s="1"/>
      <c r="M9" s="1"/>
      <c r="N9" s="1"/>
      <c r="O9" s="1"/>
      <c r="P9" s="1"/>
      <c r="Q9" s="1"/>
      <c r="R9" s="1"/>
      <c r="S9" s="1"/>
      <c r="T9" s="1"/>
      <c r="U9" s="1"/>
      <c r="V9" s="1"/>
      <c r="W9" s="1"/>
      <c r="X9" s="1"/>
      <c r="Y9" s="1"/>
      <c r="Z9" s="1"/>
    </row>
    <row r="10" spans="1:26" ht="12.75" customHeight="1">
      <c r="A10" s="1"/>
      <c r="B10" s="1"/>
      <c r="C10" s="1"/>
      <c r="D10" s="1"/>
      <c r="E10" s="1"/>
      <c r="F10" s="1"/>
      <c r="G10" s="9" t="e">
        <f t="shared" ca="1" si="0"/>
        <v>#NAME?</v>
      </c>
      <c r="H10" s="27" t="str">
        <f>ADDRESS(2,3,4,FALSE,"EXCEL SHEET")</f>
        <v>'EXCEL SHEET'!R[2]C[3]</v>
      </c>
      <c r="I10" s="33" t="s">
        <v>533</v>
      </c>
      <c r="J10" s="1"/>
      <c r="K10" s="1"/>
      <c r="L10" s="1"/>
      <c r="M10" s="1"/>
      <c r="N10" s="1"/>
      <c r="O10" s="1"/>
      <c r="P10" s="1"/>
      <c r="Q10" s="1"/>
      <c r="R10" s="1"/>
      <c r="S10" s="1"/>
      <c r="T10" s="1"/>
      <c r="U10" s="1"/>
      <c r="V10" s="1"/>
      <c r="W10" s="1"/>
      <c r="X10" s="1"/>
      <c r="Y10" s="1"/>
      <c r="Z10" s="1"/>
    </row>
    <row r="11" spans="1:26" ht="12.75" customHeight="1">
      <c r="A11" s="1"/>
      <c r="B11" s="90" t="s">
        <v>534</v>
      </c>
      <c r="C11" s="91"/>
      <c r="D11" s="52" t="s">
        <v>535</v>
      </c>
      <c r="E11" s="53"/>
      <c r="F11" s="1"/>
      <c r="G11" s="1"/>
      <c r="H11" s="1"/>
      <c r="I11" s="1"/>
      <c r="J11" s="1"/>
      <c r="K11" s="1"/>
      <c r="L11" s="1"/>
      <c r="M11" s="1"/>
      <c r="N11" s="1"/>
      <c r="O11" s="1"/>
      <c r="P11" s="1"/>
      <c r="Q11" s="1"/>
      <c r="R11" s="1"/>
      <c r="S11" s="1"/>
      <c r="T11" s="1"/>
      <c r="U11" s="1"/>
      <c r="V11" s="1"/>
      <c r="W11" s="1"/>
      <c r="X11" s="1"/>
      <c r="Y11" s="1"/>
      <c r="Z11" s="1"/>
    </row>
    <row r="12" spans="1:26" ht="12.75" customHeight="1">
      <c r="A12" s="1"/>
      <c r="B12" s="92" t="s">
        <v>536</v>
      </c>
      <c r="C12" s="89"/>
      <c r="D12" s="50" t="s">
        <v>537</v>
      </c>
      <c r="E12" s="51"/>
      <c r="F12" s="1"/>
      <c r="G12" s="1"/>
      <c r="H12" s="1"/>
      <c r="I12" s="1"/>
      <c r="J12" s="1"/>
      <c r="K12" s="1"/>
      <c r="L12" s="1"/>
      <c r="M12" s="1"/>
      <c r="N12" s="1"/>
      <c r="O12" s="1"/>
      <c r="P12" s="1"/>
      <c r="Q12" s="1"/>
      <c r="R12" s="1"/>
      <c r="S12" s="1"/>
      <c r="T12" s="1"/>
      <c r="U12" s="1"/>
      <c r="V12" s="1"/>
      <c r="W12" s="1"/>
      <c r="X12" s="1"/>
      <c r="Y12" s="1"/>
      <c r="Z12" s="1"/>
    </row>
    <row r="13" spans="1:26" ht="12.75" customHeight="1">
      <c r="A13" s="1"/>
      <c r="B13" s="46" t="b">
        <v>0</v>
      </c>
      <c r="C13" s="51"/>
      <c r="D13" s="47" t="s">
        <v>538</v>
      </c>
      <c r="E13" s="5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c r="A15" s="1"/>
      <c r="B15" s="84" t="s">
        <v>128</v>
      </c>
      <c r="C15" s="83"/>
      <c r="D15" s="1"/>
      <c r="E15" s="1"/>
      <c r="F15" s="1"/>
      <c r="G15" s="1"/>
      <c r="H15" s="1"/>
      <c r="I15" s="1"/>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29" t="s">
        <v>539</v>
      </c>
      <c r="C17" s="30"/>
      <c r="D17" s="30"/>
      <c r="E17" s="30"/>
      <c r="F17" s="30"/>
      <c r="G17" s="30"/>
      <c r="H17" s="30"/>
      <c r="I17" s="32"/>
      <c r="J17" s="1"/>
      <c r="K17" s="1"/>
      <c r="L17" s="1"/>
      <c r="M17" s="1"/>
      <c r="N17" s="1"/>
      <c r="O17" s="1"/>
      <c r="P17" s="1"/>
      <c r="Q17" s="1"/>
      <c r="R17" s="1"/>
      <c r="S17" s="1"/>
      <c r="T17" s="1"/>
      <c r="U17" s="1"/>
      <c r="V17" s="1"/>
      <c r="W17" s="1"/>
      <c r="X17" s="1"/>
      <c r="Y17" s="1"/>
      <c r="Z17" s="1"/>
    </row>
    <row r="18" spans="1:26" ht="12.75" customHeight="1">
      <c r="A18" s="1"/>
      <c r="B18" s="24" t="s">
        <v>540</v>
      </c>
      <c r="C18" s="25"/>
      <c r="D18" s="25"/>
      <c r="E18" s="25"/>
      <c r="F18" s="25"/>
      <c r="G18" s="25"/>
      <c r="H18" s="25"/>
      <c r="I18" s="26"/>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21" t="s">
        <v>416</v>
      </c>
      <c r="C20" s="1"/>
      <c r="D20" s="1"/>
      <c r="E20" s="1"/>
      <c r="F20" s="1"/>
      <c r="G20" s="21" t="s">
        <v>222</v>
      </c>
      <c r="H20" s="37" t="s">
        <v>117</v>
      </c>
      <c r="I20" s="37" t="s">
        <v>118</v>
      </c>
      <c r="J20" s="1"/>
      <c r="K20" s="1"/>
      <c r="L20" s="1"/>
      <c r="M20" s="1"/>
      <c r="N20" s="1"/>
      <c r="O20" s="1"/>
      <c r="P20" s="1"/>
      <c r="Q20" s="1"/>
      <c r="R20" s="1"/>
      <c r="S20" s="1"/>
      <c r="T20" s="1"/>
      <c r="U20" s="1"/>
      <c r="V20" s="1"/>
      <c r="W20" s="1"/>
      <c r="X20" s="1"/>
      <c r="Y20" s="1"/>
      <c r="Z20" s="1"/>
    </row>
    <row r="21" spans="1:26" ht="12.75" customHeight="1">
      <c r="A21" s="1"/>
      <c r="B21" s="9" t="s">
        <v>265</v>
      </c>
      <c r="C21" s="1"/>
      <c r="D21" s="1"/>
      <c r="E21" s="1"/>
      <c r="F21" s="1"/>
      <c r="G21" s="9" t="e">
        <f t="shared" ref="G21:G22" ca="1" si="1">_xludf.FORMULATEXT(H21)</f>
        <v>#NAME?</v>
      </c>
      <c r="H21" s="9" t="str">
        <f>CHOOSE(3, B21, B22, B23, B24, B25, B26)</f>
        <v>Excel BI</v>
      </c>
      <c r="I21" s="33" t="s">
        <v>541</v>
      </c>
      <c r="J21" s="1"/>
      <c r="K21" s="1"/>
      <c r="L21" s="1"/>
      <c r="M21" s="1"/>
      <c r="N21" s="1"/>
      <c r="O21" s="1"/>
      <c r="P21" s="1"/>
      <c r="Q21" s="1"/>
      <c r="R21" s="1"/>
      <c r="S21" s="1"/>
      <c r="T21" s="1"/>
      <c r="U21" s="1"/>
      <c r="V21" s="1"/>
      <c r="W21" s="1"/>
      <c r="X21" s="1"/>
      <c r="Y21" s="1"/>
      <c r="Z21" s="1"/>
    </row>
    <row r="22" spans="1:26" ht="12.75" customHeight="1">
      <c r="A22" s="1"/>
      <c r="B22" s="9" t="s">
        <v>542</v>
      </c>
      <c r="C22" s="1"/>
      <c r="D22" s="1"/>
      <c r="E22" s="1"/>
      <c r="F22" s="1"/>
      <c r="G22" s="9" t="e">
        <f t="shared" ca="1" si="1"/>
        <v>#NAME?</v>
      </c>
      <c r="H22" s="27" t="str">
        <f>CHOOSE(5, B21, B22, B23, B24, B25, B26)</f>
        <v>Power Pivot</v>
      </c>
      <c r="I22" s="33" t="s">
        <v>543</v>
      </c>
      <c r="J22" s="1"/>
      <c r="K22" s="1"/>
      <c r="L22" s="1"/>
      <c r="M22" s="1"/>
      <c r="N22" s="1"/>
      <c r="O22" s="1"/>
      <c r="P22" s="1"/>
      <c r="Q22" s="1"/>
      <c r="R22" s="1"/>
      <c r="S22" s="1"/>
      <c r="T22" s="1"/>
      <c r="U22" s="1"/>
      <c r="V22" s="1"/>
      <c r="W22" s="1"/>
      <c r="X22" s="1"/>
      <c r="Y22" s="1"/>
      <c r="Z22" s="1"/>
    </row>
    <row r="23" spans="1:26" ht="12.75" customHeight="1">
      <c r="A23" s="1"/>
      <c r="B23" s="9" t="s">
        <v>544</v>
      </c>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9" t="s">
        <v>545</v>
      </c>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9" t="s">
        <v>546</v>
      </c>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9" t="s">
        <v>547</v>
      </c>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84" t="s">
        <v>128</v>
      </c>
      <c r="C33" s="83"/>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9" t="s">
        <v>548</v>
      </c>
      <c r="C36" s="29" t="s">
        <v>549</v>
      </c>
      <c r="D36" s="29"/>
      <c r="E36" s="29"/>
      <c r="F36" s="29"/>
      <c r="G36" s="12"/>
      <c r="H36" s="54"/>
      <c r="I36" s="55"/>
      <c r="J36" s="1"/>
      <c r="K36" s="1"/>
      <c r="L36" s="1"/>
      <c r="M36" s="1"/>
      <c r="N36" s="1"/>
      <c r="O36" s="1"/>
      <c r="P36" s="1"/>
      <c r="Q36" s="1"/>
      <c r="R36" s="1"/>
      <c r="S36" s="1"/>
      <c r="T36" s="1"/>
      <c r="U36" s="1"/>
      <c r="V36" s="1"/>
      <c r="W36" s="1"/>
      <c r="X36" s="1"/>
      <c r="Y36" s="1"/>
      <c r="Z36" s="1"/>
    </row>
    <row r="37" spans="1:26" ht="15" customHeight="1">
      <c r="A37" s="1"/>
      <c r="B37" s="24" t="s">
        <v>550</v>
      </c>
      <c r="C37" s="25"/>
      <c r="D37" s="25"/>
      <c r="E37" s="25"/>
      <c r="F37" s="25"/>
      <c r="G37" s="25"/>
      <c r="H37" s="25"/>
      <c r="I37" s="25"/>
      <c r="J37" s="1"/>
      <c r="K37" s="1"/>
      <c r="L37" s="1"/>
      <c r="M37" s="1"/>
      <c r="N37" s="1"/>
      <c r="O37" s="1"/>
      <c r="P37" s="1"/>
      <c r="Q37" s="1"/>
      <c r="R37" s="1"/>
      <c r="S37" s="1"/>
      <c r="T37" s="1"/>
      <c r="U37" s="1"/>
      <c r="V37" s="1"/>
      <c r="W37" s="1"/>
      <c r="X37" s="1"/>
      <c r="Y37" s="1"/>
      <c r="Z37" s="1"/>
    </row>
    <row r="38" spans="1:26" ht="12.75" customHeight="1">
      <c r="A38" s="1"/>
      <c r="B38" s="12" t="s">
        <v>551</v>
      </c>
      <c r="C38" s="29" t="s">
        <v>552</v>
      </c>
      <c r="D38" s="29"/>
      <c r="E38" s="29"/>
      <c r="F38" s="29"/>
      <c r="G38" s="29"/>
      <c r="H38" s="12"/>
      <c r="I38" s="56"/>
      <c r="J38" s="1"/>
      <c r="K38" s="1"/>
      <c r="L38" s="1"/>
      <c r="M38" s="1"/>
      <c r="N38" s="1"/>
      <c r="O38" s="1"/>
      <c r="P38" s="1"/>
      <c r="Q38" s="1"/>
      <c r="R38" s="1"/>
      <c r="S38" s="1"/>
      <c r="T38" s="1"/>
      <c r="U38" s="1"/>
      <c r="V38" s="1"/>
      <c r="W38" s="1"/>
      <c r="X38" s="1"/>
      <c r="Y38" s="1"/>
      <c r="Z38" s="1"/>
    </row>
    <row r="39" spans="1:26" ht="15" customHeight="1">
      <c r="A39" s="1"/>
      <c r="B39" s="24" t="s">
        <v>553</v>
      </c>
      <c r="C39" s="25"/>
      <c r="D39" s="25"/>
      <c r="E39" s="25"/>
      <c r="F39" s="25"/>
      <c r="G39" s="25"/>
      <c r="H39" s="25"/>
      <c r="I39" s="26"/>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57" t="s">
        <v>554</v>
      </c>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1" t="s">
        <v>416</v>
      </c>
      <c r="C43" s="21" t="s">
        <v>416</v>
      </c>
      <c r="D43" s="1"/>
      <c r="E43" s="1"/>
      <c r="F43" s="1"/>
      <c r="G43" s="21" t="s">
        <v>222</v>
      </c>
      <c r="H43" s="37" t="s">
        <v>117</v>
      </c>
      <c r="I43" s="37" t="s">
        <v>118</v>
      </c>
      <c r="J43" s="1"/>
      <c r="K43" s="1"/>
      <c r="L43" s="1"/>
      <c r="M43" s="1"/>
      <c r="N43" s="1"/>
      <c r="O43" s="1"/>
      <c r="P43" s="1"/>
      <c r="Q43" s="1"/>
      <c r="R43" s="1"/>
      <c r="S43" s="1"/>
      <c r="T43" s="1"/>
      <c r="U43" s="1"/>
      <c r="V43" s="1"/>
      <c r="W43" s="1"/>
      <c r="X43" s="1"/>
      <c r="Y43" s="1"/>
      <c r="Z43" s="1"/>
    </row>
    <row r="44" spans="1:26" ht="12.75" customHeight="1">
      <c r="A44" s="1"/>
      <c r="B44" s="9" t="s">
        <v>555</v>
      </c>
      <c r="C44" s="9" t="s">
        <v>556</v>
      </c>
      <c r="D44" s="1"/>
      <c r="E44" s="1"/>
      <c r="F44" s="1"/>
      <c r="G44" s="9" t="e">
        <f t="shared" ref="G44:G46" ca="1" si="2">_xludf.FORMULATEXT(H44)</f>
        <v>#NAME?</v>
      </c>
      <c r="H44" s="9" t="str">
        <f t="array" ref="H44">INDEX(B44:C45, 2, 2)</f>
        <v>Pears</v>
      </c>
      <c r="I44" s="33" t="s">
        <v>557</v>
      </c>
      <c r="J44" s="1"/>
      <c r="K44" s="1"/>
      <c r="L44" s="1"/>
      <c r="M44" s="1"/>
      <c r="N44" s="1"/>
      <c r="O44" s="1"/>
      <c r="P44" s="1"/>
      <c r="Q44" s="1"/>
      <c r="R44" s="1"/>
      <c r="S44" s="1"/>
      <c r="T44" s="1"/>
      <c r="U44" s="1"/>
      <c r="V44" s="1"/>
      <c r="W44" s="1"/>
      <c r="X44" s="1"/>
      <c r="Y44" s="1"/>
      <c r="Z44" s="1"/>
    </row>
    <row r="45" spans="1:26" ht="12.75" customHeight="1">
      <c r="A45" s="1"/>
      <c r="B45" s="9" t="s">
        <v>558</v>
      </c>
      <c r="C45" s="9" t="s">
        <v>461</v>
      </c>
      <c r="D45" s="1"/>
      <c r="E45" s="1"/>
      <c r="F45" s="1"/>
      <c r="G45" s="9" t="e">
        <f t="shared" ca="1" si="2"/>
        <v>#NAME?</v>
      </c>
      <c r="H45" s="27" t="str">
        <f t="array" ref="H45:H46">INDEX(B44:C45, 0, 1)</f>
        <v>Apples</v>
      </c>
      <c r="I45" s="33" t="s">
        <v>559</v>
      </c>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9" t="e">
        <f t="shared" ca="1" si="2"/>
        <v>#NAME?</v>
      </c>
      <c r="H46" s="27" t="str">
        <v>Bananas</v>
      </c>
      <c r="I46" s="33" t="s">
        <v>559</v>
      </c>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57" t="s">
        <v>560</v>
      </c>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1" t="s">
        <v>561</v>
      </c>
      <c r="C63" s="37" t="s">
        <v>562</v>
      </c>
      <c r="D63" s="37" t="s">
        <v>563</v>
      </c>
      <c r="E63" s="1"/>
      <c r="F63" s="1"/>
      <c r="G63" s="21" t="s">
        <v>222</v>
      </c>
      <c r="H63" s="37" t="s">
        <v>117</v>
      </c>
      <c r="I63" s="37" t="s">
        <v>118</v>
      </c>
      <c r="J63" s="1"/>
      <c r="K63" s="1"/>
      <c r="L63" s="1"/>
      <c r="M63" s="1"/>
      <c r="N63" s="1"/>
      <c r="O63" s="1"/>
      <c r="P63" s="1"/>
      <c r="Q63" s="1"/>
      <c r="R63" s="1"/>
      <c r="S63" s="1"/>
      <c r="T63" s="1"/>
      <c r="U63" s="1"/>
      <c r="V63" s="1"/>
      <c r="W63" s="1"/>
      <c r="X63" s="1"/>
      <c r="Y63" s="1"/>
      <c r="Z63" s="1"/>
    </row>
    <row r="64" spans="1:26" ht="12.75" customHeight="1">
      <c r="A64" s="1"/>
      <c r="B64" s="9" t="s">
        <v>555</v>
      </c>
      <c r="C64" s="58">
        <v>0.69</v>
      </c>
      <c r="D64" s="9">
        <v>40</v>
      </c>
      <c r="E64" s="1"/>
      <c r="F64" s="1"/>
      <c r="G64" s="9" t="e">
        <f t="shared" ref="G64:G66" ca="1" si="3">_xludf.FORMULATEXT(H64)</f>
        <v>#NAME?</v>
      </c>
      <c r="H64" s="58">
        <f t="array" ref="H64">INDEX(B64:D68, 3, 3)</f>
        <v>15</v>
      </c>
      <c r="I64" s="33" t="s">
        <v>564</v>
      </c>
      <c r="J64" s="1"/>
      <c r="K64" s="1"/>
      <c r="L64" s="1"/>
      <c r="M64" s="1"/>
      <c r="N64" s="1"/>
      <c r="O64" s="1"/>
      <c r="P64" s="1"/>
      <c r="Q64" s="1"/>
      <c r="R64" s="1"/>
      <c r="S64" s="1"/>
      <c r="T64" s="1"/>
      <c r="U64" s="1"/>
      <c r="V64" s="1"/>
      <c r="W64" s="1"/>
      <c r="X64" s="1"/>
      <c r="Y64" s="1"/>
      <c r="Z64" s="1"/>
    </row>
    <row r="65" spans="1:26" ht="12.75" customHeight="1">
      <c r="A65" s="1"/>
      <c r="B65" s="9" t="s">
        <v>558</v>
      </c>
      <c r="C65" s="58">
        <v>0.34</v>
      </c>
      <c r="D65" s="9">
        <v>38</v>
      </c>
      <c r="E65" s="1"/>
      <c r="F65" s="1"/>
      <c r="G65" s="9" t="e">
        <f t="shared" ca="1" si="3"/>
        <v>#NAME?</v>
      </c>
      <c r="H65" s="58">
        <f>INDEX((B64:D68, B71:D74), 3, 2, 2)</f>
        <v>1.25</v>
      </c>
      <c r="I65" s="33" t="s">
        <v>565</v>
      </c>
      <c r="J65" s="1"/>
      <c r="K65" s="1"/>
      <c r="L65" s="1"/>
      <c r="M65" s="1"/>
      <c r="N65" s="1"/>
      <c r="O65" s="1"/>
      <c r="P65" s="1"/>
      <c r="Q65" s="1"/>
      <c r="R65" s="1"/>
      <c r="S65" s="1"/>
      <c r="T65" s="1"/>
      <c r="U65" s="1"/>
      <c r="V65" s="1"/>
      <c r="W65" s="1"/>
      <c r="X65" s="1"/>
      <c r="Y65" s="1"/>
      <c r="Z65" s="1"/>
    </row>
    <row r="66" spans="1:26" ht="12.75" customHeight="1">
      <c r="A66" s="1"/>
      <c r="B66" s="9" t="s">
        <v>556</v>
      </c>
      <c r="C66" s="58">
        <v>0.55000000000000004</v>
      </c>
      <c r="D66" s="9">
        <v>15</v>
      </c>
      <c r="E66" s="1"/>
      <c r="F66" s="1"/>
      <c r="G66" s="9" t="e">
        <f t="shared" ca="1" si="3"/>
        <v>#NAME?</v>
      </c>
      <c r="H66" s="58">
        <f t="array" ref="H66">SUM(D64:INDEX(B64:D68,5,3))</f>
        <v>158</v>
      </c>
      <c r="I66" s="33" t="s">
        <v>566</v>
      </c>
      <c r="J66" s="1"/>
      <c r="K66" s="1"/>
      <c r="L66" s="1"/>
      <c r="M66" s="1"/>
      <c r="N66" s="1"/>
      <c r="O66" s="1"/>
      <c r="P66" s="1"/>
      <c r="Q66" s="1"/>
      <c r="R66" s="1"/>
      <c r="S66" s="1"/>
      <c r="T66" s="1"/>
      <c r="U66" s="1"/>
      <c r="V66" s="1"/>
      <c r="W66" s="1"/>
      <c r="X66" s="1"/>
      <c r="Y66" s="1"/>
      <c r="Z66" s="1"/>
    </row>
    <row r="67" spans="1:26" ht="12.75" customHeight="1">
      <c r="A67" s="1"/>
      <c r="B67" s="9" t="s">
        <v>567</v>
      </c>
      <c r="C67" s="58">
        <v>0.25</v>
      </c>
      <c r="D67" s="9">
        <v>25</v>
      </c>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9" t="s">
        <v>461</v>
      </c>
      <c r="C68" s="58">
        <v>0.59</v>
      </c>
      <c r="D68" s="9">
        <v>40</v>
      </c>
      <c r="E68" s="1"/>
      <c r="F68" s="1"/>
      <c r="G68" s="1"/>
      <c r="H68" s="1"/>
      <c r="I68" s="1"/>
      <c r="J68" s="1"/>
      <c r="K68" s="1"/>
      <c r="L68" s="1"/>
      <c r="M68" s="1"/>
      <c r="N68" s="1"/>
      <c r="O68" s="1"/>
      <c r="P68" s="1"/>
      <c r="Q68" s="1"/>
      <c r="R68" s="1"/>
      <c r="S68" s="1"/>
      <c r="T68" s="1"/>
      <c r="U68" s="1"/>
      <c r="V68" s="1"/>
      <c r="W68" s="1"/>
      <c r="X68" s="1"/>
      <c r="Y68" s="1"/>
      <c r="Z68" s="1"/>
    </row>
    <row r="69" spans="1:26" ht="12.75" customHeight="1">
      <c r="A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1" t="s">
        <v>568</v>
      </c>
      <c r="C70" s="37" t="s">
        <v>562</v>
      </c>
      <c r="D70" s="37" t="s">
        <v>563</v>
      </c>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9" t="s">
        <v>569</v>
      </c>
      <c r="C71" s="58">
        <v>2.8</v>
      </c>
      <c r="D71" s="9">
        <v>10</v>
      </c>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9" t="s">
        <v>570</v>
      </c>
      <c r="C72" s="58">
        <v>3.55</v>
      </c>
      <c r="D72" s="9">
        <v>16</v>
      </c>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9" t="s">
        <v>571</v>
      </c>
      <c r="C73" s="58">
        <v>1.25</v>
      </c>
      <c r="D73" s="9">
        <v>20</v>
      </c>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9" t="s">
        <v>572</v>
      </c>
      <c r="C74" s="58">
        <v>1.75</v>
      </c>
      <c r="D74" s="9">
        <v>12</v>
      </c>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84" t="s">
        <v>128</v>
      </c>
      <c r="C83" s="83"/>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9" t="s">
        <v>573</v>
      </c>
      <c r="C85" s="30"/>
      <c r="D85" s="30"/>
      <c r="E85" s="30"/>
      <c r="F85" s="30"/>
      <c r="G85" s="30"/>
      <c r="H85" s="30"/>
      <c r="I85" s="32"/>
      <c r="J85" s="1"/>
      <c r="K85" s="1"/>
      <c r="L85" s="1"/>
      <c r="M85" s="1"/>
      <c r="N85" s="1"/>
      <c r="O85" s="1"/>
      <c r="P85" s="1"/>
      <c r="Q85" s="1"/>
      <c r="R85" s="1"/>
      <c r="S85" s="1"/>
      <c r="T85" s="1"/>
      <c r="U85" s="1"/>
      <c r="V85" s="1"/>
      <c r="W85" s="1"/>
      <c r="X85" s="1"/>
      <c r="Y85" s="1"/>
      <c r="Z85" s="1"/>
    </row>
    <row r="86" spans="1:26" ht="12.75" customHeight="1">
      <c r="A86" s="1"/>
      <c r="B86" s="24" t="s">
        <v>574</v>
      </c>
      <c r="C86" s="25"/>
      <c r="D86" s="25"/>
      <c r="E86" s="25"/>
      <c r="F86" s="25"/>
      <c r="G86" s="25"/>
      <c r="H86" s="25"/>
      <c r="I86" s="26"/>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1" t="s">
        <v>416</v>
      </c>
      <c r="C88" s="37" t="s">
        <v>115</v>
      </c>
      <c r="D88" s="1"/>
      <c r="E88" s="1"/>
      <c r="F88" s="1"/>
      <c r="G88" s="21" t="s">
        <v>222</v>
      </c>
      <c r="H88" s="37" t="s">
        <v>117</v>
      </c>
      <c r="I88" s="37" t="s">
        <v>118</v>
      </c>
      <c r="J88" s="1"/>
      <c r="K88" s="1"/>
      <c r="L88" s="1"/>
      <c r="M88" s="1"/>
      <c r="N88" s="1"/>
      <c r="O88" s="1"/>
      <c r="P88" s="1"/>
      <c r="Q88" s="1"/>
      <c r="R88" s="1"/>
      <c r="S88" s="1"/>
      <c r="T88" s="1"/>
      <c r="U88" s="1"/>
      <c r="V88" s="1"/>
      <c r="W88" s="1"/>
      <c r="X88" s="1"/>
      <c r="Y88" s="1"/>
      <c r="Z88" s="1"/>
    </row>
    <row r="89" spans="1:26" ht="12.75" customHeight="1">
      <c r="A89" s="1"/>
      <c r="B89" s="9" t="s">
        <v>575</v>
      </c>
      <c r="C89" s="59" t="s">
        <v>265</v>
      </c>
      <c r="D89" s="1"/>
      <c r="E89" s="1"/>
      <c r="F89" s="1"/>
      <c r="G89" s="9" t="e">
        <f t="shared" ref="G89:G94" ca="1" si="4">_xludf.FORMULATEXT(H89)</f>
        <v>#NAME?</v>
      </c>
      <c r="H89" s="58" t="str">
        <f ca="1">INDIRECT(B89)</f>
        <v>Marissa</v>
      </c>
      <c r="I89" s="33" t="s">
        <v>576</v>
      </c>
      <c r="J89" s="1"/>
      <c r="K89" s="1"/>
      <c r="L89" s="1"/>
      <c r="M89" s="1"/>
      <c r="N89" s="1"/>
      <c r="O89" s="1"/>
      <c r="P89" s="1"/>
      <c r="Q89" s="1"/>
      <c r="R89" s="1"/>
      <c r="S89" s="1"/>
      <c r="T89" s="1"/>
      <c r="U89" s="1"/>
      <c r="V89" s="1"/>
      <c r="W89" s="1"/>
      <c r="X89" s="1"/>
      <c r="Y89" s="1"/>
      <c r="Z89" s="1"/>
    </row>
    <row r="90" spans="1:26" ht="12.75" customHeight="1">
      <c r="A90" s="1"/>
      <c r="B90" s="9" t="s">
        <v>577</v>
      </c>
      <c r="C90" s="59" t="s">
        <v>268</v>
      </c>
      <c r="D90" s="1"/>
      <c r="E90" s="1"/>
      <c r="F90" s="1"/>
      <c r="G90" s="9" t="e">
        <f t="shared" ca="1" si="4"/>
        <v>#NAME?</v>
      </c>
      <c r="H90" s="58" t="str">
        <f ca="1">INDIRECT("C90")</f>
        <v>Kawser</v>
      </c>
      <c r="I90" s="9" t="s">
        <v>578</v>
      </c>
      <c r="J90" s="1"/>
      <c r="K90" s="1"/>
      <c r="L90" s="1"/>
      <c r="M90" s="1"/>
      <c r="N90" s="1"/>
      <c r="O90" s="1"/>
      <c r="P90" s="1"/>
      <c r="Q90" s="1"/>
      <c r="R90" s="1"/>
      <c r="S90" s="1"/>
      <c r="T90" s="1"/>
      <c r="U90" s="1"/>
      <c r="V90" s="1"/>
      <c r="W90" s="1"/>
      <c r="X90" s="1"/>
      <c r="Y90" s="1"/>
      <c r="Z90" s="1"/>
    </row>
    <row r="91" spans="1:26" ht="12.75" customHeight="1">
      <c r="A91" s="1"/>
      <c r="B91" s="9" t="s">
        <v>579</v>
      </c>
      <c r="C91" s="59" t="s">
        <v>542</v>
      </c>
      <c r="D91" s="1"/>
      <c r="E91" s="1"/>
      <c r="F91" s="1"/>
      <c r="G91" s="9" t="e">
        <f t="shared" ca="1" si="4"/>
        <v>#NAME?</v>
      </c>
      <c r="H91" s="58" t="str">
        <f t="shared" ref="H91:H92" ca="1" si="5">INDIRECT(B91)</f>
        <v>Excel</v>
      </c>
      <c r="I91" s="33" t="s">
        <v>580</v>
      </c>
      <c r="J91" s="1"/>
      <c r="K91" s="1"/>
      <c r="L91" s="1"/>
      <c r="M91" s="1"/>
      <c r="N91" s="1"/>
      <c r="O91" s="1"/>
      <c r="P91" s="1"/>
      <c r="Q91" s="1"/>
      <c r="R91" s="1"/>
      <c r="S91" s="1"/>
      <c r="T91" s="1"/>
      <c r="U91" s="1"/>
      <c r="V91" s="1"/>
      <c r="W91" s="1"/>
      <c r="X91" s="1"/>
      <c r="Y91" s="1"/>
      <c r="Z91" s="1"/>
    </row>
    <row r="92" spans="1:26" ht="12.75" customHeight="1">
      <c r="A92" s="1"/>
      <c r="B92" s="9" t="s">
        <v>581</v>
      </c>
      <c r="C92" s="59">
        <v>90000</v>
      </c>
      <c r="D92" s="1"/>
      <c r="E92" s="1"/>
      <c r="F92" s="1"/>
      <c r="G92" s="9" t="e">
        <f t="shared" ca="1" si="4"/>
        <v>#NAME?</v>
      </c>
      <c r="H92" s="58">
        <f t="shared" ca="1" si="5"/>
        <v>90000</v>
      </c>
      <c r="I92" s="33" t="s">
        <v>582</v>
      </c>
      <c r="J92" s="1"/>
      <c r="K92" s="1"/>
      <c r="L92" s="1"/>
      <c r="M92" s="1"/>
      <c r="N92" s="1"/>
      <c r="O92" s="1"/>
      <c r="P92" s="1"/>
      <c r="Q92" s="1"/>
      <c r="R92" s="1"/>
      <c r="S92" s="1"/>
      <c r="T92" s="1"/>
      <c r="U92" s="1"/>
      <c r="V92" s="1"/>
      <c r="W92" s="1"/>
      <c r="X92" s="1"/>
      <c r="Y92" s="1"/>
      <c r="Z92" s="1"/>
    </row>
    <row r="93" spans="1:26" ht="12.75" customHeight="1">
      <c r="A93" s="1"/>
      <c r="B93" s="10">
        <v>93</v>
      </c>
      <c r="C93" s="59">
        <v>850</v>
      </c>
      <c r="D93" s="1"/>
      <c r="E93" s="1"/>
      <c r="F93" s="1"/>
      <c r="G93" s="9" t="e">
        <f t="shared" ca="1" si="4"/>
        <v>#NAME?</v>
      </c>
      <c r="H93" s="58">
        <f ca="1">INDIRECT("C"&amp;B93)</f>
        <v>850</v>
      </c>
      <c r="I93" s="33" t="s">
        <v>583</v>
      </c>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9" t="e">
        <f t="shared" ca="1" si="4"/>
        <v>#NAME?</v>
      </c>
      <c r="H94" s="58">
        <f ca="1">SUM(INDIRECT("C92:C93"))</f>
        <v>90850</v>
      </c>
      <c r="I94" s="33" t="s">
        <v>584</v>
      </c>
      <c r="J94" s="1"/>
      <c r="K94" s="1"/>
      <c r="L94" s="1"/>
      <c r="M94" s="1"/>
      <c r="N94" s="1"/>
      <c r="O94" s="1"/>
      <c r="P94" s="1"/>
      <c r="Q94" s="1"/>
      <c r="R94" s="1"/>
      <c r="S94" s="1"/>
      <c r="T94" s="1"/>
      <c r="U94" s="1"/>
      <c r="V94" s="1"/>
      <c r="W94" s="1"/>
      <c r="X94" s="1"/>
      <c r="Y94" s="1"/>
      <c r="Z94" s="1"/>
    </row>
    <row r="95" spans="1:26" ht="12.75" customHeight="1">
      <c r="A95" s="1"/>
      <c r="B95" s="84" t="s">
        <v>128</v>
      </c>
      <c r="C95" s="83"/>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9" t="s">
        <v>585</v>
      </c>
      <c r="C97" s="30"/>
      <c r="D97" s="30"/>
      <c r="E97" s="30"/>
      <c r="F97" s="30"/>
      <c r="G97" s="30"/>
      <c r="H97" s="30"/>
      <c r="I97" s="32"/>
      <c r="J97" s="1"/>
      <c r="K97" s="1"/>
      <c r="L97" s="1"/>
      <c r="M97" s="1"/>
      <c r="N97" s="1"/>
      <c r="O97" s="1"/>
      <c r="P97" s="1"/>
      <c r="Q97" s="1"/>
      <c r="R97" s="1"/>
      <c r="S97" s="1"/>
      <c r="T97" s="1"/>
      <c r="U97" s="1"/>
      <c r="V97" s="1"/>
      <c r="W97" s="1"/>
      <c r="X97" s="1"/>
      <c r="Y97" s="1"/>
      <c r="Z97" s="1"/>
    </row>
    <row r="98" spans="1:26" ht="12.75" customHeight="1">
      <c r="A98" s="1"/>
      <c r="B98" s="24" t="s">
        <v>586</v>
      </c>
      <c r="C98" s="25"/>
      <c r="D98" s="25"/>
      <c r="E98" s="25"/>
      <c r="F98" s="25"/>
      <c r="G98" s="25"/>
      <c r="H98" s="25"/>
      <c r="I98" s="26"/>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1" t="s">
        <v>416</v>
      </c>
      <c r="C100" s="37" t="s">
        <v>416</v>
      </c>
      <c r="D100" s="37" t="s">
        <v>416</v>
      </c>
      <c r="E100" s="1"/>
      <c r="F100" s="1"/>
      <c r="G100" s="21" t="s">
        <v>222</v>
      </c>
      <c r="H100" s="37" t="s">
        <v>117</v>
      </c>
      <c r="I100" s="37" t="s">
        <v>118</v>
      </c>
      <c r="J100" s="1"/>
      <c r="K100" s="1"/>
      <c r="L100" s="1"/>
      <c r="M100" s="1"/>
      <c r="N100" s="1"/>
      <c r="O100" s="1"/>
      <c r="P100" s="1"/>
      <c r="Q100" s="1"/>
      <c r="R100" s="1"/>
      <c r="S100" s="1"/>
      <c r="T100" s="1"/>
      <c r="U100" s="1"/>
      <c r="V100" s="1"/>
      <c r="W100" s="1"/>
      <c r="X100" s="1"/>
      <c r="Y100" s="1"/>
      <c r="Z100" s="1"/>
    </row>
    <row r="101" spans="1:26" ht="12.75" customHeight="1">
      <c r="A101" s="1"/>
      <c r="B101" s="9">
        <v>15</v>
      </c>
      <c r="C101" s="60">
        <v>25</v>
      </c>
      <c r="D101" s="60">
        <v>8</v>
      </c>
      <c r="E101" s="1"/>
      <c r="F101" s="1"/>
      <c r="G101" s="9" t="e">
        <f t="shared" ref="G101:G103" ca="1" si="6">_xludf.FORMULATEXT(H101)</f>
        <v>#NAME?</v>
      </c>
      <c r="H101" s="9">
        <f ca="1">OFFSET(B104, -2, 2, 1, 1)</f>
        <v>7</v>
      </c>
      <c r="I101" s="33" t="s">
        <v>587</v>
      </c>
      <c r="J101" s="1"/>
      <c r="K101" s="1"/>
      <c r="L101" s="1"/>
      <c r="M101" s="1"/>
      <c r="N101" s="1"/>
      <c r="O101" s="1"/>
      <c r="P101" s="1"/>
      <c r="Q101" s="1"/>
      <c r="R101" s="1"/>
      <c r="S101" s="1"/>
      <c r="T101" s="1"/>
      <c r="U101" s="1"/>
      <c r="V101" s="1"/>
      <c r="W101" s="1"/>
      <c r="X101" s="1"/>
      <c r="Y101" s="1"/>
      <c r="Z101" s="1"/>
    </row>
    <row r="102" spans="1:26" ht="12.75" customHeight="1">
      <c r="A102" s="1"/>
      <c r="B102" s="9">
        <v>20</v>
      </c>
      <c r="C102" s="60">
        <v>31</v>
      </c>
      <c r="D102" s="60">
        <v>7</v>
      </c>
      <c r="E102" s="1"/>
      <c r="F102" s="1"/>
      <c r="G102" s="9" t="e">
        <f t="shared" ca="1" si="6"/>
        <v>#NAME?</v>
      </c>
      <c r="H102" s="9">
        <f ca="1">SUM(OFFSET(B106, -3, 1, 2,2))</f>
        <v>54</v>
      </c>
      <c r="I102" s="9" t="s">
        <v>588</v>
      </c>
      <c r="J102" s="1"/>
      <c r="K102" s="1"/>
      <c r="L102" s="1"/>
      <c r="M102" s="1"/>
      <c r="N102" s="1"/>
      <c r="O102" s="1"/>
      <c r="P102" s="1"/>
      <c r="Q102" s="1"/>
      <c r="R102" s="1"/>
      <c r="S102" s="1"/>
      <c r="T102" s="1"/>
      <c r="U102" s="1"/>
      <c r="V102" s="1"/>
      <c r="W102" s="1"/>
      <c r="X102" s="1"/>
      <c r="Y102" s="1"/>
      <c r="Z102" s="1"/>
    </row>
    <row r="103" spans="1:26" ht="12.75" customHeight="1">
      <c r="A103" s="1"/>
      <c r="B103" s="9">
        <v>25</v>
      </c>
      <c r="C103" s="60">
        <v>12</v>
      </c>
      <c r="D103" s="60">
        <v>9</v>
      </c>
      <c r="E103" s="1"/>
      <c r="F103" s="1"/>
      <c r="G103" s="9" t="e">
        <f t="shared" ca="1" si="6"/>
        <v>#NAME?</v>
      </c>
      <c r="H103" s="9">
        <f ca="1">SUM(OFFSET(B101, 0, 0, 8, 3))</f>
        <v>402</v>
      </c>
      <c r="I103" s="33" t="s">
        <v>589</v>
      </c>
      <c r="J103" s="1"/>
      <c r="K103" s="1"/>
      <c r="L103" s="1"/>
      <c r="M103" s="1"/>
      <c r="N103" s="1"/>
      <c r="O103" s="1"/>
      <c r="P103" s="1"/>
      <c r="Q103" s="1"/>
      <c r="R103" s="1"/>
      <c r="S103" s="1"/>
      <c r="T103" s="1"/>
      <c r="U103" s="1"/>
      <c r="V103" s="1"/>
      <c r="W103" s="1"/>
      <c r="X103" s="1"/>
      <c r="Y103" s="1"/>
      <c r="Z103" s="1"/>
    </row>
    <row r="104" spans="1:26" ht="12.75" customHeight="1">
      <c r="A104" s="1"/>
      <c r="B104" s="9">
        <v>9</v>
      </c>
      <c r="C104" s="60">
        <v>18</v>
      </c>
      <c r="D104" s="60">
        <v>15</v>
      </c>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9">
        <v>11</v>
      </c>
      <c r="C105" s="60">
        <v>18</v>
      </c>
      <c r="D105" s="60">
        <v>14</v>
      </c>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9">
        <v>18</v>
      </c>
      <c r="C106" s="60">
        <v>10</v>
      </c>
      <c r="D106" s="60">
        <v>16</v>
      </c>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9">
        <v>18</v>
      </c>
      <c r="C107" s="60">
        <v>20</v>
      </c>
      <c r="D107" s="60">
        <v>17</v>
      </c>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9">
        <v>15</v>
      </c>
      <c r="C108" s="60">
        <v>15</v>
      </c>
      <c r="D108" s="60">
        <v>36</v>
      </c>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84" t="s">
        <v>128</v>
      </c>
      <c r="C113" s="8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95:C95"/>
    <mergeCell ref="B113:C113"/>
    <mergeCell ref="B11:C11"/>
    <mergeCell ref="B12:C12"/>
    <mergeCell ref="B15:C15"/>
    <mergeCell ref="B33:C33"/>
    <mergeCell ref="B83:C83"/>
  </mergeCells>
  <hyperlinks>
    <hyperlink ref="G1" r:id="rId1" xr:uid="{00000000-0004-0000-0700-000000000000}"/>
    <hyperlink ref="B15" location="'LIST OF FUNCTIONS'!A1" display="Back to LIST OF FUNCTIONS" xr:uid="{00000000-0004-0000-0700-000001000000}"/>
    <hyperlink ref="B33" location="'LIST OF FUNCTIONS'!A1" display="Back to LIST OF FUNCTIONS" xr:uid="{00000000-0004-0000-0700-000002000000}"/>
    <hyperlink ref="B83" location="'LIST OF FUNCTIONS'!A1" display="Back to LIST OF FUNCTIONS" xr:uid="{00000000-0004-0000-0700-000003000000}"/>
    <hyperlink ref="B95" location="'LIST OF FUNCTIONS'!A1" display="Back to LIST OF FUNCTIONS" xr:uid="{00000000-0004-0000-0700-000004000000}"/>
    <hyperlink ref="B113" location="'LIST OF FUNCTIONS'!A1" display="Back to LIST OF FUNCTIONS" xr:uid="{00000000-0004-0000-0700-000005000000}"/>
  </hyperlinks>
  <pageMargins left="0.7" right="0.7" top="0.75" bottom="0.75" header="0" footer="0"/>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0"/>
  <sheetViews>
    <sheetView showGridLines="0" workbookViewId="0"/>
  </sheetViews>
  <sheetFormatPr defaultColWidth="14.42578125" defaultRowHeight="15" customHeight="1"/>
  <cols>
    <col min="1" max="1" width="5.140625" customWidth="1"/>
    <col min="2" max="2" width="22.28515625" customWidth="1"/>
    <col min="3" max="3" width="10.7109375" customWidth="1"/>
    <col min="4" max="5" width="10.42578125" customWidth="1"/>
    <col min="6" max="6" width="3.85546875" customWidth="1"/>
    <col min="7" max="7" width="33" customWidth="1"/>
    <col min="8" max="8" width="18.85546875" customWidth="1"/>
    <col min="9" max="9" width="40.140625" customWidth="1"/>
    <col min="10" max="26" width="8.7109375" customWidth="1"/>
  </cols>
  <sheetData>
    <row r="1" spans="1:9">
      <c r="A1" s="7"/>
      <c r="G1" s="11" t="s">
        <v>1</v>
      </c>
    </row>
    <row r="2" spans="1:9" ht="22.5">
      <c r="B2" s="29" t="s">
        <v>590</v>
      </c>
      <c r="C2" s="30"/>
      <c r="D2" s="30"/>
      <c r="E2" s="30"/>
      <c r="F2" s="30"/>
      <c r="G2" s="31"/>
      <c r="H2" s="13"/>
      <c r="I2" s="55"/>
    </row>
    <row r="3" spans="1:9">
      <c r="B3" s="24" t="s">
        <v>591</v>
      </c>
      <c r="C3" s="25"/>
      <c r="D3" s="25"/>
      <c r="E3" s="25"/>
      <c r="F3" s="25"/>
      <c r="G3" s="25"/>
      <c r="H3" s="25"/>
      <c r="I3" s="26"/>
    </row>
    <row r="5" spans="1:9">
      <c r="B5" s="21" t="s">
        <v>592</v>
      </c>
      <c r="C5" s="21" t="s">
        <v>483</v>
      </c>
      <c r="D5" s="21" t="s">
        <v>593</v>
      </c>
      <c r="G5" s="21" t="s">
        <v>222</v>
      </c>
      <c r="H5" s="21" t="s">
        <v>117</v>
      </c>
      <c r="I5" s="21" t="s">
        <v>118</v>
      </c>
    </row>
    <row r="6" spans="1:9" ht="39">
      <c r="B6" s="9">
        <v>2015</v>
      </c>
      <c r="C6" s="9">
        <v>10</v>
      </c>
      <c r="D6" s="33">
        <v>15</v>
      </c>
      <c r="G6" s="9" t="e">
        <f t="shared" ref="G6:G8" ca="1" si="0">_xludf.FORMULATEXT(H6)</f>
        <v>#NAME?</v>
      </c>
      <c r="H6" s="27">
        <f>DATE(B6, C6, D6)</f>
        <v>42292</v>
      </c>
      <c r="I6" s="33" t="s">
        <v>594</v>
      </c>
    </row>
    <row r="7" spans="1:9" ht="39">
      <c r="B7" s="9">
        <v>2010</v>
      </c>
      <c r="C7" s="9">
        <v>5</v>
      </c>
      <c r="D7" s="33">
        <v>25</v>
      </c>
      <c r="G7" s="9" t="e">
        <f t="shared" ca="1" si="0"/>
        <v>#NAME?</v>
      </c>
      <c r="H7" s="27">
        <f>DATE(2010, C7, D7)</f>
        <v>40323</v>
      </c>
      <c r="I7" s="33" t="s">
        <v>594</v>
      </c>
    </row>
    <row r="8" spans="1:9" ht="26.25">
      <c r="B8" s="9">
        <v>1805</v>
      </c>
      <c r="C8" s="9">
        <v>8</v>
      </c>
      <c r="D8" s="33">
        <v>23</v>
      </c>
      <c r="G8" s="9" t="e">
        <f t="shared" ca="1" si="0"/>
        <v>#NAME?</v>
      </c>
      <c r="H8" s="27">
        <f>DATE(B8, C8, D8)</f>
        <v>659499</v>
      </c>
      <c r="I8" s="33" t="s">
        <v>595</v>
      </c>
    </row>
    <row r="11" spans="1:9">
      <c r="B11" s="84" t="s">
        <v>128</v>
      </c>
      <c r="C11" s="83"/>
    </row>
    <row r="12" spans="1:9">
      <c r="G12" s="7"/>
    </row>
    <row r="13" spans="1:9" ht="22.5">
      <c r="B13" s="29" t="s">
        <v>596</v>
      </c>
      <c r="C13" s="30"/>
      <c r="D13" s="30"/>
      <c r="E13" s="30"/>
      <c r="F13" s="30"/>
      <c r="G13" s="31"/>
      <c r="H13" s="13"/>
      <c r="I13" s="55"/>
    </row>
    <row r="14" spans="1:9">
      <c r="B14" s="24" t="s">
        <v>597</v>
      </c>
      <c r="C14" s="25"/>
      <c r="D14" s="25"/>
      <c r="E14" s="25"/>
      <c r="F14" s="25"/>
      <c r="G14" s="25"/>
      <c r="H14" s="25"/>
      <c r="I14" s="26"/>
    </row>
    <row r="16" spans="1:9">
      <c r="G16" s="21" t="s">
        <v>222</v>
      </c>
      <c r="H16" s="21" t="s">
        <v>117</v>
      </c>
      <c r="I16" s="21" t="s">
        <v>118</v>
      </c>
    </row>
    <row r="17" spans="2:9" ht="26.25">
      <c r="G17" s="9" t="e">
        <f t="shared" ref="G17:G19" ca="1" si="1">_xludf.FORMULATEXT(H17)</f>
        <v>#NAME?</v>
      </c>
      <c r="H17" s="27">
        <f>DATEVALUE("25/10/2015")</f>
        <v>42302</v>
      </c>
      <c r="I17" s="33" t="s">
        <v>598</v>
      </c>
    </row>
    <row r="18" spans="2:9" ht="26.25">
      <c r="G18" s="9" t="e">
        <f t="shared" ca="1" si="1"/>
        <v>#NAME?</v>
      </c>
      <c r="H18" s="27">
        <f>DATEVALUE("22 May, 2015")</f>
        <v>42146</v>
      </c>
      <c r="I18" s="33" t="s">
        <v>599</v>
      </c>
    </row>
    <row r="19" spans="2:9" ht="26.25">
      <c r="G19" s="9" t="e">
        <f t="shared" ca="1" si="1"/>
        <v>#NAME?</v>
      </c>
      <c r="H19" s="27">
        <f>DATEVALUE("22-May-2015")</f>
        <v>42146</v>
      </c>
      <c r="I19" s="33" t="s">
        <v>600</v>
      </c>
    </row>
    <row r="20" spans="2:9">
      <c r="B20" s="84" t="s">
        <v>128</v>
      </c>
      <c r="C20" s="83"/>
    </row>
    <row r="21" spans="2:9" ht="15.75" customHeight="1"/>
    <row r="22" spans="2:9" ht="15.75" customHeight="1">
      <c r="B22" s="29" t="s">
        <v>601</v>
      </c>
      <c r="C22" s="30"/>
      <c r="D22" s="30"/>
      <c r="E22" s="30"/>
      <c r="F22" s="30"/>
      <c r="G22" s="31"/>
      <c r="H22" s="13"/>
      <c r="I22" s="55"/>
    </row>
    <row r="23" spans="2:9" ht="15.75" customHeight="1">
      <c r="B23" s="24" t="s">
        <v>602</v>
      </c>
      <c r="C23" s="25"/>
      <c r="D23" s="25"/>
      <c r="E23" s="25"/>
      <c r="F23" s="25"/>
      <c r="G23" s="25"/>
      <c r="H23" s="25"/>
      <c r="I23" s="26"/>
    </row>
    <row r="24" spans="2:9" ht="15.75" customHeight="1"/>
    <row r="25" spans="2:9" ht="15.75" customHeight="1">
      <c r="B25" s="21" t="s">
        <v>603</v>
      </c>
      <c r="C25" s="21" t="s">
        <v>604</v>
      </c>
      <c r="D25" s="21" t="s">
        <v>605</v>
      </c>
      <c r="G25" s="21" t="s">
        <v>222</v>
      </c>
      <c r="H25" s="21" t="s">
        <v>117</v>
      </c>
      <c r="I25" s="21" t="s">
        <v>118</v>
      </c>
    </row>
    <row r="26" spans="2:9" ht="15.75" customHeight="1">
      <c r="B26" s="9">
        <v>12</v>
      </c>
      <c r="C26" s="27">
        <v>30</v>
      </c>
      <c r="D26" s="33">
        <v>30</v>
      </c>
      <c r="G26" s="9" t="e">
        <f t="shared" ref="G26:G28" ca="1" si="2">_xludf.FORMULATEXT(H26)</f>
        <v>#NAME?</v>
      </c>
      <c r="H26" s="61">
        <f>TIME(B26, C26, D26)</f>
        <v>0.52118055555555554</v>
      </c>
      <c r="I26" s="33" t="s">
        <v>606</v>
      </c>
    </row>
    <row r="27" spans="2:9" ht="15.75" customHeight="1">
      <c r="B27" s="9">
        <v>16</v>
      </c>
      <c r="C27" s="27">
        <v>45</v>
      </c>
      <c r="D27" s="33">
        <v>30</v>
      </c>
      <c r="G27" s="9" t="e">
        <f t="shared" ca="1" si="2"/>
        <v>#NAME?</v>
      </c>
      <c r="H27" s="62">
        <f t="shared" ref="H27:H28" si="3">TIME(B27,C27,D27)</f>
        <v>0.69826388888888891</v>
      </c>
      <c r="I27" s="33" t="s">
        <v>607</v>
      </c>
    </row>
    <row r="28" spans="2:9" ht="15.75" customHeight="1">
      <c r="B28" s="9">
        <v>16</v>
      </c>
      <c r="C28" s="27">
        <v>48</v>
      </c>
      <c r="D28" s="33">
        <v>15</v>
      </c>
      <c r="G28" s="9" t="e">
        <f t="shared" ca="1" si="2"/>
        <v>#NAME?</v>
      </c>
      <c r="H28" s="62">
        <f t="shared" si="3"/>
        <v>0.70017361111111109</v>
      </c>
      <c r="I28" s="33" t="s">
        <v>607</v>
      </c>
    </row>
    <row r="29" spans="2:9" ht="15.75" customHeight="1"/>
    <row r="30" spans="2:9" ht="15.75" customHeight="1"/>
    <row r="31" spans="2:9" ht="15.75" customHeight="1"/>
    <row r="32" spans="2:9" ht="15.75" customHeight="1"/>
    <row r="33" spans="2:11" ht="15.75" customHeight="1"/>
    <row r="34" spans="2:11" ht="15.75" customHeight="1">
      <c r="B34" s="84" t="s">
        <v>128</v>
      </c>
      <c r="C34" s="83"/>
    </row>
    <row r="35" spans="2:11" ht="15.75" customHeight="1"/>
    <row r="36" spans="2:11" ht="15.75" customHeight="1"/>
    <row r="37" spans="2:11" ht="15.75" customHeight="1">
      <c r="B37" s="29" t="s">
        <v>608</v>
      </c>
      <c r="C37" s="30"/>
      <c r="D37" s="30"/>
      <c r="E37" s="30"/>
      <c r="F37" s="30"/>
      <c r="G37" s="31"/>
      <c r="H37" s="13"/>
      <c r="I37" s="63"/>
      <c r="J37" s="64"/>
      <c r="K37" s="65"/>
    </row>
    <row r="38" spans="2:11" ht="15.75" customHeight="1">
      <c r="B38" s="24" t="s">
        <v>609</v>
      </c>
      <c r="C38" s="25"/>
      <c r="D38" s="25"/>
      <c r="E38" s="25"/>
      <c r="F38" s="25"/>
      <c r="G38" s="25"/>
      <c r="H38" s="25"/>
      <c r="I38" s="24"/>
      <c r="J38" s="66"/>
      <c r="K38" s="67"/>
    </row>
    <row r="39" spans="2:11" ht="15.75" customHeight="1"/>
    <row r="40" spans="2:11" ht="15.75" customHeight="1">
      <c r="G40" s="21" t="s">
        <v>222</v>
      </c>
      <c r="H40" s="21" t="s">
        <v>117</v>
      </c>
      <c r="I40" s="21" t="s">
        <v>118</v>
      </c>
    </row>
    <row r="41" spans="2:11" ht="15.75" customHeight="1">
      <c r="G41" s="9" t="e">
        <f t="shared" ref="G41:G42" ca="1" si="4">_xludf.FORMULATEXT(H41)</f>
        <v>#NAME?</v>
      </c>
      <c r="H41" s="62">
        <f>TIMEVALUE("2:50 PM")</f>
        <v>0.61805555555555558</v>
      </c>
      <c r="I41" s="33" t="s">
        <v>610</v>
      </c>
    </row>
    <row r="42" spans="2:11" ht="15.75" customHeight="1">
      <c r="G42" s="9" t="e">
        <f t="shared" ca="1" si="4"/>
        <v>#NAME?</v>
      </c>
      <c r="H42" s="9">
        <f>TIMEVALUE("22-August-2015 2:50 PM")</f>
        <v>0.61805555555474712</v>
      </c>
      <c r="I42" s="33" t="s">
        <v>611</v>
      </c>
    </row>
    <row r="43" spans="2:11" ht="15.75" customHeight="1"/>
    <row r="44" spans="2:11" ht="15.75" customHeight="1"/>
    <row r="45" spans="2:11" ht="15.75" customHeight="1"/>
    <row r="46" spans="2:11" ht="15.75" customHeight="1"/>
    <row r="47" spans="2:11" ht="15.75" customHeight="1"/>
    <row r="48" spans="2:11" ht="15.75" customHeight="1"/>
    <row r="49" spans="2:9" ht="15.75" customHeight="1">
      <c r="B49" s="84" t="s">
        <v>128</v>
      </c>
      <c r="C49" s="83"/>
    </row>
    <row r="50" spans="2:9" ht="15.75" customHeight="1"/>
    <row r="51" spans="2:9" ht="15.75" customHeight="1">
      <c r="B51" s="29" t="s">
        <v>612</v>
      </c>
      <c r="C51" s="30"/>
      <c r="D51" s="30"/>
      <c r="E51" s="30"/>
      <c r="F51" s="30"/>
      <c r="G51" s="31"/>
      <c r="H51" s="13"/>
      <c r="I51" s="55"/>
    </row>
    <row r="52" spans="2:9" ht="15.75" customHeight="1">
      <c r="B52" s="24" t="s">
        <v>613</v>
      </c>
      <c r="C52" s="25"/>
      <c r="D52" s="25"/>
      <c r="E52" s="25"/>
      <c r="F52" s="25"/>
      <c r="G52" s="25"/>
      <c r="H52" s="25"/>
      <c r="I52" s="26"/>
    </row>
    <row r="53" spans="2:9" ht="15.75" customHeight="1"/>
    <row r="54" spans="2:9" ht="15.75" customHeight="1">
      <c r="G54" s="21" t="s">
        <v>222</v>
      </c>
      <c r="H54" s="21" t="s">
        <v>117</v>
      </c>
      <c r="I54" s="21" t="s">
        <v>118</v>
      </c>
    </row>
    <row r="55" spans="2:9" ht="15.75" customHeight="1">
      <c r="G55" s="9" t="e">
        <f t="shared" ref="G55:G56" ca="1" si="5">_xludf.FORMULATEXT(H55)</f>
        <v>#NAME?</v>
      </c>
      <c r="H55" s="28">
        <f ca="1">NOW()</f>
        <v>45052.810457291664</v>
      </c>
      <c r="I55" s="33" t="s">
        <v>614</v>
      </c>
    </row>
    <row r="56" spans="2:9" ht="15.75" customHeight="1">
      <c r="G56" s="9" t="e">
        <f t="shared" ca="1" si="5"/>
        <v>#NAME?</v>
      </c>
      <c r="H56" s="28">
        <f ca="1">NOW()+7</f>
        <v>45059.810457291664</v>
      </c>
      <c r="I56" s="33" t="s">
        <v>615</v>
      </c>
    </row>
    <row r="57" spans="2:9" ht="15.75" customHeight="1"/>
    <row r="58" spans="2:9" ht="15.75" customHeight="1"/>
    <row r="59" spans="2:9" ht="15.75" customHeight="1"/>
    <row r="60" spans="2:9" ht="15.75" customHeight="1"/>
    <row r="61" spans="2:9" ht="15.75" customHeight="1"/>
    <row r="62" spans="2:9" ht="15.75" customHeight="1"/>
    <row r="63" spans="2:9" ht="15.75" customHeight="1"/>
    <row r="64" spans="2:9" ht="15.75" customHeight="1"/>
    <row r="65" spans="2:9" ht="15.75" customHeight="1">
      <c r="B65" s="84" t="s">
        <v>128</v>
      </c>
      <c r="C65" s="83"/>
    </row>
    <row r="66" spans="2:9" ht="15.75" customHeight="1"/>
    <row r="67" spans="2:9" ht="15.75" customHeight="1">
      <c r="B67" s="29" t="s">
        <v>616</v>
      </c>
      <c r="C67" s="30"/>
      <c r="D67" s="30"/>
      <c r="E67" s="30"/>
      <c r="F67" s="30"/>
      <c r="G67" s="31"/>
      <c r="H67" s="13"/>
      <c r="I67" s="55"/>
    </row>
    <row r="68" spans="2:9" ht="15.75" customHeight="1">
      <c r="B68" s="24" t="s">
        <v>617</v>
      </c>
      <c r="C68" s="25"/>
      <c r="D68" s="25"/>
      <c r="E68" s="25"/>
      <c r="F68" s="25"/>
      <c r="G68" s="25"/>
      <c r="H68" s="25"/>
      <c r="I68" s="26"/>
    </row>
    <row r="69" spans="2:9" ht="15.75" customHeight="1"/>
    <row r="70" spans="2:9" ht="15.75" customHeight="1">
      <c r="G70" s="21" t="s">
        <v>222</v>
      </c>
      <c r="H70" s="21" t="s">
        <v>117</v>
      </c>
      <c r="I70" s="21" t="s">
        <v>118</v>
      </c>
    </row>
    <row r="71" spans="2:9" ht="15.75" customHeight="1">
      <c r="G71" s="9"/>
      <c r="H71" s="27">
        <f ca="1">TODAY()</f>
        <v>45052</v>
      </c>
      <c r="I71" s="33" t="s">
        <v>618</v>
      </c>
    </row>
    <row r="72" spans="2:9" ht="15.75" customHeight="1">
      <c r="G72" s="9"/>
      <c r="H72" s="27">
        <f ca="1">TODAY()+7</f>
        <v>45059</v>
      </c>
      <c r="I72" s="33" t="s">
        <v>619</v>
      </c>
    </row>
    <row r="73" spans="2:9" ht="15.75" customHeight="1">
      <c r="B73" s="84" t="s">
        <v>128</v>
      </c>
      <c r="C73" s="83"/>
    </row>
    <row r="74" spans="2:9" ht="15.75" customHeight="1"/>
    <row r="75" spans="2:9" ht="15.75" customHeight="1">
      <c r="B75" s="29" t="s">
        <v>620</v>
      </c>
      <c r="C75" s="30"/>
      <c r="D75" s="30"/>
      <c r="E75" s="30"/>
      <c r="F75" s="30"/>
      <c r="G75" s="31"/>
      <c r="H75" s="13"/>
      <c r="I75" s="55"/>
    </row>
    <row r="76" spans="2:9" ht="15.75" customHeight="1">
      <c r="B76" s="24" t="s">
        <v>621</v>
      </c>
      <c r="C76" s="25"/>
      <c r="D76" s="25"/>
      <c r="E76" s="25"/>
      <c r="F76" s="25"/>
      <c r="G76" s="25"/>
      <c r="H76" s="25"/>
      <c r="I76" s="26"/>
    </row>
    <row r="77" spans="2:9" ht="15.75" customHeight="1"/>
    <row r="78" spans="2:9" ht="15.75" customHeight="1">
      <c r="B78" s="21" t="s">
        <v>622</v>
      </c>
      <c r="C78" s="90" t="s">
        <v>623</v>
      </c>
      <c r="D78" s="88"/>
      <c r="E78" s="88"/>
      <c r="F78" s="88"/>
      <c r="G78" s="89"/>
      <c r="H78" s="21" t="s">
        <v>222</v>
      </c>
      <c r="I78" s="21" t="s">
        <v>117</v>
      </c>
    </row>
    <row r="79" spans="2:9" ht="15.75" customHeight="1">
      <c r="B79" s="9" t="s">
        <v>624</v>
      </c>
      <c r="C79" s="27" t="s">
        <v>625</v>
      </c>
      <c r="D79" s="33"/>
      <c r="E79" s="9"/>
      <c r="F79" s="27"/>
      <c r="G79" s="33"/>
      <c r="H79" s="9" t="e">
        <f t="shared" ref="H79:H84" ca="1" si="6">_xludf.FORMULATEXT(I79)</f>
        <v>#NAME?</v>
      </c>
      <c r="I79" s="9">
        <f ca="1">YEAR(NOW())</f>
        <v>2023</v>
      </c>
    </row>
    <row r="80" spans="2:9" ht="15.75" customHeight="1">
      <c r="B80" s="9" t="s">
        <v>626</v>
      </c>
      <c r="C80" s="27" t="s">
        <v>627</v>
      </c>
      <c r="D80" s="33"/>
      <c r="E80" s="9"/>
      <c r="F80" s="27"/>
      <c r="G80" s="33"/>
      <c r="H80" s="9" t="e">
        <f t="shared" ca="1" si="6"/>
        <v>#NAME?</v>
      </c>
      <c r="I80" s="9">
        <f ca="1">MONTH(NOW())</f>
        <v>5</v>
      </c>
    </row>
    <row r="81" spans="2:9" ht="15.75" customHeight="1">
      <c r="B81" s="9" t="s">
        <v>628</v>
      </c>
      <c r="C81" s="27" t="s">
        <v>629</v>
      </c>
      <c r="D81" s="33"/>
      <c r="E81" s="9"/>
      <c r="F81" s="27"/>
      <c r="G81" s="33"/>
      <c r="H81" s="9" t="e">
        <f t="shared" ca="1" si="6"/>
        <v>#NAME?</v>
      </c>
      <c r="I81" s="9">
        <f ca="1">DAY(NOW())</f>
        <v>6</v>
      </c>
    </row>
    <row r="82" spans="2:9" ht="15.75" customHeight="1">
      <c r="B82" s="9" t="s">
        <v>630</v>
      </c>
      <c r="C82" s="27" t="s">
        <v>631</v>
      </c>
      <c r="D82" s="33"/>
      <c r="E82" s="9"/>
      <c r="F82" s="27"/>
      <c r="G82" s="33"/>
      <c r="H82" s="9" t="e">
        <f t="shared" ca="1" si="6"/>
        <v>#NAME?</v>
      </c>
      <c r="I82" s="9">
        <f ca="1">HOUR(NOW())</f>
        <v>19</v>
      </c>
    </row>
    <row r="83" spans="2:9" ht="15.75" customHeight="1">
      <c r="B83" s="9" t="s">
        <v>632</v>
      </c>
      <c r="C83" s="27" t="s">
        <v>633</v>
      </c>
      <c r="D83" s="33"/>
      <c r="E83" s="9"/>
      <c r="F83" s="68"/>
      <c r="G83" s="69"/>
      <c r="H83" s="9" t="e">
        <f t="shared" ca="1" si="6"/>
        <v>#NAME?</v>
      </c>
      <c r="I83" s="9">
        <f ca="1">MINUTE(NOW())</f>
        <v>27</v>
      </c>
    </row>
    <row r="84" spans="2:9" ht="15.75" customHeight="1">
      <c r="B84" s="9" t="s">
        <v>634</v>
      </c>
      <c r="C84" s="27" t="s">
        <v>635</v>
      </c>
      <c r="D84" s="33"/>
      <c r="E84" s="9"/>
      <c r="F84" s="68"/>
      <c r="G84" s="69"/>
      <c r="H84" s="9" t="e">
        <f t="shared" ca="1" si="6"/>
        <v>#NAME?</v>
      </c>
      <c r="I84" s="9">
        <f ca="1">SECOND(NOW())</f>
        <v>4</v>
      </c>
    </row>
    <row r="85" spans="2:9" ht="15.75" customHeight="1"/>
    <row r="86" spans="2:9" ht="15.75" customHeight="1"/>
    <row r="87" spans="2:9" ht="15.75" customHeight="1"/>
    <row r="88" spans="2:9" ht="15.75" customHeight="1"/>
    <row r="89" spans="2:9" ht="15.75" customHeight="1"/>
    <row r="90" spans="2:9" ht="15.75" customHeight="1"/>
    <row r="91" spans="2:9" ht="15.75" customHeight="1"/>
    <row r="92" spans="2:9" ht="15.75" customHeight="1"/>
    <row r="93" spans="2:9" ht="15.75" customHeight="1">
      <c r="B93" s="84" t="s">
        <v>128</v>
      </c>
      <c r="C93" s="83"/>
    </row>
    <row r="94" spans="2:9" ht="15.75" customHeight="1"/>
    <row r="95" spans="2:9" ht="15.75" customHeight="1">
      <c r="B95" s="29" t="s">
        <v>636</v>
      </c>
      <c r="C95" s="30"/>
      <c r="D95" s="30"/>
      <c r="E95" s="30"/>
      <c r="F95" s="30"/>
      <c r="G95" s="31"/>
      <c r="H95" s="13"/>
      <c r="I95" s="55"/>
    </row>
    <row r="96" spans="2:9" ht="15.75" customHeight="1">
      <c r="B96" s="24" t="s">
        <v>637</v>
      </c>
      <c r="C96" s="25"/>
      <c r="D96" s="25"/>
      <c r="E96" s="25"/>
      <c r="F96" s="25"/>
      <c r="G96" s="25"/>
      <c r="H96" s="25"/>
      <c r="I96" s="26"/>
    </row>
    <row r="97" spans="2:13" ht="15.75" customHeight="1"/>
    <row r="98" spans="2:13" ht="15.75" customHeight="1">
      <c r="B98" s="43" t="s">
        <v>638</v>
      </c>
      <c r="C98" s="90" t="s">
        <v>639</v>
      </c>
      <c r="D98" s="88"/>
      <c r="E98" s="88"/>
      <c r="F98" s="88"/>
      <c r="G98" s="89"/>
      <c r="H98" s="43" t="s">
        <v>222</v>
      </c>
      <c r="I98" s="21" t="s">
        <v>117</v>
      </c>
      <c r="J98" s="90" t="s">
        <v>118</v>
      </c>
      <c r="K98" s="88"/>
      <c r="L98" s="88"/>
      <c r="M98" s="89"/>
    </row>
    <row r="99" spans="2:13" ht="27" customHeight="1">
      <c r="B99" s="70" t="s">
        <v>451</v>
      </c>
      <c r="C99" s="93" t="s">
        <v>640</v>
      </c>
      <c r="D99" s="88"/>
      <c r="E99" s="88"/>
      <c r="F99" s="88"/>
      <c r="G99" s="89"/>
      <c r="H99" s="9" t="e">
        <f t="shared" ref="H99:H100" ca="1" si="7">_xludf.FORMULATEXT(I99)</f>
        <v>#NAME?</v>
      </c>
      <c r="I99" s="9">
        <f ca="1">WEEKDAY(NOW())</f>
        <v>7</v>
      </c>
      <c r="J99" s="94" t="s">
        <v>641</v>
      </c>
      <c r="K99" s="88"/>
      <c r="L99" s="88"/>
      <c r="M99" s="89"/>
    </row>
    <row r="100" spans="2:13" ht="27" customHeight="1">
      <c r="B100" s="70">
        <v>2</v>
      </c>
      <c r="C100" s="27" t="s">
        <v>642</v>
      </c>
      <c r="D100" s="33"/>
      <c r="E100" s="9"/>
      <c r="F100" s="27"/>
      <c r="G100" s="33"/>
      <c r="H100" s="9" t="e">
        <f t="shared" ca="1" si="7"/>
        <v>#NAME?</v>
      </c>
      <c r="I100" s="9">
        <f ca="1">WEEKDAY(NOW(), 16)</f>
        <v>1</v>
      </c>
      <c r="J100" s="95" t="s">
        <v>643</v>
      </c>
      <c r="K100" s="88"/>
      <c r="L100" s="88"/>
      <c r="M100" s="89"/>
    </row>
    <row r="101" spans="2:13" ht="15.75" customHeight="1">
      <c r="B101" s="70">
        <v>3</v>
      </c>
      <c r="C101" s="27" t="s">
        <v>644</v>
      </c>
      <c r="D101" s="33"/>
      <c r="E101" s="9"/>
      <c r="F101" s="27"/>
      <c r="G101" s="33"/>
      <c r="J101" s="96"/>
      <c r="K101" s="83"/>
      <c r="L101" s="83"/>
      <c r="M101" s="83"/>
    </row>
    <row r="102" spans="2:13" ht="15.75" customHeight="1">
      <c r="B102" s="70">
        <v>11</v>
      </c>
      <c r="C102" s="27" t="s">
        <v>642</v>
      </c>
      <c r="D102" s="33"/>
      <c r="E102" s="9"/>
      <c r="F102" s="27"/>
      <c r="G102" s="33"/>
      <c r="J102" s="96"/>
      <c r="K102" s="83"/>
      <c r="L102" s="83"/>
      <c r="M102" s="83"/>
    </row>
    <row r="103" spans="2:13" ht="15.75" customHeight="1">
      <c r="B103" s="70">
        <v>12</v>
      </c>
      <c r="C103" s="27" t="s">
        <v>645</v>
      </c>
      <c r="D103" s="33"/>
      <c r="E103" s="9"/>
      <c r="F103" s="27"/>
      <c r="G103" s="33"/>
      <c r="J103" s="96"/>
      <c r="K103" s="83"/>
      <c r="L103" s="83"/>
      <c r="M103" s="83"/>
    </row>
    <row r="104" spans="2:13" ht="15.75" customHeight="1">
      <c r="B104" s="70">
        <v>13</v>
      </c>
      <c r="C104" s="27" t="s">
        <v>646</v>
      </c>
      <c r="D104" s="33"/>
      <c r="E104" s="9"/>
      <c r="F104" s="27"/>
      <c r="G104" s="33"/>
      <c r="J104" s="96"/>
      <c r="K104" s="83"/>
      <c r="L104" s="83"/>
      <c r="M104" s="83"/>
    </row>
    <row r="105" spans="2:13" ht="15.75" customHeight="1">
      <c r="B105" s="70">
        <v>14</v>
      </c>
      <c r="C105" s="27" t="s">
        <v>647</v>
      </c>
      <c r="D105" s="33"/>
      <c r="E105" s="9"/>
      <c r="F105" s="27"/>
      <c r="G105" s="33"/>
    </row>
    <row r="106" spans="2:13" ht="15.75" customHeight="1">
      <c r="B106" s="70">
        <v>15</v>
      </c>
      <c r="C106" s="27" t="s">
        <v>648</v>
      </c>
      <c r="D106" s="33"/>
      <c r="E106" s="9"/>
      <c r="F106" s="27"/>
      <c r="G106" s="33"/>
    </row>
    <row r="107" spans="2:13" ht="15.75" customHeight="1">
      <c r="B107" s="70">
        <v>16</v>
      </c>
      <c r="C107" s="27" t="s">
        <v>649</v>
      </c>
      <c r="D107" s="33"/>
      <c r="E107" s="9"/>
      <c r="F107" s="27"/>
      <c r="G107" s="33"/>
    </row>
    <row r="108" spans="2:13" ht="15.75" customHeight="1">
      <c r="B108" s="70">
        <v>17</v>
      </c>
      <c r="C108" s="27" t="s">
        <v>650</v>
      </c>
      <c r="D108" s="33"/>
      <c r="E108" s="9"/>
      <c r="F108" s="27"/>
      <c r="G108" s="33"/>
    </row>
    <row r="109" spans="2:13" ht="15.75" customHeight="1"/>
    <row r="110" spans="2:13" ht="15.75" customHeight="1"/>
    <row r="111" spans="2:13" ht="15.75" customHeight="1"/>
    <row r="112" spans="2:13" ht="15.75" customHeight="1"/>
    <row r="113" spans="2:9" ht="15.75" customHeight="1"/>
    <row r="114" spans="2:9" ht="15.75" customHeight="1"/>
    <row r="115" spans="2:9" ht="15.75" customHeight="1"/>
    <row r="116" spans="2:9" ht="15.75" customHeight="1">
      <c r="B116" s="84" t="s">
        <v>128</v>
      </c>
      <c r="C116" s="83"/>
    </row>
    <row r="117" spans="2:9" ht="15.75" customHeight="1"/>
    <row r="118" spans="2:9" ht="15.75" customHeight="1">
      <c r="B118" s="29" t="s">
        <v>651</v>
      </c>
      <c r="C118" s="30"/>
      <c r="D118" s="30"/>
      <c r="E118" s="30"/>
      <c r="F118" s="30"/>
      <c r="G118" s="31"/>
      <c r="H118" s="13"/>
      <c r="I118" s="55"/>
    </row>
    <row r="119" spans="2:9" ht="15.75" customHeight="1">
      <c r="B119" s="24" t="s">
        <v>652</v>
      </c>
      <c r="C119" s="25"/>
      <c r="D119" s="25"/>
      <c r="E119" s="25"/>
      <c r="F119" s="25"/>
      <c r="G119" s="25"/>
      <c r="H119" s="25"/>
      <c r="I119" s="26"/>
    </row>
    <row r="120" spans="2:9" ht="15.75" customHeight="1"/>
    <row r="121" spans="2:9" ht="15.75" customHeight="1">
      <c r="B121" s="21" t="s">
        <v>653</v>
      </c>
      <c r="C121" s="21" t="s">
        <v>654</v>
      </c>
      <c r="G121" s="21" t="s">
        <v>222</v>
      </c>
      <c r="H121" s="21" t="s">
        <v>117</v>
      </c>
      <c r="I121" s="21" t="s">
        <v>118</v>
      </c>
    </row>
    <row r="122" spans="2:9" ht="15.75" customHeight="1">
      <c r="B122" s="27">
        <v>42310</v>
      </c>
      <c r="C122" s="27">
        <v>29779</v>
      </c>
      <c r="G122" s="27" t="e">
        <f t="shared" ref="G122:G123" ca="1" si="8">_xludf.FORMULATEXT(H122)</f>
        <v>#NAME?</v>
      </c>
      <c r="H122" s="9" t="e">
        <f ca="1">_xludf.DAYS(B122, C122)</f>
        <v>#NAME?</v>
      </c>
      <c r="I122" s="27" t="s">
        <v>655</v>
      </c>
    </row>
    <row r="123" spans="2:9" ht="15.75" customHeight="1">
      <c r="G123" s="27" t="e">
        <f t="shared" ca="1" si="8"/>
        <v>#NAME?</v>
      </c>
      <c r="H123" s="9" t="e">
        <f ca="1">_xludf.DAYS("2 Nov, 2015", "12 July, 1981")</f>
        <v>#NAME?</v>
      </c>
      <c r="I123" s="27" t="s">
        <v>655</v>
      </c>
    </row>
    <row r="124" spans="2:9" ht="15.75" customHeight="1">
      <c r="B124" s="84"/>
      <c r="C124" s="83"/>
    </row>
    <row r="125" spans="2:9" ht="15.75" customHeight="1"/>
    <row r="126" spans="2:9" ht="15.75" customHeight="1"/>
    <row r="127" spans="2:9" ht="15.75" customHeight="1"/>
    <row r="128" spans="2:9" ht="15.75" customHeight="1"/>
    <row r="129" spans="2:9" ht="15.75" customHeight="1"/>
    <row r="130" spans="2:9" ht="15.75" customHeight="1"/>
    <row r="131" spans="2:9" ht="15.75" customHeight="1"/>
    <row r="132" spans="2:9" ht="15.75" customHeight="1">
      <c r="B132" s="84" t="s">
        <v>128</v>
      </c>
      <c r="C132" s="83"/>
    </row>
    <row r="133" spans="2:9" ht="15.75" customHeight="1"/>
    <row r="134" spans="2:9" ht="15.75" customHeight="1">
      <c r="B134" s="29" t="s">
        <v>656</v>
      </c>
      <c r="C134" s="30"/>
      <c r="D134" s="30"/>
      <c r="E134" s="30"/>
      <c r="F134" s="30"/>
      <c r="G134" s="31"/>
      <c r="H134" s="13"/>
      <c r="I134" s="55"/>
    </row>
    <row r="135" spans="2:9" ht="15.75" customHeight="1">
      <c r="B135" s="24" t="s">
        <v>657</v>
      </c>
      <c r="C135" s="25"/>
      <c r="D135" s="25"/>
      <c r="E135" s="25"/>
      <c r="F135" s="25"/>
      <c r="G135" s="25"/>
      <c r="H135" s="25"/>
      <c r="I135" s="26"/>
    </row>
    <row r="136" spans="2:9" ht="15.75" customHeight="1"/>
    <row r="137" spans="2:9" ht="15.75" customHeight="1">
      <c r="B137" s="21" t="s">
        <v>658</v>
      </c>
      <c r="C137" s="52" t="s">
        <v>659</v>
      </c>
      <c r="D137" s="71"/>
      <c r="G137" s="21" t="s">
        <v>222</v>
      </c>
      <c r="H137" s="21" t="s">
        <v>117</v>
      </c>
      <c r="I137" s="21" t="s">
        <v>118</v>
      </c>
    </row>
    <row r="138" spans="2:9" ht="15.75" customHeight="1">
      <c r="B138" s="27">
        <v>40918</v>
      </c>
      <c r="C138" s="97" t="s">
        <v>660</v>
      </c>
      <c r="D138" s="89"/>
      <c r="G138" s="9" t="e">
        <f t="shared" ref="G138:G139" ca="1" si="9">_xludf.FORMULATEXT(H138)</f>
        <v>#NAME?</v>
      </c>
      <c r="H138" s="9">
        <f>NETWORKDAYS(B138, B139)</f>
        <v>496</v>
      </c>
      <c r="I138" s="33" t="s">
        <v>661</v>
      </c>
    </row>
    <row r="139" spans="2:9" ht="15.75" customHeight="1">
      <c r="B139" s="27">
        <v>41611</v>
      </c>
      <c r="C139" s="97" t="s">
        <v>662</v>
      </c>
      <c r="D139" s="89"/>
      <c r="G139" s="9" t="e">
        <f t="shared" ca="1" si="9"/>
        <v>#NAME?</v>
      </c>
      <c r="H139" s="9">
        <f>NETWORKDAYS(B138, B139, B140:B142)</f>
        <v>493</v>
      </c>
      <c r="I139" s="33" t="s">
        <v>663</v>
      </c>
    </row>
    <row r="140" spans="2:9" ht="15.75" customHeight="1">
      <c r="B140" s="27">
        <v>41235</v>
      </c>
      <c r="C140" s="97" t="s">
        <v>664</v>
      </c>
      <c r="D140" s="89"/>
    </row>
    <row r="141" spans="2:9" ht="15.75" customHeight="1">
      <c r="B141" s="27">
        <v>41011</v>
      </c>
      <c r="C141" s="97" t="s">
        <v>664</v>
      </c>
      <c r="D141" s="89"/>
    </row>
    <row r="142" spans="2:9" ht="15.75" customHeight="1">
      <c r="B142" s="27">
        <v>41295</v>
      </c>
      <c r="C142" s="97" t="s">
        <v>664</v>
      </c>
      <c r="D142" s="89"/>
    </row>
    <row r="143" spans="2:9" ht="15.75" customHeight="1"/>
    <row r="144" spans="2:9" ht="15.75" customHeight="1"/>
    <row r="145" spans="2:9" ht="15.75" customHeight="1">
      <c r="B145" s="84" t="s">
        <v>128</v>
      </c>
      <c r="C145" s="83"/>
    </row>
    <row r="146" spans="2:9" ht="15.75" customHeight="1"/>
    <row r="147" spans="2:9" ht="15.75" customHeight="1"/>
    <row r="148" spans="2:9" ht="15.75" customHeight="1"/>
    <row r="149" spans="2:9" ht="15.75" customHeight="1">
      <c r="B149" s="29" t="s">
        <v>665</v>
      </c>
      <c r="C149" s="30"/>
      <c r="D149" s="30"/>
      <c r="E149" s="30"/>
      <c r="F149" s="30"/>
      <c r="G149" s="31"/>
      <c r="H149" s="13"/>
      <c r="I149" s="55"/>
    </row>
    <row r="150" spans="2:9" ht="15.75" customHeight="1">
      <c r="B150" s="24" t="s">
        <v>666</v>
      </c>
      <c r="C150" s="25"/>
      <c r="D150" s="25"/>
      <c r="E150" s="25"/>
      <c r="F150" s="25"/>
      <c r="G150" s="25"/>
      <c r="H150" s="25"/>
      <c r="I150" s="26"/>
    </row>
    <row r="151" spans="2:9" ht="15.75" customHeight="1"/>
    <row r="152" spans="2:9" ht="15.75" customHeight="1">
      <c r="B152" s="21" t="s">
        <v>654</v>
      </c>
      <c r="C152" s="27">
        <v>41945</v>
      </c>
      <c r="D152" s="27"/>
      <c r="E152" s="27"/>
      <c r="G152" s="21" t="s">
        <v>222</v>
      </c>
      <c r="H152" s="21" t="s">
        <v>117</v>
      </c>
      <c r="I152" s="21" t="s">
        <v>118</v>
      </c>
    </row>
    <row r="153" spans="2:9" ht="15.75" customHeight="1">
      <c r="B153" s="21" t="s">
        <v>667</v>
      </c>
      <c r="C153" s="9">
        <v>200</v>
      </c>
      <c r="D153" s="27"/>
      <c r="E153" s="27"/>
      <c r="G153" s="9" t="e">
        <f t="shared" ref="G153:G154" ca="1" si="10">_xludf.FORMULATEXT(H153)</f>
        <v>#NAME?</v>
      </c>
      <c r="H153" s="27">
        <f>WORKDAY(C152, C153)</f>
        <v>42223</v>
      </c>
      <c r="I153" s="72" t="s">
        <v>668</v>
      </c>
    </row>
    <row r="154" spans="2:9" ht="15.75" customHeight="1">
      <c r="B154" s="21" t="s">
        <v>669</v>
      </c>
      <c r="C154" s="27">
        <v>42262</v>
      </c>
      <c r="D154" s="27">
        <v>41989</v>
      </c>
      <c r="E154" s="27">
        <v>41724</v>
      </c>
      <c r="G154" s="9" t="e">
        <f t="shared" ca="1" si="10"/>
        <v>#NAME?</v>
      </c>
      <c r="H154" s="27">
        <f>WORKDAY(C152, C153, C154:E154)</f>
        <v>42226</v>
      </c>
      <c r="I154" s="72" t="s">
        <v>670</v>
      </c>
    </row>
    <row r="155" spans="2:9" ht="15.75" customHeight="1"/>
    <row r="156" spans="2:9" ht="15.75" customHeight="1"/>
    <row r="157" spans="2:9" ht="15.75" customHeight="1"/>
    <row r="158" spans="2:9" ht="15.75" customHeight="1"/>
    <row r="159" spans="2:9" ht="15.75" customHeight="1"/>
    <row r="160" spans="2:9" ht="15.75" customHeight="1"/>
    <row r="161" spans="2:3" ht="15.75" customHeight="1"/>
    <row r="162" spans="2:3" ht="15.75" customHeight="1"/>
    <row r="163" spans="2:3" ht="15.75" customHeight="1">
      <c r="B163" s="84" t="s">
        <v>128</v>
      </c>
      <c r="C163" s="83"/>
    </row>
    <row r="164" spans="2:3" ht="15.75" customHeight="1"/>
    <row r="165" spans="2:3" ht="15.75" customHeight="1"/>
    <row r="166" spans="2:3" ht="15.75" customHeight="1"/>
    <row r="167" spans="2:3" ht="15.75" customHeight="1"/>
    <row r="168" spans="2:3" ht="15.75" customHeight="1"/>
    <row r="169" spans="2:3" ht="15.75" customHeight="1"/>
    <row r="170" spans="2:3" ht="15.75" customHeight="1"/>
    <row r="171" spans="2:3" ht="15.75" customHeight="1"/>
    <row r="172" spans="2:3" ht="15.75" customHeight="1"/>
    <row r="173" spans="2:3" ht="15.75" customHeight="1"/>
    <row r="174" spans="2:3" ht="15.75" customHeight="1"/>
    <row r="175" spans="2:3" ht="15.75" customHeight="1"/>
    <row r="176" spans="2:3"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C140:D140"/>
    <mergeCell ref="C141:D141"/>
    <mergeCell ref="C142:D142"/>
    <mergeCell ref="B145:C145"/>
    <mergeCell ref="B163:C163"/>
    <mergeCell ref="C99:G99"/>
    <mergeCell ref="J99:M99"/>
    <mergeCell ref="J100:M100"/>
    <mergeCell ref="J101:M101"/>
    <mergeCell ref="C139:D139"/>
    <mergeCell ref="J102:M102"/>
    <mergeCell ref="J103:M103"/>
    <mergeCell ref="J104:M104"/>
    <mergeCell ref="B116:C116"/>
    <mergeCell ref="B124:C124"/>
    <mergeCell ref="B132:C132"/>
    <mergeCell ref="C138:D138"/>
    <mergeCell ref="B73:C73"/>
    <mergeCell ref="C78:G78"/>
    <mergeCell ref="B93:C93"/>
    <mergeCell ref="C98:G98"/>
    <mergeCell ref="J98:M98"/>
    <mergeCell ref="B11:C11"/>
    <mergeCell ref="B20:C20"/>
    <mergeCell ref="B34:C34"/>
    <mergeCell ref="B49:C49"/>
    <mergeCell ref="B65:C65"/>
  </mergeCells>
  <hyperlinks>
    <hyperlink ref="G1" r:id="rId1" xr:uid="{00000000-0004-0000-0800-000000000000}"/>
    <hyperlink ref="B11" location="'LIST OF FUNCTIONS'!A1" display="Back to LIST OF FUNCTIONS" xr:uid="{00000000-0004-0000-0800-000001000000}"/>
    <hyperlink ref="B20" location="'LIST OF FUNCTIONS'!A1" display="Back to LIST OF FUNCTIONS" xr:uid="{00000000-0004-0000-0800-000002000000}"/>
    <hyperlink ref="B34" location="'LIST OF FUNCTIONS'!A1" display="Back to LIST OF FUNCTIONS" xr:uid="{00000000-0004-0000-0800-000003000000}"/>
    <hyperlink ref="B49" location="'LIST OF FUNCTIONS'!A1" display="Back to LIST OF FUNCTIONS" xr:uid="{00000000-0004-0000-0800-000004000000}"/>
    <hyperlink ref="B65" location="'LIST OF FUNCTIONS'!A1" display="Back to LIST OF FUNCTIONS" xr:uid="{00000000-0004-0000-0800-000005000000}"/>
    <hyperlink ref="B73" location="'LIST OF FUNCTIONS'!A1" display="Back to LIST OF FUNCTIONS" xr:uid="{00000000-0004-0000-0800-000006000000}"/>
    <hyperlink ref="B93" location="'LIST OF FUNCTIONS'!A1" display="Back to LIST OF FUNCTIONS" xr:uid="{00000000-0004-0000-0800-000007000000}"/>
    <hyperlink ref="B116" location="'LIST OF FUNCTIONS'!A1" display="Back to LIST OF FUNCTIONS" xr:uid="{00000000-0004-0000-0800-000008000000}"/>
    <hyperlink ref="B132" location="'LIST OF FUNCTIONS'!A1" display="Back to LIST OF FUNCTIONS" xr:uid="{00000000-0004-0000-0800-000009000000}"/>
    <hyperlink ref="B145" location="'LIST OF FUNCTIONS'!A1" display="Back to LIST OF FUNCTIONS" xr:uid="{00000000-0004-0000-0800-00000A000000}"/>
    <hyperlink ref="B163" location="'LIST OF FUNCTIONS'!A1" display="Back to LIST OF FUNCTIONS" xr:uid="{00000000-0004-0000-0800-00000B000000}"/>
  </hyperlinks>
  <pageMargins left="0.7" right="0.7" top="0.75" bottom="0.75" header="0" footer="0"/>
  <pageSetup paperSize="9" orientation="portrait"/>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heetViews>
  <sheetFormatPr defaultColWidth="14.42578125" defaultRowHeight="15" customHeight="1"/>
  <cols>
    <col min="1" max="1" width="4.85546875" customWidth="1"/>
    <col min="2" max="2" width="21.7109375" customWidth="1"/>
    <col min="3" max="3" width="11.85546875" customWidth="1"/>
    <col min="4" max="4" width="9.85546875" customWidth="1"/>
    <col min="5" max="6" width="6.140625" customWidth="1"/>
    <col min="7" max="7" width="26.42578125" customWidth="1"/>
    <col min="8" max="8" width="16.28515625" customWidth="1"/>
    <col min="9" max="9" width="42.85546875" customWidth="1"/>
    <col min="10" max="11" width="9.140625" customWidth="1"/>
    <col min="12" max="26" width="8.7109375" customWidth="1"/>
  </cols>
  <sheetData>
    <row r="1" spans="1:26" ht="12.75" customHeight="1">
      <c r="A1" s="1"/>
      <c r="B1" s="1"/>
      <c r="C1" s="1"/>
      <c r="D1" s="1"/>
      <c r="E1" s="1"/>
      <c r="F1" s="1"/>
      <c r="G1" s="11" t="s">
        <v>1</v>
      </c>
      <c r="H1" s="1"/>
      <c r="I1" s="1"/>
      <c r="J1" s="1"/>
      <c r="K1" s="1"/>
      <c r="L1" s="1"/>
      <c r="M1" s="1"/>
      <c r="N1" s="1"/>
      <c r="O1" s="1"/>
      <c r="P1" s="1"/>
      <c r="Q1" s="1"/>
      <c r="R1" s="1"/>
      <c r="S1" s="1"/>
      <c r="T1" s="1"/>
      <c r="U1" s="1"/>
      <c r="V1" s="1"/>
      <c r="W1" s="1"/>
      <c r="X1" s="1"/>
      <c r="Y1" s="1"/>
      <c r="Z1" s="1"/>
    </row>
    <row r="2" spans="1:26" ht="12.75" customHeight="1">
      <c r="A2" s="1"/>
      <c r="B2" s="29" t="s">
        <v>671</v>
      </c>
      <c r="C2" s="30"/>
      <c r="D2" s="30"/>
      <c r="E2" s="30"/>
      <c r="F2" s="30"/>
      <c r="G2" s="30"/>
      <c r="H2" s="30"/>
      <c r="I2" s="32"/>
      <c r="J2" s="1"/>
      <c r="K2" s="1"/>
      <c r="L2" s="1"/>
      <c r="M2" s="1"/>
      <c r="N2" s="1"/>
      <c r="O2" s="1"/>
      <c r="P2" s="1"/>
      <c r="Q2" s="1"/>
      <c r="R2" s="1"/>
      <c r="S2" s="1"/>
      <c r="T2" s="1"/>
      <c r="U2" s="1"/>
      <c r="V2" s="1"/>
      <c r="W2" s="1"/>
      <c r="X2" s="1"/>
      <c r="Y2" s="1"/>
      <c r="Z2" s="1"/>
    </row>
    <row r="3" spans="1:26" ht="12.75" customHeight="1">
      <c r="A3" s="1"/>
      <c r="B3" s="24" t="s">
        <v>672</v>
      </c>
      <c r="C3" s="25"/>
      <c r="D3" s="25"/>
      <c r="E3" s="25"/>
      <c r="F3" s="25"/>
      <c r="G3" s="25"/>
      <c r="H3" s="25"/>
      <c r="I3" s="26"/>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1"/>
      <c r="D5" s="1"/>
      <c r="E5" s="1"/>
      <c r="F5" s="1"/>
      <c r="G5" s="21" t="s">
        <v>222</v>
      </c>
      <c r="H5" s="37" t="s">
        <v>117</v>
      </c>
      <c r="I5" s="37" t="s">
        <v>118</v>
      </c>
      <c r="J5" s="1"/>
      <c r="K5" s="1"/>
      <c r="L5" s="1"/>
      <c r="M5" s="1"/>
      <c r="N5" s="1"/>
      <c r="O5" s="1"/>
      <c r="P5" s="1"/>
      <c r="Q5" s="1"/>
      <c r="R5" s="1"/>
      <c r="S5" s="1"/>
      <c r="T5" s="1"/>
      <c r="U5" s="1"/>
      <c r="V5" s="1"/>
      <c r="W5" s="1"/>
      <c r="X5" s="1"/>
      <c r="Y5" s="1"/>
      <c r="Z5" s="1"/>
    </row>
    <row r="6" spans="1:26" ht="12.75" customHeight="1">
      <c r="A6" s="1"/>
      <c r="B6" s="1"/>
      <c r="C6" s="1"/>
      <c r="D6" s="1"/>
      <c r="E6" s="1"/>
      <c r="F6" s="1"/>
      <c r="G6" s="9" t="e">
        <f t="shared" ref="G6:G8" ca="1" si="0">_xludf.FORMULATEXT(H6)</f>
        <v>#NAME?</v>
      </c>
      <c r="H6" s="9">
        <f>AREAS(B2:D4)</f>
        <v>1</v>
      </c>
      <c r="I6" s="9" t="s">
        <v>673</v>
      </c>
      <c r="J6" s="1"/>
      <c r="K6" s="1"/>
      <c r="L6" s="1"/>
      <c r="M6" s="1"/>
      <c r="N6" s="1"/>
      <c r="O6" s="1"/>
      <c r="P6" s="1"/>
      <c r="Q6" s="1"/>
      <c r="R6" s="1"/>
      <c r="S6" s="1"/>
      <c r="T6" s="1"/>
      <c r="U6" s="1"/>
      <c r="V6" s="1"/>
      <c r="W6" s="1"/>
      <c r="X6" s="1"/>
      <c r="Y6" s="1"/>
      <c r="Z6" s="1"/>
    </row>
    <row r="7" spans="1:26" ht="12.75" customHeight="1">
      <c r="A7" s="1"/>
      <c r="B7" s="1"/>
      <c r="C7" s="1"/>
      <c r="D7" s="1"/>
      <c r="E7" s="1"/>
      <c r="F7" s="1"/>
      <c r="G7" s="9" t="e">
        <f t="shared" ca="1" si="0"/>
        <v>#NAME?</v>
      </c>
      <c r="H7" s="9">
        <f>AREAS((B2:D4,E5,F6:I9))</f>
        <v>3</v>
      </c>
      <c r="I7" s="9" t="s">
        <v>673</v>
      </c>
      <c r="J7" s="1"/>
      <c r="K7" s="1"/>
      <c r="L7" s="1"/>
      <c r="M7" s="1"/>
      <c r="N7" s="1"/>
      <c r="O7" s="1"/>
      <c r="P7" s="1"/>
      <c r="Q7" s="1"/>
      <c r="R7" s="1"/>
      <c r="S7" s="1"/>
      <c r="T7" s="1"/>
      <c r="U7" s="1"/>
      <c r="V7" s="1"/>
      <c r="W7" s="1"/>
      <c r="X7" s="1"/>
      <c r="Y7" s="1"/>
      <c r="Z7" s="1"/>
    </row>
    <row r="8" spans="1:26" ht="12.75" customHeight="1">
      <c r="A8" s="1"/>
      <c r="B8" s="84" t="s">
        <v>128</v>
      </c>
      <c r="C8" s="83"/>
      <c r="D8" s="1"/>
      <c r="E8" s="1"/>
      <c r="F8" s="1"/>
      <c r="G8" s="9" t="e">
        <f t="shared" ca="1" si="0"/>
        <v>#NAME?</v>
      </c>
      <c r="H8" s="9">
        <f>AREAS(B2:D4 B2)</f>
        <v>1</v>
      </c>
      <c r="I8" s="9" t="s">
        <v>673</v>
      </c>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29" t="s">
        <v>674</v>
      </c>
      <c r="C10" s="30"/>
      <c r="D10" s="30"/>
      <c r="E10" s="30"/>
      <c r="F10" s="30"/>
      <c r="G10" s="30"/>
      <c r="H10" s="30"/>
      <c r="I10" s="32"/>
      <c r="J10" s="1"/>
      <c r="K10" s="1"/>
      <c r="L10" s="1"/>
      <c r="M10" s="1"/>
      <c r="N10" s="1"/>
      <c r="O10" s="1"/>
      <c r="P10" s="1"/>
      <c r="Q10" s="1"/>
      <c r="R10" s="1"/>
      <c r="S10" s="1"/>
      <c r="T10" s="1"/>
      <c r="U10" s="1"/>
      <c r="V10" s="1"/>
      <c r="W10" s="1"/>
      <c r="X10" s="1"/>
      <c r="Y10" s="1"/>
      <c r="Z10" s="1"/>
    </row>
    <row r="11" spans="1:26" ht="12.75" customHeight="1">
      <c r="A11" s="1"/>
      <c r="B11" s="24" t="s">
        <v>675</v>
      </c>
      <c r="C11" s="25"/>
      <c r="D11" s="25"/>
      <c r="E11" s="25"/>
      <c r="F11" s="25"/>
      <c r="G11" s="25"/>
      <c r="H11" s="25"/>
      <c r="I11" s="26"/>
      <c r="J11" s="1"/>
      <c r="K11" s="1"/>
      <c r="L11" s="1"/>
      <c r="M11" s="1"/>
      <c r="N11" s="1"/>
      <c r="O11" s="1"/>
      <c r="P11" s="1"/>
      <c r="Q11" s="1"/>
      <c r="R11" s="1"/>
      <c r="S11" s="1"/>
      <c r="T11" s="1"/>
      <c r="U11" s="1"/>
      <c r="V11" s="1"/>
      <c r="W11" s="1"/>
      <c r="X11" s="1"/>
      <c r="Y11" s="1"/>
      <c r="Z11" s="1"/>
    </row>
    <row r="12" spans="1:26"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21" t="s">
        <v>222</v>
      </c>
      <c r="H13" s="37" t="s">
        <v>117</v>
      </c>
      <c r="I13" s="37" t="s">
        <v>118</v>
      </c>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9" t="e">
        <f t="shared" ref="G14:G15" ca="1" si="1">_xludf.FORMULATEXT(H14)</f>
        <v>#NAME?</v>
      </c>
      <c r="H14" s="9" t="str">
        <f>CHAR(65)</f>
        <v>A</v>
      </c>
      <c r="I14" s="33" t="s">
        <v>676</v>
      </c>
      <c r="J14" s="1"/>
      <c r="K14" s="1"/>
      <c r="L14" s="1"/>
      <c r="M14" s="1"/>
      <c r="N14" s="1"/>
      <c r="O14" s="1"/>
      <c r="P14" s="1"/>
      <c r="Q14" s="1"/>
      <c r="R14" s="1"/>
      <c r="S14" s="1"/>
      <c r="T14" s="1"/>
      <c r="U14" s="1"/>
      <c r="V14" s="1"/>
      <c r="W14" s="1"/>
      <c r="X14" s="1"/>
      <c r="Y14" s="1"/>
      <c r="Z14" s="1"/>
    </row>
    <row r="15" spans="1:26" ht="12.75" customHeight="1">
      <c r="A15" s="1"/>
      <c r="B15" s="84" t="s">
        <v>128</v>
      </c>
      <c r="C15" s="83"/>
      <c r="D15" s="1"/>
      <c r="E15" s="1"/>
      <c r="F15" s="1"/>
      <c r="G15" s="9" t="e">
        <f t="shared" ca="1" si="1"/>
        <v>#NAME?</v>
      </c>
      <c r="H15" s="9" t="str">
        <f>CHAR(33)</f>
        <v>!</v>
      </c>
      <c r="I15" s="33" t="s">
        <v>677</v>
      </c>
      <c r="J15" s="1"/>
      <c r="K15" s="1"/>
      <c r="L15" s="1"/>
      <c r="M15" s="1"/>
      <c r="N15" s="1"/>
      <c r="O15" s="1"/>
      <c r="P15" s="1"/>
      <c r="Q15" s="1"/>
      <c r="R15" s="1"/>
      <c r="S15" s="1"/>
      <c r="T15" s="1"/>
      <c r="U15" s="1"/>
      <c r="V15" s="1"/>
      <c r="W15" s="1"/>
      <c r="X15" s="1"/>
      <c r="Y15" s="1"/>
      <c r="Z15" s="1"/>
    </row>
    <row r="16" spans="1:2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29" t="s">
        <v>678</v>
      </c>
      <c r="C17" s="30"/>
      <c r="D17" s="30"/>
      <c r="E17" s="30"/>
      <c r="F17" s="30"/>
      <c r="G17" s="30"/>
      <c r="H17" s="30"/>
      <c r="I17" s="32"/>
      <c r="J17" s="1"/>
      <c r="K17" s="1"/>
      <c r="L17" s="1"/>
      <c r="M17" s="1"/>
      <c r="N17" s="1"/>
      <c r="O17" s="1"/>
      <c r="P17" s="1"/>
      <c r="Q17" s="1"/>
      <c r="R17" s="1"/>
      <c r="S17" s="1"/>
      <c r="T17" s="1"/>
      <c r="U17" s="1"/>
      <c r="V17" s="1"/>
      <c r="W17" s="1"/>
      <c r="X17" s="1"/>
      <c r="Y17" s="1"/>
      <c r="Z17" s="1"/>
    </row>
    <row r="18" spans="1:26" ht="12.75" customHeight="1">
      <c r="A18" s="1"/>
      <c r="B18" s="24" t="s">
        <v>679</v>
      </c>
      <c r="C18" s="25"/>
      <c r="D18" s="25"/>
      <c r="E18" s="25"/>
      <c r="F18" s="25"/>
      <c r="G18" s="25"/>
      <c r="H18" s="25"/>
      <c r="I18" s="26"/>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21" t="s">
        <v>222</v>
      </c>
      <c r="H20" s="37" t="s">
        <v>117</v>
      </c>
      <c r="I20" s="37" t="s">
        <v>118</v>
      </c>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9" t="e">
        <f t="shared" ref="G21:G24" ca="1" si="2">_xludf.FORMULATEXT(H21)</f>
        <v>#NAME?</v>
      </c>
      <c r="H21" s="9">
        <f>CODE("A")</f>
        <v>65</v>
      </c>
      <c r="I21" s="33" t="s">
        <v>680</v>
      </c>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9" t="e">
        <f t="shared" ca="1" si="2"/>
        <v>#NAME?</v>
      </c>
      <c r="H22" s="9">
        <f>CODE("Marissa")</f>
        <v>77</v>
      </c>
      <c r="I22" s="33" t="s">
        <v>681</v>
      </c>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9" t="e">
        <f t="shared" ca="1" si="2"/>
        <v>#NAME?</v>
      </c>
      <c r="H23" s="9">
        <f>CODE("!")</f>
        <v>33</v>
      </c>
      <c r="I23" s="33" t="s">
        <v>682</v>
      </c>
      <c r="J23" s="1"/>
      <c r="K23" s="1"/>
      <c r="L23" s="1"/>
      <c r="M23" s="1"/>
      <c r="N23" s="1"/>
      <c r="O23" s="1"/>
      <c r="P23" s="1"/>
      <c r="Q23" s="1"/>
      <c r="R23" s="1"/>
      <c r="S23" s="1"/>
      <c r="T23" s="1"/>
      <c r="U23" s="1"/>
      <c r="V23" s="1"/>
      <c r="W23" s="1"/>
      <c r="X23" s="1"/>
      <c r="Y23" s="1"/>
      <c r="Z23" s="1"/>
    </row>
    <row r="24" spans="1:26" ht="12.75" customHeight="1">
      <c r="A24" s="1"/>
      <c r="B24" s="84" t="s">
        <v>128</v>
      </c>
      <c r="C24" s="83"/>
      <c r="D24" s="1"/>
      <c r="E24" s="1"/>
      <c r="F24" s="1"/>
      <c r="G24" s="9" t="e">
        <f t="shared" ca="1" si="2"/>
        <v>#NAME?</v>
      </c>
      <c r="H24" s="9">
        <f>CODE("?")</f>
        <v>63</v>
      </c>
      <c r="I24" s="33" t="s">
        <v>683</v>
      </c>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9" t="s">
        <v>684</v>
      </c>
      <c r="C27" s="30"/>
      <c r="D27" s="30"/>
      <c r="E27" s="30"/>
      <c r="F27" s="30"/>
      <c r="G27" s="30"/>
      <c r="H27" s="30"/>
      <c r="I27" s="32"/>
      <c r="J27" s="1"/>
      <c r="K27" s="1"/>
      <c r="L27" s="1"/>
      <c r="M27" s="1"/>
      <c r="N27" s="1"/>
      <c r="O27" s="1"/>
      <c r="P27" s="1"/>
      <c r="Q27" s="1"/>
      <c r="R27" s="1"/>
      <c r="S27" s="1"/>
      <c r="T27" s="1"/>
      <c r="U27" s="1"/>
      <c r="V27" s="1"/>
      <c r="W27" s="1"/>
      <c r="X27" s="1"/>
      <c r="Y27" s="1"/>
      <c r="Z27" s="1"/>
    </row>
    <row r="28" spans="1:26" ht="12.75" customHeight="1">
      <c r="A28" s="1"/>
      <c r="B28" s="24" t="s">
        <v>685</v>
      </c>
      <c r="C28" s="25"/>
      <c r="D28" s="25"/>
      <c r="E28" s="25"/>
      <c r="F28" s="25"/>
      <c r="G28" s="25"/>
      <c r="H28" s="25"/>
      <c r="I28" s="26"/>
      <c r="J28" s="1"/>
      <c r="K28" s="1"/>
      <c r="L28" s="1"/>
      <c r="M28" s="1"/>
      <c r="N28" s="1"/>
      <c r="O28" s="1"/>
      <c r="P28" s="1"/>
      <c r="Q28" s="1"/>
      <c r="R28" s="1"/>
      <c r="S28" s="1"/>
      <c r="T28" s="1"/>
      <c r="U28" s="1"/>
      <c r="V28" s="1"/>
      <c r="W28" s="1"/>
      <c r="X28" s="1"/>
      <c r="Y28" s="1"/>
      <c r="Z28" s="1"/>
    </row>
    <row r="29" spans="1:26" ht="12.75" customHeight="1">
      <c r="A29" s="1"/>
      <c r="B29" s="24" t="s">
        <v>686</v>
      </c>
      <c r="C29" s="25"/>
      <c r="D29" s="25"/>
      <c r="E29" s="25"/>
      <c r="F29" s="25"/>
      <c r="G29" s="25"/>
      <c r="H29" s="25"/>
      <c r="I29" s="26"/>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1" t="s">
        <v>416</v>
      </c>
      <c r="C31" s="1"/>
      <c r="D31" s="1"/>
      <c r="E31" s="1"/>
      <c r="F31" s="1"/>
      <c r="G31" s="21" t="s">
        <v>222</v>
      </c>
      <c r="H31" s="37" t="s">
        <v>117</v>
      </c>
      <c r="I31" s="37" t="s">
        <v>118</v>
      </c>
      <c r="J31" s="1"/>
      <c r="K31" s="1"/>
      <c r="L31" s="1"/>
      <c r="M31" s="1"/>
      <c r="N31" s="1"/>
      <c r="O31" s="1"/>
      <c r="P31" s="1"/>
      <c r="Q31" s="1"/>
      <c r="R31" s="1"/>
      <c r="S31" s="1"/>
      <c r="T31" s="1"/>
      <c r="U31" s="1"/>
      <c r="V31" s="1"/>
      <c r="W31" s="1"/>
      <c r="X31" s="1"/>
      <c r="Y31" s="1"/>
      <c r="Z31" s="1"/>
    </row>
    <row r="32" spans="1:26" ht="12.75" customHeight="1">
      <c r="A32" s="1"/>
      <c r="B32" s="9" t="str">
        <f>CHAR(9)&amp;"Sales Data"&amp;CHAR(10)</f>
        <v xml:space="preserve">	Sales Data
</v>
      </c>
      <c r="C32" s="1"/>
      <c r="D32" s="1"/>
      <c r="E32" s="1"/>
      <c r="F32" s="1"/>
      <c r="G32" s="9" t="e">
        <f ca="1">_xludf.FORMULATEXT(H32)</f>
        <v>#NAME?</v>
      </c>
      <c r="H32" s="9" t="str">
        <f>CLEAN(B32)</f>
        <v>Sales Data</v>
      </c>
      <c r="I32" s="33" t="s">
        <v>687</v>
      </c>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84" t="s">
        <v>128</v>
      </c>
      <c r="C34" s="83"/>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9" t="s">
        <v>688</v>
      </c>
      <c r="C36" s="30"/>
      <c r="D36" s="30"/>
      <c r="E36" s="30"/>
      <c r="F36" s="30"/>
      <c r="G36" s="30"/>
      <c r="H36" s="30"/>
      <c r="I36" s="32"/>
      <c r="J36" s="1"/>
      <c r="K36" s="1"/>
      <c r="L36" s="1"/>
      <c r="M36" s="1"/>
      <c r="N36" s="1"/>
      <c r="O36" s="1"/>
      <c r="P36" s="1"/>
      <c r="Q36" s="1"/>
      <c r="R36" s="1"/>
      <c r="S36" s="1"/>
      <c r="T36" s="1"/>
      <c r="U36" s="1"/>
      <c r="V36" s="1"/>
      <c r="W36" s="1"/>
      <c r="X36" s="1"/>
      <c r="Y36" s="1"/>
      <c r="Z36" s="1"/>
    </row>
    <row r="37" spans="1:26" ht="12.75" customHeight="1">
      <c r="A37" s="1"/>
      <c r="B37" s="24" t="s">
        <v>689</v>
      </c>
      <c r="C37" s="25"/>
      <c r="D37" s="25"/>
      <c r="E37" s="25"/>
      <c r="F37" s="25"/>
      <c r="G37" s="25"/>
      <c r="H37" s="25"/>
      <c r="I37" s="26"/>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1" t="s">
        <v>416</v>
      </c>
      <c r="C39" s="1"/>
      <c r="D39" s="1"/>
      <c r="E39" s="1"/>
      <c r="F39" s="1"/>
      <c r="G39" s="21" t="s">
        <v>222</v>
      </c>
      <c r="H39" s="37" t="s">
        <v>117</v>
      </c>
      <c r="I39" s="37" t="s">
        <v>118</v>
      </c>
      <c r="J39" s="1"/>
      <c r="K39" s="1"/>
      <c r="L39" s="1"/>
      <c r="M39" s="1"/>
      <c r="N39" s="1"/>
      <c r="O39" s="1"/>
      <c r="P39" s="1"/>
      <c r="Q39" s="1"/>
      <c r="R39" s="1"/>
      <c r="S39" s="1"/>
      <c r="T39" s="1"/>
      <c r="U39" s="1"/>
      <c r="V39" s="1"/>
      <c r="W39" s="1"/>
      <c r="X39" s="1"/>
      <c r="Y39" s="1"/>
      <c r="Z39" s="1"/>
    </row>
    <row r="40" spans="1:26" ht="12.75" customHeight="1">
      <c r="A40" s="1"/>
      <c r="B40" s="9" t="s">
        <v>690</v>
      </c>
      <c r="C40" s="1"/>
      <c r="D40" s="1"/>
      <c r="E40" s="1"/>
      <c r="F40" s="1"/>
      <c r="G40" s="9" t="e">
        <f t="shared" ref="G40:G41" ca="1" si="3">_xludf.FORMULATEXT(H40)</f>
        <v>#NAME?</v>
      </c>
      <c r="H40" s="9" t="str">
        <f>TRIM(B40)</f>
        <v>Excel Dashboard</v>
      </c>
      <c r="I40" s="33" t="s">
        <v>691</v>
      </c>
      <c r="J40" s="1"/>
      <c r="K40" s="1"/>
      <c r="L40" s="1"/>
      <c r="M40" s="1"/>
      <c r="N40" s="1"/>
      <c r="O40" s="1"/>
      <c r="P40" s="1"/>
      <c r="Q40" s="1"/>
      <c r="R40" s="1"/>
      <c r="S40" s="1"/>
      <c r="T40" s="1"/>
      <c r="U40" s="1"/>
      <c r="V40" s="1"/>
      <c r="W40" s="1"/>
      <c r="X40" s="1"/>
      <c r="Y40" s="1"/>
      <c r="Z40" s="1"/>
    </row>
    <row r="41" spans="1:26" ht="12.75" customHeight="1">
      <c r="A41" s="1"/>
      <c r="B41" s="9" t="s">
        <v>692</v>
      </c>
      <c r="C41" s="1"/>
      <c r="D41" s="1"/>
      <c r="E41" s="1"/>
      <c r="F41" s="1"/>
      <c r="G41" s="9" t="e">
        <f t="shared" ca="1" si="3"/>
        <v>#NAME?</v>
      </c>
      <c r="H41" s="9" t="str">
        <f>TRIM("      Titas     Gas    ")</f>
        <v>Titas Gas</v>
      </c>
      <c r="I41" s="33" t="s">
        <v>691</v>
      </c>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84" t="s">
        <v>128</v>
      </c>
      <c r="C43" s="83"/>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9" t="s">
        <v>693</v>
      </c>
      <c r="C46" s="30"/>
      <c r="D46" s="30"/>
      <c r="E46" s="30"/>
      <c r="F46" s="30"/>
      <c r="G46" s="30"/>
      <c r="H46" s="30"/>
      <c r="I46" s="32"/>
      <c r="J46" s="1"/>
      <c r="K46" s="1"/>
      <c r="L46" s="1"/>
      <c r="M46" s="1"/>
      <c r="N46" s="1"/>
      <c r="O46" s="1"/>
      <c r="P46" s="1"/>
      <c r="Q46" s="1"/>
      <c r="R46" s="1"/>
      <c r="S46" s="1"/>
      <c r="T46" s="1"/>
      <c r="U46" s="1"/>
      <c r="V46" s="1"/>
      <c r="W46" s="1"/>
      <c r="X46" s="1"/>
      <c r="Y46" s="1"/>
      <c r="Z46" s="1"/>
    </row>
    <row r="47" spans="1:26" ht="12.75" customHeight="1">
      <c r="A47" s="1"/>
      <c r="B47" s="24" t="s">
        <v>694</v>
      </c>
      <c r="C47" s="25"/>
      <c r="D47" s="25"/>
      <c r="E47" s="25"/>
      <c r="F47" s="25"/>
      <c r="G47" s="25"/>
      <c r="H47" s="25"/>
      <c r="I47" s="26"/>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1" t="s">
        <v>416</v>
      </c>
      <c r="C49" s="1"/>
      <c r="D49" s="1"/>
      <c r="E49" s="1"/>
      <c r="F49" s="1"/>
      <c r="G49" s="21" t="s">
        <v>222</v>
      </c>
      <c r="H49" s="37" t="s">
        <v>117</v>
      </c>
      <c r="I49" s="37" t="s">
        <v>118</v>
      </c>
      <c r="J49" s="1"/>
      <c r="K49" s="1"/>
      <c r="L49" s="1"/>
      <c r="M49" s="1"/>
      <c r="N49" s="1"/>
      <c r="O49" s="1"/>
      <c r="P49" s="1"/>
      <c r="Q49" s="1"/>
      <c r="R49" s="1"/>
      <c r="S49" s="1"/>
      <c r="T49" s="1"/>
      <c r="U49" s="1"/>
      <c r="V49" s="1"/>
      <c r="W49" s="1"/>
      <c r="X49" s="1"/>
      <c r="Y49" s="1"/>
      <c r="Z49" s="1"/>
    </row>
    <row r="50" spans="1:26" ht="12.75" customHeight="1">
      <c r="A50" s="1"/>
      <c r="B50" s="9" t="s">
        <v>695</v>
      </c>
      <c r="C50" s="1"/>
      <c r="D50" s="1"/>
      <c r="E50" s="1"/>
      <c r="F50" s="1"/>
      <c r="G50" s="9" t="e">
        <f t="shared" ref="G50:G53" ca="1" si="4">_xludf.FORMULATEXT(H50)</f>
        <v>#NAME?</v>
      </c>
      <c r="H50" s="9">
        <f t="shared" ref="H50:H52" si="5">LEN(B50)</f>
        <v>15</v>
      </c>
      <c r="I50" s="33" t="s">
        <v>696</v>
      </c>
      <c r="J50" s="1"/>
      <c r="K50" s="1"/>
      <c r="L50" s="1"/>
      <c r="M50" s="1"/>
      <c r="N50" s="1"/>
      <c r="O50" s="1"/>
      <c r="P50" s="1"/>
      <c r="Q50" s="1"/>
      <c r="R50" s="1"/>
      <c r="S50" s="1"/>
      <c r="T50" s="1"/>
      <c r="U50" s="1"/>
      <c r="V50" s="1"/>
      <c r="W50" s="1"/>
      <c r="X50" s="1"/>
      <c r="Y50" s="1"/>
      <c r="Z50" s="1"/>
    </row>
    <row r="51" spans="1:26" ht="12.75" customHeight="1">
      <c r="A51" s="1"/>
      <c r="B51" s="9"/>
      <c r="C51" s="1"/>
      <c r="D51" s="1"/>
      <c r="E51" s="1"/>
      <c r="F51" s="1"/>
      <c r="G51" s="9" t="e">
        <f t="shared" ca="1" si="4"/>
        <v>#NAME?</v>
      </c>
      <c r="H51" s="9">
        <f t="shared" si="5"/>
        <v>0</v>
      </c>
      <c r="I51" s="33" t="s">
        <v>697</v>
      </c>
      <c r="J51" s="1"/>
      <c r="K51" s="1"/>
      <c r="L51" s="1"/>
      <c r="M51" s="1"/>
      <c r="N51" s="1"/>
      <c r="O51" s="1"/>
      <c r="P51" s="1"/>
      <c r="Q51" s="1"/>
      <c r="R51" s="1"/>
      <c r="S51" s="1"/>
      <c r="T51" s="1"/>
      <c r="U51" s="1"/>
      <c r="V51" s="1"/>
      <c r="W51" s="1"/>
      <c r="X51" s="1"/>
      <c r="Y51" s="1"/>
      <c r="Z51" s="1"/>
    </row>
    <row r="52" spans="1:26" ht="12.75" customHeight="1">
      <c r="A52" s="1"/>
      <c r="B52" s="9" t="s">
        <v>698</v>
      </c>
      <c r="C52" s="1"/>
      <c r="D52" s="1"/>
      <c r="E52" s="1"/>
      <c r="F52" s="1"/>
      <c r="G52" s="9" t="e">
        <f t="shared" ca="1" si="4"/>
        <v>#NAME?</v>
      </c>
      <c r="H52" s="9">
        <f t="shared" si="5"/>
        <v>4</v>
      </c>
      <c r="I52" s="33" t="s">
        <v>699</v>
      </c>
      <c r="J52" s="1"/>
      <c r="K52" s="1"/>
      <c r="L52" s="1"/>
      <c r="M52" s="1"/>
      <c r="N52" s="1"/>
      <c r="O52" s="1"/>
      <c r="P52" s="1"/>
      <c r="Q52" s="1"/>
      <c r="R52" s="1"/>
      <c r="S52" s="1"/>
      <c r="T52" s="1"/>
      <c r="U52" s="1"/>
      <c r="V52" s="1"/>
      <c r="W52" s="1"/>
      <c r="X52" s="1"/>
      <c r="Y52" s="1"/>
      <c r="Z52" s="1"/>
    </row>
    <row r="53" spans="1:26" ht="12.75" customHeight="1">
      <c r="A53" s="1"/>
      <c r="B53" s="9" t="s">
        <v>700</v>
      </c>
      <c r="C53" s="1"/>
      <c r="D53" s="1"/>
      <c r="E53" s="1"/>
      <c r="F53" s="1"/>
      <c r="G53" s="9" t="e">
        <f t="shared" ca="1" si="4"/>
        <v>#NAME?</v>
      </c>
      <c r="H53" s="9">
        <f>LEN(B54)</f>
        <v>10</v>
      </c>
      <c r="I53" s="33" t="s">
        <v>701</v>
      </c>
      <c r="J53" s="1"/>
      <c r="K53" s="1"/>
      <c r="L53" s="1"/>
      <c r="M53" s="1"/>
      <c r="N53" s="1"/>
      <c r="O53" s="1"/>
      <c r="P53" s="1"/>
      <c r="Q53" s="1"/>
      <c r="R53" s="1"/>
      <c r="S53" s="1"/>
      <c r="T53" s="1"/>
      <c r="U53" s="1"/>
      <c r="V53" s="1"/>
      <c r="W53" s="1"/>
      <c r="X53" s="1"/>
      <c r="Y53" s="1"/>
      <c r="Z53" s="1"/>
    </row>
    <row r="54" spans="1:26" ht="12.75" customHeight="1">
      <c r="A54" s="1"/>
      <c r="B54" s="9" t="s">
        <v>702</v>
      </c>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84" t="s">
        <v>128</v>
      </c>
      <c r="C56" s="83"/>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9" t="s">
        <v>703</v>
      </c>
      <c r="C58" s="30"/>
      <c r="D58" s="30"/>
      <c r="E58" s="30"/>
      <c r="F58" s="30"/>
      <c r="G58" s="30"/>
      <c r="H58" s="30"/>
      <c r="I58" s="32"/>
      <c r="J58" s="1"/>
      <c r="K58" s="1"/>
      <c r="L58" s="1"/>
      <c r="M58" s="1"/>
      <c r="N58" s="1"/>
      <c r="O58" s="1"/>
      <c r="P58" s="1"/>
      <c r="Q58" s="1"/>
      <c r="R58" s="1"/>
      <c r="S58" s="1"/>
      <c r="T58" s="1"/>
      <c r="U58" s="1"/>
      <c r="V58" s="1"/>
      <c r="W58" s="1"/>
      <c r="X58" s="1"/>
      <c r="Y58" s="1"/>
      <c r="Z58" s="1"/>
    </row>
    <row r="59" spans="1:26" ht="12.75" customHeight="1">
      <c r="A59" s="1"/>
      <c r="B59" s="24" t="s">
        <v>704</v>
      </c>
      <c r="C59" s="25"/>
      <c r="D59" s="25"/>
      <c r="E59" s="25"/>
      <c r="F59" s="25"/>
      <c r="G59" s="25"/>
      <c r="H59" s="25"/>
      <c r="I59" s="26"/>
      <c r="J59" s="1"/>
      <c r="K59" s="1"/>
      <c r="L59" s="1"/>
      <c r="M59" s="1"/>
      <c r="N59" s="1"/>
      <c r="O59" s="1"/>
      <c r="P59" s="1"/>
      <c r="Q59" s="1"/>
      <c r="R59" s="1"/>
      <c r="S59" s="1"/>
      <c r="T59" s="1"/>
      <c r="U59" s="1"/>
      <c r="V59" s="1"/>
      <c r="W59" s="1"/>
      <c r="X59" s="1"/>
      <c r="Y59" s="1"/>
      <c r="Z59" s="1"/>
    </row>
    <row r="60" spans="1:26" ht="12.75" customHeight="1">
      <c r="A60" s="1"/>
      <c r="B60" s="29" t="s">
        <v>705</v>
      </c>
      <c r="C60" s="30"/>
      <c r="D60" s="30"/>
      <c r="E60" s="30"/>
      <c r="F60" s="30"/>
      <c r="G60" s="30"/>
      <c r="H60" s="30"/>
      <c r="I60" s="32"/>
      <c r="J60" s="1"/>
      <c r="K60" s="1"/>
      <c r="L60" s="1"/>
      <c r="M60" s="1"/>
      <c r="N60" s="1"/>
      <c r="O60" s="1"/>
      <c r="P60" s="1"/>
      <c r="Q60" s="1"/>
      <c r="R60" s="1"/>
      <c r="S60" s="1"/>
      <c r="T60" s="1"/>
      <c r="U60" s="1"/>
      <c r="V60" s="1"/>
      <c r="W60" s="1"/>
      <c r="X60" s="1"/>
      <c r="Y60" s="1"/>
      <c r="Z60" s="1"/>
    </row>
    <row r="61" spans="1:26" ht="12.75" customHeight="1">
      <c r="A61" s="1"/>
      <c r="B61" s="24" t="s">
        <v>706</v>
      </c>
      <c r="C61" s="25"/>
      <c r="D61" s="25"/>
      <c r="E61" s="25"/>
      <c r="F61" s="25"/>
      <c r="G61" s="25"/>
      <c r="H61" s="25"/>
      <c r="I61" s="26"/>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21" t="s">
        <v>222</v>
      </c>
      <c r="H63" s="37" t="s">
        <v>117</v>
      </c>
      <c r="I63" s="37" t="s">
        <v>118</v>
      </c>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9" t="e">
        <f t="shared" ref="G64:G67" ca="1" si="6">_xludf.FORMULATEXT(H64)</f>
        <v>#NAME?</v>
      </c>
      <c r="H64" s="9">
        <f>COLUMN()</f>
        <v>8</v>
      </c>
      <c r="I64" s="33" t="s">
        <v>707</v>
      </c>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9" t="e">
        <f t="shared" ca="1" si="6"/>
        <v>#NAME?</v>
      </c>
      <c r="H65" s="9">
        <f>COLUMN(B30)</f>
        <v>2</v>
      </c>
      <c r="I65" s="33" t="s">
        <v>708</v>
      </c>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9" t="e">
        <f t="shared" ca="1" si="6"/>
        <v>#NAME?</v>
      </c>
      <c r="H66" s="9">
        <f>ROW()</f>
        <v>66</v>
      </c>
      <c r="I66" s="33" t="s">
        <v>709</v>
      </c>
      <c r="J66" s="1"/>
      <c r="K66" s="1"/>
      <c r="L66" s="1"/>
      <c r="M66" s="1"/>
      <c r="N66" s="1"/>
      <c r="O66" s="1"/>
      <c r="P66" s="1"/>
      <c r="Q66" s="1"/>
      <c r="R66" s="1"/>
      <c r="S66" s="1"/>
      <c r="T66" s="1"/>
      <c r="U66" s="1"/>
      <c r="V66" s="1"/>
      <c r="W66" s="1"/>
      <c r="X66" s="1"/>
      <c r="Y66" s="1"/>
      <c r="Z66" s="1"/>
    </row>
    <row r="67" spans="1:26" ht="12.75" customHeight="1">
      <c r="A67" s="1"/>
      <c r="B67" s="84" t="s">
        <v>128</v>
      </c>
      <c r="C67" s="83"/>
      <c r="D67" s="1"/>
      <c r="E67" s="1"/>
      <c r="F67" s="1"/>
      <c r="G67" s="9" t="e">
        <f t="shared" ca="1" si="6"/>
        <v>#NAME?</v>
      </c>
      <c r="H67" s="9">
        <f>ROW(B30)</f>
        <v>30</v>
      </c>
      <c r="I67" s="33" t="s">
        <v>710</v>
      </c>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9" t="s">
        <v>711</v>
      </c>
      <c r="C69" s="30"/>
      <c r="D69" s="30"/>
      <c r="E69" s="30"/>
      <c r="F69" s="30"/>
      <c r="G69" s="30"/>
      <c r="H69" s="30"/>
      <c r="I69" s="32"/>
      <c r="J69" s="1"/>
      <c r="K69" s="1"/>
      <c r="L69" s="1"/>
      <c r="M69" s="1"/>
      <c r="N69" s="1"/>
      <c r="O69" s="1"/>
      <c r="P69" s="1"/>
      <c r="Q69" s="1"/>
      <c r="R69" s="1"/>
      <c r="S69" s="1"/>
      <c r="T69" s="1"/>
      <c r="U69" s="1"/>
      <c r="V69" s="1"/>
      <c r="W69" s="1"/>
      <c r="X69" s="1"/>
      <c r="Y69" s="1"/>
      <c r="Z69" s="1"/>
    </row>
    <row r="70" spans="1:26" ht="12.75" customHeight="1">
      <c r="A70" s="1"/>
      <c r="B70" s="24" t="s">
        <v>712</v>
      </c>
      <c r="C70" s="25"/>
      <c r="D70" s="25"/>
      <c r="E70" s="25"/>
      <c r="F70" s="25"/>
      <c r="G70" s="25"/>
      <c r="H70" s="25"/>
      <c r="I70" s="26"/>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1" t="s">
        <v>713</v>
      </c>
      <c r="C72" s="37" t="s">
        <v>714</v>
      </c>
      <c r="D72" s="1"/>
      <c r="E72" s="1"/>
      <c r="F72" s="1"/>
      <c r="G72" s="21" t="s">
        <v>222</v>
      </c>
      <c r="H72" s="37" t="s">
        <v>117</v>
      </c>
      <c r="I72" s="37" t="s">
        <v>118</v>
      </c>
      <c r="J72" s="1"/>
      <c r="K72" s="1"/>
      <c r="L72" s="1"/>
      <c r="M72" s="1"/>
      <c r="N72" s="1"/>
      <c r="O72" s="1"/>
      <c r="P72" s="1"/>
      <c r="Q72" s="1"/>
      <c r="R72" s="1"/>
      <c r="S72" s="1"/>
      <c r="T72" s="1"/>
      <c r="U72" s="1"/>
      <c r="V72" s="1"/>
      <c r="W72" s="1"/>
      <c r="X72" s="1"/>
      <c r="Y72" s="1"/>
      <c r="Z72" s="1"/>
    </row>
    <row r="73" spans="1:26" ht="12.75" customHeight="1">
      <c r="A73" s="1"/>
      <c r="B73" s="9" t="s">
        <v>542</v>
      </c>
      <c r="C73" s="9" t="s">
        <v>715</v>
      </c>
      <c r="D73" s="1"/>
      <c r="E73" s="1"/>
      <c r="F73" s="1"/>
      <c r="G73" s="9" t="e">
        <f t="shared" ref="G73:G76" ca="1" si="7">_xludf.FORMULATEXT(H73)</f>
        <v>#NAME?</v>
      </c>
      <c r="H73" s="9" t="b">
        <f t="shared" ref="H73:H76" si="8">EXACT(B73, C73)</f>
        <v>0</v>
      </c>
      <c r="I73" s="33" t="s">
        <v>716</v>
      </c>
      <c r="J73" s="1"/>
      <c r="K73" s="1"/>
      <c r="L73" s="1"/>
      <c r="M73" s="1"/>
      <c r="N73" s="1"/>
      <c r="O73" s="1"/>
      <c r="P73" s="1"/>
      <c r="Q73" s="1"/>
      <c r="R73" s="1"/>
      <c r="S73" s="1"/>
      <c r="T73" s="1"/>
      <c r="U73" s="1"/>
      <c r="V73" s="1"/>
      <c r="W73" s="1"/>
      <c r="X73" s="1"/>
      <c r="Y73" s="1"/>
      <c r="Z73" s="1"/>
    </row>
    <row r="74" spans="1:26" ht="12.75" customHeight="1">
      <c r="A74" s="1"/>
      <c r="B74" s="9" t="s">
        <v>542</v>
      </c>
      <c r="C74" s="9" t="s">
        <v>717</v>
      </c>
      <c r="D74" s="1"/>
      <c r="E74" s="1"/>
      <c r="F74" s="1"/>
      <c r="G74" s="9" t="e">
        <f t="shared" ca="1" si="7"/>
        <v>#NAME?</v>
      </c>
      <c r="H74" s="9" t="b">
        <f t="shared" si="8"/>
        <v>0</v>
      </c>
      <c r="I74" s="33" t="s">
        <v>716</v>
      </c>
      <c r="J74" s="1"/>
      <c r="K74" s="1"/>
      <c r="L74" s="1"/>
      <c r="M74" s="1"/>
      <c r="N74" s="1"/>
      <c r="O74" s="1"/>
      <c r="P74" s="1"/>
      <c r="Q74" s="1"/>
      <c r="R74" s="1"/>
      <c r="S74" s="1"/>
      <c r="T74" s="1"/>
      <c r="U74" s="1"/>
      <c r="V74" s="1"/>
      <c r="W74" s="1"/>
      <c r="X74" s="1"/>
      <c r="Y74" s="1"/>
      <c r="Z74" s="1"/>
    </row>
    <row r="75" spans="1:26" ht="12.75" customHeight="1">
      <c r="A75" s="1"/>
      <c r="B75" s="9" t="s">
        <v>542</v>
      </c>
      <c r="C75" s="9" t="s">
        <v>718</v>
      </c>
      <c r="D75" s="1"/>
      <c r="E75" s="1"/>
      <c r="F75" s="1"/>
      <c r="G75" s="9" t="e">
        <f t="shared" ca="1" si="7"/>
        <v>#NAME?</v>
      </c>
      <c r="H75" s="9" t="b">
        <f t="shared" si="8"/>
        <v>0</v>
      </c>
      <c r="I75" s="33" t="s">
        <v>719</v>
      </c>
      <c r="J75" s="1"/>
      <c r="K75" s="1"/>
      <c r="L75" s="1"/>
      <c r="M75" s="1"/>
      <c r="N75" s="1"/>
      <c r="O75" s="1"/>
      <c r="P75" s="1"/>
      <c r="Q75" s="1"/>
      <c r="R75" s="1"/>
      <c r="S75" s="1"/>
      <c r="T75" s="1"/>
      <c r="U75" s="1"/>
      <c r="V75" s="1"/>
      <c r="W75" s="1"/>
      <c r="X75" s="1"/>
      <c r="Y75" s="1"/>
      <c r="Z75" s="1"/>
    </row>
    <row r="76" spans="1:26" ht="12.75" customHeight="1">
      <c r="A76" s="1"/>
      <c r="B76" s="9" t="s">
        <v>542</v>
      </c>
      <c r="C76" s="9" t="s">
        <v>542</v>
      </c>
      <c r="D76" s="1"/>
      <c r="E76" s="1"/>
      <c r="F76" s="1"/>
      <c r="G76" s="9" t="e">
        <f t="shared" ca="1" si="7"/>
        <v>#NAME?</v>
      </c>
      <c r="H76" s="9" t="b">
        <f t="shared" si="8"/>
        <v>1</v>
      </c>
      <c r="I76" s="33" t="s">
        <v>720</v>
      </c>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84" t="s">
        <v>128</v>
      </c>
      <c r="C78" s="83"/>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9" t="s">
        <v>721</v>
      </c>
      <c r="C80" s="30"/>
      <c r="D80" s="30"/>
      <c r="E80" s="30"/>
      <c r="F80" s="30"/>
      <c r="G80" s="30"/>
      <c r="H80" s="30"/>
      <c r="I80" s="32"/>
      <c r="J80" s="1"/>
      <c r="K80" s="1"/>
      <c r="L80" s="1"/>
      <c r="M80" s="1"/>
      <c r="N80" s="1"/>
      <c r="O80" s="1"/>
      <c r="P80" s="1"/>
      <c r="Q80" s="1"/>
      <c r="R80" s="1"/>
      <c r="S80" s="1"/>
      <c r="T80" s="1"/>
      <c r="U80" s="1"/>
      <c r="V80" s="1"/>
      <c r="W80" s="1"/>
      <c r="X80" s="1"/>
      <c r="Y80" s="1"/>
      <c r="Z80" s="1"/>
    </row>
    <row r="81" spans="1:26" ht="12.75" customHeight="1">
      <c r="A81" s="1"/>
      <c r="B81" s="24" t="s">
        <v>722</v>
      </c>
      <c r="C81" s="25"/>
      <c r="D81" s="25"/>
      <c r="E81" s="25"/>
      <c r="F81" s="25"/>
      <c r="G81" s="25"/>
      <c r="H81" s="25"/>
      <c r="I81" s="26"/>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1" t="s">
        <v>116</v>
      </c>
      <c r="C83" s="1"/>
      <c r="D83" s="1"/>
      <c r="E83" s="1"/>
      <c r="F83" s="1"/>
      <c r="G83" s="21" t="s">
        <v>222</v>
      </c>
      <c r="H83" s="37" t="s">
        <v>117</v>
      </c>
      <c r="I83" s="37" t="s">
        <v>118</v>
      </c>
      <c r="J83" s="1"/>
      <c r="K83" s="1"/>
      <c r="L83" s="1"/>
      <c r="M83" s="1"/>
      <c r="N83" s="1"/>
      <c r="O83" s="1"/>
      <c r="P83" s="1"/>
      <c r="Q83" s="1"/>
      <c r="R83" s="1"/>
      <c r="S83" s="1"/>
      <c r="T83" s="1"/>
      <c r="U83" s="1"/>
      <c r="V83" s="1"/>
      <c r="W83" s="1"/>
      <c r="X83" s="1"/>
      <c r="Y83" s="1"/>
      <c r="Z83" s="1"/>
    </row>
    <row r="84" spans="1:26" ht="12.75" customHeight="1">
      <c r="A84" s="1"/>
      <c r="B84" s="9">
        <f>SUM(5, 10, 15, 50)</f>
        <v>80</v>
      </c>
      <c r="C84" s="1"/>
      <c r="D84" s="1"/>
      <c r="E84" s="1"/>
      <c r="F84" s="1"/>
      <c r="G84" s="9" t="e">
        <f t="shared" ref="G84:G86" ca="1" si="9">_xludf.FORMULATEXT(H84)</f>
        <v>#NAME?</v>
      </c>
      <c r="H84" s="9" t="e">
        <f t="shared" ref="H84:H86" ca="1" si="10">_xludf.FORMULATEXT(B84)</f>
        <v>#NAME?</v>
      </c>
      <c r="I84" s="33" t="s">
        <v>723</v>
      </c>
      <c r="J84" s="1"/>
      <c r="K84" s="1"/>
      <c r="L84" s="1"/>
      <c r="M84" s="1"/>
      <c r="N84" s="1"/>
      <c r="O84" s="1"/>
      <c r="P84" s="1"/>
      <c r="Q84" s="1"/>
      <c r="R84" s="1"/>
      <c r="S84" s="1"/>
      <c r="T84" s="1"/>
      <c r="U84" s="1"/>
      <c r="V84" s="1"/>
      <c r="W84" s="1"/>
      <c r="X84" s="1"/>
      <c r="Y84" s="1"/>
      <c r="Z84" s="1"/>
    </row>
    <row r="85" spans="1:26" ht="12.75" customHeight="1">
      <c r="A85" s="1"/>
      <c r="B85" s="28">
        <f ca="1">NOW()</f>
        <v>45052.810457291664</v>
      </c>
      <c r="C85" s="1"/>
      <c r="D85" s="1"/>
      <c r="E85" s="1"/>
      <c r="F85" s="1"/>
      <c r="G85" s="9" t="e">
        <f t="shared" ca="1" si="9"/>
        <v>#NAME?</v>
      </c>
      <c r="H85" s="9" t="e">
        <f t="shared" ca="1" si="10"/>
        <v>#NAME?</v>
      </c>
      <c r="I85" s="33" t="s">
        <v>724</v>
      </c>
      <c r="J85" s="1"/>
      <c r="K85" s="1"/>
      <c r="L85" s="1"/>
      <c r="M85" s="1"/>
      <c r="N85" s="1"/>
      <c r="O85" s="1"/>
      <c r="P85" s="1"/>
      <c r="Q85" s="1"/>
      <c r="R85" s="1"/>
      <c r="S85" s="1"/>
      <c r="T85" s="1"/>
      <c r="U85" s="1"/>
      <c r="V85" s="1"/>
      <c r="W85" s="1"/>
      <c r="X85" s="1"/>
      <c r="Y85" s="1"/>
      <c r="Z85" s="1"/>
    </row>
    <row r="86" spans="1:26" ht="12.75" customHeight="1">
      <c r="A86" s="1"/>
      <c r="B86" s="27">
        <f ca="1">TODAY()</f>
        <v>45052</v>
      </c>
      <c r="C86" s="1"/>
      <c r="D86" s="1"/>
      <c r="E86" s="1"/>
      <c r="F86" s="1"/>
      <c r="G86" s="9" t="e">
        <f t="shared" ca="1" si="9"/>
        <v>#NAME?</v>
      </c>
      <c r="H86" s="9" t="e">
        <f t="shared" ca="1" si="10"/>
        <v>#NAME?</v>
      </c>
      <c r="I86" s="33" t="s">
        <v>725</v>
      </c>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84" t="s">
        <v>128</v>
      </c>
      <c r="C105" s="8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9" t="s">
        <v>726</v>
      </c>
      <c r="C107" s="30"/>
      <c r="D107" s="30"/>
      <c r="E107" s="30"/>
      <c r="F107" s="30"/>
      <c r="G107" s="30"/>
      <c r="H107" s="30"/>
      <c r="I107" s="32"/>
      <c r="J107" s="1"/>
      <c r="K107" s="1"/>
      <c r="L107" s="1"/>
      <c r="M107" s="1"/>
      <c r="N107" s="1"/>
      <c r="O107" s="1"/>
      <c r="P107" s="1"/>
      <c r="Q107" s="1"/>
      <c r="R107" s="1"/>
      <c r="S107" s="1"/>
      <c r="T107" s="1"/>
      <c r="U107" s="1"/>
      <c r="V107" s="1"/>
      <c r="W107" s="1"/>
      <c r="X107" s="1"/>
      <c r="Y107" s="1"/>
      <c r="Z107" s="1"/>
    </row>
    <row r="108" spans="1:26" ht="12.75" customHeight="1">
      <c r="A108" s="1"/>
      <c r="B108" s="24" t="s">
        <v>727</v>
      </c>
      <c r="C108" s="25"/>
      <c r="D108" s="25"/>
      <c r="E108" s="25"/>
      <c r="F108" s="25"/>
      <c r="G108" s="25"/>
      <c r="H108" s="25"/>
      <c r="I108" s="26"/>
      <c r="J108" s="1"/>
      <c r="K108" s="1"/>
      <c r="L108" s="1"/>
      <c r="M108" s="1"/>
      <c r="N108" s="1"/>
      <c r="O108" s="1"/>
      <c r="P108" s="1"/>
      <c r="Q108" s="1"/>
      <c r="R108" s="1"/>
      <c r="S108" s="1"/>
      <c r="T108" s="1"/>
      <c r="U108" s="1"/>
      <c r="V108" s="1"/>
      <c r="W108" s="1"/>
      <c r="X108" s="1"/>
      <c r="Y108" s="1"/>
      <c r="Z108" s="1"/>
    </row>
    <row r="109" spans="1:26" ht="12.75" customHeight="1">
      <c r="A109" s="1"/>
      <c r="B109" s="29" t="s">
        <v>728</v>
      </c>
      <c r="C109" s="30"/>
      <c r="D109" s="30"/>
      <c r="E109" s="30"/>
      <c r="F109" s="30"/>
      <c r="G109" s="30"/>
      <c r="H109" s="30"/>
      <c r="I109" s="32"/>
      <c r="J109" s="1"/>
      <c r="K109" s="1"/>
      <c r="L109" s="1"/>
      <c r="M109" s="1"/>
      <c r="N109" s="1"/>
      <c r="O109" s="1"/>
      <c r="P109" s="1"/>
      <c r="Q109" s="1"/>
      <c r="R109" s="1"/>
      <c r="S109" s="1"/>
      <c r="T109" s="1"/>
      <c r="U109" s="1"/>
      <c r="V109" s="1"/>
      <c r="W109" s="1"/>
      <c r="X109" s="1"/>
      <c r="Y109" s="1"/>
      <c r="Z109" s="1"/>
    </row>
    <row r="110" spans="1:26" ht="12.75" customHeight="1">
      <c r="A110" s="1"/>
      <c r="B110" s="24" t="s">
        <v>729</v>
      </c>
      <c r="C110" s="25"/>
      <c r="D110" s="25"/>
      <c r="E110" s="25"/>
      <c r="F110" s="25"/>
      <c r="G110" s="25"/>
      <c r="H110" s="25"/>
      <c r="I110" s="26"/>
      <c r="J110" s="1"/>
      <c r="K110" s="1"/>
      <c r="L110" s="1"/>
      <c r="M110" s="1"/>
      <c r="N110" s="1"/>
      <c r="O110" s="1"/>
      <c r="P110" s="1"/>
      <c r="Q110" s="1"/>
      <c r="R110" s="1"/>
      <c r="S110" s="1"/>
      <c r="T110" s="1"/>
      <c r="U110" s="1"/>
      <c r="V110" s="1"/>
      <c r="W110" s="1"/>
      <c r="X110" s="1"/>
      <c r="Y110" s="1"/>
      <c r="Z110" s="1"/>
    </row>
    <row r="111" spans="1:26" ht="12.75" customHeight="1">
      <c r="A111" s="1"/>
      <c r="B111" s="29" t="s">
        <v>730</v>
      </c>
      <c r="C111" s="30"/>
      <c r="D111" s="30"/>
      <c r="E111" s="30"/>
      <c r="F111" s="30"/>
      <c r="G111" s="30"/>
      <c r="H111" s="30"/>
      <c r="I111" s="32"/>
      <c r="J111" s="1"/>
      <c r="K111" s="1"/>
      <c r="L111" s="1"/>
      <c r="M111" s="1"/>
      <c r="N111" s="1"/>
      <c r="O111" s="1"/>
      <c r="P111" s="1"/>
      <c r="Q111" s="1"/>
      <c r="R111" s="1"/>
      <c r="S111" s="1"/>
      <c r="T111" s="1"/>
      <c r="U111" s="1"/>
      <c r="V111" s="1"/>
      <c r="W111" s="1"/>
      <c r="X111" s="1"/>
      <c r="Y111" s="1"/>
      <c r="Z111" s="1"/>
    </row>
    <row r="112" spans="1:26" ht="12.75" customHeight="1">
      <c r="A112" s="1"/>
      <c r="B112" s="24" t="s">
        <v>731</v>
      </c>
      <c r="C112" s="25"/>
      <c r="D112" s="25"/>
      <c r="E112" s="25"/>
      <c r="F112" s="25"/>
      <c r="G112" s="25"/>
      <c r="H112" s="25"/>
      <c r="I112" s="26"/>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1" t="s">
        <v>416</v>
      </c>
      <c r="C115" s="1"/>
      <c r="D115" s="1"/>
      <c r="E115" s="1"/>
      <c r="F115" s="1"/>
      <c r="G115" s="21" t="s">
        <v>222</v>
      </c>
      <c r="H115" s="37" t="s">
        <v>732</v>
      </c>
      <c r="I115" s="37" t="s">
        <v>118</v>
      </c>
      <c r="J115" s="1"/>
      <c r="K115" s="1"/>
      <c r="L115" s="1"/>
      <c r="M115" s="1"/>
      <c r="N115" s="1"/>
      <c r="O115" s="1"/>
      <c r="P115" s="1"/>
      <c r="Q115" s="1"/>
      <c r="R115" s="1"/>
      <c r="S115" s="1"/>
      <c r="T115" s="1"/>
      <c r="U115" s="1"/>
      <c r="V115" s="1"/>
      <c r="W115" s="1"/>
      <c r="X115" s="1"/>
      <c r="Y115" s="1"/>
      <c r="Z115" s="1"/>
    </row>
    <row r="116" spans="1:26" ht="12.75" customHeight="1">
      <c r="A116" s="1"/>
      <c r="B116" s="9" t="s">
        <v>733</v>
      </c>
      <c r="C116" s="1"/>
      <c r="D116" s="1"/>
      <c r="E116" s="1"/>
      <c r="F116" s="1"/>
      <c r="G116" s="9" t="e">
        <f t="shared" ref="G116:G121" ca="1" si="11">_xludf.FORMULATEXT(H116)</f>
        <v>#NAME?</v>
      </c>
      <c r="H116" s="9" t="str">
        <f>LEFT(B116, 5)</f>
        <v>Excel</v>
      </c>
      <c r="I116" s="33" t="s">
        <v>734</v>
      </c>
      <c r="J116" s="1"/>
      <c r="K116" s="1"/>
      <c r="L116" s="1"/>
      <c r="M116" s="1"/>
      <c r="N116" s="1"/>
      <c r="O116" s="1"/>
      <c r="P116" s="1"/>
      <c r="Q116" s="1"/>
      <c r="R116" s="1"/>
      <c r="S116" s="1"/>
      <c r="T116" s="1"/>
      <c r="U116" s="1"/>
      <c r="V116" s="1"/>
      <c r="W116" s="1"/>
      <c r="X116" s="1"/>
      <c r="Y116" s="1"/>
      <c r="Z116" s="1"/>
    </row>
    <row r="117" spans="1:26" ht="12.75" customHeight="1">
      <c r="A117" s="1"/>
      <c r="B117" s="9" t="s">
        <v>168</v>
      </c>
      <c r="C117" s="1"/>
      <c r="D117" s="1"/>
      <c r="E117" s="1"/>
      <c r="F117" s="1"/>
      <c r="G117" s="9" t="e">
        <f t="shared" ca="1" si="11"/>
        <v>#NAME?</v>
      </c>
      <c r="H117" s="9" t="str">
        <f>LEFT(B116, 30)</f>
        <v>Excel Dashboard</v>
      </c>
      <c r="I117" s="33" t="s">
        <v>735</v>
      </c>
      <c r="J117" s="1"/>
      <c r="K117" s="1"/>
      <c r="L117" s="1"/>
      <c r="M117" s="1"/>
      <c r="N117" s="1"/>
      <c r="O117" s="1"/>
      <c r="P117" s="1"/>
      <c r="Q117" s="1"/>
      <c r="R117" s="1"/>
      <c r="S117" s="1"/>
      <c r="T117" s="1"/>
      <c r="U117" s="1"/>
      <c r="V117" s="1"/>
      <c r="W117" s="1"/>
      <c r="X117" s="1"/>
      <c r="Y117" s="1"/>
      <c r="Z117" s="1"/>
    </row>
    <row r="118" spans="1:26" ht="12.75" customHeight="1">
      <c r="A118" s="1"/>
      <c r="B118" s="9" t="s">
        <v>736</v>
      </c>
      <c r="C118" s="1"/>
      <c r="D118" s="1"/>
      <c r="E118" s="1"/>
      <c r="F118" s="1"/>
      <c r="G118" s="9" t="e">
        <f t="shared" ca="1" si="11"/>
        <v>#NAME?</v>
      </c>
      <c r="H118" s="9" t="str">
        <f>MID(B116, 7, 25)</f>
        <v>Dashboard</v>
      </c>
      <c r="I118" s="33" t="s">
        <v>737</v>
      </c>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9" t="e">
        <f t="shared" ca="1" si="11"/>
        <v>#NAME?</v>
      </c>
      <c r="H119" s="9" t="str">
        <f>MID(B116, 50, 5)</f>
        <v/>
      </c>
      <c r="I119" s="33" t="s">
        <v>738</v>
      </c>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9" t="e">
        <f t="shared" ca="1" si="11"/>
        <v>#NAME?</v>
      </c>
      <c r="H120" s="9" t="str">
        <f>RIGHT(B116, 25)</f>
        <v>Excel Dashboard</v>
      </c>
      <c r="I120" s="33" t="s">
        <v>735</v>
      </c>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9" t="e">
        <f t="shared" ca="1" si="11"/>
        <v>#NAME?</v>
      </c>
      <c r="H121" s="9" t="str">
        <f>RIGHT(B118, 5)</f>
        <v>Tools</v>
      </c>
      <c r="I121" s="33" t="s">
        <v>739</v>
      </c>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84" t="s">
        <v>128</v>
      </c>
      <c r="C142" s="8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9" t="s">
        <v>740</v>
      </c>
      <c r="C144" s="30"/>
      <c r="D144" s="30"/>
      <c r="E144" s="30"/>
      <c r="F144" s="30"/>
      <c r="G144" s="30"/>
      <c r="H144" s="30"/>
      <c r="I144" s="32"/>
      <c r="J144" s="1"/>
      <c r="K144" s="1"/>
      <c r="L144" s="1"/>
      <c r="M144" s="1"/>
      <c r="N144" s="1"/>
      <c r="O144" s="1"/>
      <c r="P144" s="1"/>
      <c r="Q144" s="1"/>
      <c r="R144" s="1"/>
      <c r="S144" s="1"/>
      <c r="T144" s="1"/>
      <c r="U144" s="1"/>
      <c r="V144" s="1"/>
      <c r="W144" s="1"/>
      <c r="X144" s="1"/>
      <c r="Y144" s="1"/>
      <c r="Z144" s="1"/>
    </row>
    <row r="145" spans="1:26" ht="12.75" customHeight="1">
      <c r="A145" s="1"/>
      <c r="B145" s="24" t="s">
        <v>741</v>
      </c>
      <c r="C145" s="25"/>
      <c r="D145" s="25"/>
      <c r="E145" s="25"/>
      <c r="F145" s="25"/>
      <c r="G145" s="25"/>
      <c r="H145" s="25"/>
      <c r="I145" s="26"/>
      <c r="J145" s="1"/>
      <c r="K145" s="1"/>
      <c r="L145" s="1"/>
      <c r="M145" s="1"/>
      <c r="N145" s="1"/>
      <c r="O145" s="1"/>
      <c r="P145" s="1"/>
      <c r="Q145" s="1"/>
      <c r="R145" s="1"/>
      <c r="S145" s="1"/>
      <c r="T145" s="1"/>
      <c r="U145" s="1"/>
      <c r="V145" s="1"/>
      <c r="W145" s="1"/>
      <c r="X145" s="1"/>
      <c r="Y145" s="1"/>
      <c r="Z145" s="1"/>
    </row>
    <row r="146" spans="1:26" ht="12.75" customHeight="1">
      <c r="A146" s="1"/>
      <c r="B146" s="29" t="s">
        <v>742</v>
      </c>
      <c r="C146" s="30"/>
      <c r="D146" s="30"/>
      <c r="E146" s="30"/>
      <c r="F146" s="30"/>
      <c r="G146" s="30"/>
      <c r="H146" s="30"/>
      <c r="I146" s="32"/>
      <c r="J146" s="1"/>
      <c r="K146" s="1"/>
      <c r="L146" s="1"/>
      <c r="M146" s="1"/>
      <c r="N146" s="1"/>
      <c r="O146" s="1"/>
      <c r="P146" s="1"/>
      <c r="Q146" s="1"/>
      <c r="R146" s="1"/>
      <c r="S146" s="1"/>
      <c r="T146" s="1"/>
      <c r="U146" s="1"/>
      <c r="V146" s="1"/>
      <c r="W146" s="1"/>
      <c r="X146" s="1"/>
      <c r="Y146" s="1"/>
      <c r="Z146" s="1"/>
    </row>
    <row r="147" spans="1:26" ht="12.75" customHeight="1">
      <c r="A147" s="1"/>
      <c r="B147" s="24" t="s">
        <v>743</v>
      </c>
      <c r="C147" s="25"/>
      <c r="D147" s="25"/>
      <c r="E147" s="25"/>
      <c r="F147" s="25"/>
      <c r="G147" s="25"/>
      <c r="H147" s="25"/>
      <c r="I147" s="26"/>
      <c r="J147" s="1"/>
      <c r="K147" s="1"/>
      <c r="L147" s="1"/>
      <c r="M147" s="1"/>
      <c r="N147" s="1"/>
      <c r="O147" s="1"/>
      <c r="P147" s="1"/>
      <c r="Q147" s="1"/>
      <c r="R147" s="1"/>
      <c r="S147" s="1"/>
      <c r="T147" s="1"/>
      <c r="U147" s="1"/>
      <c r="V147" s="1"/>
      <c r="W147" s="1"/>
      <c r="X147" s="1"/>
      <c r="Y147" s="1"/>
      <c r="Z147" s="1"/>
    </row>
    <row r="148" spans="1:26" ht="12.75" customHeight="1">
      <c r="A148" s="1"/>
      <c r="B148" s="29" t="s">
        <v>744</v>
      </c>
      <c r="C148" s="30"/>
      <c r="D148" s="30"/>
      <c r="E148" s="30"/>
      <c r="F148" s="30"/>
      <c r="G148" s="30"/>
      <c r="H148" s="30"/>
      <c r="I148" s="32"/>
      <c r="J148" s="1"/>
      <c r="K148" s="1"/>
      <c r="L148" s="1"/>
      <c r="M148" s="1"/>
      <c r="N148" s="1"/>
      <c r="O148" s="1"/>
      <c r="P148" s="1"/>
      <c r="Q148" s="1"/>
      <c r="R148" s="1"/>
      <c r="S148" s="1"/>
      <c r="T148" s="1"/>
      <c r="U148" s="1"/>
      <c r="V148" s="1"/>
      <c r="W148" s="1"/>
      <c r="X148" s="1"/>
      <c r="Y148" s="1"/>
      <c r="Z148" s="1"/>
    </row>
    <row r="149" spans="1:26" ht="12.75" customHeight="1">
      <c r="A149" s="1"/>
      <c r="B149" s="24" t="s">
        <v>745</v>
      </c>
      <c r="C149" s="25"/>
      <c r="D149" s="25"/>
      <c r="E149" s="25"/>
      <c r="F149" s="25"/>
      <c r="G149" s="25"/>
      <c r="H149" s="25"/>
      <c r="I149" s="26"/>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1" t="s">
        <v>416</v>
      </c>
      <c r="C151" s="1"/>
      <c r="D151" s="1"/>
      <c r="E151" s="1"/>
      <c r="F151" s="1"/>
      <c r="G151" s="21" t="s">
        <v>222</v>
      </c>
      <c r="H151" s="21" t="s">
        <v>117</v>
      </c>
      <c r="I151" s="21" t="s">
        <v>118</v>
      </c>
      <c r="J151" s="1"/>
      <c r="K151" s="1"/>
      <c r="L151" s="1"/>
      <c r="M151" s="1"/>
      <c r="N151" s="1"/>
      <c r="O151" s="1"/>
      <c r="P151" s="1"/>
      <c r="Q151" s="1"/>
      <c r="R151" s="1"/>
      <c r="S151" s="1"/>
      <c r="T151" s="1"/>
      <c r="U151" s="1"/>
      <c r="V151" s="1"/>
      <c r="W151" s="1"/>
      <c r="X151" s="1"/>
      <c r="Y151" s="1"/>
      <c r="Z151" s="1"/>
    </row>
    <row r="152" spans="1:26" ht="12.75" customHeight="1">
      <c r="A152" s="1"/>
      <c r="B152" s="9" t="s">
        <v>733</v>
      </c>
      <c r="C152" s="1"/>
      <c r="D152" s="1"/>
      <c r="E152" s="1"/>
      <c r="F152" s="1"/>
      <c r="G152" s="9" t="e">
        <f t="shared" ref="G152:G154" ca="1" si="12">_xludf.FORMULATEXT(H152)</f>
        <v>#NAME?</v>
      </c>
      <c r="H152" s="9" t="str">
        <f>LOWER(B152)</f>
        <v>excel dashboard</v>
      </c>
      <c r="I152" s="9" t="s">
        <v>746</v>
      </c>
      <c r="J152" s="1"/>
      <c r="K152" s="1"/>
      <c r="L152" s="1"/>
      <c r="M152" s="1"/>
      <c r="N152" s="1"/>
      <c r="O152" s="1"/>
      <c r="P152" s="1"/>
      <c r="Q152" s="1"/>
      <c r="R152" s="1"/>
      <c r="S152" s="1"/>
      <c r="T152" s="1"/>
      <c r="U152" s="1"/>
      <c r="V152" s="1"/>
      <c r="W152" s="1"/>
      <c r="X152" s="1"/>
      <c r="Y152" s="1"/>
      <c r="Z152" s="1"/>
    </row>
    <row r="153" spans="1:26" ht="12.75" customHeight="1">
      <c r="A153" s="1"/>
      <c r="B153" s="9" t="s">
        <v>747</v>
      </c>
      <c r="C153" s="1"/>
      <c r="D153" s="1"/>
      <c r="E153" s="1"/>
      <c r="F153" s="1"/>
      <c r="G153" s="9" t="e">
        <f t="shared" ca="1" si="12"/>
        <v>#NAME?</v>
      </c>
      <c r="H153" s="9" t="str">
        <f>PROPER(B153)</f>
        <v>Marissa Kawser</v>
      </c>
      <c r="I153" s="33" t="s">
        <v>748</v>
      </c>
      <c r="J153" s="1"/>
      <c r="K153" s="1"/>
      <c r="L153" s="1"/>
      <c r="M153" s="1"/>
      <c r="N153" s="1"/>
      <c r="O153" s="1"/>
      <c r="P153" s="1"/>
      <c r="Q153" s="1"/>
      <c r="R153" s="1"/>
      <c r="S153" s="1"/>
      <c r="T153" s="1"/>
      <c r="U153" s="1"/>
      <c r="V153" s="1"/>
      <c r="W153" s="1"/>
      <c r="X153" s="1"/>
      <c r="Y153" s="1"/>
      <c r="Z153" s="1"/>
    </row>
    <row r="154" spans="1:26" ht="12.75" customHeight="1">
      <c r="A154" s="1"/>
      <c r="B154" s="9" t="s">
        <v>736</v>
      </c>
      <c r="C154" s="1"/>
      <c r="D154" s="1"/>
      <c r="E154" s="1"/>
      <c r="F154" s="1"/>
      <c r="G154" s="9" t="e">
        <f t="shared" ca="1" si="12"/>
        <v>#NAME?</v>
      </c>
      <c r="H154" s="9" t="str">
        <f>UPPER(B154)</f>
        <v>EXCEL BI TOOLS</v>
      </c>
      <c r="I154" s="9" t="s">
        <v>749</v>
      </c>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84" t="s">
        <v>128</v>
      </c>
      <c r="C156" s="8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9" t="s">
        <v>750</v>
      </c>
      <c r="C158" s="30"/>
      <c r="D158" s="30"/>
      <c r="E158" s="30"/>
      <c r="F158" s="30"/>
      <c r="G158" s="30"/>
      <c r="H158" s="30"/>
      <c r="I158" s="32"/>
      <c r="J158" s="1"/>
      <c r="K158" s="1"/>
      <c r="L158" s="1"/>
      <c r="M158" s="1"/>
      <c r="N158" s="1"/>
      <c r="O158" s="1"/>
      <c r="P158" s="1"/>
      <c r="Q158" s="1"/>
      <c r="R158" s="1"/>
      <c r="S158" s="1"/>
      <c r="T158" s="1"/>
      <c r="U158" s="1"/>
      <c r="V158" s="1"/>
      <c r="W158" s="1"/>
      <c r="X158" s="1"/>
      <c r="Y158" s="1"/>
      <c r="Z158" s="1"/>
    </row>
    <row r="159" spans="1:26" ht="12.75" customHeight="1">
      <c r="A159" s="1"/>
      <c r="B159" s="24" t="s">
        <v>751</v>
      </c>
      <c r="C159" s="25"/>
      <c r="D159" s="25"/>
      <c r="E159" s="25"/>
      <c r="F159" s="25"/>
      <c r="G159" s="25"/>
      <c r="H159" s="25"/>
      <c r="I159" s="26"/>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21" t="s">
        <v>222</v>
      </c>
      <c r="H161" s="21" t="s">
        <v>117</v>
      </c>
      <c r="I161" s="21" t="s">
        <v>118</v>
      </c>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9" t="e">
        <f t="shared" ref="G162:G163" ca="1" si="13">_xludf.FORMULATEXT(H162)</f>
        <v>#NAME?</v>
      </c>
      <c r="H162" s="9" t="str">
        <f>REPT("*-", 3)</f>
        <v>*-*-*-</v>
      </c>
      <c r="I162" s="33" t="s">
        <v>752</v>
      </c>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9" t="e">
        <f t="shared" ca="1" si="13"/>
        <v>#NAME?</v>
      </c>
      <c r="H163" s="9" t="str">
        <f>REPT("-",10)</f>
        <v>----------</v>
      </c>
      <c r="I163" s="33" t="s">
        <v>753</v>
      </c>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84" t="s">
        <v>128</v>
      </c>
      <c r="C171" s="8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9" t="s">
        <v>754</v>
      </c>
      <c r="C173" s="30"/>
      <c r="D173" s="30"/>
      <c r="E173" s="30"/>
      <c r="F173" s="30"/>
      <c r="G173" s="30"/>
      <c r="H173" s="30"/>
      <c r="I173" s="32"/>
      <c r="J173" s="7"/>
      <c r="K173" s="7"/>
      <c r="L173" s="1"/>
      <c r="M173" s="1"/>
      <c r="N173" s="1"/>
      <c r="O173" s="1"/>
      <c r="P173" s="1"/>
      <c r="Q173" s="1"/>
      <c r="R173" s="1"/>
      <c r="S173" s="1"/>
      <c r="T173" s="1"/>
      <c r="U173" s="1"/>
      <c r="V173" s="1"/>
      <c r="W173" s="1"/>
      <c r="X173" s="1"/>
      <c r="Y173" s="1"/>
      <c r="Z173" s="1"/>
    </row>
    <row r="174" spans="1:26" ht="12.75" customHeight="1">
      <c r="A174" s="1"/>
      <c r="B174" s="24" t="s">
        <v>755</v>
      </c>
      <c r="C174" s="25"/>
      <c r="D174" s="25"/>
      <c r="E174" s="25"/>
      <c r="F174" s="25"/>
      <c r="G174" s="25"/>
      <c r="H174" s="25"/>
      <c r="I174" s="26"/>
      <c r="J174" s="7"/>
      <c r="K174" s="7"/>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73" t="s">
        <v>756</v>
      </c>
      <c r="C176" s="74"/>
      <c r="D176" s="74"/>
      <c r="E176" s="74"/>
      <c r="F176" s="74"/>
      <c r="G176" s="74"/>
      <c r="H176" s="74"/>
      <c r="I176" s="74"/>
      <c r="J176" s="74"/>
      <c r="K176" s="75"/>
      <c r="L176" s="1"/>
      <c r="M176" s="1"/>
      <c r="N176" s="1"/>
      <c r="O176" s="1"/>
      <c r="P176" s="1"/>
      <c r="Q176" s="1"/>
      <c r="R176" s="1"/>
      <c r="S176" s="1"/>
      <c r="T176" s="1"/>
      <c r="U176" s="1"/>
      <c r="V176" s="1"/>
      <c r="W176" s="1"/>
      <c r="X176" s="1"/>
      <c r="Y176" s="1"/>
      <c r="Z176" s="1"/>
    </row>
    <row r="177" spans="1:26" ht="12.75" customHeight="1">
      <c r="A177" s="1"/>
      <c r="B177" s="92" t="s">
        <v>757</v>
      </c>
      <c r="C177" s="88"/>
      <c r="D177" s="88"/>
      <c r="E177" s="88"/>
      <c r="F177" s="88"/>
      <c r="G177" s="88"/>
      <c r="H177" s="88"/>
      <c r="I177" s="88"/>
      <c r="J177" s="88"/>
      <c r="K177" s="89"/>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1" t="s">
        <v>758</v>
      </c>
      <c r="C179" s="1"/>
      <c r="D179" s="1"/>
      <c r="E179" s="1"/>
      <c r="F179" s="1"/>
      <c r="G179" s="21" t="s">
        <v>222</v>
      </c>
      <c r="H179" s="21" t="s">
        <v>117</v>
      </c>
      <c r="I179" s="21" t="s">
        <v>118</v>
      </c>
      <c r="J179" s="1"/>
      <c r="K179" s="1"/>
      <c r="L179" s="1"/>
      <c r="M179" s="1"/>
      <c r="N179" s="1"/>
      <c r="O179" s="1"/>
      <c r="P179" s="1"/>
      <c r="Q179" s="1"/>
      <c r="R179" s="1"/>
      <c r="S179" s="1"/>
      <c r="T179" s="1"/>
      <c r="U179" s="1"/>
      <c r="V179" s="1"/>
      <c r="W179" s="1"/>
      <c r="X179" s="1"/>
      <c r="Y179" s="1"/>
      <c r="Z179" s="1"/>
    </row>
    <row r="180" spans="1:26" ht="12.75" customHeight="1">
      <c r="A180" s="1"/>
      <c r="B180" s="9" t="s">
        <v>759</v>
      </c>
      <c r="C180" s="1"/>
      <c r="D180" s="1"/>
      <c r="E180" s="1"/>
      <c r="F180" s="1"/>
      <c r="G180" s="9" t="e">
        <f t="shared" ref="G180:G183" ca="1" si="14">_xludf.FORMULATEXT(H180)</f>
        <v>#NAME?</v>
      </c>
      <c r="H180" s="9" t="e">
        <f ca="1">_xludf.SHEET("LIST OF FUNCTIONS")</f>
        <v>#NAME?</v>
      </c>
      <c r="I180" s="33" t="s">
        <v>760</v>
      </c>
      <c r="J180" s="1"/>
      <c r="K180" s="1"/>
      <c r="L180" s="1"/>
      <c r="M180" s="1"/>
      <c r="N180" s="1"/>
      <c r="O180" s="1"/>
      <c r="P180" s="1"/>
      <c r="Q180" s="1"/>
      <c r="R180" s="1"/>
      <c r="S180" s="1"/>
      <c r="T180" s="1"/>
      <c r="U180" s="1"/>
      <c r="V180" s="1"/>
      <c r="W180" s="1"/>
      <c r="X180" s="1"/>
      <c r="Y180" s="1"/>
      <c r="Z180" s="1"/>
    </row>
    <row r="181" spans="1:26" ht="12.75" customHeight="1">
      <c r="A181" s="1"/>
      <c r="B181" s="9" t="s">
        <v>761</v>
      </c>
      <c r="C181" s="1"/>
      <c r="D181" s="1"/>
      <c r="E181" s="1"/>
      <c r="F181" s="1"/>
      <c r="G181" s="9" t="e">
        <f t="shared" ca="1" si="14"/>
        <v>#NAME?</v>
      </c>
      <c r="H181" s="9" t="e">
        <f ca="1">_xludf.SHEET()</f>
        <v>#NAME?</v>
      </c>
      <c r="I181" s="33" t="s">
        <v>762</v>
      </c>
      <c r="J181" s="1"/>
      <c r="K181" s="1"/>
      <c r="L181" s="1"/>
      <c r="M181" s="1"/>
      <c r="N181" s="1"/>
      <c r="O181" s="1"/>
      <c r="P181" s="1"/>
      <c r="Q181" s="1"/>
      <c r="R181" s="1"/>
      <c r="S181" s="1"/>
      <c r="T181" s="1"/>
      <c r="U181" s="1"/>
      <c r="V181" s="1"/>
      <c r="W181" s="1"/>
      <c r="X181" s="1"/>
      <c r="Y181" s="1"/>
      <c r="Z181" s="1"/>
    </row>
    <row r="182" spans="1:26" ht="12.75" customHeight="1">
      <c r="A182" s="1"/>
      <c r="B182" s="9" t="s">
        <v>10</v>
      </c>
      <c r="C182" s="1"/>
      <c r="D182" s="1"/>
      <c r="E182" s="1"/>
      <c r="F182" s="1"/>
      <c r="G182" s="9" t="e">
        <f t="shared" ca="1" si="14"/>
        <v>#NAME?</v>
      </c>
      <c r="H182" s="9" t="e">
        <f ca="1">_xludf.SHEET(Sales_Data)</f>
        <v>#NAME?</v>
      </c>
      <c r="I182" s="33" t="s">
        <v>763</v>
      </c>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9" t="e">
        <f t="shared" ca="1" si="14"/>
        <v>#NAME?</v>
      </c>
      <c r="H183" s="9" t="e">
        <f ca="1">_xludf.SHEET('DATE &amp; TIME'!B157)</f>
        <v>#NAME?</v>
      </c>
      <c r="I183" s="33" t="s">
        <v>764</v>
      </c>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84" t="s">
        <v>128</v>
      </c>
      <c r="C195" s="8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9" t="s">
        <v>765</v>
      </c>
      <c r="C197" s="30"/>
      <c r="D197" s="30"/>
      <c r="E197" s="30"/>
      <c r="F197" s="30"/>
      <c r="G197" s="30"/>
      <c r="H197" s="30"/>
      <c r="I197" s="32"/>
      <c r="J197" s="7"/>
      <c r="K197" s="7"/>
      <c r="L197" s="1"/>
      <c r="M197" s="1"/>
      <c r="N197" s="1"/>
      <c r="O197" s="1"/>
      <c r="P197" s="1"/>
      <c r="Q197" s="1"/>
      <c r="R197" s="1"/>
      <c r="S197" s="1"/>
      <c r="T197" s="1"/>
      <c r="U197" s="1"/>
      <c r="V197" s="1"/>
      <c r="W197" s="1"/>
      <c r="X197" s="1"/>
      <c r="Y197" s="1"/>
      <c r="Z197" s="1"/>
    </row>
    <row r="198" spans="1:26" ht="12.75" customHeight="1">
      <c r="A198" s="1"/>
      <c r="B198" s="24" t="s">
        <v>766</v>
      </c>
      <c r="C198" s="25"/>
      <c r="D198" s="25"/>
      <c r="E198" s="25"/>
      <c r="F198" s="25"/>
      <c r="G198" s="25"/>
      <c r="H198" s="25"/>
      <c r="I198" s="26"/>
      <c r="J198" s="7"/>
      <c r="K198" s="7"/>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73" t="s">
        <v>767</v>
      </c>
      <c r="C200" s="74"/>
      <c r="D200" s="74"/>
      <c r="E200" s="74"/>
      <c r="F200" s="74"/>
      <c r="G200" s="74"/>
      <c r="H200" s="74"/>
      <c r="I200" s="74"/>
      <c r="J200" s="74"/>
      <c r="K200" s="75"/>
      <c r="L200" s="1"/>
      <c r="M200" s="1"/>
      <c r="N200" s="1"/>
      <c r="O200" s="1"/>
      <c r="P200" s="1"/>
      <c r="Q200" s="1"/>
      <c r="R200" s="1"/>
      <c r="S200" s="1"/>
      <c r="T200" s="1"/>
      <c r="U200" s="1"/>
      <c r="V200" s="1"/>
      <c r="W200" s="1"/>
      <c r="X200" s="1"/>
      <c r="Y200" s="1"/>
      <c r="Z200" s="1"/>
    </row>
    <row r="201" spans="1:26" ht="24" customHeight="1">
      <c r="A201" s="1"/>
      <c r="B201" s="94" t="s">
        <v>768</v>
      </c>
      <c r="C201" s="88"/>
      <c r="D201" s="88"/>
      <c r="E201" s="88"/>
      <c r="F201" s="88"/>
      <c r="G201" s="88"/>
      <c r="H201" s="88"/>
      <c r="I201" s="88"/>
      <c r="J201" s="88"/>
      <c r="K201" s="89"/>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21" t="s">
        <v>222</v>
      </c>
      <c r="H203" s="21" t="s">
        <v>117</v>
      </c>
      <c r="I203" s="21" t="s">
        <v>118</v>
      </c>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9" t="e">
        <f ca="1">_xludf.FORMULATEXT(H204)</f>
        <v>#NAME?</v>
      </c>
      <c r="H204" s="9" t="e">
        <f ca="1">_xludf.SHEETS()</f>
        <v>#NAME?</v>
      </c>
      <c r="I204" s="33" t="s">
        <v>769</v>
      </c>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84" t="s">
        <v>128</v>
      </c>
      <c r="C212" s="8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9" t="s">
        <v>770</v>
      </c>
      <c r="C214" s="30"/>
      <c r="D214" s="30"/>
      <c r="E214" s="30"/>
      <c r="F214" s="30"/>
      <c r="G214" s="30"/>
      <c r="H214" s="30"/>
      <c r="I214" s="32"/>
      <c r="J214" s="1"/>
      <c r="K214" s="1"/>
      <c r="L214" s="1"/>
      <c r="M214" s="1"/>
      <c r="N214" s="1"/>
      <c r="O214" s="1"/>
      <c r="P214" s="1"/>
      <c r="Q214" s="1"/>
      <c r="R214" s="1"/>
      <c r="S214" s="1"/>
      <c r="T214" s="1"/>
      <c r="U214" s="1"/>
      <c r="V214" s="1"/>
      <c r="W214" s="1"/>
      <c r="X214" s="1"/>
      <c r="Y214" s="1"/>
      <c r="Z214" s="1"/>
    </row>
    <row r="215" spans="1:26" ht="12.75" customHeight="1">
      <c r="A215" s="1"/>
      <c r="B215" s="24" t="s">
        <v>771</v>
      </c>
      <c r="C215" s="25"/>
      <c r="D215" s="25"/>
      <c r="E215" s="25"/>
      <c r="F215" s="25"/>
      <c r="G215" s="25"/>
      <c r="H215" s="25"/>
      <c r="I215" s="26"/>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1" t="s">
        <v>772</v>
      </c>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76">
        <v>1</v>
      </c>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76">
        <v>2</v>
      </c>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76">
        <v>3</v>
      </c>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1" t="s">
        <v>773</v>
      </c>
      <c r="C222" s="77">
        <v>1</v>
      </c>
      <c r="D222" s="77">
        <v>2</v>
      </c>
      <c r="E222" s="77">
        <v>3</v>
      </c>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1" t="s">
        <v>222</v>
      </c>
      <c r="C224" s="21" t="s">
        <v>117</v>
      </c>
      <c r="D224" s="21"/>
      <c r="E224" s="21"/>
      <c r="F224" s="21" t="s">
        <v>118</v>
      </c>
      <c r="G224" s="21"/>
      <c r="H224" s="1"/>
      <c r="I224" s="1"/>
      <c r="J224" s="1"/>
      <c r="K224" s="1"/>
      <c r="L224" s="1"/>
      <c r="M224" s="1"/>
      <c r="N224" s="1"/>
      <c r="O224" s="1"/>
      <c r="P224" s="1"/>
      <c r="Q224" s="1"/>
      <c r="R224" s="1"/>
      <c r="S224" s="1"/>
      <c r="T224" s="1"/>
      <c r="U224" s="1"/>
      <c r="V224" s="1"/>
      <c r="W224" s="1"/>
      <c r="X224" s="1"/>
      <c r="Y224" s="1"/>
      <c r="Z224" s="1"/>
    </row>
    <row r="225" spans="1:26" ht="37.5" customHeight="1">
      <c r="A225" s="1"/>
      <c r="B225" s="9" t="e">
        <f t="shared" ref="B225:B228" ca="1" si="15">_xludf.FORMULATEXT(C225)</f>
        <v>#NAME?</v>
      </c>
      <c r="C225" s="76">
        <f t="array" ref="C225:E225">TRANSPOSE(B218:B220)</f>
        <v>1</v>
      </c>
      <c r="D225" s="78">
        <v>2</v>
      </c>
      <c r="E225" s="76">
        <v>3</v>
      </c>
      <c r="F225" s="94" t="s">
        <v>774</v>
      </c>
      <c r="G225" s="89"/>
      <c r="H225" s="1"/>
      <c r="I225" s="1"/>
      <c r="J225" s="1"/>
      <c r="K225" s="1"/>
      <c r="L225" s="1"/>
      <c r="M225" s="1"/>
      <c r="N225" s="1"/>
      <c r="O225" s="1"/>
      <c r="P225" s="1"/>
      <c r="Q225" s="1"/>
      <c r="R225" s="1"/>
      <c r="S225" s="1"/>
      <c r="T225" s="1"/>
      <c r="U225" s="1"/>
      <c r="V225" s="1"/>
      <c r="W225" s="1"/>
      <c r="X225" s="1"/>
      <c r="Y225" s="1"/>
      <c r="Z225" s="1"/>
    </row>
    <row r="226" spans="1:26" ht="40.5" customHeight="1">
      <c r="A226" s="1"/>
      <c r="B226" s="9" t="e">
        <f t="shared" ca="1" si="15"/>
        <v>#NAME?</v>
      </c>
      <c r="C226" s="77">
        <f t="array" ref="C226:C228">TRANSPOSE(C222:E222)</f>
        <v>1</v>
      </c>
      <c r="D226" s="47"/>
      <c r="E226" s="14"/>
      <c r="F226" s="94" t="s">
        <v>775</v>
      </c>
      <c r="G226" s="89"/>
      <c r="H226" s="1"/>
      <c r="I226" s="1"/>
      <c r="J226" s="1"/>
      <c r="K226" s="1"/>
      <c r="L226" s="1"/>
      <c r="M226" s="1"/>
      <c r="N226" s="1"/>
      <c r="O226" s="1"/>
      <c r="P226" s="1"/>
      <c r="Q226" s="1"/>
      <c r="R226" s="1"/>
      <c r="S226" s="1"/>
      <c r="T226" s="1"/>
      <c r="U226" s="1"/>
      <c r="V226" s="1"/>
      <c r="W226" s="1"/>
      <c r="X226" s="1"/>
      <c r="Y226" s="1"/>
      <c r="Z226" s="1"/>
    </row>
    <row r="227" spans="1:26" ht="12.75" customHeight="1">
      <c r="A227" s="1"/>
      <c r="B227" s="9" t="e">
        <f t="shared" ca="1" si="15"/>
        <v>#NAME?</v>
      </c>
      <c r="C227" s="77">
        <v>2</v>
      </c>
      <c r="D227" s="79"/>
      <c r="E227" s="1"/>
      <c r="F227" s="30"/>
      <c r="G227" s="80"/>
      <c r="H227" s="1"/>
      <c r="I227" s="1"/>
      <c r="J227" s="1"/>
      <c r="K227" s="1"/>
      <c r="L227" s="1"/>
      <c r="M227" s="1"/>
      <c r="N227" s="1"/>
      <c r="O227" s="1"/>
      <c r="P227" s="1"/>
      <c r="Q227" s="1"/>
      <c r="R227" s="1"/>
      <c r="S227" s="1"/>
      <c r="T227" s="1"/>
      <c r="U227" s="1"/>
      <c r="V227" s="1"/>
      <c r="W227" s="1"/>
      <c r="X227" s="1"/>
      <c r="Y227" s="1"/>
      <c r="Z227" s="1"/>
    </row>
    <row r="228" spans="1:26" ht="12.75" customHeight="1">
      <c r="A228" s="1"/>
      <c r="B228" s="9" t="e">
        <f t="shared" ca="1" si="15"/>
        <v>#NAME?</v>
      </c>
      <c r="C228" s="77">
        <v>3</v>
      </c>
      <c r="D228" s="49"/>
      <c r="E228" s="50"/>
      <c r="F228" s="50"/>
      <c r="G228" s="5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84" t="s">
        <v>128</v>
      </c>
      <c r="C230" s="8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9" t="s">
        <v>776</v>
      </c>
      <c r="C232" s="30"/>
      <c r="D232" s="30"/>
      <c r="E232" s="30"/>
      <c r="F232" s="30"/>
      <c r="G232" s="30"/>
      <c r="H232" s="30"/>
      <c r="I232" s="32"/>
      <c r="J232" s="1"/>
      <c r="K232" s="1"/>
      <c r="L232" s="1"/>
      <c r="M232" s="1"/>
      <c r="N232" s="1"/>
      <c r="O232" s="1"/>
      <c r="P232" s="1"/>
      <c r="Q232" s="1"/>
      <c r="R232" s="1"/>
      <c r="S232" s="1"/>
      <c r="T232" s="1"/>
      <c r="U232" s="1"/>
      <c r="V232" s="1"/>
      <c r="W232" s="1"/>
      <c r="X232" s="1"/>
      <c r="Y232" s="1"/>
      <c r="Z232" s="1"/>
    </row>
    <row r="233" spans="1:26" ht="12.75" customHeight="1">
      <c r="A233" s="1"/>
      <c r="B233" s="24" t="s">
        <v>777</v>
      </c>
      <c r="C233" s="25"/>
      <c r="D233" s="25"/>
      <c r="E233" s="25"/>
      <c r="F233" s="25"/>
      <c r="G233" s="25"/>
      <c r="H233" s="25"/>
      <c r="I233" s="26"/>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1" t="s">
        <v>416</v>
      </c>
      <c r="C235" s="1"/>
      <c r="D235" s="1"/>
      <c r="E235" s="1"/>
      <c r="F235" s="1"/>
      <c r="G235" s="21" t="s">
        <v>222</v>
      </c>
      <c r="H235" s="21" t="s">
        <v>117</v>
      </c>
      <c r="I235" s="21" t="s">
        <v>118</v>
      </c>
      <c r="J235" s="1"/>
      <c r="K235" s="1"/>
      <c r="L235" s="1"/>
      <c r="M235" s="1"/>
      <c r="N235" s="1"/>
      <c r="O235" s="1"/>
      <c r="P235" s="1"/>
      <c r="Q235" s="1"/>
      <c r="R235" s="1"/>
      <c r="S235" s="1"/>
      <c r="T235" s="1"/>
      <c r="U235" s="1"/>
      <c r="V235" s="1"/>
      <c r="W235" s="1"/>
      <c r="X235" s="1"/>
      <c r="Y235" s="1"/>
      <c r="Z235" s="1"/>
    </row>
    <row r="236" spans="1:26" ht="12.75" customHeight="1">
      <c r="A236" s="1"/>
      <c r="B236" s="9" t="s">
        <v>265</v>
      </c>
      <c r="C236" s="1"/>
      <c r="D236" s="1"/>
      <c r="E236" s="1"/>
      <c r="F236" s="1"/>
      <c r="G236" s="9" t="e">
        <f t="shared" ref="G236:G239" ca="1" si="16">_xludf.FORMULATEXT(H236)</f>
        <v>#NAME?</v>
      </c>
      <c r="H236" s="9">
        <f>TYPE(B236)</f>
        <v>2</v>
      </c>
      <c r="I236" s="33" t="s">
        <v>778</v>
      </c>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9" t="e">
        <f t="shared" ca="1" si="16"/>
        <v>#NAME?</v>
      </c>
      <c r="H237" s="9">
        <f>TYPE("Ms. "&amp;B236)</f>
        <v>2</v>
      </c>
      <c r="I237" s="33" t="s">
        <v>779</v>
      </c>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9" t="e">
        <f t="shared" ca="1" si="16"/>
        <v>#NAME?</v>
      </c>
      <c r="H238" s="9">
        <f>TYPE(100/0)</f>
        <v>16</v>
      </c>
      <c r="I238" s="33" t="s">
        <v>780</v>
      </c>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9" t="e">
        <f t="shared" ca="1" si="16"/>
        <v>#NAME?</v>
      </c>
      <c r="H239" s="9">
        <f t="array" ref="H239">TYPE({1,2;3,4})</f>
        <v>64</v>
      </c>
      <c r="I239" s="33" t="s">
        <v>781</v>
      </c>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84" t="s">
        <v>128</v>
      </c>
      <c r="C249" s="8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9" t="s">
        <v>782</v>
      </c>
      <c r="C251" s="30"/>
      <c r="D251" s="30"/>
      <c r="E251" s="30"/>
      <c r="F251" s="30"/>
      <c r="G251" s="30"/>
      <c r="H251" s="30"/>
      <c r="I251" s="32"/>
      <c r="J251" s="1"/>
      <c r="K251" s="1"/>
      <c r="L251" s="1"/>
      <c r="M251" s="1"/>
      <c r="N251" s="1"/>
      <c r="O251" s="1"/>
      <c r="P251" s="1"/>
      <c r="Q251" s="1"/>
      <c r="R251" s="1"/>
      <c r="S251" s="1"/>
      <c r="T251" s="1"/>
      <c r="U251" s="1"/>
      <c r="V251" s="1"/>
      <c r="W251" s="1"/>
      <c r="X251" s="1"/>
      <c r="Y251" s="1"/>
      <c r="Z251" s="1"/>
    </row>
    <row r="252" spans="1:26" ht="12.75" customHeight="1">
      <c r="A252" s="1"/>
      <c r="B252" s="24" t="s">
        <v>783</v>
      </c>
      <c r="C252" s="25"/>
      <c r="D252" s="25"/>
      <c r="E252" s="25"/>
      <c r="F252" s="25"/>
      <c r="G252" s="25"/>
      <c r="H252" s="25"/>
      <c r="I252" s="26"/>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1" t="s">
        <v>416</v>
      </c>
      <c r="C254" s="1"/>
      <c r="D254" s="1"/>
      <c r="E254" s="1"/>
      <c r="F254" s="1"/>
      <c r="G254" s="21" t="s">
        <v>222</v>
      </c>
      <c r="H254" s="21" t="s">
        <v>117</v>
      </c>
      <c r="I254" s="21" t="s">
        <v>118</v>
      </c>
      <c r="J254" s="1"/>
      <c r="K254" s="1"/>
      <c r="L254" s="1"/>
      <c r="M254" s="1"/>
      <c r="N254" s="1"/>
      <c r="O254" s="1"/>
      <c r="P254" s="1"/>
      <c r="Q254" s="1"/>
      <c r="R254" s="1"/>
      <c r="S254" s="1"/>
      <c r="T254" s="1"/>
      <c r="U254" s="1"/>
      <c r="V254" s="1"/>
      <c r="W254" s="1"/>
      <c r="X254" s="1"/>
      <c r="Y254" s="1"/>
      <c r="Z254" s="1"/>
    </row>
    <row r="255" spans="1:26" ht="12.75" customHeight="1">
      <c r="A255" s="1"/>
      <c r="B255" s="58">
        <v>1000</v>
      </c>
      <c r="C255" s="1"/>
      <c r="D255" s="1"/>
      <c r="E255" s="1"/>
      <c r="F255" s="1"/>
      <c r="G255" s="9" t="e">
        <f t="shared" ref="G255:G256" ca="1" si="17">_xludf.FORMULATEXT(H255)</f>
        <v>#NAME?</v>
      </c>
      <c r="H255" s="9">
        <f t="shared" ref="H255:H256" si="18">VALUE(B255)</f>
        <v>1000</v>
      </c>
      <c r="I255" s="9" t="s">
        <v>784</v>
      </c>
      <c r="J255" s="1"/>
      <c r="K255" s="1"/>
      <c r="L255" s="1"/>
      <c r="M255" s="1"/>
      <c r="N255" s="1"/>
      <c r="O255" s="1"/>
      <c r="P255" s="1"/>
      <c r="Q255" s="1"/>
      <c r="R255" s="1"/>
      <c r="S255" s="1"/>
      <c r="T255" s="1"/>
      <c r="U255" s="1"/>
      <c r="V255" s="1"/>
      <c r="W255" s="1"/>
      <c r="X255" s="1"/>
      <c r="Y255" s="1"/>
      <c r="Z255" s="1"/>
    </row>
    <row r="256" spans="1:26" ht="12.75" customHeight="1">
      <c r="A256" s="1"/>
      <c r="B256" s="62">
        <v>0.11493055555555555</v>
      </c>
      <c r="C256" s="1"/>
      <c r="D256" s="1"/>
      <c r="E256" s="1"/>
      <c r="F256" s="1"/>
      <c r="G256" s="9" t="e">
        <f t="shared" ca="1" si="17"/>
        <v>#NAME?</v>
      </c>
      <c r="H256" s="9">
        <f t="shared" si="18"/>
        <v>0.11493055555555555</v>
      </c>
      <c r="I256" s="9" t="s">
        <v>785</v>
      </c>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8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84" t="s">
        <v>128</v>
      </c>
      <c r="C265" s="8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t="s">
        <v>786</v>
      </c>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t="s">
        <v>787</v>
      </c>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1">
    <mergeCell ref="F226:G226"/>
    <mergeCell ref="B230:C230"/>
    <mergeCell ref="B249:C249"/>
    <mergeCell ref="B265:C265"/>
    <mergeCell ref="B78:C78"/>
    <mergeCell ref="B105:C105"/>
    <mergeCell ref="B142:C142"/>
    <mergeCell ref="B156:C156"/>
    <mergeCell ref="B171:C171"/>
    <mergeCell ref="B177:K177"/>
    <mergeCell ref="B201:K201"/>
    <mergeCell ref="B56:C56"/>
    <mergeCell ref="B67:C67"/>
    <mergeCell ref="B195:C195"/>
    <mergeCell ref="B212:C212"/>
    <mergeCell ref="F225:G225"/>
    <mergeCell ref="B8:C8"/>
    <mergeCell ref="B15:C15"/>
    <mergeCell ref="B24:C24"/>
    <mergeCell ref="B34:C34"/>
    <mergeCell ref="B43:C43"/>
  </mergeCells>
  <hyperlinks>
    <hyperlink ref="G1" r:id="rId1" xr:uid="{00000000-0004-0000-0900-000000000000}"/>
    <hyperlink ref="B8" location="'LIST OF FUNCTIONS'!A1" display="Back to LIST OF FUNCTIONS" xr:uid="{00000000-0004-0000-0900-000001000000}"/>
    <hyperlink ref="B15" location="'LIST OF FUNCTIONS'!A1" display="Back to LIST OF FUNCTIONS" xr:uid="{00000000-0004-0000-0900-000002000000}"/>
    <hyperlink ref="B24" location="'LIST OF FUNCTIONS'!A1" display="Back to LIST OF FUNCTIONS" xr:uid="{00000000-0004-0000-0900-000003000000}"/>
    <hyperlink ref="B34" location="'LIST OF FUNCTIONS'!A1" display="Back to LIST OF FUNCTIONS" xr:uid="{00000000-0004-0000-0900-000004000000}"/>
    <hyperlink ref="B43" location="'LIST OF FUNCTIONS'!A1" display="Back to LIST OF FUNCTIONS" xr:uid="{00000000-0004-0000-0900-000005000000}"/>
    <hyperlink ref="B56" location="'LIST OF FUNCTIONS'!A1" display="Back to LIST OF FUNCTIONS" xr:uid="{00000000-0004-0000-0900-000006000000}"/>
    <hyperlink ref="B67" location="'LIST OF FUNCTIONS'!A1" display="Back to LIST OF FUNCTIONS" xr:uid="{00000000-0004-0000-0900-000007000000}"/>
    <hyperlink ref="B78" location="'LIST OF FUNCTIONS'!A1" display="Back to LIST OF FUNCTIONS" xr:uid="{00000000-0004-0000-0900-000008000000}"/>
    <hyperlink ref="B105" location="'LIST OF FUNCTIONS'!A1" display="Back to LIST OF FUNCTIONS" xr:uid="{00000000-0004-0000-0900-000009000000}"/>
    <hyperlink ref="B142" location="'LIST OF FUNCTIONS'!A1" display="Back to LIST OF FUNCTIONS" xr:uid="{00000000-0004-0000-0900-00000A000000}"/>
    <hyperlink ref="B156" location="'LIST OF FUNCTIONS'!A1" display="Back to LIST OF FUNCTIONS" xr:uid="{00000000-0004-0000-0900-00000B000000}"/>
    <hyperlink ref="B171" location="'LIST OF FUNCTIONS'!A1" display="Back to LIST OF FUNCTIONS" xr:uid="{00000000-0004-0000-0900-00000C000000}"/>
    <hyperlink ref="B195" location="'LIST OF FUNCTIONS'!A1" display="Back to LIST OF FUNCTIONS" xr:uid="{00000000-0004-0000-0900-00000D000000}"/>
    <hyperlink ref="B212" location="'LIST OF FUNCTIONS'!A1" display="Back to LIST OF FUNCTIONS" xr:uid="{00000000-0004-0000-0900-00000E000000}"/>
    <hyperlink ref="B230" location="'LIST OF FUNCTIONS'!A1" display="Back to LIST OF FUNCTIONS" xr:uid="{00000000-0004-0000-0900-00000F000000}"/>
    <hyperlink ref="B249" location="'LIST OF FUNCTIONS'!A1" display="Back to LIST OF FUNCTIONS" xr:uid="{00000000-0004-0000-0900-000010000000}"/>
    <hyperlink ref="B265" location="'LIST OF FUNCTIONS'!A1" display="Back to LIST OF FUNCTIONS" xr:uid="{00000000-0004-0000-0900-000011000000}"/>
  </hyperlinks>
  <pageMargins left="0.7" right="0.7" top="0.75" bottom="0.75" header="0" footer="0"/>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showGridLines="0" workbookViewId="0"/>
  </sheetViews>
  <sheetFormatPr defaultColWidth="14.42578125" defaultRowHeight="15" customHeight="1"/>
  <cols>
    <col min="1" max="1" width="3.7109375" customWidth="1"/>
    <col min="2" max="2" width="17.5703125" customWidth="1"/>
    <col min="3" max="6" width="8.7109375" customWidth="1"/>
    <col min="7" max="7" width="23.28515625" customWidth="1"/>
    <col min="8" max="8" width="8.7109375" customWidth="1"/>
    <col min="9" max="9" width="56.140625" customWidth="1"/>
    <col min="10" max="26" width="8.7109375" customWidth="1"/>
  </cols>
  <sheetData>
    <row r="1" spans="1:26">
      <c r="G1" s="11" t="s">
        <v>1</v>
      </c>
    </row>
    <row r="2" spans="1:26" ht="22.5">
      <c r="A2" s="1"/>
      <c r="B2" s="29" t="s">
        <v>788</v>
      </c>
      <c r="C2" s="30"/>
      <c r="D2" s="30"/>
      <c r="E2" s="30"/>
      <c r="F2" s="30"/>
      <c r="G2" s="30"/>
      <c r="H2" s="30"/>
      <c r="I2" s="32"/>
      <c r="J2" s="1"/>
      <c r="K2" s="1"/>
      <c r="L2" s="1"/>
      <c r="M2" s="1"/>
      <c r="N2" s="1"/>
      <c r="O2" s="1"/>
      <c r="P2" s="1"/>
      <c r="Q2" s="1"/>
      <c r="R2" s="1"/>
      <c r="S2" s="1"/>
      <c r="T2" s="1"/>
      <c r="U2" s="1"/>
      <c r="V2" s="1"/>
      <c r="W2" s="1"/>
      <c r="X2" s="1"/>
      <c r="Y2" s="1"/>
      <c r="Z2" s="1"/>
    </row>
    <row r="3" spans="1:26">
      <c r="A3" s="1"/>
      <c r="B3" s="24" t="s">
        <v>789</v>
      </c>
      <c r="C3" s="25"/>
      <c r="D3" s="25"/>
      <c r="E3" s="25"/>
      <c r="F3" s="25"/>
      <c r="G3" s="25"/>
      <c r="H3" s="25"/>
      <c r="I3" s="26"/>
      <c r="J3" s="1"/>
      <c r="K3" s="1"/>
      <c r="L3" s="1"/>
      <c r="M3" s="1"/>
      <c r="N3" s="1"/>
      <c r="O3" s="1"/>
      <c r="P3" s="1"/>
      <c r="Q3" s="1"/>
      <c r="R3" s="1"/>
      <c r="S3" s="1"/>
      <c r="T3" s="1"/>
      <c r="U3" s="1"/>
      <c r="V3" s="1"/>
      <c r="W3" s="1"/>
      <c r="X3" s="1"/>
      <c r="Y3" s="1"/>
      <c r="Z3" s="1"/>
    </row>
    <row r="4" spans="1:26">
      <c r="A4" s="1"/>
      <c r="B4" s="24" t="s">
        <v>790</v>
      </c>
      <c r="C4" s="25"/>
      <c r="D4" s="25"/>
      <c r="E4" s="25"/>
      <c r="F4" s="25"/>
      <c r="G4" s="25"/>
      <c r="H4" s="25"/>
      <c r="I4" s="26"/>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21" t="s">
        <v>416</v>
      </c>
      <c r="C6" s="1"/>
      <c r="D6" s="1"/>
      <c r="E6" s="1"/>
      <c r="F6" s="1"/>
      <c r="G6" s="21" t="s">
        <v>222</v>
      </c>
      <c r="H6" s="21" t="s">
        <v>117</v>
      </c>
      <c r="I6" s="21" t="s">
        <v>118</v>
      </c>
      <c r="J6" s="1"/>
      <c r="K6" s="1"/>
      <c r="L6" s="1"/>
      <c r="M6" s="1"/>
      <c r="N6" s="1"/>
      <c r="O6" s="1"/>
      <c r="P6" s="1"/>
      <c r="Q6" s="1"/>
      <c r="R6" s="1"/>
      <c r="S6" s="1"/>
      <c r="T6" s="1"/>
      <c r="U6" s="1"/>
      <c r="V6" s="1"/>
      <c r="W6" s="1"/>
      <c r="X6" s="1"/>
      <c r="Y6" s="1"/>
      <c r="Z6" s="1"/>
    </row>
    <row r="7" spans="1:26">
      <c r="A7" s="1"/>
      <c r="B7" s="9">
        <v>7</v>
      </c>
      <c r="C7" s="1"/>
      <c r="D7" s="1"/>
      <c r="E7" s="1"/>
      <c r="F7" s="1"/>
      <c r="G7" s="9" t="e">
        <f t="shared" ref="G7:G10" ca="1" si="0">_xludf.FORMULATEXT(H7)</f>
        <v>#NAME?</v>
      </c>
      <c r="H7" s="9">
        <f>RANK(B8, B7:B11)</f>
        <v>2</v>
      </c>
      <c r="I7" s="33" t="s">
        <v>791</v>
      </c>
      <c r="J7" s="1"/>
      <c r="K7" s="1"/>
      <c r="L7" s="1"/>
      <c r="M7" s="1"/>
      <c r="N7" s="1"/>
      <c r="O7" s="1"/>
      <c r="P7" s="1"/>
      <c r="Q7" s="1"/>
      <c r="R7" s="1"/>
      <c r="S7" s="1"/>
      <c r="T7" s="1"/>
      <c r="U7" s="1"/>
      <c r="V7" s="1"/>
      <c r="W7" s="1"/>
      <c r="X7" s="1"/>
      <c r="Y7" s="1"/>
      <c r="Z7" s="1"/>
    </row>
    <row r="8" spans="1:26">
      <c r="A8" s="1"/>
      <c r="B8" s="9">
        <v>3.5</v>
      </c>
      <c r="C8" s="1"/>
      <c r="D8" s="1"/>
      <c r="E8" s="1"/>
      <c r="F8" s="1"/>
      <c r="G8" s="9" t="e">
        <f t="shared" ca="1" si="0"/>
        <v>#NAME?</v>
      </c>
      <c r="H8" s="9">
        <f>RANK(B9, B7:B11)</f>
        <v>2</v>
      </c>
      <c r="I8" s="33" t="s">
        <v>792</v>
      </c>
      <c r="J8" s="1"/>
      <c r="K8" s="1"/>
      <c r="L8" s="1"/>
      <c r="M8" s="1"/>
      <c r="N8" s="1"/>
      <c r="O8" s="1"/>
      <c r="P8" s="1"/>
      <c r="Q8" s="1"/>
      <c r="R8" s="1"/>
      <c r="S8" s="1"/>
      <c r="T8" s="1"/>
      <c r="U8" s="1"/>
      <c r="V8" s="1"/>
      <c r="W8" s="1"/>
      <c r="X8" s="1"/>
      <c r="Y8" s="1"/>
      <c r="Z8" s="1"/>
    </row>
    <row r="9" spans="1:26">
      <c r="A9" s="1"/>
      <c r="B9" s="9">
        <v>3.5</v>
      </c>
      <c r="C9" s="1"/>
      <c r="D9" s="1"/>
      <c r="E9" s="1"/>
      <c r="F9" s="1"/>
      <c r="G9" s="9" t="e">
        <f t="shared" ca="1" si="0"/>
        <v>#NAME?</v>
      </c>
      <c r="H9" s="9">
        <f>RANK(B10, B7:B11, 1)</f>
        <v>1</v>
      </c>
      <c r="I9" s="33" t="s">
        <v>793</v>
      </c>
      <c r="J9" s="1"/>
      <c r="K9" s="1"/>
      <c r="L9" s="1"/>
      <c r="M9" s="1"/>
      <c r="N9" s="1"/>
      <c r="O9" s="1"/>
      <c r="P9" s="1"/>
      <c r="Q9" s="1"/>
      <c r="R9" s="1"/>
      <c r="S9" s="1"/>
      <c r="T9" s="1"/>
      <c r="U9" s="1"/>
      <c r="V9" s="1"/>
      <c r="W9" s="1"/>
      <c r="X9" s="1"/>
      <c r="Y9" s="1"/>
      <c r="Z9" s="1"/>
    </row>
    <row r="10" spans="1:26">
      <c r="A10" s="1"/>
      <c r="B10" s="9">
        <v>1</v>
      </c>
      <c r="C10" s="1"/>
      <c r="D10" s="1"/>
      <c r="E10" s="1"/>
      <c r="F10" s="1"/>
      <c r="G10" s="9" t="e">
        <f t="shared" ca="1" si="0"/>
        <v>#NAME?</v>
      </c>
      <c r="H10" s="9">
        <f>RANK(B10, B7:B11, 0)</f>
        <v>5</v>
      </c>
      <c r="I10" s="33" t="s">
        <v>791</v>
      </c>
      <c r="J10" s="1"/>
      <c r="K10" s="1"/>
      <c r="L10" s="1"/>
      <c r="M10" s="1"/>
      <c r="N10" s="1"/>
      <c r="O10" s="1"/>
      <c r="P10" s="1"/>
      <c r="Q10" s="1"/>
      <c r="R10" s="1"/>
      <c r="S10" s="1"/>
      <c r="T10" s="1"/>
      <c r="U10" s="1"/>
      <c r="V10" s="1"/>
      <c r="W10" s="1"/>
      <c r="X10" s="1"/>
      <c r="Y10" s="1"/>
      <c r="Z10" s="1"/>
    </row>
    <row r="11" spans="1:26">
      <c r="A11" s="1"/>
      <c r="B11" s="9">
        <v>2</v>
      </c>
      <c r="C11" s="1"/>
      <c r="D11" s="1"/>
      <c r="E11" s="1"/>
      <c r="F11" s="1"/>
      <c r="G11" s="7"/>
      <c r="H11" s="7"/>
      <c r="I11" s="7"/>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84" t="s">
        <v>128</v>
      </c>
      <c r="C21" s="83"/>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9" t="s">
        <v>794</v>
      </c>
      <c r="C23" s="30"/>
      <c r="D23" s="30"/>
      <c r="E23" s="30"/>
      <c r="F23" s="30"/>
      <c r="G23" s="30"/>
      <c r="H23" s="30"/>
      <c r="I23" s="32"/>
      <c r="J23" s="1"/>
      <c r="K23" s="1"/>
      <c r="L23" s="1"/>
      <c r="M23" s="1"/>
      <c r="N23" s="1"/>
      <c r="O23" s="1"/>
      <c r="P23" s="1"/>
      <c r="Q23" s="1"/>
      <c r="R23" s="1"/>
      <c r="S23" s="1"/>
      <c r="T23" s="1"/>
      <c r="U23" s="1"/>
      <c r="V23" s="1"/>
      <c r="W23" s="1"/>
      <c r="X23" s="1"/>
      <c r="Y23" s="1"/>
      <c r="Z23" s="1"/>
    </row>
    <row r="24" spans="1:26" ht="15.75" customHeight="1">
      <c r="A24" s="1"/>
      <c r="B24" s="24" t="s">
        <v>795</v>
      </c>
      <c r="C24" s="25"/>
      <c r="D24" s="25"/>
      <c r="E24" s="25"/>
      <c r="F24" s="25"/>
      <c r="G24" s="25"/>
      <c r="H24" s="25"/>
      <c r="I24" s="26"/>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21" t="s">
        <v>416</v>
      </c>
      <c r="C26" s="1"/>
      <c r="D26" s="1"/>
      <c r="E26" s="1"/>
      <c r="F26" s="1"/>
      <c r="G26" s="21" t="s">
        <v>222</v>
      </c>
      <c r="H26" s="21" t="s">
        <v>117</v>
      </c>
      <c r="I26" s="21" t="s">
        <v>118</v>
      </c>
      <c r="J26" s="1"/>
      <c r="K26" s="1"/>
      <c r="L26" s="1"/>
      <c r="M26" s="1"/>
      <c r="N26" s="1"/>
      <c r="O26" s="1"/>
      <c r="P26" s="1"/>
      <c r="Q26" s="1"/>
      <c r="R26" s="1"/>
      <c r="S26" s="1"/>
      <c r="T26" s="1"/>
      <c r="U26" s="1"/>
      <c r="V26" s="1"/>
      <c r="W26" s="1"/>
      <c r="X26" s="1"/>
      <c r="Y26" s="1"/>
      <c r="Z26" s="1"/>
    </row>
    <row r="27" spans="1:26" ht="15.75" customHeight="1">
      <c r="A27" s="1"/>
      <c r="B27" s="9">
        <v>89</v>
      </c>
      <c r="C27" s="1"/>
      <c r="D27" s="1"/>
      <c r="E27" s="1"/>
      <c r="F27" s="1"/>
      <c r="G27" s="9" t="e">
        <f t="shared" ref="G27:G29" ca="1" si="1">_xludf.FORMULATEXT(H27)</f>
        <v>#NAME?</v>
      </c>
      <c r="H27" s="9">
        <f>_xlfn.RANK.AVG(B28, B27:B34)</f>
        <v>4</v>
      </c>
      <c r="I27" s="33" t="s">
        <v>796</v>
      </c>
      <c r="J27" s="1"/>
      <c r="K27" s="1"/>
      <c r="L27" s="1"/>
      <c r="M27" s="1"/>
      <c r="N27" s="1"/>
      <c r="O27" s="1"/>
      <c r="P27" s="1"/>
      <c r="Q27" s="1"/>
      <c r="R27" s="1"/>
      <c r="S27" s="1"/>
      <c r="T27" s="1"/>
      <c r="U27" s="1"/>
      <c r="V27" s="1"/>
      <c r="W27" s="1"/>
      <c r="X27" s="1"/>
      <c r="Y27" s="1"/>
      <c r="Z27" s="1"/>
    </row>
    <row r="28" spans="1:26" ht="15.75" customHeight="1">
      <c r="A28" s="1"/>
      <c r="B28" s="9">
        <v>90</v>
      </c>
      <c r="C28" s="1"/>
      <c r="D28" s="1"/>
      <c r="E28" s="1"/>
      <c r="F28" s="1"/>
      <c r="G28" s="9" t="e">
        <f t="shared" ca="1" si="1"/>
        <v>#NAME?</v>
      </c>
      <c r="H28" s="9">
        <f>_xlfn.RANK.AVG(B33, B27:B34, 1)</f>
        <v>1.5</v>
      </c>
      <c r="I28" s="33" t="s">
        <v>797</v>
      </c>
      <c r="J28" s="1"/>
      <c r="K28" s="1"/>
      <c r="L28" s="1"/>
      <c r="M28" s="1"/>
      <c r="N28" s="1"/>
      <c r="O28" s="1"/>
      <c r="P28" s="1"/>
      <c r="Q28" s="1"/>
      <c r="R28" s="1"/>
      <c r="S28" s="1"/>
      <c r="T28" s="1"/>
      <c r="U28" s="1"/>
      <c r="V28" s="1"/>
      <c r="W28" s="1"/>
      <c r="X28" s="1"/>
      <c r="Y28" s="1"/>
      <c r="Z28" s="1"/>
    </row>
    <row r="29" spans="1:26" ht="15.75" customHeight="1">
      <c r="A29" s="1"/>
      <c r="B29" s="9">
        <v>87</v>
      </c>
      <c r="C29" s="1"/>
      <c r="D29" s="1"/>
      <c r="E29" s="1"/>
      <c r="F29" s="1"/>
      <c r="G29" s="9" t="e">
        <f t="shared" ca="1" si="1"/>
        <v>#NAME?</v>
      </c>
      <c r="H29" s="9">
        <f>_xlfn.RANK.AVG(B34, B27:B34, 1)</f>
        <v>7.5</v>
      </c>
      <c r="I29" s="33" t="s">
        <v>798</v>
      </c>
      <c r="J29" s="1"/>
      <c r="K29" s="1"/>
      <c r="L29" s="1"/>
      <c r="M29" s="1"/>
      <c r="N29" s="1"/>
      <c r="O29" s="1"/>
      <c r="P29" s="1"/>
      <c r="Q29" s="1"/>
      <c r="R29" s="1"/>
      <c r="S29" s="1"/>
      <c r="T29" s="1"/>
      <c r="U29" s="1"/>
      <c r="V29" s="1"/>
      <c r="W29" s="1"/>
      <c r="X29" s="1"/>
      <c r="Y29" s="1"/>
      <c r="Z29" s="1"/>
    </row>
    <row r="30" spans="1:26" ht="15.75" customHeight="1">
      <c r="A30" s="1"/>
      <c r="B30" s="9">
        <v>98</v>
      </c>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9">
        <v>96</v>
      </c>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9">
        <v>85</v>
      </c>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9">
        <v>85</v>
      </c>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9">
        <v>98</v>
      </c>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84" t="s">
        <v>128</v>
      </c>
      <c r="C36" s="83"/>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9" t="s">
        <v>799</v>
      </c>
      <c r="C38" s="30"/>
      <c r="D38" s="30"/>
      <c r="E38" s="30"/>
      <c r="F38" s="30"/>
      <c r="G38" s="30"/>
      <c r="H38" s="30"/>
      <c r="I38" s="32"/>
      <c r="J38" s="1"/>
      <c r="K38" s="1"/>
      <c r="L38" s="1"/>
      <c r="M38" s="1"/>
      <c r="N38" s="1"/>
      <c r="O38" s="1"/>
      <c r="P38" s="1"/>
      <c r="Q38" s="1"/>
      <c r="R38" s="1"/>
      <c r="S38" s="1"/>
      <c r="T38" s="1"/>
      <c r="U38" s="1"/>
      <c r="V38" s="1"/>
      <c r="W38" s="1"/>
      <c r="X38" s="1"/>
      <c r="Y38" s="1"/>
      <c r="Z38" s="1"/>
    </row>
    <row r="39" spans="1:26" ht="15.75" customHeight="1">
      <c r="A39" s="1"/>
      <c r="B39" s="24" t="s">
        <v>800</v>
      </c>
      <c r="C39" s="25"/>
      <c r="D39" s="25"/>
      <c r="E39" s="25"/>
      <c r="F39" s="25"/>
      <c r="G39" s="25"/>
      <c r="H39" s="25"/>
      <c r="I39" s="26"/>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1" t="s">
        <v>416</v>
      </c>
      <c r="C41" s="1"/>
      <c r="D41" s="1"/>
      <c r="E41" s="1"/>
      <c r="F41" s="1"/>
      <c r="G41" s="21" t="s">
        <v>222</v>
      </c>
      <c r="H41" s="21" t="s">
        <v>117</v>
      </c>
      <c r="I41" s="21" t="s">
        <v>118</v>
      </c>
      <c r="J41" s="1"/>
      <c r="K41" s="1"/>
      <c r="L41" s="1"/>
      <c r="M41" s="1"/>
      <c r="N41" s="1"/>
      <c r="O41" s="1"/>
      <c r="P41" s="1"/>
      <c r="Q41" s="1"/>
      <c r="R41" s="1"/>
      <c r="S41" s="1"/>
      <c r="T41" s="1"/>
      <c r="U41" s="1"/>
      <c r="V41" s="1"/>
      <c r="W41" s="1"/>
      <c r="X41" s="1"/>
      <c r="Y41" s="1"/>
      <c r="Z41" s="1"/>
    </row>
    <row r="42" spans="1:26" ht="15.75" customHeight="1">
      <c r="A42" s="1"/>
      <c r="B42" s="9">
        <v>89</v>
      </c>
      <c r="C42" s="1"/>
      <c r="D42" s="1"/>
      <c r="E42" s="1"/>
      <c r="F42" s="1"/>
      <c r="G42" s="9" t="e">
        <f t="shared" ref="G42:G44" ca="1" si="2">_xludf.FORMULATEXT(H42)</f>
        <v>#NAME?</v>
      </c>
      <c r="H42" s="9">
        <f>_xlfn.RANK.EQ(B43, B42:B49)</f>
        <v>4</v>
      </c>
      <c r="I42" s="33" t="s">
        <v>796</v>
      </c>
      <c r="J42" s="1"/>
      <c r="K42" s="1"/>
      <c r="L42" s="1"/>
      <c r="M42" s="1"/>
      <c r="N42" s="1"/>
      <c r="O42" s="1"/>
      <c r="P42" s="1"/>
      <c r="Q42" s="1"/>
      <c r="R42" s="1"/>
      <c r="S42" s="1"/>
      <c r="T42" s="1"/>
      <c r="U42" s="1"/>
      <c r="V42" s="1"/>
      <c r="W42" s="1"/>
      <c r="X42" s="1"/>
      <c r="Y42" s="1"/>
      <c r="Z42" s="1"/>
    </row>
    <row r="43" spans="1:26" ht="15.75" customHeight="1">
      <c r="A43" s="1"/>
      <c r="B43" s="9">
        <v>90</v>
      </c>
      <c r="C43" s="1"/>
      <c r="D43" s="1"/>
      <c r="E43" s="1"/>
      <c r="F43" s="1"/>
      <c r="G43" s="9" t="e">
        <f t="shared" ca="1" si="2"/>
        <v>#NAME?</v>
      </c>
      <c r="H43" s="9">
        <f>_xlfn.RANK.EQ(B48, B42:B49, 1)</f>
        <v>1</v>
      </c>
      <c r="I43" s="33" t="s">
        <v>801</v>
      </c>
      <c r="J43" s="1"/>
      <c r="K43" s="1"/>
      <c r="L43" s="1"/>
      <c r="M43" s="1"/>
      <c r="N43" s="1"/>
      <c r="O43" s="1"/>
      <c r="P43" s="1"/>
      <c r="Q43" s="1"/>
      <c r="R43" s="1"/>
      <c r="S43" s="1"/>
      <c r="T43" s="1"/>
      <c r="U43" s="1"/>
      <c r="V43" s="1"/>
      <c r="W43" s="1"/>
      <c r="X43" s="1"/>
      <c r="Y43" s="1"/>
      <c r="Z43" s="1"/>
    </row>
    <row r="44" spans="1:26" ht="15.75" customHeight="1">
      <c r="A44" s="1"/>
      <c r="B44" s="9">
        <v>87</v>
      </c>
      <c r="C44" s="1"/>
      <c r="D44" s="1"/>
      <c r="E44" s="1"/>
      <c r="F44" s="1"/>
      <c r="G44" s="9" t="e">
        <f t="shared" ca="1" si="2"/>
        <v>#NAME?</v>
      </c>
      <c r="H44" s="9">
        <f>_xlfn.RANK.EQ(B49, B42:B49, 1)</f>
        <v>7</v>
      </c>
      <c r="I44" s="33" t="s">
        <v>802</v>
      </c>
      <c r="J44" s="1"/>
      <c r="K44" s="1"/>
      <c r="L44" s="1"/>
      <c r="M44" s="1"/>
      <c r="N44" s="1"/>
      <c r="O44" s="1"/>
      <c r="P44" s="1"/>
      <c r="Q44" s="1"/>
      <c r="R44" s="1"/>
      <c r="S44" s="1"/>
      <c r="T44" s="1"/>
      <c r="U44" s="1"/>
      <c r="V44" s="1"/>
      <c r="W44" s="1"/>
      <c r="X44" s="1"/>
      <c r="Y44" s="1"/>
      <c r="Z44" s="1"/>
    </row>
    <row r="45" spans="1:26" ht="15.75" customHeight="1">
      <c r="A45" s="1"/>
      <c r="B45" s="9">
        <v>98</v>
      </c>
      <c r="C45" s="1"/>
      <c r="D45" s="1"/>
      <c r="E45" s="1"/>
      <c r="F45" s="1"/>
      <c r="G45" s="9"/>
      <c r="H45" s="9">
        <f>_xlfn.RANK.EQ(B45, B42:B49, 1)</f>
        <v>7</v>
      </c>
      <c r="I45" s="33" t="s">
        <v>802</v>
      </c>
      <c r="J45" s="1"/>
      <c r="K45" s="1"/>
      <c r="L45" s="1"/>
      <c r="M45" s="1"/>
      <c r="N45" s="1"/>
      <c r="O45" s="1"/>
      <c r="P45" s="1"/>
      <c r="Q45" s="1"/>
      <c r="R45" s="1"/>
      <c r="S45" s="1"/>
      <c r="T45" s="1"/>
      <c r="U45" s="1"/>
      <c r="V45" s="1"/>
      <c r="W45" s="1"/>
      <c r="X45" s="1"/>
      <c r="Y45" s="1"/>
      <c r="Z45" s="1"/>
    </row>
    <row r="46" spans="1:26" ht="15.75" customHeight="1">
      <c r="A46" s="1"/>
      <c r="B46" s="9">
        <v>96</v>
      </c>
      <c r="C46" s="1"/>
      <c r="D46" s="1"/>
      <c r="E46" s="1"/>
      <c r="F46" s="1"/>
      <c r="G46" s="7"/>
      <c r="H46" s="7"/>
      <c r="I46" s="7"/>
      <c r="J46" s="1"/>
      <c r="K46" s="1"/>
      <c r="L46" s="1"/>
      <c r="M46" s="1"/>
      <c r="N46" s="1"/>
      <c r="O46" s="1"/>
      <c r="P46" s="1"/>
      <c r="Q46" s="1"/>
      <c r="R46" s="1"/>
      <c r="S46" s="1"/>
      <c r="T46" s="1"/>
      <c r="U46" s="1"/>
      <c r="V46" s="1"/>
      <c r="W46" s="1"/>
      <c r="X46" s="1"/>
      <c r="Y46" s="1"/>
      <c r="Z46" s="1"/>
    </row>
    <row r="47" spans="1:26" ht="15.75" customHeight="1">
      <c r="A47" s="1"/>
      <c r="B47" s="9">
        <v>85</v>
      </c>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9">
        <v>85</v>
      </c>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9">
        <v>98</v>
      </c>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84" t="s">
        <v>128</v>
      </c>
      <c r="C54" s="83"/>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row r="60" spans="1:26" ht="15.75" customHeight="1"/>
    <row r="61" spans="1:26" ht="15.75" customHeight="1"/>
    <row r="62" spans="1:26" ht="15.75" customHeight="1"/>
    <row r="63" spans="1:26" ht="15.75" customHeight="1"/>
    <row r="64" spans="1:2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1:C21"/>
    <mergeCell ref="B36:C36"/>
    <mergeCell ref="B54:C54"/>
  </mergeCells>
  <hyperlinks>
    <hyperlink ref="G1" r:id="rId1" xr:uid="{00000000-0004-0000-0A00-000000000000}"/>
    <hyperlink ref="B21" location="'LIST OF FUNCTIONS'!A1" display="Back to LIST OF FUNCTIONS" xr:uid="{00000000-0004-0000-0A00-000001000000}"/>
    <hyperlink ref="B36" location="'LIST OF FUNCTIONS'!A1" display="Back to LIST OF FUNCTIONS" xr:uid="{00000000-0004-0000-0A00-000002000000}"/>
    <hyperlink ref="B54" location="'LIST OF FUNCTIONS'!A1" display="Back to LIST OF FUNCTIONS" xr:uid="{00000000-0004-0000-0A00-000003000000}"/>
  </hyperlinks>
  <pageMargins left="0.7" right="0.7" top="0.75" bottom="0.75" header="0" footer="0"/>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1000"/>
  <sheetViews>
    <sheetView showGridLines="0" workbookViewId="0"/>
  </sheetViews>
  <sheetFormatPr defaultColWidth="14.42578125" defaultRowHeight="15" customHeight="1"/>
  <cols>
    <col min="1" max="1" width="4" customWidth="1"/>
    <col min="2" max="2" width="13.5703125" customWidth="1"/>
    <col min="3" max="3" width="8.7109375" customWidth="1"/>
    <col min="4" max="6" width="6.140625" customWidth="1"/>
    <col min="7" max="7" width="51.42578125" customWidth="1"/>
    <col min="8" max="8" width="11.85546875" customWidth="1"/>
    <col min="9" max="9" width="27.28515625" customWidth="1"/>
    <col min="10" max="26" width="8.7109375" customWidth="1"/>
  </cols>
  <sheetData>
    <row r="1" spans="2:10">
      <c r="G1" s="11" t="s">
        <v>1</v>
      </c>
    </row>
    <row r="2" spans="2:10" ht="22.5">
      <c r="B2" s="29" t="s">
        <v>803</v>
      </c>
      <c r="C2" s="30"/>
      <c r="D2" s="30"/>
      <c r="E2" s="30"/>
      <c r="F2" s="30"/>
      <c r="G2" s="30"/>
      <c r="H2" s="30"/>
      <c r="I2" s="32"/>
      <c r="J2" s="7"/>
    </row>
    <row r="3" spans="2:10">
      <c r="B3" s="24" t="s">
        <v>804</v>
      </c>
      <c r="C3" s="25"/>
      <c r="D3" s="25"/>
      <c r="E3" s="25"/>
      <c r="F3" s="25"/>
      <c r="G3" s="25"/>
      <c r="H3" s="25"/>
      <c r="I3" s="26"/>
      <c r="J3" s="7"/>
    </row>
    <row r="5" spans="2:10">
      <c r="G5" s="21" t="s">
        <v>222</v>
      </c>
      <c r="H5" s="21" t="s">
        <v>117</v>
      </c>
      <c r="I5" s="21" t="s">
        <v>118</v>
      </c>
    </row>
    <row r="6" spans="2:10" ht="26.25">
      <c r="G6" s="9" t="e">
        <f t="shared" ref="G6:G8" ca="1" si="0">_xludf.FORMULATEXT(H6)</f>
        <v>#NAME?</v>
      </c>
      <c r="H6" s="9" t="b">
        <f>AND(TRUE, TRUE, TRUE)</f>
        <v>1</v>
      </c>
      <c r="I6" s="33" t="s">
        <v>805</v>
      </c>
    </row>
    <row r="7" spans="2:10" ht="26.25">
      <c r="G7" s="9" t="e">
        <f t="shared" ca="1" si="0"/>
        <v>#NAME?</v>
      </c>
      <c r="H7" s="9" t="b">
        <f>AND(TRUE, FALSE, TRUE, TRUE, TRUE, TRUE)</f>
        <v>0</v>
      </c>
      <c r="I7" s="33" t="s">
        <v>806</v>
      </c>
    </row>
    <row r="8" spans="2:10" ht="26.25">
      <c r="G8" s="9" t="e">
        <f t="shared" ca="1" si="0"/>
        <v>#NAME?</v>
      </c>
      <c r="H8" s="9" t="b">
        <f>AND(1+2 = 3, 3+4 = 7)</f>
        <v>1</v>
      </c>
      <c r="I8" s="33" t="s">
        <v>805</v>
      </c>
    </row>
    <row r="16" spans="2:10">
      <c r="B16" s="84" t="s">
        <v>128</v>
      </c>
      <c r="C16" s="83"/>
    </row>
    <row r="18" spans="2:10" ht="22.5">
      <c r="B18" s="29" t="s">
        <v>807</v>
      </c>
      <c r="C18" s="30"/>
      <c r="D18" s="30"/>
      <c r="E18" s="30"/>
      <c r="F18" s="30"/>
      <c r="G18" s="30"/>
      <c r="H18" s="30"/>
      <c r="I18" s="32"/>
    </row>
    <row r="19" spans="2:10">
      <c r="B19" s="24" t="s">
        <v>808</v>
      </c>
      <c r="C19" s="25"/>
      <c r="D19" s="25"/>
      <c r="E19" s="25"/>
      <c r="F19" s="25"/>
      <c r="G19" s="25"/>
      <c r="H19" s="25"/>
      <c r="I19" s="26"/>
    </row>
    <row r="21" spans="2:10" ht="15.75" customHeight="1">
      <c r="G21" s="21" t="s">
        <v>222</v>
      </c>
      <c r="H21" s="21" t="s">
        <v>117</v>
      </c>
      <c r="I21" s="21" t="s">
        <v>118</v>
      </c>
    </row>
    <row r="22" spans="2:10" ht="15.75" customHeight="1">
      <c r="G22" s="9" t="e">
        <f t="shared" ref="G22:G25" ca="1" si="1">_xludf.FORMULATEXT(H22)</f>
        <v>#NAME?</v>
      </c>
      <c r="H22" s="9" t="b">
        <f>OR(TRUE)</f>
        <v>1</v>
      </c>
      <c r="I22" s="33" t="s">
        <v>809</v>
      </c>
      <c r="J22" s="7"/>
    </row>
    <row r="23" spans="2:10" ht="15.75" customHeight="1">
      <c r="G23" s="9" t="e">
        <f t="shared" ca="1" si="1"/>
        <v>#NAME?</v>
      </c>
      <c r="H23" s="9" t="b">
        <f>OR(1+1=1,2+2=5)</f>
        <v>0</v>
      </c>
      <c r="I23" s="33" t="s">
        <v>810</v>
      </c>
      <c r="J23" s="7"/>
    </row>
    <row r="24" spans="2:10" ht="15.75" customHeight="1">
      <c r="G24" s="9" t="e">
        <f t="shared" ca="1" si="1"/>
        <v>#NAME?</v>
      </c>
      <c r="H24" s="9" t="b">
        <f>OR(TRUE,FALSE,TRUE)</f>
        <v>1</v>
      </c>
      <c r="I24" s="33" t="s">
        <v>811</v>
      </c>
      <c r="J24" s="7"/>
    </row>
    <row r="25" spans="2:10" ht="15.75" customHeight="1">
      <c r="G25" s="9" t="e">
        <f t="shared" ca="1" si="1"/>
        <v>#NAME?</v>
      </c>
      <c r="H25" s="9" t="str">
        <f>IF(OR(1+1=1,2+2=5,5+5=10),"Answer if true","Answer if false")</f>
        <v>Answer if true</v>
      </c>
      <c r="I25" s="9" t="s">
        <v>812</v>
      </c>
      <c r="J25" s="7"/>
    </row>
    <row r="26" spans="2:10" ht="15.75" customHeight="1"/>
    <row r="27" spans="2:10" ht="15.75" customHeight="1"/>
    <row r="28" spans="2:10" ht="15.75" customHeight="1"/>
    <row r="29" spans="2:10" ht="15.75" customHeight="1"/>
    <row r="30" spans="2:10" ht="15.75" customHeight="1"/>
    <row r="31" spans="2:10" ht="15.75" customHeight="1"/>
    <row r="32" spans="2:10" ht="15.75" customHeight="1"/>
    <row r="33" spans="2:9" ht="15.75" customHeight="1">
      <c r="B33" s="84" t="s">
        <v>128</v>
      </c>
      <c r="C33" s="83"/>
    </row>
    <row r="34" spans="2:9" ht="15.75" customHeight="1"/>
    <row r="35" spans="2:9" ht="15.75" customHeight="1">
      <c r="B35" s="29" t="s">
        <v>813</v>
      </c>
      <c r="C35" s="30"/>
      <c r="D35" s="30"/>
      <c r="E35" s="30"/>
      <c r="F35" s="30"/>
      <c r="G35" s="30"/>
      <c r="H35" s="30"/>
      <c r="I35" s="32"/>
    </row>
    <row r="36" spans="2:9" ht="15.75" customHeight="1">
      <c r="B36" s="24" t="s">
        <v>814</v>
      </c>
      <c r="C36" s="25"/>
      <c r="D36" s="25"/>
      <c r="E36" s="25"/>
      <c r="F36" s="25"/>
      <c r="G36" s="25"/>
      <c r="H36" s="25"/>
      <c r="I36" s="26"/>
    </row>
    <row r="37" spans="2:9" ht="15.75" customHeight="1"/>
    <row r="38" spans="2:9" ht="15.75" customHeight="1">
      <c r="G38" s="21" t="s">
        <v>222</v>
      </c>
      <c r="H38" s="21" t="s">
        <v>117</v>
      </c>
      <c r="I38" s="21" t="s">
        <v>118</v>
      </c>
    </row>
    <row r="39" spans="2:9" ht="15.75" customHeight="1">
      <c r="G39" s="9" t="e">
        <f t="shared" ref="G39:G41" ca="1" si="2">_xludf.FORMULATEXT(H39)</f>
        <v>#NAME?</v>
      </c>
      <c r="H39" s="9" t="b">
        <f>NOT(FALSE)</f>
        <v>1</v>
      </c>
      <c r="I39" s="33" t="s">
        <v>815</v>
      </c>
    </row>
    <row r="40" spans="2:9" ht="15.75" customHeight="1">
      <c r="G40" s="9" t="e">
        <f t="shared" ca="1" si="2"/>
        <v>#NAME?</v>
      </c>
      <c r="H40" s="9" t="b">
        <f>NOT(TRUE)</f>
        <v>0</v>
      </c>
      <c r="I40" s="33" t="s">
        <v>816</v>
      </c>
    </row>
    <row r="41" spans="2:9" ht="15.75" customHeight="1">
      <c r="B41" s="84" t="s">
        <v>128</v>
      </c>
      <c r="C41" s="83"/>
      <c r="G41" s="9" t="e">
        <f t="shared" ca="1" si="2"/>
        <v>#NAME?</v>
      </c>
      <c r="H41" s="9" t="b">
        <f>NOT(1+1 = 5)</f>
        <v>1</v>
      </c>
      <c r="I41" s="33" t="s">
        <v>815</v>
      </c>
    </row>
    <row r="42" spans="2:9" ht="15.75" customHeight="1"/>
    <row r="43" spans="2:9" ht="15.75" customHeight="1">
      <c r="B43" s="29" t="s">
        <v>817</v>
      </c>
      <c r="C43" s="30"/>
      <c r="D43" s="30"/>
      <c r="E43" s="30"/>
      <c r="F43" s="30"/>
      <c r="G43" s="30"/>
      <c r="H43" s="30"/>
      <c r="I43" s="32"/>
    </row>
    <row r="44" spans="2:9" ht="15.75" customHeight="1">
      <c r="B44" s="24" t="s">
        <v>818</v>
      </c>
      <c r="C44" s="25"/>
      <c r="D44" s="25"/>
      <c r="E44" s="25"/>
      <c r="F44" s="25"/>
      <c r="G44" s="25"/>
      <c r="H44" s="25"/>
      <c r="I44" s="26"/>
    </row>
    <row r="45" spans="2:9" ht="15.75" customHeight="1"/>
    <row r="46" spans="2:9" ht="15.75" customHeight="1">
      <c r="G46" s="21" t="s">
        <v>222</v>
      </c>
      <c r="H46" s="21" t="s">
        <v>117</v>
      </c>
      <c r="I46" s="21" t="s">
        <v>118</v>
      </c>
    </row>
    <row r="47" spans="2:9" ht="15.75" customHeight="1">
      <c r="G47" s="9" t="e">
        <f t="shared" ref="G47:G48" ca="1" si="3">_xludf.FORMULATEXT(H47)</f>
        <v>#NAME?</v>
      </c>
      <c r="H47" s="9" t="e">
        <f ca="1">_xludf.XOR(3&gt;0,2&lt;9)</f>
        <v>#NAME?</v>
      </c>
      <c r="I47" s="33" t="s">
        <v>819</v>
      </c>
    </row>
    <row r="48" spans="2:9" ht="15.75" customHeight="1">
      <c r="G48" s="9" t="e">
        <f t="shared" ca="1" si="3"/>
        <v>#NAME?</v>
      </c>
      <c r="H48" s="9" t="e">
        <f ca="1">_xludf.XOR(3&gt;12,4&gt;6)</f>
        <v>#NAME?</v>
      </c>
      <c r="I48" s="33" t="s">
        <v>820</v>
      </c>
    </row>
    <row r="49" spans="2:8" ht="15.75" customHeight="1">
      <c r="H49" s="7"/>
    </row>
    <row r="50" spans="2:8" ht="15.75" customHeight="1"/>
    <row r="51" spans="2:8" ht="15.75" customHeight="1">
      <c r="H51" s="7"/>
    </row>
    <row r="52" spans="2:8" ht="15.75" customHeight="1">
      <c r="H52" s="7"/>
    </row>
    <row r="53" spans="2:8" ht="15.75" customHeight="1"/>
    <row r="54" spans="2:8" ht="15.75" customHeight="1"/>
    <row r="55" spans="2:8" ht="15.75" customHeight="1"/>
    <row r="56" spans="2:8" ht="15.75" customHeight="1"/>
    <row r="57" spans="2:8" ht="15.75" customHeight="1">
      <c r="B57" s="84" t="s">
        <v>128</v>
      </c>
      <c r="C57" s="83"/>
    </row>
    <row r="58" spans="2:8" ht="15.75" customHeight="1"/>
    <row r="59" spans="2:8" ht="15.75" customHeight="1"/>
    <row r="60" spans="2:8" ht="15.75" customHeight="1"/>
    <row r="61" spans="2:8" ht="15.75" customHeight="1"/>
    <row r="62" spans="2:8" ht="15.75" customHeight="1"/>
    <row r="63" spans="2:8" ht="15.75" customHeight="1"/>
    <row r="64" spans="2: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6:C16"/>
    <mergeCell ref="B33:C33"/>
    <mergeCell ref="B41:C41"/>
    <mergeCell ref="B57:C57"/>
  </mergeCells>
  <hyperlinks>
    <hyperlink ref="G1" r:id="rId1" xr:uid="{00000000-0004-0000-0B00-000000000000}"/>
    <hyperlink ref="B16" location="'LIST OF FUNCTIONS'!A1" display="Back to LIST OF FUNCTIONS" xr:uid="{00000000-0004-0000-0B00-000001000000}"/>
    <hyperlink ref="B33" location="'LIST OF FUNCTIONS'!A1" display="Back to LIST OF FUNCTIONS" xr:uid="{00000000-0004-0000-0B00-000002000000}"/>
    <hyperlink ref="B41" location="'LIST OF FUNCTIONS'!A1" display="Back to LIST OF FUNCTIONS" xr:uid="{00000000-0004-0000-0B00-000003000000}"/>
    <hyperlink ref="B57" location="'LIST OF FUNCTIONS'!A1" display="Back to LIST OF FUNCTIONS" xr:uid="{00000000-0004-0000-0B00-000004000000}"/>
  </hyperlinks>
  <pageMargins left="0.7" right="0.7" top="0.75" bottom="0.75" header="0" footer="0"/>
  <pageSetup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Sharma</dc:creator>
  <cp:lastModifiedBy>Akshat Sharma</cp:lastModifiedBy>
  <dcterms:created xsi:type="dcterms:W3CDTF">2006-09-16T00:00:00Z</dcterms:created>
  <dcterms:modified xsi:type="dcterms:W3CDTF">2023-05-06T13:57:25Z</dcterms:modified>
</cp:coreProperties>
</file>