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6" i="1" l="1"/>
  <c r="G216" i="1"/>
  <c r="F221" i="1"/>
  <c r="G221" i="1"/>
  <c r="G211" i="1"/>
  <c r="F211" i="1"/>
  <c r="G206" i="1"/>
  <c r="F206" i="1"/>
  <c r="F200" i="1"/>
  <c r="G200" i="1"/>
  <c r="G195" i="1"/>
  <c r="F195" i="1"/>
  <c r="F190" i="1"/>
  <c r="G190" i="1"/>
  <c r="F175" i="1"/>
  <c r="G175" i="1"/>
  <c r="F180" i="1"/>
  <c r="G180" i="1"/>
  <c r="F185" i="1"/>
  <c r="G185" i="1"/>
  <c r="F165" i="1"/>
  <c r="G165" i="1"/>
  <c r="F170" i="1"/>
  <c r="G170" i="1"/>
  <c r="F140" i="1"/>
  <c r="G140" i="1"/>
  <c r="F145" i="1"/>
  <c r="G145" i="1"/>
  <c r="F150" i="1"/>
  <c r="G150" i="1"/>
  <c r="F155" i="1"/>
  <c r="G155" i="1"/>
  <c r="F160" i="1"/>
  <c r="G160" i="1"/>
  <c r="F135" i="1"/>
  <c r="G135" i="1"/>
  <c r="G130" i="1"/>
  <c r="F130" i="1"/>
  <c r="F356" i="1"/>
  <c r="G356" i="1"/>
  <c r="F351" i="1"/>
  <c r="G351" i="1"/>
  <c r="F346" i="1"/>
  <c r="G346" i="1"/>
  <c r="F326" i="1"/>
  <c r="G326" i="1"/>
  <c r="F331" i="1"/>
  <c r="G331" i="1"/>
  <c r="F336" i="1"/>
  <c r="G336" i="1"/>
  <c r="F341" i="1"/>
  <c r="G341" i="1"/>
  <c r="F311" i="1"/>
  <c r="G311" i="1"/>
  <c r="F316" i="1"/>
  <c r="G316" i="1"/>
  <c r="F321" i="1"/>
  <c r="G321" i="1"/>
  <c r="F296" i="1"/>
  <c r="G296" i="1"/>
  <c r="F301" i="1"/>
  <c r="G301" i="1"/>
  <c r="F306" i="1"/>
  <c r="G306" i="1"/>
  <c r="F281" i="1"/>
  <c r="G281" i="1"/>
  <c r="F286" i="1"/>
  <c r="G286" i="1"/>
  <c r="F291" i="1"/>
  <c r="G291" i="1"/>
  <c r="F276" i="1"/>
  <c r="G276" i="1"/>
  <c r="F271" i="1"/>
  <c r="G271" i="1"/>
  <c r="G266" i="1"/>
  <c r="F266" i="1"/>
  <c r="S252" i="1"/>
  <c r="R252" i="1"/>
  <c r="Q252" i="1"/>
  <c r="J236" i="1"/>
  <c r="H236" i="1"/>
  <c r="G236" i="1"/>
  <c r="L16" i="1"/>
  <c r="N16" i="1" s="1"/>
  <c r="J101" i="1"/>
  <c r="L101" i="1" s="1"/>
  <c r="K101" i="1"/>
  <c r="M16" i="1"/>
  <c r="E109" i="1"/>
  <c r="E57" i="1" l="1"/>
  <c r="E82" i="1"/>
  <c r="E65" i="1"/>
  <c r="E73" i="1"/>
  <c r="J34" i="1"/>
  <c r="B217" i="1" l="1"/>
  <c r="B212" i="1"/>
  <c r="B207" i="1"/>
  <c r="B201" i="1"/>
  <c r="B191" i="1"/>
  <c r="B196" i="1" s="1"/>
  <c r="B186" i="1"/>
  <c r="B181" i="1"/>
  <c r="B176" i="1"/>
  <c r="B171" i="1"/>
  <c r="B166" i="1"/>
  <c r="B156" i="1"/>
  <c r="B161" i="1" s="1"/>
  <c r="B151" i="1"/>
  <c r="B146" i="1"/>
  <c r="B141" i="1"/>
  <c r="B136" i="1"/>
  <c r="I98" i="1"/>
  <c r="G101" i="1"/>
  <c r="D101" i="1"/>
  <c r="E52" i="1"/>
  <c r="H46" i="1"/>
  <c r="H44" i="1"/>
  <c r="H42" i="1"/>
  <c r="H40" i="1"/>
  <c r="H38" i="1"/>
  <c r="H36" i="1"/>
  <c r="N11" i="1"/>
  <c r="I16" i="1"/>
  <c r="I11" i="1"/>
  <c r="I9" i="1"/>
  <c r="M256" i="1" l="1"/>
  <c r="H256" i="1"/>
  <c r="P252" i="1" s="1"/>
  <c r="D244" i="1"/>
  <c r="L231" i="1" s="1"/>
  <c r="D236" i="1"/>
  <c r="L230" i="1"/>
  <c r="L232" i="1" s="1"/>
  <c r="P251" i="1" l="1"/>
  <c r="P253" i="1" s="1"/>
</calcChain>
</file>

<file path=xl/sharedStrings.xml><?xml version="1.0" encoding="utf-8"?>
<sst xmlns="http://schemas.openxmlformats.org/spreadsheetml/2006/main" count="167" uniqueCount="134">
  <si>
    <t>At +45, +45</t>
  </si>
  <si>
    <t>(Coincidence Count Rate)</t>
  </si>
  <si>
    <t>At -45/45</t>
  </si>
  <si>
    <t>Count rate = 24/10s</t>
  </si>
  <si>
    <t>171/10 s</t>
  </si>
  <si>
    <t xml:space="preserve">Count rate = </t>
  </si>
  <si>
    <t>191/10s</t>
  </si>
  <si>
    <t>174/10s</t>
  </si>
  <si>
    <t>187/10s</t>
  </si>
  <si>
    <t>186/10s</t>
  </si>
  <si>
    <t>Coincidence Count Optimisation</t>
  </si>
  <si>
    <t>Pre-Experiment - Visibility Check</t>
  </si>
  <si>
    <t>Integration time of 2s</t>
  </si>
  <si>
    <t>Systematically adjusting the vertical component first in arm 2</t>
  </si>
  <si>
    <t>Systematically adjusting the vertical component first in arm 1</t>
  </si>
  <si>
    <t>No improvement observed for small deviations</t>
  </si>
  <si>
    <t>445/10</t>
  </si>
  <si>
    <t>433/10</t>
  </si>
  <si>
    <t>390/10</t>
  </si>
  <si>
    <t>431/10</t>
  </si>
  <si>
    <t>Coincidence count improved</t>
  </si>
  <si>
    <t>At 38 mA</t>
  </si>
  <si>
    <t>without polarisers!</t>
  </si>
  <si>
    <t>No improvement</t>
  </si>
  <si>
    <t>At 36 mA</t>
  </si>
  <si>
    <t>1934/50</t>
  </si>
  <si>
    <t>At 33.9 mA</t>
  </si>
  <si>
    <t>1475/50</t>
  </si>
  <si>
    <t>At 31.80 mA</t>
  </si>
  <si>
    <t>1213/50</t>
  </si>
  <si>
    <t>At 29.70 mA</t>
  </si>
  <si>
    <t>749/50</t>
  </si>
  <si>
    <t>At 27.80 mA</t>
  </si>
  <si>
    <t>364/50</t>
  </si>
  <si>
    <t>At 25.90 mA</t>
  </si>
  <si>
    <t>61/50</t>
  </si>
  <si>
    <t>Now pushing the polarisers back into place</t>
  </si>
  <si>
    <t>Pushing the polariser in arm 2 to vertical and arm 1 to horizontal</t>
  </si>
  <si>
    <t>Count rate 201/10</t>
  </si>
  <si>
    <t>182/10</t>
  </si>
  <si>
    <t>173/10</t>
  </si>
  <si>
    <t>197/10</t>
  </si>
  <si>
    <t>205/10</t>
  </si>
  <si>
    <t>Count rate 6/10</t>
  </si>
  <si>
    <t>9/10s</t>
  </si>
  <si>
    <t>8/10s</t>
  </si>
  <si>
    <t>12/10s</t>
  </si>
  <si>
    <t>HV</t>
  </si>
  <si>
    <t>VH</t>
  </si>
  <si>
    <t>VV</t>
  </si>
  <si>
    <t>HH</t>
  </si>
  <si>
    <t>Pushing the polariser in arm 2 to horizontal and arm 1 to horizontal</t>
  </si>
  <si>
    <t>157/10</t>
  </si>
  <si>
    <t>163/10</t>
  </si>
  <si>
    <t>216/10</t>
  </si>
  <si>
    <t>200/10</t>
  </si>
  <si>
    <t>196/10</t>
  </si>
  <si>
    <t>Count rate</t>
  </si>
  <si>
    <t>13/10s</t>
  </si>
  <si>
    <t>5/10s</t>
  </si>
  <si>
    <t>10/10s</t>
  </si>
  <si>
    <t>Count Rate</t>
  </si>
  <si>
    <t>We chose to prepare state psi-plus</t>
  </si>
  <si>
    <t>Oriented polarisers +45/-45</t>
  </si>
  <si>
    <t>degrees</t>
  </si>
  <si>
    <t>we observe a minimum</t>
  </si>
  <si>
    <t>of about 24/10s</t>
  </si>
  <si>
    <t>21/20s</t>
  </si>
  <si>
    <t>Changed vertical knob on compensator</t>
  </si>
  <si>
    <t>7/2s</t>
  </si>
  <si>
    <t>150/10s</t>
  </si>
  <si>
    <t>166/10s</t>
  </si>
  <si>
    <t>175/10s</t>
  </si>
  <si>
    <t>Rotated into a 45/45 state</t>
  </si>
  <si>
    <t>Rotation into +45/-45 state</t>
  </si>
  <si>
    <t>22/10s</t>
  </si>
  <si>
    <t>16/10s</t>
  </si>
  <si>
    <t>25/10s</t>
  </si>
  <si>
    <t>26/10s</t>
  </si>
  <si>
    <t>21/10s</t>
  </si>
  <si>
    <t>minus plus</t>
  </si>
  <si>
    <t>24/10s</t>
  </si>
  <si>
    <t>18/10s</t>
  </si>
  <si>
    <t>19/10s</t>
  </si>
  <si>
    <t>34/10s</t>
  </si>
  <si>
    <t>Redoing crystal compensation component,</t>
  </si>
  <si>
    <t>At +45/+45</t>
  </si>
  <si>
    <t>182/10s</t>
  </si>
  <si>
    <t>172/10s</t>
  </si>
  <si>
    <t>145/10s</t>
  </si>
  <si>
    <t>194/10s</t>
  </si>
  <si>
    <t>168/10s</t>
  </si>
  <si>
    <t>At +45/-45</t>
  </si>
  <si>
    <t>23/10s</t>
  </si>
  <si>
    <t>14/10s</t>
  </si>
  <si>
    <t>DEMONSTRATING ENTANGLEMENT</t>
  </si>
  <si>
    <t>Alpha in arm 1 is 0</t>
  </si>
  <si>
    <t>Beta in Arm 2 is 0</t>
  </si>
  <si>
    <t>Alpha</t>
  </si>
  <si>
    <t>Beta</t>
  </si>
  <si>
    <t>Coincidence</t>
  </si>
  <si>
    <t>Single</t>
  </si>
  <si>
    <t>10s</t>
  </si>
  <si>
    <t>All at 10s</t>
  </si>
  <si>
    <t>Trial 2 Ax and Hanwen Lab 7</t>
  </si>
  <si>
    <t xml:space="preserve">where we attempt to change the SPDC crystal alignment in a bid to obtain </t>
  </si>
  <si>
    <t>At plus 45 plus 45</t>
  </si>
  <si>
    <t>Max.</t>
  </si>
  <si>
    <t>178/10s</t>
  </si>
  <si>
    <t>192/10s</t>
  </si>
  <si>
    <t>At 45/-45</t>
  </si>
  <si>
    <t>Min</t>
  </si>
  <si>
    <t>27/10s</t>
  </si>
  <si>
    <t>20/10s</t>
  </si>
  <si>
    <t>AFTER INTENSE OPTIMISATION</t>
  </si>
  <si>
    <t>Plus plus</t>
  </si>
  <si>
    <t>Minus plus</t>
  </si>
  <si>
    <t>225/10s</t>
  </si>
  <si>
    <t>255/10s</t>
  </si>
  <si>
    <t>11/10s</t>
  </si>
  <si>
    <t>241/10s</t>
  </si>
  <si>
    <t>248/10s</t>
  </si>
  <si>
    <t>262/10s</t>
  </si>
  <si>
    <t>Now we redo coincidence count and single photon rate vs. angles</t>
  </si>
  <si>
    <t>Angular corrections:</t>
  </si>
  <si>
    <t>Coinc.</t>
  </si>
  <si>
    <t>10s all</t>
  </si>
  <si>
    <t>In Arm 1</t>
  </si>
  <si>
    <t>H = 1 degrees. V = 91 degrees</t>
  </si>
  <si>
    <t>In Arm 2</t>
  </si>
  <si>
    <t>H = 7 degrees, V = 97 degrees</t>
  </si>
  <si>
    <t>Visibility</t>
  </si>
  <si>
    <t>195/10s</t>
  </si>
  <si>
    <t>We increment beta by 10 degrees (and must subtract 7 degrees for correction)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</si>
</sst>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6"/>
  <sheetViews>
    <sheetView tabSelected="1" topLeftCell="A341" workbookViewId="0">
      <selection activeCell="G356" sqref="G356"/>
    </sheetView>
  </sheetViews>
  <sheetFormatPr defaultRowHeight="15" x14ac:dyDescent="0.25"/>
  <cols>
    <col min="2" max="2" width="14.7109375" customWidth="1"/>
    <col min="3" max="3" width="12.28515625" customWidth="1"/>
  </cols>
  <sheetData>
    <row r="1" spans="1:14" x14ac:dyDescent="0.25">
      <c r="A1" t="s">
        <v>11</v>
      </c>
    </row>
    <row r="2" spans="1:14" x14ac:dyDescent="0.25">
      <c r="J2" t="s">
        <v>124</v>
      </c>
      <c r="L2" t="s">
        <v>127</v>
      </c>
      <c r="N2" t="s">
        <v>128</v>
      </c>
    </row>
    <row r="3" spans="1:14" x14ac:dyDescent="0.25">
      <c r="A3" t="s">
        <v>0</v>
      </c>
      <c r="L3" t="s">
        <v>129</v>
      </c>
      <c r="N3" t="s">
        <v>130</v>
      </c>
    </row>
    <row r="4" spans="1:14" x14ac:dyDescent="0.25">
      <c r="B4" t="s">
        <v>5</v>
      </c>
      <c r="C4" t="s">
        <v>4</v>
      </c>
      <c r="F4" t="s">
        <v>1</v>
      </c>
      <c r="I4">
        <v>17.100000000000001</v>
      </c>
    </row>
    <row r="5" spans="1:14" x14ac:dyDescent="0.25">
      <c r="C5" t="s">
        <v>6</v>
      </c>
      <c r="I5">
        <v>19.100000000000001</v>
      </c>
    </row>
    <row r="6" spans="1:14" x14ac:dyDescent="0.25">
      <c r="C6" t="s">
        <v>7</v>
      </c>
      <c r="I6">
        <v>17.399999999999999</v>
      </c>
    </row>
    <row r="7" spans="1:14" x14ac:dyDescent="0.25">
      <c r="C7" t="s">
        <v>8</v>
      </c>
      <c r="I7">
        <v>18.7</v>
      </c>
    </row>
    <row r="8" spans="1:14" x14ac:dyDescent="0.25">
      <c r="C8" t="s">
        <v>9</v>
      </c>
      <c r="I8">
        <v>18.600000000000001</v>
      </c>
    </row>
    <row r="9" spans="1:14" x14ac:dyDescent="0.25">
      <c r="I9">
        <f>AVERAGE(I4:I8)</f>
        <v>18.18</v>
      </c>
    </row>
    <row r="10" spans="1:14" x14ac:dyDescent="0.25">
      <c r="A10" t="s">
        <v>2</v>
      </c>
    </row>
    <row r="11" spans="1:14" x14ac:dyDescent="0.25">
      <c r="C11" t="s">
        <v>3</v>
      </c>
      <c r="F11" t="s">
        <v>1</v>
      </c>
      <c r="I11">
        <f>2.4</f>
        <v>2.4</v>
      </c>
      <c r="L11" t="s">
        <v>131</v>
      </c>
      <c r="N11">
        <f>(I9-I16)/(I9+I16)</f>
        <v>0.73142857142857143</v>
      </c>
    </row>
    <row r="12" spans="1:14" x14ac:dyDescent="0.25">
      <c r="C12">
        <v>31</v>
      </c>
      <c r="I12">
        <v>3.1</v>
      </c>
    </row>
    <row r="13" spans="1:14" x14ac:dyDescent="0.25">
      <c r="C13">
        <v>28</v>
      </c>
      <c r="I13">
        <v>2.8</v>
      </c>
    </row>
    <row r="14" spans="1:14" x14ac:dyDescent="0.25">
      <c r="C14">
        <v>27</v>
      </c>
      <c r="I14">
        <v>2.7</v>
      </c>
    </row>
    <row r="15" spans="1:14" x14ac:dyDescent="0.25">
      <c r="C15">
        <v>31</v>
      </c>
      <c r="I15">
        <v>3.1</v>
      </c>
    </row>
    <row r="16" spans="1:14" x14ac:dyDescent="0.25">
      <c r="I16">
        <f>AVERAGE(I11:I15)</f>
        <v>2.82</v>
      </c>
      <c r="L16">
        <f>1/((I16+I9)*(I16+I9))</f>
        <v>2.2675736961451248E-3</v>
      </c>
      <c r="M16">
        <f>SQRT(4*I9*I9*I16 + 4*I16*I16*I9)</f>
        <v>65.623763988360196</v>
      </c>
      <c r="N16">
        <f>M16*L16</f>
        <v>0.14880672106204126</v>
      </c>
    </row>
    <row r="17" spans="1:9" x14ac:dyDescent="0.25">
      <c r="A17" t="s">
        <v>10</v>
      </c>
    </row>
    <row r="19" spans="1:9" x14ac:dyDescent="0.25">
      <c r="B19" t="s">
        <v>12</v>
      </c>
    </row>
    <row r="21" spans="1:9" x14ac:dyDescent="0.25">
      <c r="C21" t="s">
        <v>13</v>
      </c>
    </row>
    <row r="23" spans="1:9" x14ac:dyDescent="0.25">
      <c r="D23" t="s">
        <v>15</v>
      </c>
    </row>
    <row r="25" spans="1:9" x14ac:dyDescent="0.25">
      <c r="C25" t="s">
        <v>14</v>
      </c>
    </row>
    <row r="26" spans="1:9" x14ac:dyDescent="0.25">
      <c r="I26" t="s">
        <v>23</v>
      </c>
    </row>
    <row r="28" spans="1:9" x14ac:dyDescent="0.25">
      <c r="B28" t="s">
        <v>20</v>
      </c>
    </row>
    <row r="30" spans="1:9" x14ac:dyDescent="0.25">
      <c r="A30" t="s">
        <v>21</v>
      </c>
      <c r="C30" t="s">
        <v>16</v>
      </c>
      <c r="E30" t="s">
        <v>22</v>
      </c>
      <c r="H30">
        <v>44.5</v>
      </c>
    </row>
    <row r="31" spans="1:9" x14ac:dyDescent="0.25">
      <c r="C31" t="s">
        <v>17</v>
      </c>
      <c r="H31">
        <v>43.3</v>
      </c>
    </row>
    <row r="32" spans="1:9" x14ac:dyDescent="0.25">
      <c r="C32" t="s">
        <v>18</v>
      </c>
      <c r="H32">
        <v>39</v>
      </c>
    </row>
    <row r="33" spans="1:10" x14ac:dyDescent="0.25">
      <c r="C33" t="s">
        <v>19</v>
      </c>
      <c r="H33">
        <v>43.1</v>
      </c>
    </row>
    <row r="34" spans="1:10" x14ac:dyDescent="0.25">
      <c r="C34" t="s">
        <v>19</v>
      </c>
      <c r="H34">
        <v>43.1</v>
      </c>
      <c r="J34">
        <f>AVERAGE(H30:H34)</f>
        <v>42.6</v>
      </c>
    </row>
    <row r="36" spans="1:10" x14ac:dyDescent="0.25">
      <c r="A36" t="s">
        <v>24</v>
      </c>
      <c r="C36" t="s">
        <v>25</v>
      </c>
      <c r="H36">
        <f>1934/50</f>
        <v>38.68</v>
      </c>
    </row>
    <row r="38" spans="1:10" x14ac:dyDescent="0.25">
      <c r="A38" t="s">
        <v>26</v>
      </c>
      <c r="C38" t="s">
        <v>27</v>
      </c>
      <c r="H38">
        <f>1475/50</f>
        <v>29.5</v>
      </c>
    </row>
    <row r="40" spans="1:10" x14ac:dyDescent="0.25">
      <c r="A40" t="s">
        <v>28</v>
      </c>
      <c r="C40" t="s">
        <v>29</v>
      </c>
      <c r="H40">
        <f>1213/50</f>
        <v>24.26</v>
      </c>
    </row>
    <row r="42" spans="1:10" x14ac:dyDescent="0.25">
      <c r="A42" t="s">
        <v>30</v>
      </c>
      <c r="C42" t="s">
        <v>31</v>
      </c>
      <c r="H42">
        <f>749/50</f>
        <v>14.98</v>
      </c>
    </row>
    <row r="44" spans="1:10" x14ac:dyDescent="0.25">
      <c r="A44" t="s">
        <v>32</v>
      </c>
      <c r="C44" t="s">
        <v>33</v>
      </c>
      <c r="H44">
        <f>364/50</f>
        <v>7.28</v>
      </c>
    </row>
    <row r="46" spans="1:10" x14ac:dyDescent="0.25">
      <c r="A46" t="s">
        <v>34</v>
      </c>
      <c r="C46" t="s">
        <v>35</v>
      </c>
      <c r="H46">
        <f>61/50</f>
        <v>1.22</v>
      </c>
    </row>
    <row r="48" spans="1:10" x14ac:dyDescent="0.25">
      <c r="A48" t="s">
        <v>36</v>
      </c>
    </row>
    <row r="50" spans="1:9" x14ac:dyDescent="0.25">
      <c r="A50" t="s">
        <v>37</v>
      </c>
      <c r="I50" t="s">
        <v>47</v>
      </c>
    </row>
    <row r="52" spans="1:9" x14ac:dyDescent="0.25">
      <c r="B52" t="s">
        <v>38</v>
      </c>
      <c r="E52">
        <f>20.1</f>
        <v>20.100000000000001</v>
      </c>
    </row>
    <row r="53" spans="1:9" x14ac:dyDescent="0.25">
      <c r="C53" t="s">
        <v>39</v>
      </c>
      <c r="E53">
        <v>18.2</v>
      </c>
    </row>
    <row r="54" spans="1:9" x14ac:dyDescent="0.25">
      <c r="C54" t="s">
        <v>40</v>
      </c>
      <c r="E54">
        <v>17.3</v>
      </c>
    </row>
    <row r="55" spans="1:9" x14ac:dyDescent="0.25">
      <c r="C55" t="s">
        <v>41</v>
      </c>
      <c r="E55">
        <v>19.7</v>
      </c>
    </row>
    <row r="56" spans="1:9" x14ac:dyDescent="0.25">
      <c r="C56" t="s">
        <v>42</v>
      </c>
      <c r="E56">
        <v>20.5</v>
      </c>
    </row>
    <row r="57" spans="1:9" x14ac:dyDescent="0.25">
      <c r="E57">
        <f>AVERAGE(E52:E56)</f>
        <v>19.16</v>
      </c>
    </row>
    <row r="58" spans="1:9" x14ac:dyDescent="0.25">
      <c r="A58" t="s">
        <v>51</v>
      </c>
      <c r="I58" t="s">
        <v>50</v>
      </c>
    </row>
    <row r="60" spans="1:9" x14ac:dyDescent="0.25">
      <c r="B60" t="s">
        <v>43</v>
      </c>
      <c r="E60">
        <v>0.6</v>
      </c>
    </row>
    <row r="61" spans="1:9" x14ac:dyDescent="0.25">
      <c r="C61" s="1" t="s">
        <v>44</v>
      </c>
      <c r="E61">
        <v>0.9</v>
      </c>
    </row>
    <row r="62" spans="1:9" x14ac:dyDescent="0.25">
      <c r="C62" t="s">
        <v>45</v>
      </c>
      <c r="E62">
        <v>0.8</v>
      </c>
    </row>
    <row r="63" spans="1:9" x14ac:dyDescent="0.25">
      <c r="C63" t="s">
        <v>46</v>
      </c>
      <c r="E63">
        <v>1.2</v>
      </c>
    </row>
    <row r="64" spans="1:9" x14ac:dyDescent="0.25">
      <c r="C64" t="s">
        <v>44</v>
      </c>
      <c r="E64">
        <v>0.9</v>
      </c>
    </row>
    <row r="65" spans="1:9" x14ac:dyDescent="0.25">
      <c r="E65">
        <f>AVERAGE(E60:E64)</f>
        <v>0.88000000000000012</v>
      </c>
    </row>
    <row r="66" spans="1:9" x14ac:dyDescent="0.25">
      <c r="A66" t="s">
        <v>51</v>
      </c>
      <c r="I66" t="s">
        <v>48</v>
      </c>
    </row>
    <row r="68" spans="1:9" x14ac:dyDescent="0.25">
      <c r="B68" t="s">
        <v>57</v>
      </c>
      <c r="C68" t="s">
        <v>52</v>
      </c>
      <c r="E68">
        <v>15.7</v>
      </c>
    </row>
    <row r="69" spans="1:9" x14ac:dyDescent="0.25">
      <c r="C69" t="s">
        <v>53</v>
      </c>
      <c r="E69">
        <v>16.3</v>
      </c>
    </row>
    <row r="70" spans="1:9" x14ac:dyDescent="0.25">
      <c r="C70" t="s">
        <v>54</v>
      </c>
      <c r="E70">
        <v>21.6</v>
      </c>
    </row>
    <row r="71" spans="1:9" x14ac:dyDescent="0.25">
      <c r="C71" t="s">
        <v>55</v>
      </c>
      <c r="E71">
        <v>20</v>
      </c>
    </row>
    <row r="72" spans="1:9" x14ac:dyDescent="0.25">
      <c r="C72" t="s">
        <v>56</v>
      </c>
      <c r="E72">
        <v>19.600000000000001</v>
      </c>
    </row>
    <row r="73" spans="1:9" x14ac:dyDescent="0.25">
      <c r="E73">
        <f>AVERAGE(E68:E72)</f>
        <v>18.639999999999997</v>
      </c>
    </row>
    <row r="74" spans="1:9" x14ac:dyDescent="0.25">
      <c r="A74" t="s">
        <v>51</v>
      </c>
      <c r="I74" t="s">
        <v>49</v>
      </c>
    </row>
    <row r="76" spans="1:9" x14ac:dyDescent="0.25">
      <c r="B76" t="s">
        <v>61</v>
      </c>
    </row>
    <row r="77" spans="1:9" x14ac:dyDescent="0.25">
      <c r="C77" t="s">
        <v>44</v>
      </c>
      <c r="E77">
        <v>0.9</v>
      </c>
    </row>
    <row r="78" spans="1:9" x14ac:dyDescent="0.25">
      <c r="C78" t="s">
        <v>58</v>
      </c>
      <c r="E78">
        <v>1.3</v>
      </c>
    </row>
    <row r="79" spans="1:9" x14ac:dyDescent="0.25">
      <c r="C79" t="s">
        <v>59</v>
      </c>
      <c r="E79">
        <v>0.5</v>
      </c>
    </row>
    <row r="80" spans="1:9" x14ac:dyDescent="0.25">
      <c r="C80" t="s">
        <v>44</v>
      </c>
      <c r="E80">
        <v>0.9</v>
      </c>
    </row>
    <row r="81" spans="1:9" x14ac:dyDescent="0.25">
      <c r="C81" t="s">
        <v>60</v>
      </c>
      <c r="E81">
        <v>1</v>
      </c>
    </row>
    <row r="82" spans="1:9" x14ac:dyDescent="0.25">
      <c r="E82">
        <f>AVERAGE(E77:E81)</f>
        <v>0.91999999999999993</v>
      </c>
    </row>
    <row r="83" spans="1:9" x14ac:dyDescent="0.25">
      <c r="A83" t="s">
        <v>62</v>
      </c>
    </row>
    <row r="85" spans="1:9" x14ac:dyDescent="0.25">
      <c r="B85" t="s">
        <v>63</v>
      </c>
      <c r="E85" t="s">
        <v>64</v>
      </c>
      <c r="G85" t="s">
        <v>65</v>
      </c>
    </row>
    <row r="86" spans="1:9" x14ac:dyDescent="0.25">
      <c r="H86" t="s">
        <v>66</v>
      </c>
    </row>
    <row r="87" spans="1:9" x14ac:dyDescent="0.25">
      <c r="H87" t="s">
        <v>67</v>
      </c>
    </row>
    <row r="88" spans="1:9" x14ac:dyDescent="0.25">
      <c r="H88" t="s">
        <v>46</v>
      </c>
    </row>
    <row r="90" spans="1:9" x14ac:dyDescent="0.25">
      <c r="B90" t="s">
        <v>68</v>
      </c>
    </row>
    <row r="92" spans="1:9" x14ac:dyDescent="0.25">
      <c r="D92" t="s">
        <v>69</v>
      </c>
    </row>
    <row r="94" spans="1:9" x14ac:dyDescent="0.25">
      <c r="A94" t="s">
        <v>73</v>
      </c>
      <c r="F94" t="s">
        <v>74</v>
      </c>
    </row>
    <row r="96" spans="1:9" x14ac:dyDescent="0.25">
      <c r="C96" t="s">
        <v>70</v>
      </c>
      <c r="D96">
        <v>15</v>
      </c>
      <c r="F96" t="s">
        <v>75</v>
      </c>
      <c r="G96">
        <v>2.2000000000000002</v>
      </c>
      <c r="I96" t="s">
        <v>131</v>
      </c>
    </row>
    <row r="97" spans="1:12" x14ac:dyDescent="0.25">
      <c r="C97" t="s">
        <v>132</v>
      </c>
      <c r="D97">
        <v>19.5</v>
      </c>
      <c r="F97" t="s">
        <v>76</v>
      </c>
      <c r="G97">
        <v>1.6</v>
      </c>
    </row>
    <row r="98" spans="1:12" x14ac:dyDescent="0.25">
      <c r="C98" t="s">
        <v>7</v>
      </c>
      <c r="D98">
        <v>17.399999999999999</v>
      </c>
      <c r="F98" t="s">
        <v>77</v>
      </c>
      <c r="G98">
        <v>2.5</v>
      </c>
      <c r="I98">
        <f>(D101-G101)/(D101+G101)</f>
        <v>0.77319587628865982</v>
      </c>
    </row>
    <row r="99" spans="1:12" x14ac:dyDescent="0.25">
      <c r="C99" t="s">
        <v>71</v>
      </c>
      <c r="D99">
        <v>16.600000000000001</v>
      </c>
      <c r="F99" t="s">
        <v>78</v>
      </c>
      <c r="G99">
        <v>2.6</v>
      </c>
    </row>
    <row r="100" spans="1:12" x14ac:dyDescent="0.25">
      <c r="C100" t="s">
        <v>72</v>
      </c>
      <c r="D100">
        <v>17.5</v>
      </c>
      <c r="F100" t="s">
        <v>79</v>
      </c>
      <c r="G100">
        <v>2.1</v>
      </c>
    </row>
    <row r="101" spans="1:12" x14ac:dyDescent="0.25">
      <c r="D101">
        <f>AVERAGE(D96:D100)</f>
        <v>17.2</v>
      </c>
      <c r="G101">
        <f>AVERAGE(G96:G100)</f>
        <v>2.2000000000000002</v>
      </c>
      <c r="J101">
        <f>1/((D101+G101)*(D101+G101))</f>
        <v>2.6570305027101716E-3</v>
      </c>
      <c r="K101">
        <f>SQRT(4*G101*G101*D101 + 4*D101*D101*G101)</f>
        <v>54.188412045381071</v>
      </c>
      <c r="L101">
        <f>K101*J101</f>
        <v>0.14398026369800479</v>
      </c>
    </row>
    <row r="102" spans="1:12" x14ac:dyDescent="0.25">
      <c r="B102" t="s">
        <v>80</v>
      </c>
    </row>
    <row r="104" spans="1:12" x14ac:dyDescent="0.25">
      <c r="C104" t="s">
        <v>81</v>
      </c>
      <c r="E104">
        <v>2.4</v>
      </c>
    </row>
    <row r="105" spans="1:12" x14ac:dyDescent="0.25">
      <c r="C105" t="s">
        <v>82</v>
      </c>
      <c r="E105">
        <v>1.8</v>
      </c>
    </row>
    <row r="106" spans="1:12" x14ac:dyDescent="0.25">
      <c r="C106" t="s">
        <v>75</v>
      </c>
      <c r="E106">
        <v>2.2000000000000002</v>
      </c>
    </row>
    <row r="107" spans="1:12" x14ac:dyDescent="0.25">
      <c r="C107" t="s">
        <v>83</v>
      </c>
      <c r="E107">
        <v>1.9</v>
      </c>
    </row>
    <row r="108" spans="1:12" x14ac:dyDescent="0.25">
      <c r="C108" t="s">
        <v>84</v>
      </c>
      <c r="E108">
        <v>3.4</v>
      </c>
    </row>
    <row r="109" spans="1:12" x14ac:dyDescent="0.25">
      <c r="E109">
        <f>AVERAGE(E104:E108)</f>
        <v>2.3400000000000003</v>
      </c>
    </row>
    <row r="110" spans="1:12" x14ac:dyDescent="0.25">
      <c r="A110" t="s">
        <v>85</v>
      </c>
    </row>
    <row r="112" spans="1:12" x14ac:dyDescent="0.25">
      <c r="B112" t="s">
        <v>86</v>
      </c>
      <c r="G112" t="s">
        <v>92</v>
      </c>
    </row>
    <row r="113" spans="1:7" x14ac:dyDescent="0.25">
      <c r="C113" t="s">
        <v>57</v>
      </c>
      <c r="E113" t="s">
        <v>87</v>
      </c>
      <c r="G113" t="s">
        <v>75</v>
      </c>
    </row>
    <row r="114" spans="1:7" x14ac:dyDescent="0.25">
      <c r="E114" t="s">
        <v>88</v>
      </c>
      <c r="G114" t="s">
        <v>58</v>
      </c>
    </row>
    <row r="115" spans="1:7" x14ac:dyDescent="0.25">
      <c r="E115" t="s">
        <v>89</v>
      </c>
      <c r="G115" t="s">
        <v>79</v>
      </c>
    </row>
    <row r="116" spans="1:7" x14ac:dyDescent="0.25">
      <c r="E116" t="s">
        <v>90</v>
      </c>
      <c r="G116" t="s">
        <v>93</v>
      </c>
    </row>
    <row r="117" spans="1:7" x14ac:dyDescent="0.25">
      <c r="E117" t="s">
        <v>91</v>
      </c>
      <c r="G117" t="s">
        <v>94</v>
      </c>
    </row>
    <row r="119" spans="1:7" x14ac:dyDescent="0.25">
      <c r="A119" t="s">
        <v>95</v>
      </c>
    </row>
    <row r="121" spans="1:7" x14ac:dyDescent="0.25">
      <c r="C121" t="s">
        <v>96</v>
      </c>
      <c r="F121" t="s">
        <v>97</v>
      </c>
    </row>
    <row r="123" spans="1:7" x14ac:dyDescent="0.25">
      <c r="C123" t="s">
        <v>133</v>
      </c>
    </row>
    <row r="125" spans="1:7" x14ac:dyDescent="0.25">
      <c r="A125" t="s">
        <v>98</v>
      </c>
      <c r="B125" t="s">
        <v>99</v>
      </c>
      <c r="C125" t="s">
        <v>100</v>
      </c>
      <c r="D125" t="s">
        <v>101</v>
      </c>
      <c r="E125" t="s">
        <v>103</v>
      </c>
    </row>
    <row r="126" spans="1:7" x14ac:dyDescent="0.25">
      <c r="A126">
        <v>0</v>
      </c>
      <c r="B126">
        <v>-7</v>
      </c>
      <c r="C126">
        <v>11</v>
      </c>
      <c r="D126">
        <v>65665</v>
      </c>
      <c r="E126" t="s">
        <v>102</v>
      </c>
    </row>
    <row r="127" spans="1:7" x14ac:dyDescent="0.25">
      <c r="C127">
        <v>15</v>
      </c>
      <c r="D127">
        <v>65654</v>
      </c>
      <c r="E127" t="s">
        <v>102</v>
      </c>
    </row>
    <row r="128" spans="1:7" x14ac:dyDescent="0.25">
      <c r="C128">
        <v>10</v>
      </c>
      <c r="D128">
        <v>65852</v>
      </c>
      <c r="E128" t="s">
        <v>102</v>
      </c>
    </row>
    <row r="129" spans="2:7" x14ac:dyDescent="0.25">
      <c r="C129">
        <v>13</v>
      </c>
      <c r="D129">
        <v>65855</v>
      </c>
      <c r="E129" t="s">
        <v>102</v>
      </c>
    </row>
    <row r="130" spans="2:7" x14ac:dyDescent="0.25">
      <c r="C130">
        <v>12</v>
      </c>
      <c r="D130">
        <v>65520</v>
      </c>
      <c r="E130" t="s">
        <v>102</v>
      </c>
      <c r="F130">
        <f>AVERAGE(C126:C130)/10</f>
        <v>1.22</v>
      </c>
      <c r="G130">
        <f>AVERAGE(D126:D130)/10</f>
        <v>6570.92</v>
      </c>
    </row>
    <row r="131" spans="2:7" x14ac:dyDescent="0.25">
      <c r="B131">
        <v>3</v>
      </c>
      <c r="C131">
        <v>8</v>
      </c>
      <c r="D131">
        <v>65509</v>
      </c>
      <c r="E131" t="s">
        <v>102</v>
      </c>
    </row>
    <row r="132" spans="2:7" x14ac:dyDescent="0.25">
      <c r="C132">
        <v>21</v>
      </c>
      <c r="D132">
        <v>66076</v>
      </c>
    </row>
    <row r="133" spans="2:7" x14ac:dyDescent="0.25">
      <c r="C133">
        <v>8</v>
      </c>
      <c r="D133">
        <v>65855</v>
      </c>
    </row>
    <row r="134" spans="2:7" x14ac:dyDescent="0.25">
      <c r="C134">
        <v>8</v>
      </c>
      <c r="D134">
        <v>66149</v>
      </c>
    </row>
    <row r="135" spans="2:7" x14ac:dyDescent="0.25">
      <c r="C135">
        <v>8</v>
      </c>
      <c r="D135">
        <v>66149</v>
      </c>
      <c r="F135">
        <f>AVERAGE(C131:C135)/10</f>
        <v>1.06</v>
      </c>
      <c r="G135">
        <f>AVERAGE(D131:D135)/10</f>
        <v>6594.76</v>
      </c>
    </row>
    <row r="136" spans="2:7" x14ac:dyDescent="0.25">
      <c r="B136">
        <f>B131+10</f>
        <v>13</v>
      </c>
      <c r="C136">
        <v>24</v>
      </c>
      <c r="D136">
        <v>65724</v>
      </c>
    </row>
    <row r="137" spans="2:7" x14ac:dyDescent="0.25">
      <c r="C137">
        <v>12</v>
      </c>
      <c r="D137">
        <v>65595</v>
      </c>
    </row>
    <row r="138" spans="2:7" x14ac:dyDescent="0.25">
      <c r="C138">
        <v>19</v>
      </c>
      <c r="D138">
        <v>65832</v>
      </c>
    </row>
    <row r="139" spans="2:7" x14ac:dyDescent="0.25">
      <c r="C139">
        <v>17</v>
      </c>
      <c r="D139">
        <v>65659</v>
      </c>
    </row>
    <row r="140" spans="2:7" x14ac:dyDescent="0.25">
      <c r="C140">
        <v>14</v>
      </c>
      <c r="D140">
        <v>65582</v>
      </c>
      <c r="F140">
        <f t="shared" ref="F140:G140" si="0">AVERAGE(C136:C140)/10</f>
        <v>1.72</v>
      </c>
      <c r="G140">
        <f t="shared" si="0"/>
        <v>6567.8399999999992</v>
      </c>
    </row>
    <row r="141" spans="2:7" x14ac:dyDescent="0.25">
      <c r="B141">
        <f>B136+10</f>
        <v>23</v>
      </c>
      <c r="C141">
        <v>34</v>
      </c>
      <c r="D141">
        <v>65742</v>
      </c>
    </row>
    <row r="142" spans="2:7" x14ac:dyDescent="0.25">
      <c r="C142">
        <v>50</v>
      </c>
      <c r="D142">
        <v>65740</v>
      </c>
    </row>
    <row r="143" spans="2:7" x14ac:dyDescent="0.25">
      <c r="C143">
        <v>41</v>
      </c>
      <c r="D143">
        <v>65625</v>
      </c>
    </row>
    <row r="144" spans="2:7" x14ac:dyDescent="0.25">
      <c r="C144">
        <v>42</v>
      </c>
      <c r="D144">
        <v>65705</v>
      </c>
    </row>
    <row r="145" spans="2:7" x14ac:dyDescent="0.25">
      <c r="C145">
        <v>42</v>
      </c>
      <c r="D145">
        <v>65945</v>
      </c>
      <c r="F145">
        <f t="shared" ref="F145:G145" si="1">AVERAGE(C141:C145)/10</f>
        <v>4.18</v>
      </c>
      <c r="G145">
        <f t="shared" si="1"/>
        <v>6575.1399999999994</v>
      </c>
    </row>
    <row r="146" spans="2:7" x14ac:dyDescent="0.25">
      <c r="B146">
        <f>B141+10</f>
        <v>33</v>
      </c>
      <c r="C146">
        <v>72</v>
      </c>
      <c r="D146">
        <v>65841</v>
      </c>
    </row>
    <row r="147" spans="2:7" x14ac:dyDescent="0.25">
      <c r="C147">
        <v>57</v>
      </c>
      <c r="D147">
        <v>65564</v>
      </c>
    </row>
    <row r="148" spans="2:7" x14ac:dyDescent="0.25">
      <c r="C148">
        <v>52</v>
      </c>
      <c r="D148">
        <v>65660</v>
      </c>
    </row>
    <row r="149" spans="2:7" x14ac:dyDescent="0.25">
      <c r="C149">
        <v>64</v>
      </c>
      <c r="D149">
        <v>65755</v>
      </c>
    </row>
    <row r="150" spans="2:7" x14ac:dyDescent="0.25">
      <c r="C150">
        <v>65</v>
      </c>
      <c r="D150">
        <v>65562</v>
      </c>
      <c r="F150">
        <f t="shared" ref="F150:G150" si="2">AVERAGE(C146:C150)/10</f>
        <v>6.2</v>
      </c>
      <c r="G150">
        <f t="shared" si="2"/>
        <v>6567.6399999999994</v>
      </c>
    </row>
    <row r="151" spans="2:7" x14ac:dyDescent="0.25">
      <c r="B151">
        <f>B146+10</f>
        <v>43</v>
      </c>
      <c r="C151">
        <v>100</v>
      </c>
      <c r="D151">
        <v>65856</v>
      </c>
    </row>
    <row r="152" spans="2:7" x14ac:dyDescent="0.25">
      <c r="C152">
        <v>106</v>
      </c>
      <c r="D152">
        <v>65856</v>
      </c>
    </row>
    <row r="153" spans="2:7" x14ac:dyDescent="0.25">
      <c r="C153">
        <v>86</v>
      </c>
      <c r="D153">
        <v>66107</v>
      </c>
    </row>
    <row r="154" spans="2:7" x14ac:dyDescent="0.25">
      <c r="C154">
        <v>95</v>
      </c>
      <c r="D154">
        <v>65868</v>
      </c>
    </row>
    <row r="155" spans="2:7" x14ac:dyDescent="0.25">
      <c r="C155">
        <v>86</v>
      </c>
      <c r="D155">
        <v>66064</v>
      </c>
      <c r="F155">
        <f t="shared" ref="F155:G155" si="3">AVERAGE(C151:C155)/10</f>
        <v>9.4599999999999991</v>
      </c>
      <c r="G155">
        <f t="shared" si="3"/>
        <v>6595.0199999999995</v>
      </c>
    </row>
    <row r="156" spans="2:7" x14ac:dyDescent="0.25">
      <c r="B156">
        <f>B151+10</f>
        <v>53</v>
      </c>
      <c r="C156">
        <v>100</v>
      </c>
      <c r="D156">
        <v>65964</v>
      </c>
    </row>
    <row r="157" spans="2:7" x14ac:dyDescent="0.25">
      <c r="C157">
        <v>140</v>
      </c>
      <c r="D157">
        <v>66123</v>
      </c>
    </row>
    <row r="158" spans="2:7" x14ac:dyDescent="0.25">
      <c r="C158">
        <v>124</v>
      </c>
      <c r="D158">
        <v>65965</v>
      </c>
    </row>
    <row r="159" spans="2:7" x14ac:dyDescent="0.25">
      <c r="C159">
        <v>116</v>
      </c>
      <c r="D159">
        <v>65910</v>
      </c>
    </row>
    <row r="160" spans="2:7" x14ac:dyDescent="0.25">
      <c r="C160">
        <v>116</v>
      </c>
      <c r="D160">
        <v>65329</v>
      </c>
      <c r="F160">
        <f t="shared" ref="F160:G160" si="4">AVERAGE(C156:C160)/10</f>
        <v>11.92</v>
      </c>
      <c r="G160">
        <f t="shared" si="4"/>
        <v>6585.82</v>
      </c>
    </row>
    <row r="161" spans="2:7" x14ac:dyDescent="0.25">
      <c r="B161">
        <f>B156+10</f>
        <v>63</v>
      </c>
      <c r="C161">
        <v>150</v>
      </c>
      <c r="D161">
        <v>65943</v>
      </c>
    </row>
    <row r="162" spans="2:7" x14ac:dyDescent="0.25">
      <c r="C162">
        <v>148</v>
      </c>
      <c r="D162">
        <v>66340</v>
      </c>
    </row>
    <row r="163" spans="2:7" x14ac:dyDescent="0.25">
      <c r="C163">
        <v>130</v>
      </c>
      <c r="D163">
        <v>65707</v>
      </c>
    </row>
    <row r="164" spans="2:7" x14ac:dyDescent="0.25">
      <c r="C164">
        <v>181</v>
      </c>
      <c r="D164">
        <v>66065</v>
      </c>
    </row>
    <row r="165" spans="2:7" x14ac:dyDescent="0.25">
      <c r="C165">
        <v>144</v>
      </c>
      <c r="D165">
        <v>66045</v>
      </c>
      <c r="F165">
        <f>AVERAGE(C161:C165)/10</f>
        <v>15.059999999999999</v>
      </c>
      <c r="G165">
        <f>AVERAGE(D161:D165)/10</f>
        <v>6602</v>
      </c>
    </row>
    <row r="166" spans="2:7" x14ac:dyDescent="0.25">
      <c r="B166">
        <f>B161+10</f>
        <v>73</v>
      </c>
      <c r="C166">
        <v>183</v>
      </c>
      <c r="D166">
        <v>66286</v>
      </c>
    </row>
    <row r="167" spans="2:7" x14ac:dyDescent="0.25">
      <c r="C167">
        <v>178</v>
      </c>
      <c r="D167">
        <v>66060</v>
      </c>
    </row>
    <row r="168" spans="2:7" x14ac:dyDescent="0.25">
      <c r="C168">
        <v>177</v>
      </c>
      <c r="D168">
        <v>66119</v>
      </c>
    </row>
    <row r="169" spans="2:7" x14ac:dyDescent="0.25">
      <c r="C169">
        <v>180</v>
      </c>
      <c r="D169">
        <v>65858</v>
      </c>
    </row>
    <row r="170" spans="2:7" x14ac:dyDescent="0.25">
      <c r="C170">
        <v>178</v>
      </c>
      <c r="D170">
        <v>65647</v>
      </c>
      <c r="F170">
        <f>AVERAGE(C166:C170)/10</f>
        <v>17.919999999999998</v>
      </c>
      <c r="G170">
        <f>AVERAGE(D166:D170)/10</f>
        <v>6599.4</v>
      </c>
    </row>
    <row r="171" spans="2:7" x14ac:dyDescent="0.25">
      <c r="B171">
        <f>B166+10</f>
        <v>83</v>
      </c>
      <c r="C171">
        <v>179</v>
      </c>
      <c r="D171">
        <v>66153</v>
      </c>
    </row>
    <row r="172" spans="2:7" x14ac:dyDescent="0.25">
      <c r="C172">
        <v>192</v>
      </c>
      <c r="D172">
        <v>65862</v>
      </c>
    </row>
    <row r="173" spans="2:7" x14ac:dyDescent="0.25">
      <c r="C173">
        <v>186</v>
      </c>
      <c r="D173">
        <v>66398</v>
      </c>
    </row>
    <row r="174" spans="2:7" x14ac:dyDescent="0.25">
      <c r="C174">
        <v>181</v>
      </c>
      <c r="D174">
        <v>65954</v>
      </c>
    </row>
    <row r="175" spans="2:7" x14ac:dyDescent="0.25">
      <c r="C175">
        <v>173</v>
      </c>
      <c r="D175">
        <v>66011</v>
      </c>
      <c r="F175">
        <f>AVERAGE(C171:C175)/10</f>
        <v>18.22</v>
      </c>
      <c r="G175">
        <f>AVERAGE(D171:D175)/10</f>
        <v>6607.56</v>
      </c>
    </row>
    <row r="176" spans="2:7" x14ac:dyDescent="0.25">
      <c r="B176">
        <f>B171+10</f>
        <v>93</v>
      </c>
      <c r="C176">
        <v>211</v>
      </c>
      <c r="D176">
        <v>66493</v>
      </c>
    </row>
    <row r="177" spans="2:7" x14ac:dyDescent="0.25">
      <c r="C177">
        <v>191</v>
      </c>
      <c r="D177">
        <v>66180</v>
      </c>
    </row>
    <row r="178" spans="2:7" x14ac:dyDescent="0.25">
      <c r="C178">
        <v>184</v>
      </c>
      <c r="D178">
        <v>66016</v>
      </c>
    </row>
    <row r="179" spans="2:7" x14ac:dyDescent="0.25">
      <c r="C179">
        <v>191</v>
      </c>
      <c r="D179">
        <v>65861</v>
      </c>
    </row>
    <row r="180" spans="2:7" x14ac:dyDescent="0.25">
      <c r="C180">
        <v>203</v>
      </c>
      <c r="D180">
        <v>65749</v>
      </c>
      <c r="F180">
        <f>AVERAGE(C176:C180)/10</f>
        <v>19.600000000000001</v>
      </c>
      <c r="G180">
        <f>AVERAGE(D176:D180)/10</f>
        <v>6605.9800000000005</v>
      </c>
    </row>
    <row r="181" spans="2:7" x14ac:dyDescent="0.25">
      <c r="B181">
        <f>B176+10</f>
        <v>103</v>
      </c>
      <c r="C181">
        <v>192</v>
      </c>
      <c r="D181">
        <v>66183</v>
      </c>
    </row>
    <row r="182" spans="2:7" x14ac:dyDescent="0.25">
      <c r="C182">
        <v>174</v>
      </c>
      <c r="D182">
        <v>65901</v>
      </c>
    </row>
    <row r="183" spans="2:7" x14ac:dyDescent="0.25">
      <c r="C183">
        <v>168</v>
      </c>
      <c r="D183">
        <v>65737</v>
      </c>
    </row>
    <row r="184" spans="2:7" x14ac:dyDescent="0.25">
      <c r="C184">
        <v>193</v>
      </c>
      <c r="D184">
        <v>65938</v>
      </c>
    </row>
    <row r="185" spans="2:7" x14ac:dyDescent="0.25">
      <c r="C185">
        <v>206</v>
      </c>
      <c r="D185">
        <v>66539</v>
      </c>
      <c r="F185">
        <f t="shared" ref="F185" si="5">AVERAGE(C181:C185)/10</f>
        <v>18.66</v>
      </c>
      <c r="G185">
        <f t="shared" ref="G185" si="6">AVERAGE(D181:D185)/10</f>
        <v>6605.9600000000009</v>
      </c>
    </row>
    <row r="186" spans="2:7" x14ac:dyDescent="0.25">
      <c r="B186">
        <f>B181+10</f>
        <v>113</v>
      </c>
      <c r="C186">
        <v>145</v>
      </c>
      <c r="D186">
        <v>65994</v>
      </c>
    </row>
    <row r="187" spans="2:7" x14ac:dyDescent="0.25">
      <c r="C187">
        <v>155</v>
      </c>
      <c r="D187">
        <v>66079</v>
      </c>
    </row>
    <row r="188" spans="2:7" x14ac:dyDescent="0.25">
      <c r="C188">
        <v>151</v>
      </c>
      <c r="D188">
        <v>65855</v>
      </c>
    </row>
    <row r="189" spans="2:7" x14ac:dyDescent="0.25">
      <c r="C189">
        <v>198</v>
      </c>
      <c r="D189">
        <v>65871</v>
      </c>
    </row>
    <row r="190" spans="2:7" x14ac:dyDescent="0.25">
      <c r="C190">
        <v>150</v>
      </c>
      <c r="D190">
        <v>66060</v>
      </c>
      <c r="F190">
        <f>AVERAGE(C186:C190)/10</f>
        <v>15.98</v>
      </c>
      <c r="G190">
        <f>AVERAGE(D186:D190)/10</f>
        <v>6597.18</v>
      </c>
    </row>
    <row r="191" spans="2:7" x14ac:dyDescent="0.25">
      <c r="B191">
        <f>B186+10</f>
        <v>123</v>
      </c>
      <c r="C191">
        <v>127</v>
      </c>
      <c r="D191">
        <v>65721</v>
      </c>
    </row>
    <row r="192" spans="2:7" x14ac:dyDescent="0.25">
      <c r="C192">
        <v>132</v>
      </c>
      <c r="D192">
        <v>65521</v>
      </c>
    </row>
    <row r="193" spans="2:7" x14ac:dyDescent="0.25">
      <c r="C193">
        <v>151</v>
      </c>
      <c r="D193">
        <v>66170</v>
      </c>
    </row>
    <row r="194" spans="2:7" x14ac:dyDescent="0.25">
      <c r="C194">
        <v>137</v>
      </c>
      <c r="D194">
        <v>65803</v>
      </c>
    </row>
    <row r="195" spans="2:7" x14ac:dyDescent="0.25">
      <c r="C195">
        <v>142</v>
      </c>
      <c r="D195">
        <v>66282</v>
      </c>
      <c r="F195">
        <f>AVERAGE(C191:C195)/10</f>
        <v>13.780000000000001</v>
      </c>
      <c r="G195">
        <f>AVERAGE(D191:D195)/10</f>
        <v>6589.94</v>
      </c>
    </row>
    <row r="196" spans="2:7" x14ac:dyDescent="0.25">
      <c r="B196">
        <f>B191+10</f>
        <v>133</v>
      </c>
      <c r="C196">
        <v>110</v>
      </c>
      <c r="D196">
        <v>65684</v>
      </c>
    </row>
    <row r="197" spans="2:7" x14ac:dyDescent="0.25">
      <c r="C197">
        <v>103</v>
      </c>
      <c r="D197">
        <v>65965</v>
      </c>
    </row>
    <row r="198" spans="2:7" x14ac:dyDescent="0.25">
      <c r="C198">
        <v>107</v>
      </c>
      <c r="D198">
        <v>65814</v>
      </c>
    </row>
    <row r="199" spans="2:7" x14ac:dyDescent="0.25">
      <c r="C199">
        <v>102</v>
      </c>
      <c r="D199">
        <v>66184</v>
      </c>
    </row>
    <row r="200" spans="2:7" x14ac:dyDescent="0.25">
      <c r="C200">
        <v>114</v>
      </c>
      <c r="D200">
        <v>65824</v>
      </c>
      <c r="F200">
        <f>AVERAGE(C196:C200)/10</f>
        <v>10.72</v>
      </c>
      <c r="G200">
        <f>AVERAGE(D196:D200)/10</f>
        <v>6589.42</v>
      </c>
    </row>
    <row r="201" spans="2:7" x14ac:dyDescent="0.25">
      <c r="B201">
        <f>B196+10</f>
        <v>143</v>
      </c>
      <c r="C201">
        <v>59</v>
      </c>
      <c r="D201">
        <v>65931</v>
      </c>
    </row>
    <row r="202" spans="2:7" x14ac:dyDescent="0.25">
      <c r="C202">
        <v>71</v>
      </c>
      <c r="D202">
        <v>65797</v>
      </c>
    </row>
    <row r="203" spans="2:7" x14ac:dyDescent="0.25">
      <c r="C203">
        <v>67</v>
      </c>
      <c r="D203">
        <v>66087</v>
      </c>
    </row>
    <row r="204" spans="2:7" x14ac:dyDescent="0.25">
      <c r="C204">
        <v>78</v>
      </c>
      <c r="D204">
        <v>66540</v>
      </c>
    </row>
    <row r="205" spans="2:7" x14ac:dyDescent="0.25">
      <c r="C205">
        <v>80</v>
      </c>
      <c r="D205">
        <v>66263</v>
      </c>
    </row>
    <row r="206" spans="2:7" x14ac:dyDescent="0.25">
      <c r="C206">
        <v>76</v>
      </c>
      <c r="D206">
        <v>66594</v>
      </c>
      <c r="F206">
        <f>AVERAGE(C201:C206)/10</f>
        <v>7.1833333333333327</v>
      </c>
      <c r="G206">
        <f>AVERAGE(D201:D206)/10</f>
        <v>6620.2</v>
      </c>
    </row>
    <row r="207" spans="2:7" x14ac:dyDescent="0.25">
      <c r="B207">
        <f>B201+10</f>
        <v>153</v>
      </c>
      <c r="C207">
        <v>52</v>
      </c>
      <c r="D207">
        <v>65794</v>
      </c>
    </row>
    <row r="208" spans="2:7" x14ac:dyDescent="0.25">
      <c r="C208">
        <v>42</v>
      </c>
      <c r="D208">
        <v>65816</v>
      </c>
    </row>
    <row r="209" spans="2:7" x14ac:dyDescent="0.25">
      <c r="C209">
        <v>45</v>
      </c>
      <c r="D209">
        <v>66006</v>
      </c>
    </row>
    <row r="210" spans="2:7" x14ac:dyDescent="0.25">
      <c r="C210">
        <v>46</v>
      </c>
      <c r="D210">
        <v>65919</v>
      </c>
    </row>
    <row r="211" spans="2:7" x14ac:dyDescent="0.25">
      <c r="C211">
        <v>57</v>
      </c>
      <c r="D211">
        <v>65833</v>
      </c>
      <c r="F211">
        <f>AVERAGE(C207:C211)/10</f>
        <v>4.84</v>
      </c>
      <c r="G211">
        <f>AVERAGE(D207:D211)/10</f>
        <v>6587.3600000000006</v>
      </c>
    </row>
    <row r="212" spans="2:7" x14ac:dyDescent="0.25">
      <c r="B212">
        <f>B207+10</f>
        <v>163</v>
      </c>
      <c r="C212">
        <v>29</v>
      </c>
      <c r="D212">
        <v>65888</v>
      </c>
    </row>
    <row r="213" spans="2:7" x14ac:dyDescent="0.25">
      <c r="C213">
        <v>21</v>
      </c>
      <c r="D213">
        <v>66009</v>
      </c>
    </row>
    <row r="214" spans="2:7" x14ac:dyDescent="0.25">
      <c r="C214">
        <v>31</v>
      </c>
      <c r="D214">
        <v>65726</v>
      </c>
    </row>
    <row r="215" spans="2:7" x14ac:dyDescent="0.25">
      <c r="C215">
        <v>20</v>
      </c>
      <c r="D215">
        <v>65958</v>
      </c>
    </row>
    <row r="216" spans="2:7" x14ac:dyDescent="0.25">
      <c r="C216">
        <v>18</v>
      </c>
      <c r="D216">
        <v>65953</v>
      </c>
      <c r="F216">
        <f t="shared" ref="F216:G216" si="7">AVERAGE(C212:C216)/10</f>
        <v>2.38</v>
      </c>
      <c r="G216">
        <f t="shared" si="7"/>
        <v>6590.68</v>
      </c>
    </row>
    <row r="217" spans="2:7" x14ac:dyDescent="0.25">
      <c r="B217">
        <f>B212+10</f>
        <v>173</v>
      </c>
      <c r="C217">
        <v>15</v>
      </c>
      <c r="D217">
        <v>66133</v>
      </c>
    </row>
    <row r="218" spans="2:7" x14ac:dyDescent="0.25">
      <c r="C218">
        <v>11</v>
      </c>
      <c r="D218">
        <v>65989</v>
      </c>
    </row>
    <row r="219" spans="2:7" x14ac:dyDescent="0.25">
      <c r="C219">
        <v>6</v>
      </c>
      <c r="D219">
        <v>65939</v>
      </c>
    </row>
    <row r="220" spans="2:7" x14ac:dyDescent="0.25">
      <c r="C220">
        <v>17</v>
      </c>
      <c r="D220">
        <v>65632</v>
      </c>
    </row>
    <row r="221" spans="2:7" x14ac:dyDescent="0.25">
      <c r="C221">
        <v>8</v>
      </c>
      <c r="D221">
        <v>66039</v>
      </c>
      <c r="F221">
        <f t="shared" ref="F221:G221" si="8">AVERAGE(C217:C221)/10</f>
        <v>1.1400000000000001</v>
      </c>
      <c r="G221">
        <f t="shared" si="8"/>
        <v>6594.6399999999994</v>
      </c>
    </row>
    <row r="225" spans="1:12" x14ac:dyDescent="0.25">
      <c r="A225" t="s">
        <v>104</v>
      </c>
    </row>
    <row r="227" spans="1:12" x14ac:dyDescent="0.25">
      <c r="A227" t="s">
        <v>105</v>
      </c>
    </row>
    <row r="230" spans="1:12" x14ac:dyDescent="0.25">
      <c r="A230" t="s">
        <v>106</v>
      </c>
      <c r="F230" t="s">
        <v>107</v>
      </c>
      <c r="L230">
        <f>D236-D244</f>
        <v>16.300000000000004</v>
      </c>
    </row>
    <row r="231" spans="1:12" x14ac:dyDescent="0.25">
      <c r="B231" t="s">
        <v>87</v>
      </c>
      <c r="D231">
        <v>18.2</v>
      </c>
      <c r="L231">
        <f>D236+D244</f>
        <v>20.740000000000002</v>
      </c>
    </row>
    <row r="232" spans="1:12" x14ac:dyDescent="0.25">
      <c r="B232" t="s">
        <v>8</v>
      </c>
      <c r="D232">
        <v>18.7</v>
      </c>
      <c r="L232">
        <f>L230/L231</f>
        <v>0.78592092574734829</v>
      </c>
    </row>
    <row r="233" spans="1:12" x14ac:dyDescent="0.25">
      <c r="B233" t="s">
        <v>108</v>
      </c>
      <c r="D233">
        <v>17.8</v>
      </c>
    </row>
    <row r="234" spans="1:12" x14ac:dyDescent="0.25">
      <c r="B234" t="s">
        <v>109</v>
      </c>
      <c r="D234">
        <v>19.2</v>
      </c>
    </row>
    <row r="235" spans="1:12" x14ac:dyDescent="0.25">
      <c r="B235" t="s">
        <v>8</v>
      </c>
      <c r="D235">
        <v>18.7</v>
      </c>
    </row>
    <row r="236" spans="1:12" x14ac:dyDescent="0.25">
      <c r="D236">
        <f>AVERAGE(D231:D235)</f>
        <v>18.520000000000003</v>
      </c>
      <c r="G236">
        <f>1/((D236+D244)*(D236+D244))</f>
        <v>2.3247833999306281E-3</v>
      </c>
      <c r="H236">
        <f>SQRT(4*D236*D236*D244 + 4*D244*D244*D236)</f>
        <v>58.4024881661732</v>
      </c>
      <c r="J236">
        <f xml:space="preserve"> H236*G236</f>
        <v>0.13577313500336441</v>
      </c>
    </row>
    <row r="238" spans="1:12" x14ac:dyDescent="0.25">
      <c r="A238" t="s">
        <v>110</v>
      </c>
      <c r="F238" t="s">
        <v>111</v>
      </c>
    </row>
    <row r="239" spans="1:12" x14ac:dyDescent="0.25">
      <c r="B239" t="s">
        <v>112</v>
      </c>
      <c r="D239">
        <v>2.7</v>
      </c>
    </row>
    <row r="240" spans="1:12" x14ac:dyDescent="0.25">
      <c r="B240" t="s">
        <v>81</v>
      </c>
      <c r="D240">
        <v>2.4</v>
      </c>
    </row>
    <row r="241" spans="1:19" x14ac:dyDescent="0.25">
      <c r="B241" t="s">
        <v>113</v>
      </c>
      <c r="D241">
        <v>2</v>
      </c>
    </row>
    <row r="242" spans="1:19" x14ac:dyDescent="0.25">
      <c r="B242" t="s">
        <v>79</v>
      </c>
      <c r="D242">
        <v>2.1</v>
      </c>
    </row>
    <row r="243" spans="1:19" x14ac:dyDescent="0.25">
      <c r="B243" t="s">
        <v>83</v>
      </c>
      <c r="D243">
        <v>1.9</v>
      </c>
    </row>
    <row r="244" spans="1:19" x14ac:dyDescent="0.25">
      <c r="D244">
        <f>AVERAGE(D239:D243)</f>
        <v>2.2199999999999998</v>
      </c>
    </row>
    <row r="247" spans="1:19" x14ac:dyDescent="0.25">
      <c r="A247" t="s">
        <v>114</v>
      </c>
    </row>
    <row r="249" spans="1:19" x14ac:dyDescent="0.25">
      <c r="D249" t="s">
        <v>115</v>
      </c>
      <c r="K249" t="s">
        <v>116</v>
      </c>
    </row>
    <row r="251" spans="1:19" x14ac:dyDescent="0.25">
      <c r="F251" t="s">
        <v>117</v>
      </c>
      <c r="H251">
        <v>22.5</v>
      </c>
      <c r="K251" t="s">
        <v>82</v>
      </c>
      <c r="M251">
        <v>1.8</v>
      </c>
      <c r="P251">
        <f>H256-M256</f>
        <v>23.299999999999997</v>
      </c>
    </row>
    <row r="252" spans="1:19" x14ac:dyDescent="0.25">
      <c r="F252" t="s">
        <v>118</v>
      </c>
      <c r="H252">
        <v>25.5</v>
      </c>
      <c r="K252" t="s">
        <v>119</v>
      </c>
      <c r="M252">
        <v>1.1000000000000001</v>
      </c>
      <c r="P252">
        <f>H256+M256</f>
        <v>25.939999999999998</v>
      </c>
      <c r="Q252">
        <f>1/(P252*P252)</f>
        <v>1.4861411394184673E-3</v>
      </c>
      <c r="R252">
        <f>SQRT(4*H256*H256*M256 + 4*M256*M256*H256)</f>
        <v>58.069217180878191</v>
      </c>
      <c r="S252">
        <f>R252*Q252</f>
        <v>8.6299052586328751E-2</v>
      </c>
    </row>
    <row r="253" spans="1:19" x14ac:dyDescent="0.25">
      <c r="F253" t="s">
        <v>120</v>
      </c>
      <c r="H253">
        <v>24.1</v>
      </c>
      <c r="K253" t="s">
        <v>44</v>
      </c>
      <c r="M253">
        <v>0.9</v>
      </c>
      <c r="P253">
        <f>P251/P252</f>
        <v>0.89822667694680025</v>
      </c>
    </row>
    <row r="254" spans="1:19" x14ac:dyDescent="0.25">
      <c r="F254" t="s">
        <v>121</v>
      </c>
      <c r="H254">
        <v>24.8</v>
      </c>
      <c r="K254" t="s">
        <v>44</v>
      </c>
      <c r="M254">
        <v>0.9</v>
      </c>
    </row>
    <row r="255" spans="1:19" x14ac:dyDescent="0.25">
      <c r="F255" t="s">
        <v>122</v>
      </c>
      <c r="H255">
        <v>26.2</v>
      </c>
      <c r="K255" t="s">
        <v>83</v>
      </c>
      <c r="M255">
        <v>1.9</v>
      </c>
    </row>
    <row r="256" spans="1:19" x14ac:dyDescent="0.25">
      <c r="H256">
        <f>AVERAGE(H251:H255)</f>
        <v>24.619999999999997</v>
      </c>
      <c r="M256">
        <f>AVERAGE(M251:M255)</f>
        <v>1.3199999999999998</v>
      </c>
    </row>
    <row r="258" spans="1:7" x14ac:dyDescent="0.25">
      <c r="A258" t="s">
        <v>123</v>
      </c>
    </row>
    <row r="261" spans="1:7" x14ac:dyDescent="0.25">
      <c r="A261" t="s">
        <v>98</v>
      </c>
      <c r="B261" t="s">
        <v>99</v>
      </c>
      <c r="C261" t="s">
        <v>125</v>
      </c>
      <c r="D261" t="s">
        <v>101</v>
      </c>
      <c r="E261" t="s">
        <v>126</v>
      </c>
    </row>
    <row r="262" spans="1:7" x14ac:dyDescent="0.25">
      <c r="A262">
        <v>45</v>
      </c>
      <c r="B262">
        <v>0</v>
      </c>
      <c r="C262">
        <v>97</v>
      </c>
      <c r="D262">
        <v>65171</v>
      </c>
    </row>
    <row r="263" spans="1:7" x14ac:dyDescent="0.25">
      <c r="C263">
        <v>93</v>
      </c>
      <c r="D263">
        <v>64491</v>
      </c>
    </row>
    <row r="264" spans="1:7" x14ac:dyDescent="0.25">
      <c r="C264">
        <v>102</v>
      </c>
      <c r="D264">
        <v>65006</v>
      </c>
    </row>
    <row r="265" spans="1:7" x14ac:dyDescent="0.25">
      <c r="C265">
        <v>105</v>
      </c>
      <c r="D265">
        <v>65349</v>
      </c>
    </row>
    <row r="266" spans="1:7" x14ac:dyDescent="0.25">
      <c r="C266">
        <v>95</v>
      </c>
      <c r="D266">
        <v>64820</v>
      </c>
      <c r="F266">
        <f>AVERAGE(C262:C266)/10</f>
        <v>9.84</v>
      </c>
      <c r="G266">
        <f>AVERAGE(D262:D266)/10</f>
        <v>6496.74</v>
      </c>
    </row>
    <row r="267" spans="1:7" x14ac:dyDescent="0.25">
      <c r="B267">
        <v>10</v>
      </c>
      <c r="C267">
        <v>147</v>
      </c>
      <c r="D267">
        <v>65259</v>
      </c>
    </row>
    <row r="268" spans="1:7" x14ac:dyDescent="0.25">
      <c r="C268">
        <v>137</v>
      </c>
      <c r="D268">
        <v>65474</v>
      </c>
    </row>
    <row r="269" spans="1:7" x14ac:dyDescent="0.25">
      <c r="C269">
        <v>121</v>
      </c>
      <c r="D269">
        <v>65107</v>
      </c>
    </row>
    <row r="270" spans="1:7" x14ac:dyDescent="0.25">
      <c r="C270">
        <v>136</v>
      </c>
      <c r="D270">
        <v>64909</v>
      </c>
    </row>
    <row r="271" spans="1:7" x14ac:dyDescent="0.25">
      <c r="C271">
        <v>156</v>
      </c>
      <c r="D271">
        <v>64755</v>
      </c>
      <c r="F271">
        <f>AVERAGE(C267:C271)/10</f>
        <v>13.940000000000001</v>
      </c>
      <c r="G271">
        <f>AVERAGE(D267:D271)/10</f>
        <v>6510.08</v>
      </c>
    </row>
    <row r="272" spans="1:7" x14ac:dyDescent="0.25">
      <c r="B272">
        <v>20</v>
      </c>
      <c r="C272">
        <v>195</v>
      </c>
      <c r="D272">
        <v>65492</v>
      </c>
    </row>
    <row r="273" spans="2:7" x14ac:dyDescent="0.25">
      <c r="C273">
        <v>178</v>
      </c>
      <c r="D273">
        <v>65282</v>
      </c>
    </row>
    <row r="274" spans="2:7" x14ac:dyDescent="0.25">
      <c r="C274">
        <v>175</v>
      </c>
      <c r="D274">
        <v>65548</v>
      </c>
    </row>
    <row r="275" spans="2:7" x14ac:dyDescent="0.25">
      <c r="C275">
        <v>180</v>
      </c>
      <c r="D275">
        <v>65391</v>
      </c>
    </row>
    <row r="276" spans="2:7" x14ac:dyDescent="0.25">
      <c r="C276">
        <v>168</v>
      </c>
      <c r="D276">
        <v>65235</v>
      </c>
      <c r="F276">
        <f>AVERAGE(C272:C276)/10</f>
        <v>17.919999999999998</v>
      </c>
      <c r="G276">
        <f>AVERAGE(D272:D276)/10</f>
        <v>6538.96</v>
      </c>
    </row>
    <row r="277" spans="2:7" x14ac:dyDescent="0.25">
      <c r="B277">
        <v>30</v>
      </c>
      <c r="C277">
        <v>205</v>
      </c>
      <c r="D277">
        <v>65527</v>
      </c>
    </row>
    <row r="278" spans="2:7" x14ac:dyDescent="0.25">
      <c r="C278">
        <v>191</v>
      </c>
      <c r="D278">
        <v>65379</v>
      </c>
    </row>
    <row r="279" spans="2:7" x14ac:dyDescent="0.25">
      <c r="C279">
        <v>229</v>
      </c>
      <c r="D279">
        <v>65285</v>
      </c>
    </row>
    <row r="280" spans="2:7" x14ac:dyDescent="0.25">
      <c r="C280">
        <v>223</v>
      </c>
      <c r="D280">
        <v>65594</v>
      </c>
    </row>
    <row r="281" spans="2:7" x14ac:dyDescent="0.25">
      <c r="C281">
        <v>210</v>
      </c>
      <c r="D281">
        <v>65598</v>
      </c>
      <c r="F281">
        <f>AVERAGE(C277:C281)/10</f>
        <v>21.16</v>
      </c>
      <c r="G281">
        <f>AVERAGE(D277:D281)/10</f>
        <v>6547.66</v>
      </c>
    </row>
    <row r="282" spans="2:7" x14ac:dyDescent="0.25">
      <c r="B282">
        <v>40</v>
      </c>
      <c r="C282">
        <v>254</v>
      </c>
      <c r="D282">
        <v>65207</v>
      </c>
    </row>
    <row r="283" spans="2:7" x14ac:dyDescent="0.25">
      <c r="C283">
        <v>215</v>
      </c>
      <c r="D283">
        <v>65694</v>
      </c>
    </row>
    <row r="284" spans="2:7" x14ac:dyDescent="0.25">
      <c r="C284">
        <v>227</v>
      </c>
      <c r="D284">
        <v>65544</v>
      </c>
    </row>
    <row r="285" spans="2:7" x14ac:dyDescent="0.25">
      <c r="C285">
        <v>199</v>
      </c>
      <c r="D285">
        <v>64934</v>
      </c>
    </row>
    <row r="286" spans="2:7" x14ac:dyDescent="0.25">
      <c r="C286">
        <v>231</v>
      </c>
      <c r="D286">
        <v>65449</v>
      </c>
      <c r="F286">
        <f>AVERAGE(C282:C286)/10</f>
        <v>22.52</v>
      </c>
      <c r="G286">
        <f>AVERAGE(D282:D286)/10</f>
        <v>6536.5599999999995</v>
      </c>
    </row>
    <row r="287" spans="2:7" x14ac:dyDescent="0.25">
      <c r="B287">
        <v>50</v>
      </c>
      <c r="C287">
        <v>239</v>
      </c>
      <c r="D287">
        <v>65629</v>
      </c>
    </row>
    <row r="288" spans="2:7" x14ac:dyDescent="0.25">
      <c r="C288">
        <v>194</v>
      </c>
      <c r="D288">
        <v>65939</v>
      </c>
    </row>
    <row r="289" spans="2:7" x14ac:dyDescent="0.25">
      <c r="C289">
        <v>232</v>
      </c>
      <c r="D289">
        <v>65484</v>
      </c>
    </row>
    <row r="290" spans="2:7" x14ac:dyDescent="0.25">
      <c r="C290">
        <v>222</v>
      </c>
      <c r="D290">
        <v>65195</v>
      </c>
    </row>
    <row r="291" spans="2:7" x14ac:dyDescent="0.25">
      <c r="C291">
        <v>276</v>
      </c>
      <c r="D291">
        <v>65396</v>
      </c>
      <c r="F291">
        <f>AVERAGE(C287:C291)/10</f>
        <v>23.259999999999998</v>
      </c>
      <c r="G291">
        <f>AVERAGE(D287:D291)/10</f>
        <v>6552.86</v>
      </c>
    </row>
    <row r="292" spans="2:7" x14ac:dyDescent="0.25">
      <c r="B292">
        <v>60</v>
      </c>
      <c r="C292">
        <v>208</v>
      </c>
      <c r="D292">
        <v>65886</v>
      </c>
    </row>
    <row r="293" spans="2:7" x14ac:dyDescent="0.25">
      <c r="C293">
        <v>242</v>
      </c>
      <c r="D293">
        <v>65353</v>
      </c>
    </row>
    <row r="294" spans="2:7" x14ac:dyDescent="0.25">
      <c r="C294">
        <v>215</v>
      </c>
      <c r="D294">
        <v>65725</v>
      </c>
    </row>
    <row r="295" spans="2:7" x14ac:dyDescent="0.25">
      <c r="C295">
        <v>245</v>
      </c>
      <c r="D295">
        <v>65594</v>
      </c>
    </row>
    <row r="296" spans="2:7" x14ac:dyDescent="0.25">
      <c r="C296">
        <v>234</v>
      </c>
      <c r="D296">
        <v>65468</v>
      </c>
      <c r="F296">
        <f>AVERAGE(C292:C296)/10</f>
        <v>22.880000000000003</v>
      </c>
      <c r="G296">
        <f>AVERAGE(D292:D296)/10</f>
        <v>6560.5199999999995</v>
      </c>
    </row>
    <row r="297" spans="2:7" x14ac:dyDescent="0.25">
      <c r="B297">
        <v>70</v>
      </c>
      <c r="C297">
        <v>233</v>
      </c>
      <c r="D297">
        <v>65359</v>
      </c>
    </row>
    <row r="298" spans="2:7" x14ac:dyDescent="0.25">
      <c r="C298">
        <v>193</v>
      </c>
      <c r="D298">
        <v>65014</v>
      </c>
    </row>
    <row r="299" spans="2:7" x14ac:dyDescent="0.25">
      <c r="C299">
        <v>207</v>
      </c>
      <c r="D299">
        <v>65578</v>
      </c>
    </row>
    <row r="300" spans="2:7" x14ac:dyDescent="0.25">
      <c r="C300">
        <v>240</v>
      </c>
      <c r="D300">
        <v>65790</v>
      </c>
    </row>
    <row r="301" spans="2:7" x14ac:dyDescent="0.25">
      <c r="C301">
        <v>212</v>
      </c>
      <c r="D301">
        <v>65304</v>
      </c>
      <c r="F301">
        <f>AVERAGE(C297:C301)/10</f>
        <v>21.7</v>
      </c>
      <c r="G301">
        <f>AVERAGE(D297:D301)/10</f>
        <v>6540.9</v>
      </c>
    </row>
    <row r="302" spans="2:7" x14ac:dyDescent="0.25">
      <c r="B302">
        <v>80</v>
      </c>
      <c r="C302">
        <v>188</v>
      </c>
      <c r="D302">
        <v>64840</v>
      </c>
    </row>
    <row r="303" spans="2:7" x14ac:dyDescent="0.25">
      <c r="C303">
        <v>178</v>
      </c>
      <c r="D303">
        <v>65180</v>
      </c>
    </row>
    <row r="304" spans="2:7" x14ac:dyDescent="0.25">
      <c r="C304">
        <v>181</v>
      </c>
      <c r="D304">
        <v>65120</v>
      </c>
    </row>
    <row r="305" spans="2:7" x14ac:dyDescent="0.25">
      <c r="C305">
        <v>180</v>
      </c>
      <c r="D305">
        <v>65264</v>
      </c>
    </row>
    <row r="306" spans="2:7" x14ac:dyDescent="0.25">
      <c r="C306">
        <v>184</v>
      </c>
      <c r="D306">
        <v>65190</v>
      </c>
      <c r="F306">
        <f>AVERAGE(C302:C306)/10</f>
        <v>18.22</v>
      </c>
      <c r="G306">
        <f>AVERAGE(D302:D306)/10</f>
        <v>6511.88</v>
      </c>
    </row>
    <row r="307" spans="2:7" x14ac:dyDescent="0.25">
      <c r="B307">
        <v>90</v>
      </c>
      <c r="C307">
        <v>130</v>
      </c>
      <c r="D307">
        <v>64898</v>
      </c>
    </row>
    <row r="308" spans="2:7" x14ac:dyDescent="0.25">
      <c r="C308">
        <v>154</v>
      </c>
      <c r="D308">
        <v>65474</v>
      </c>
    </row>
    <row r="309" spans="2:7" x14ac:dyDescent="0.25">
      <c r="C309">
        <v>165</v>
      </c>
      <c r="D309">
        <v>65146</v>
      </c>
    </row>
    <row r="310" spans="2:7" x14ac:dyDescent="0.25">
      <c r="C310">
        <v>150</v>
      </c>
      <c r="D310">
        <v>65542</v>
      </c>
    </row>
    <row r="311" spans="2:7" x14ac:dyDescent="0.25">
      <c r="C311">
        <v>155</v>
      </c>
      <c r="D311">
        <v>65387</v>
      </c>
      <c r="F311">
        <f>AVERAGE(C307:C311)/10</f>
        <v>15.080000000000002</v>
      </c>
      <c r="G311">
        <f>AVERAGE(D307:D311)/10</f>
        <v>6528.9400000000005</v>
      </c>
    </row>
    <row r="312" spans="2:7" x14ac:dyDescent="0.25">
      <c r="B312">
        <v>100</v>
      </c>
      <c r="C312">
        <v>108</v>
      </c>
      <c r="D312">
        <v>65445</v>
      </c>
    </row>
    <row r="313" spans="2:7" x14ac:dyDescent="0.25">
      <c r="C313">
        <v>125</v>
      </c>
      <c r="D313">
        <v>65398</v>
      </c>
    </row>
    <row r="314" spans="2:7" x14ac:dyDescent="0.25">
      <c r="C314">
        <v>121</v>
      </c>
      <c r="D314">
        <v>65400</v>
      </c>
    </row>
    <row r="315" spans="2:7" x14ac:dyDescent="0.25">
      <c r="C315">
        <v>126</v>
      </c>
      <c r="D315">
        <v>65563</v>
      </c>
    </row>
    <row r="316" spans="2:7" x14ac:dyDescent="0.25">
      <c r="C316">
        <v>115</v>
      </c>
      <c r="D316">
        <v>65398</v>
      </c>
      <c r="F316">
        <f>AVERAGE(C312:C316)/10</f>
        <v>11.9</v>
      </c>
      <c r="G316">
        <f>AVERAGE(D312:D316)/10</f>
        <v>6544.08</v>
      </c>
    </row>
    <row r="317" spans="2:7" x14ac:dyDescent="0.25">
      <c r="B317">
        <v>110</v>
      </c>
      <c r="C317">
        <v>99</v>
      </c>
      <c r="D317">
        <v>65039</v>
      </c>
    </row>
    <row r="318" spans="2:7" x14ac:dyDescent="0.25">
      <c r="C318">
        <v>82</v>
      </c>
      <c r="D318">
        <v>64701</v>
      </c>
    </row>
    <row r="319" spans="2:7" x14ac:dyDescent="0.25">
      <c r="C319">
        <v>86</v>
      </c>
      <c r="D319">
        <v>64901</v>
      </c>
    </row>
    <row r="320" spans="2:7" x14ac:dyDescent="0.25">
      <c r="C320">
        <v>79</v>
      </c>
      <c r="D320">
        <v>64835</v>
      </c>
    </row>
    <row r="321" spans="2:7" x14ac:dyDescent="0.25">
      <c r="C321">
        <v>83</v>
      </c>
      <c r="D321">
        <v>65191</v>
      </c>
      <c r="F321">
        <f>AVERAGE(C317:C321)/10</f>
        <v>8.58</v>
      </c>
      <c r="G321">
        <f>AVERAGE(D317:D321)/10</f>
        <v>6493.34</v>
      </c>
    </row>
    <row r="322" spans="2:7" x14ac:dyDescent="0.25">
      <c r="B322">
        <v>120</v>
      </c>
      <c r="C322">
        <v>49</v>
      </c>
      <c r="D322">
        <v>64938</v>
      </c>
    </row>
    <row r="323" spans="2:7" x14ac:dyDescent="0.25">
      <c r="C323">
        <v>51</v>
      </c>
      <c r="D323">
        <v>65049</v>
      </c>
    </row>
    <row r="324" spans="2:7" x14ac:dyDescent="0.25">
      <c r="C324">
        <v>43</v>
      </c>
      <c r="D324">
        <v>65023</v>
      </c>
    </row>
    <row r="325" spans="2:7" x14ac:dyDescent="0.25">
      <c r="C325">
        <v>55</v>
      </c>
      <c r="D325">
        <v>64578</v>
      </c>
    </row>
    <row r="326" spans="2:7" x14ac:dyDescent="0.25">
      <c r="C326">
        <v>48</v>
      </c>
      <c r="D326">
        <v>64919</v>
      </c>
      <c r="F326">
        <f>AVERAGE(C322:C326)/10</f>
        <v>4.92</v>
      </c>
      <c r="G326">
        <f>AVERAGE(D322:D326)/10</f>
        <v>6490.14</v>
      </c>
    </row>
    <row r="327" spans="2:7" x14ac:dyDescent="0.25">
      <c r="B327">
        <v>130</v>
      </c>
      <c r="C327">
        <v>32</v>
      </c>
      <c r="D327">
        <v>64956</v>
      </c>
    </row>
    <row r="328" spans="2:7" x14ac:dyDescent="0.25">
      <c r="C328">
        <v>28</v>
      </c>
      <c r="D328">
        <v>65423</v>
      </c>
    </row>
    <row r="329" spans="2:7" x14ac:dyDescent="0.25">
      <c r="C329">
        <v>25</v>
      </c>
      <c r="D329">
        <v>65041</v>
      </c>
    </row>
    <row r="330" spans="2:7" x14ac:dyDescent="0.25">
      <c r="C330">
        <v>34</v>
      </c>
      <c r="D330">
        <v>64892</v>
      </c>
    </row>
    <row r="331" spans="2:7" x14ac:dyDescent="0.25">
      <c r="C331">
        <v>30</v>
      </c>
      <c r="D331">
        <v>64990</v>
      </c>
      <c r="F331">
        <f>AVERAGE(C327:C331)/10</f>
        <v>2.98</v>
      </c>
      <c r="G331">
        <f>AVERAGE(D327:D331)/10</f>
        <v>6506.04</v>
      </c>
    </row>
    <row r="332" spans="2:7" x14ac:dyDescent="0.25">
      <c r="B332">
        <v>140</v>
      </c>
      <c r="C332">
        <v>23</v>
      </c>
      <c r="D332">
        <v>65324</v>
      </c>
    </row>
    <row r="333" spans="2:7" x14ac:dyDescent="0.25">
      <c r="C333">
        <v>21</v>
      </c>
      <c r="D333">
        <v>64926</v>
      </c>
    </row>
    <row r="334" spans="2:7" x14ac:dyDescent="0.25">
      <c r="C334">
        <v>20</v>
      </c>
      <c r="D334">
        <v>65168</v>
      </c>
    </row>
    <row r="335" spans="2:7" x14ac:dyDescent="0.25">
      <c r="C335">
        <v>18</v>
      </c>
      <c r="D335">
        <v>65427</v>
      </c>
    </row>
    <row r="336" spans="2:7" x14ac:dyDescent="0.25">
      <c r="C336">
        <v>21</v>
      </c>
      <c r="D336">
        <v>64821</v>
      </c>
      <c r="F336">
        <f>AVERAGE(C332:C336)/10</f>
        <v>2.06</v>
      </c>
      <c r="G336">
        <f>AVERAGE(D332:D336)/10</f>
        <v>6513.32</v>
      </c>
    </row>
    <row r="337" spans="2:7" x14ac:dyDescent="0.25">
      <c r="B337">
        <v>150</v>
      </c>
      <c r="C337">
        <v>27</v>
      </c>
      <c r="D337">
        <v>64423</v>
      </c>
    </row>
    <row r="338" spans="2:7" x14ac:dyDescent="0.25">
      <c r="C338">
        <v>19</v>
      </c>
      <c r="D338">
        <v>65189</v>
      </c>
    </row>
    <row r="339" spans="2:7" x14ac:dyDescent="0.25">
      <c r="C339">
        <v>27</v>
      </c>
      <c r="D339">
        <v>65062</v>
      </c>
    </row>
    <row r="340" spans="2:7" x14ac:dyDescent="0.25">
      <c r="C340">
        <v>25</v>
      </c>
      <c r="D340">
        <v>64770</v>
      </c>
    </row>
    <row r="341" spans="2:7" x14ac:dyDescent="0.25">
      <c r="C341">
        <v>23</v>
      </c>
      <c r="D341">
        <v>64978</v>
      </c>
      <c r="F341">
        <f>AVERAGE(C337:C341)/10</f>
        <v>2.42</v>
      </c>
      <c r="G341">
        <f>AVERAGE(D337:D341)/10</f>
        <v>6488.4400000000005</v>
      </c>
    </row>
    <row r="342" spans="2:7" x14ac:dyDescent="0.25">
      <c r="B342">
        <v>160</v>
      </c>
      <c r="C342">
        <v>38</v>
      </c>
      <c r="D342">
        <v>65008</v>
      </c>
    </row>
    <row r="343" spans="2:7" x14ac:dyDescent="0.25">
      <c r="C343">
        <v>45</v>
      </c>
      <c r="D343">
        <v>64681</v>
      </c>
    </row>
    <row r="344" spans="2:7" x14ac:dyDescent="0.25">
      <c r="C344">
        <v>42</v>
      </c>
      <c r="D344">
        <v>64608</v>
      </c>
    </row>
    <row r="345" spans="2:7" x14ac:dyDescent="0.25">
      <c r="C345">
        <v>43</v>
      </c>
      <c r="D345">
        <v>64333</v>
      </c>
    </row>
    <row r="346" spans="2:7" x14ac:dyDescent="0.25">
      <c r="C346">
        <v>37</v>
      </c>
      <c r="D346">
        <v>64806</v>
      </c>
      <c r="F346">
        <f>AVERAGE(C342:C346)/10</f>
        <v>4.0999999999999996</v>
      </c>
      <c r="G346">
        <f>AVERAGE(D342:D346)/10</f>
        <v>6468.7199999999993</v>
      </c>
    </row>
    <row r="347" spans="2:7" x14ac:dyDescent="0.25">
      <c r="B347">
        <v>170</v>
      </c>
      <c r="C347">
        <v>48</v>
      </c>
      <c r="D347">
        <v>65138</v>
      </c>
    </row>
    <row r="348" spans="2:7" x14ac:dyDescent="0.25">
      <c r="C348">
        <v>68</v>
      </c>
      <c r="D348">
        <v>64824</v>
      </c>
    </row>
    <row r="349" spans="2:7" x14ac:dyDescent="0.25">
      <c r="C349">
        <v>65</v>
      </c>
      <c r="D349">
        <v>65361</v>
      </c>
    </row>
    <row r="350" spans="2:7" x14ac:dyDescent="0.25">
      <c r="C350">
        <v>64</v>
      </c>
      <c r="D350">
        <v>65134</v>
      </c>
    </row>
    <row r="351" spans="2:7" x14ac:dyDescent="0.25">
      <c r="C351">
        <v>64</v>
      </c>
      <c r="D351">
        <v>64923</v>
      </c>
      <c r="F351">
        <f>AVERAGE(C347:C351)/10</f>
        <v>6.18</v>
      </c>
      <c r="G351">
        <f>AVERAGE(D347:D351)/10</f>
        <v>6507.6</v>
      </c>
    </row>
    <row r="352" spans="2:7" x14ac:dyDescent="0.25">
      <c r="B352">
        <v>180</v>
      </c>
      <c r="C352">
        <v>98</v>
      </c>
      <c r="D352">
        <v>64600</v>
      </c>
    </row>
    <row r="353" spans="3:7" x14ac:dyDescent="0.25">
      <c r="C353">
        <v>107</v>
      </c>
      <c r="D353">
        <v>64848</v>
      </c>
    </row>
    <row r="354" spans="3:7" x14ac:dyDescent="0.25">
      <c r="C354">
        <v>98</v>
      </c>
      <c r="D354">
        <v>64853</v>
      </c>
    </row>
    <row r="355" spans="3:7" x14ac:dyDescent="0.25">
      <c r="C355">
        <v>89</v>
      </c>
      <c r="D355">
        <v>64482</v>
      </c>
    </row>
    <row r="356" spans="3:7" x14ac:dyDescent="0.25">
      <c r="C356">
        <v>99</v>
      </c>
      <c r="D356">
        <v>65047</v>
      </c>
      <c r="F356">
        <f>AVERAGE(C352:C356)/10</f>
        <v>9.82</v>
      </c>
      <c r="G356">
        <f>AVERAGE(D352:D356)/10</f>
        <v>6476.6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 Three</dc:creator>
  <cp:lastModifiedBy>akshat</cp:lastModifiedBy>
  <dcterms:created xsi:type="dcterms:W3CDTF">2015-05-14T20:14:56Z</dcterms:created>
  <dcterms:modified xsi:type="dcterms:W3CDTF">2015-05-25T23:51:04Z</dcterms:modified>
</cp:coreProperties>
</file>