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E:\iNeuron\Microsoft_Excel\"/>
    </mc:Choice>
  </mc:AlternateContent>
  <xr:revisionPtr revIDLastSave="0" documentId="13_ncr:1_{5C10B53D-1F00-4EAB-8B74-C2D86867EE88}" xr6:coauthVersionLast="47" xr6:coauthVersionMax="47" xr10:uidLastSave="{00000000-0000-0000-0000-000000000000}"/>
  <bookViews>
    <workbookView xWindow="-108" yWindow="-108" windowWidth="23256" windowHeight="12576" firstSheet="9" activeTab="18" xr2:uid="{00000000-000D-0000-FFFF-FFFF00000000}"/>
  </bookViews>
  <sheets>
    <sheet name="Day-1" sheetId="1" r:id="rId1"/>
    <sheet name="Day-2" sheetId="2" r:id="rId2"/>
    <sheet name="Day-3" sheetId="3" r:id="rId3"/>
    <sheet name="Day-4" sheetId="4" r:id="rId4"/>
    <sheet name="Day-5" sheetId="5" r:id="rId5"/>
    <sheet name="Day-6" sheetId="6" r:id="rId6"/>
    <sheet name="Day-7" sheetId="7" r:id="rId7"/>
    <sheet name="Day-8" sheetId="10" r:id="rId8"/>
    <sheet name="Day-9" sheetId="11" r:id="rId9"/>
    <sheet name="Day-10" sheetId="12" r:id="rId10"/>
    <sheet name="Day-11" sheetId="13" r:id="rId11"/>
    <sheet name="Day-12" sheetId="14" r:id="rId12"/>
    <sheet name="Day-13" sheetId="15" r:id="rId13"/>
    <sheet name="Day-14" sheetId="16" r:id="rId14"/>
    <sheet name="Day-15" sheetId="17" r:id="rId15"/>
    <sheet name="Day-16" sheetId="18" r:id="rId16"/>
    <sheet name="Day-17" sheetId="22" r:id="rId17"/>
    <sheet name="Day-18" sheetId="23" r:id="rId18"/>
    <sheet name="Day-19" sheetId="24" r:id="rId19"/>
    <sheet name="Forecasting" sheetId="28" r:id="rId20"/>
  </sheets>
  <definedNames>
    <definedName name="_xlnm._FilterDatabase" localSheetId="13" hidden="1">'Day-14'!$F$3:$F$11</definedName>
    <definedName name="_xlnm._FilterDatabase" localSheetId="1" hidden="1">'Day-2'!$C$3:$F$29</definedName>
    <definedName name="_xlnm._FilterDatabase" localSheetId="2" hidden="1">'Day-3'!$E$3:$E$29</definedName>
    <definedName name="CellModes">'Day-1'!$A$16</definedName>
    <definedName name="CellReferencing">'Day-1'!$A$1</definedName>
    <definedName name="_xlnm.Extract" localSheetId="13">'Day-14'!$I$3</definedName>
    <definedName name="_xlnm.Extract" localSheetId="2">'Day-3'!$I$5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3" l="1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48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29" i="23"/>
  <c r="C28" i="28"/>
  <c r="C32" i="28"/>
  <c r="C36" i="28"/>
  <c r="C40" i="28"/>
  <c r="C44" i="28"/>
  <c r="C48" i="28"/>
  <c r="H5" i="28"/>
  <c r="C29" i="28"/>
  <c r="C33" i="28"/>
  <c r="C37" i="28"/>
  <c r="C41" i="28"/>
  <c r="C45" i="28"/>
  <c r="H2" i="28"/>
  <c r="H6" i="28"/>
  <c r="C49" i="28"/>
  <c r="C30" i="28"/>
  <c r="C34" i="28"/>
  <c r="C38" i="28"/>
  <c r="C42" i="28"/>
  <c r="C46" i="28"/>
  <c r="C50" i="28"/>
  <c r="H3" i="28"/>
  <c r="H7" i="28"/>
  <c r="C31" i="28"/>
  <c r="C35" i="28"/>
  <c r="C39" i="28"/>
  <c r="C43" i="28"/>
  <c r="C47" i="28"/>
  <c r="H4" i="28"/>
  <c r="H8" i="28"/>
  <c r="I6" i="22" l="1"/>
  <c r="I5" i="22"/>
  <c r="G16" i="18"/>
  <c r="F16" i="18"/>
  <c r="E16" i="18"/>
  <c r="F5" i="18"/>
  <c r="F6" i="18"/>
  <c r="F7" i="18"/>
  <c r="F4" i="18"/>
  <c r="G15" i="17"/>
  <c r="G16" i="17"/>
  <c r="G17" i="17"/>
  <c r="G18" i="17"/>
  <c r="G19" i="17"/>
  <c r="G14" i="17"/>
  <c r="D15" i="17"/>
  <c r="D16" i="17"/>
  <c r="D17" i="17"/>
  <c r="D18" i="17"/>
  <c r="D19" i="17"/>
  <c r="D14" i="17"/>
  <c r="F14" i="16"/>
  <c r="G17" i="16"/>
  <c r="G16" i="16"/>
  <c r="G15" i="16"/>
  <c r="E14" i="16"/>
  <c r="G14" i="16"/>
  <c r="G13" i="16"/>
  <c r="G12" i="16"/>
  <c r="E42" i="15"/>
  <c r="E41" i="15"/>
  <c r="E40" i="15"/>
  <c r="E39" i="15"/>
  <c r="J9" i="15"/>
  <c r="J8" i="15"/>
  <c r="J7" i="15"/>
  <c r="J6" i="15"/>
  <c r="J5" i="15"/>
  <c r="F6" i="13"/>
  <c r="F7" i="13"/>
  <c r="F8" i="13"/>
  <c r="F5" i="13"/>
  <c r="E6" i="13"/>
  <c r="E7" i="13"/>
  <c r="E8" i="13"/>
  <c r="E5" i="13"/>
  <c r="D6" i="13"/>
  <c r="D7" i="13"/>
  <c r="D8" i="13"/>
  <c r="D5" i="13"/>
  <c r="P6" i="11"/>
  <c r="P7" i="11"/>
  <c r="P8" i="11"/>
  <c r="P5" i="11"/>
  <c r="K6" i="11"/>
  <c r="K7" i="11"/>
  <c r="K8" i="11"/>
  <c r="K9" i="11"/>
  <c r="K10" i="11"/>
  <c r="K11" i="11"/>
  <c r="K12" i="11"/>
  <c r="K13" i="11"/>
  <c r="K14" i="11"/>
  <c r="K15" i="11"/>
  <c r="K16" i="11"/>
  <c r="K5" i="11"/>
  <c r="E5" i="11"/>
  <c r="E6" i="11"/>
  <c r="E7" i="11"/>
  <c r="E8" i="11"/>
  <c r="E9" i="11"/>
  <c r="E10" i="11"/>
  <c r="E11" i="11"/>
  <c r="E12" i="11"/>
  <c r="E13" i="11"/>
  <c r="E4" i="11"/>
  <c r="M17" i="7"/>
  <c r="I17" i="7"/>
  <c r="F17" i="7"/>
  <c r="C17" i="7"/>
  <c r="B17" i="7"/>
  <c r="J11" i="7"/>
  <c r="F11" i="7"/>
  <c r="C11" i="7"/>
  <c r="B11" i="7"/>
  <c r="I5" i="7"/>
  <c r="F5" i="7"/>
  <c r="C5" i="7"/>
  <c r="B5" i="7"/>
  <c r="E30" i="3"/>
  <c r="G30" i="3"/>
  <c r="D30" i="2"/>
  <c r="F30" i="2"/>
  <c r="F5" i="1"/>
  <c r="M5" i="1" s="1"/>
  <c r="F6" i="1"/>
  <c r="J6" i="1" s="1"/>
  <c r="F4" i="1"/>
  <c r="K4" i="1" s="1"/>
  <c r="E43" i="28"/>
  <c r="E35" i="28"/>
  <c r="E50" i="28"/>
  <c r="E42" i="28"/>
  <c r="E34" i="28"/>
  <c r="D49" i="28"/>
  <c r="D41" i="28"/>
  <c r="D33" i="28"/>
  <c r="E48" i="28"/>
  <c r="E40" i="28"/>
  <c r="E32" i="28"/>
  <c r="D43" i="28"/>
  <c r="D35" i="28"/>
  <c r="D50" i="28"/>
  <c r="D42" i="28"/>
  <c r="D34" i="28"/>
  <c r="E49" i="28"/>
  <c r="E41" i="28"/>
  <c r="E33" i="28"/>
  <c r="D48" i="28"/>
  <c r="D40" i="28"/>
  <c r="D32" i="28"/>
  <c r="E47" i="28"/>
  <c r="E39" i="28"/>
  <c r="E46" i="28"/>
  <c r="E38" i="28"/>
  <c r="E30" i="28"/>
  <c r="D45" i="28"/>
  <c r="D37" i="28"/>
  <c r="D29" i="28"/>
  <c r="E44" i="28"/>
  <c r="E28" i="28"/>
  <c r="D47" i="28"/>
  <c r="D31" i="28"/>
  <c r="D38" i="28"/>
  <c r="E45" i="28"/>
  <c r="E29" i="28"/>
  <c r="D36" i="28"/>
  <c r="E31" i="28"/>
  <c r="E36" i="28"/>
  <c r="D39" i="28"/>
  <c r="D46" i="28"/>
  <c r="D30" i="28"/>
  <c r="E37" i="28"/>
  <c r="D44" i="28"/>
  <c r="D28" i="28"/>
  <c r="K5" i="1" l="1"/>
  <c r="M4" i="1"/>
  <c r="L6" i="1"/>
  <c r="L5" i="1"/>
  <c r="J4" i="1"/>
  <c r="M6" i="1"/>
  <c r="L4" i="1"/>
  <c r="K6" i="1"/>
  <c r="F7" i="1"/>
  <c r="G6" i="1" s="1"/>
  <c r="J5" i="1"/>
  <c r="G4" i="1" l="1"/>
  <c r="G5" i="1"/>
  <c r="G7" i="1" l="1"/>
</calcChain>
</file>

<file path=xl/sharedStrings.xml><?xml version="1.0" encoding="utf-8"?>
<sst xmlns="http://schemas.openxmlformats.org/spreadsheetml/2006/main" count="1045" uniqueCount="398">
  <si>
    <t>Absolute, Relative and Mixed Cell Referencing</t>
  </si>
  <si>
    <t>Q1</t>
  </si>
  <si>
    <t>Q2</t>
  </si>
  <si>
    <t>Q3</t>
  </si>
  <si>
    <t>Q4</t>
  </si>
  <si>
    <t>Game App</t>
  </si>
  <si>
    <t>Utility App</t>
  </si>
  <si>
    <t>Productivity App</t>
  </si>
  <si>
    <t>Total</t>
  </si>
  <si>
    <r>
      <rPr>
        <b/>
        <sz val="11"/>
        <color theme="1"/>
        <rFont val="Calibri"/>
        <family val="2"/>
        <scheme val="minor"/>
      </rPr>
      <t>Relative Referencing:</t>
    </r>
    <r>
      <rPr>
        <sz val="11"/>
        <color theme="1"/>
        <rFont val="Calibri"/>
        <family val="2"/>
        <scheme val="minor"/>
      </rPr>
      <t xml:space="preserve"> As the referenced cell moves down the relative formula moves down accordingly.</t>
    </r>
  </si>
  <si>
    <t>% Total</t>
  </si>
  <si>
    <r>
      <rPr>
        <b/>
        <sz val="11"/>
        <color theme="1"/>
        <rFont val="Calibri"/>
        <family val="2"/>
        <scheme val="minor"/>
      </rPr>
      <t xml:space="preserve">Absolute Referencing: </t>
    </r>
    <r>
      <rPr>
        <sz val="11"/>
        <color theme="1"/>
        <rFont val="Calibri"/>
        <family val="2"/>
        <scheme val="minor"/>
      </rPr>
      <t>When a part/value in the formula is constant/fixed you use absolute referencing by adding  $ signs before column and cell reference. For e.g. $A$2. shortcut key is F4.</t>
    </r>
  </si>
  <si>
    <r>
      <t xml:space="preserve">Mixed Referencing: </t>
    </r>
    <r>
      <rPr>
        <sz val="11"/>
        <color theme="1"/>
        <rFont val="Calibri"/>
        <family val="2"/>
        <scheme val="minor"/>
      </rPr>
      <t>When you want to move a value in the formula but want to keep either column or cell reference constant you use mixed referencing by adding $ sign before column or cell reference as per the need of your formula. For e.g. $A4 i.e. fixed column and A$4 i.e. fixed row.</t>
    </r>
  </si>
  <si>
    <t>Excel Filters - Basic</t>
  </si>
  <si>
    <t>Channel</t>
  </si>
  <si>
    <t>Product</t>
  </si>
  <si>
    <t>Date</t>
  </si>
  <si>
    <t>Sales Value</t>
  </si>
  <si>
    <t>Website</t>
  </si>
  <si>
    <t>Shirt blue</t>
  </si>
  <si>
    <t>Store</t>
  </si>
  <si>
    <t>Shirt white</t>
  </si>
  <si>
    <t>Affiliate site</t>
  </si>
  <si>
    <t>Pants Blue</t>
  </si>
  <si>
    <t>Shirt yellow</t>
  </si>
  <si>
    <t>Pants Black</t>
  </si>
  <si>
    <t>To add filter use shortcut Ctrl+Shift+L</t>
  </si>
  <si>
    <t>Excel Filters -  Advanced</t>
  </si>
  <si>
    <t>*pants*</t>
  </si>
  <si>
    <t>Shirt White</t>
  </si>
  <si>
    <t>&gt;200</t>
  </si>
  <si>
    <t>&lt;400</t>
  </si>
  <si>
    <t>Excel Sort Basics</t>
  </si>
  <si>
    <t>Division</t>
  </si>
  <si>
    <t>Region</t>
  </si>
  <si>
    <t>Apps</t>
  </si>
  <si>
    <t>Revenue</t>
  </si>
  <si>
    <t>Utility</t>
  </si>
  <si>
    <t>North America</t>
  </si>
  <si>
    <t>Accord</t>
  </si>
  <si>
    <t>Asia</t>
  </si>
  <si>
    <t>Misty Wash</t>
  </si>
  <si>
    <t>Productivity</t>
  </si>
  <si>
    <t>WenCaL</t>
  </si>
  <si>
    <t>Sleops</t>
  </si>
  <si>
    <t>Blend</t>
  </si>
  <si>
    <t>Twenty20</t>
  </si>
  <si>
    <t>Europe</t>
  </si>
  <si>
    <t>Australia</t>
  </si>
  <si>
    <t>South America</t>
  </si>
  <si>
    <t>Game</t>
  </si>
  <si>
    <t>Hackrr</t>
  </si>
  <si>
    <t>Fightrr</t>
  </si>
  <si>
    <t>Kryptis</t>
  </si>
  <si>
    <t>Perino</t>
  </si>
  <si>
    <t>Sort/Unsort</t>
  </si>
  <si>
    <t>#</t>
  </si>
  <si>
    <t>Create Smart Drop Down List</t>
  </si>
  <si>
    <t>Select from a list, check for dates, numbers between certain values and specific text length.</t>
  </si>
  <si>
    <t>Project Start Date</t>
  </si>
  <si>
    <t>Project Number</t>
  </si>
  <si>
    <t>Company Code</t>
  </si>
  <si>
    <t>Project Description</t>
  </si>
  <si>
    <t>Health</t>
  </si>
  <si>
    <t>Policy</t>
  </si>
  <si>
    <t>MICRO</t>
  </si>
  <si>
    <t>AMAZO</t>
  </si>
  <si>
    <t>FLIPC</t>
  </si>
  <si>
    <t>ATLAS</t>
  </si>
  <si>
    <t>INFOS</t>
  </si>
  <si>
    <t>TECHM</t>
  </si>
  <si>
    <t>GOOGL</t>
  </si>
  <si>
    <t>MINDT</t>
  </si>
  <si>
    <t>APPLE</t>
  </si>
  <si>
    <t>It is a nice AI project on driverless cabs</t>
  </si>
  <si>
    <t>This is new addition to our amazon services</t>
  </si>
  <si>
    <t>This is to address the problems in the delivery times</t>
  </si>
  <si>
    <t>Creating a new software to manage employees</t>
  </si>
  <si>
    <t>A new client is now added to process policy issues</t>
  </si>
  <si>
    <t>An armoured vehicle to be used both on land and water</t>
  </si>
  <si>
    <t>Introducing Google school of learning and growing together</t>
  </si>
  <si>
    <t>A new cheap device that has all the benefits like a pro apple device</t>
  </si>
  <si>
    <t>Focussing on healthcare equipments to increase crop production</t>
  </si>
  <si>
    <t>Custom Data Validation</t>
  </si>
  <si>
    <t>1 Letter 4 Numbers</t>
  </si>
  <si>
    <t>2 Letters Fixed, 4 Numbers</t>
  </si>
  <si>
    <t>Project Code</t>
  </si>
  <si>
    <t>2 Letters 4 Numbers</t>
  </si>
  <si>
    <t>length = 5</t>
  </si>
  <si>
    <t>last 4 characters are numbers</t>
  </si>
  <si>
    <t>First character is non-numeric</t>
  </si>
  <si>
    <t>Combined</t>
  </si>
  <si>
    <t>A2345</t>
  </si>
  <si>
    <t>B2345</t>
  </si>
  <si>
    <t>C1245</t>
  </si>
  <si>
    <t>PT4534</t>
  </si>
  <si>
    <t>length = 6</t>
  </si>
  <si>
    <t>First 2 characters are Fixed = "PT"</t>
  </si>
  <si>
    <t>PT1234</t>
  </si>
  <si>
    <t>PT7896</t>
  </si>
  <si>
    <t>Second character is non-numeric</t>
  </si>
  <si>
    <t>AB1234</t>
  </si>
  <si>
    <t>CD7895</t>
  </si>
  <si>
    <t>EF1595</t>
  </si>
  <si>
    <t>GH3571</t>
  </si>
  <si>
    <t>Headers &amp; Footers</t>
  </si>
  <si>
    <t>Calculate Percentage in Excel the right way!</t>
  </si>
  <si>
    <t>Name</t>
  </si>
  <si>
    <t>Points</t>
  </si>
  <si>
    <t>Percentage</t>
  </si>
  <si>
    <t>Olivia</t>
  </si>
  <si>
    <t>Emma</t>
  </si>
  <si>
    <t>Sophia</t>
  </si>
  <si>
    <t>Liam</t>
  </si>
  <si>
    <t>Ava</t>
  </si>
  <si>
    <t>Noah</t>
  </si>
  <si>
    <t>Oliver</t>
  </si>
  <si>
    <t>William</t>
  </si>
  <si>
    <t>Isabella</t>
  </si>
  <si>
    <t>Elijah</t>
  </si>
  <si>
    <t>Sales Values</t>
  </si>
  <si>
    <t>App</t>
  </si>
  <si>
    <t>Actual</t>
  </si>
  <si>
    <t>Budget</t>
  </si>
  <si>
    <t>% Change</t>
  </si>
  <si>
    <t>Voltage</t>
  </si>
  <si>
    <t>Inkly</t>
  </si>
  <si>
    <t>Kind Ape</t>
  </si>
  <si>
    <t>Pet Feed</t>
  </si>
  <si>
    <t>Right App</t>
  </si>
  <si>
    <t>Mirrrr</t>
  </si>
  <si>
    <t>Halotot</t>
  </si>
  <si>
    <t>Flowrrr</t>
  </si>
  <si>
    <t>Silvrr</t>
  </si>
  <si>
    <t>Starting Price</t>
  </si>
  <si>
    <t>Increase Price by</t>
  </si>
  <si>
    <t>End Price</t>
  </si>
  <si>
    <t>FIND REPLACE</t>
  </si>
  <si>
    <t>Excel Cell Modes</t>
  </si>
  <si>
    <t>Ready</t>
  </si>
  <si>
    <t>Enter</t>
  </si>
  <si>
    <t>Point</t>
  </si>
  <si>
    <t>Edit</t>
  </si>
  <si>
    <t>When you click any cell in the sheet it first goes into ready mode.</t>
  </si>
  <si>
    <t>When you start typing it enters into the enter mode.</t>
  </si>
  <si>
    <t>When you are typing a formula, it goes into point mode where you can insert cell reference by using the arrow keys.</t>
  </si>
  <si>
    <t>Let's say that you want to edit a formula so if you are in point model and use arrow keys it will move to the next cells. Edit mode allows you to edit the formula or text.</t>
  </si>
  <si>
    <t>CASE of Text Data</t>
  </si>
  <si>
    <t>#1 Formula Method</t>
  </si>
  <si>
    <t>Upper Case</t>
  </si>
  <si>
    <t>Lower Case</t>
  </si>
  <si>
    <t>Proper Case</t>
  </si>
  <si>
    <t>Gary Miller</t>
  </si>
  <si>
    <t>Gary   miller</t>
  </si>
  <si>
    <t xml:space="preserve">Virat koHlI  </t>
  </si>
  <si>
    <t xml:space="preserve">  SaCHiN   TenDULkAr  </t>
  </si>
  <si>
    <t xml:space="preserve">RiChaRD   FeYNmaNN  </t>
  </si>
  <si>
    <t>#2 Flash Fill Method</t>
  </si>
  <si>
    <t>GARY MILLER</t>
  </si>
  <si>
    <t>VIRAT KOHLI</t>
  </si>
  <si>
    <t>SACHIN TENDULKAR</t>
  </si>
  <si>
    <t>RICHARD FEYNMANN</t>
  </si>
  <si>
    <t>gary miller</t>
  </si>
  <si>
    <t>virat kohli</t>
  </si>
  <si>
    <t>sachin tendulkar</t>
  </si>
  <si>
    <t>richard feynmann</t>
  </si>
  <si>
    <t>Virat Kohli</t>
  </si>
  <si>
    <t>Sachin Tendulkar</t>
  </si>
  <si>
    <t>Richard Feynmann</t>
  </si>
  <si>
    <t>Lock Cells &amp; Protect Excel Worksheet</t>
  </si>
  <si>
    <t>Week</t>
  </si>
  <si>
    <t>Phase 1</t>
  </si>
  <si>
    <t>Phase 2</t>
  </si>
  <si>
    <t>Phase 3</t>
  </si>
  <si>
    <t>Phase 4</t>
  </si>
  <si>
    <t>Phase 5</t>
  </si>
  <si>
    <t>Phase 6</t>
  </si>
  <si>
    <t>Phase 7</t>
  </si>
  <si>
    <t>Phase 8</t>
  </si>
  <si>
    <t>Phase 9</t>
  </si>
  <si>
    <t>Phase 10</t>
  </si>
  <si>
    <t>Phase 11</t>
  </si>
  <si>
    <t>Phase 12</t>
  </si>
  <si>
    <t>Phase 13</t>
  </si>
  <si>
    <t>Phase 14</t>
  </si>
  <si>
    <t>Phase 15</t>
  </si>
  <si>
    <t>Phase 16</t>
  </si>
  <si>
    <t>Phase 17</t>
  </si>
  <si>
    <t>Phase 18</t>
  </si>
  <si>
    <t>Phase 19</t>
  </si>
  <si>
    <t>Phase 20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</si>
  <si>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</si>
  <si>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</si>
  <si>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</si>
  <si>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</si>
  <si>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</si>
  <si>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</si>
  <si>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</si>
  <si>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</si>
  <si>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</si>
  <si>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</si>
  <si>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</si>
  <si>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</si>
  <si>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</si>
  <si>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</si>
  <si>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</si>
  <si>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</si>
  <si>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</si>
  <si>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</si>
  <si>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</si>
  <si>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</si>
  <si>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</si>
  <si>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</si>
  <si>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</si>
  <si>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VLOOKUP &amp; HLOOKUP</t>
  </si>
  <si>
    <t>Sales Agent</t>
  </si>
  <si>
    <t>Quantity</t>
  </si>
  <si>
    <t>Price</t>
  </si>
  <si>
    <t xml:space="preserve">Customer </t>
  </si>
  <si>
    <t>Agent Report</t>
  </si>
  <si>
    <t>Agent A</t>
  </si>
  <si>
    <t>Customer A</t>
  </si>
  <si>
    <t>Select Agent:</t>
  </si>
  <si>
    <t>Agent B</t>
  </si>
  <si>
    <t>Customer B</t>
  </si>
  <si>
    <t>Find Price</t>
  </si>
  <si>
    <t>Agent C</t>
  </si>
  <si>
    <t>Customer C</t>
  </si>
  <si>
    <t>Find Customer</t>
  </si>
  <si>
    <t>Agent D</t>
  </si>
  <si>
    <t>Customer D</t>
  </si>
  <si>
    <t>Agent E</t>
  </si>
  <si>
    <t>Customer E</t>
  </si>
  <si>
    <t>Price Calculated</t>
  </si>
  <si>
    <t>Agent F</t>
  </si>
  <si>
    <t>Customer F</t>
  </si>
  <si>
    <t>Agent G</t>
  </si>
  <si>
    <t>Customer G</t>
  </si>
  <si>
    <t xml:space="preserve">Agent H    </t>
  </si>
  <si>
    <t>Customer H</t>
  </si>
  <si>
    <t>Agent I</t>
  </si>
  <si>
    <t>Customer I</t>
  </si>
  <si>
    <t>Agent J</t>
  </si>
  <si>
    <t>Customer J</t>
  </si>
  <si>
    <t>Agent K</t>
  </si>
  <si>
    <t>Customer K</t>
  </si>
  <si>
    <t>Agent L</t>
  </si>
  <si>
    <t>Customer L</t>
  </si>
  <si>
    <t>Agent M</t>
  </si>
  <si>
    <t>Customer M</t>
  </si>
  <si>
    <t>Agent N</t>
  </si>
  <si>
    <t>Customer N</t>
  </si>
  <si>
    <t>Agent O</t>
  </si>
  <si>
    <t>Customer O</t>
  </si>
  <si>
    <t>Agent P</t>
  </si>
  <si>
    <t>Customer P</t>
  </si>
  <si>
    <t>Agent Q</t>
  </si>
  <si>
    <t>Customer Q</t>
  </si>
  <si>
    <t>Agent R</t>
  </si>
  <si>
    <t>Customer R</t>
  </si>
  <si>
    <t>Agent S</t>
  </si>
  <si>
    <t>Customer S</t>
  </si>
  <si>
    <t>Agent T</t>
  </si>
  <si>
    <t>Customer T</t>
  </si>
  <si>
    <t>Agent U</t>
  </si>
  <si>
    <t>Customer U</t>
  </si>
  <si>
    <t>Agent V</t>
  </si>
  <si>
    <t>Customer V</t>
  </si>
  <si>
    <t>Agent W</t>
  </si>
  <si>
    <t>Customer W</t>
  </si>
  <si>
    <t>Agent X</t>
  </si>
  <si>
    <t>Customer X</t>
  </si>
  <si>
    <t>Agent Y</t>
  </si>
  <si>
    <t>Customer Y</t>
  </si>
  <si>
    <t>Agent Z</t>
  </si>
  <si>
    <t>Customer Z</t>
  </si>
  <si>
    <t>Formulas &amp; Functions</t>
  </si>
  <si>
    <t>Department</t>
  </si>
  <si>
    <t>Salary</t>
  </si>
  <si>
    <t>James Willard</t>
  </si>
  <si>
    <t>Richard Elliot</t>
  </si>
  <si>
    <t>Robert Spear</t>
  </si>
  <si>
    <t>Romina Mun</t>
  </si>
  <si>
    <t>Paul Garza</t>
  </si>
  <si>
    <t>Robert Marquez</t>
  </si>
  <si>
    <t>Natalie Porter</t>
  </si>
  <si>
    <t>Finance</t>
  </si>
  <si>
    <t>Sales</t>
  </si>
  <si>
    <t>Procurement</t>
  </si>
  <si>
    <t>SUM</t>
  </si>
  <si>
    <t>AVERAGE</t>
  </si>
  <si>
    <t>COUNT</t>
  </si>
  <si>
    <t>MIN</t>
  </si>
  <si>
    <t>MAX</t>
  </si>
  <si>
    <t>Finance Average Salary</t>
  </si>
  <si>
    <t>Add Text to Beginning or End of Values</t>
  </si>
  <si>
    <t>#1 Flash Fill</t>
  </si>
  <si>
    <t>ID 270</t>
  </si>
  <si>
    <t>ID 450</t>
  </si>
  <si>
    <t>ID 781</t>
  </si>
  <si>
    <t>ID 562</t>
  </si>
  <si>
    <t>ID 124</t>
  </si>
  <si>
    <t>ID 892</t>
  </si>
  <si>
    <t>Tom</t>
  </si>
  <si>
    <t>Luna</t>
  </si>
  <si>
    <t>Sara</t>
  </si>
  <si>
    <t>Leena</t>
  </si>
  <si>
    <t>Arthur</t>
  </si>
  <si>
    <t>James</t>
  </si>
  <si>
    <t>ID-Tom</t>
  </si>
  <si>
    <t>ID-Luna</t>
  </si>
  <si>
    <t>ID-Sara</t>
  </si>
  <si>
    <t>ID-Leena</t>
  </si>
  <si>
    <t>ID-Arthur</t>
  </si>
  <si>
    <t>ID-James</t>
  </si>
  <si>
    <t>#2 Formula</t>
  </si>
  <si>
    <t>Leila</t>
  </si>
  <si>
    <t>#3 Custom Format</t>
  </si>
  <si>
    <t>"#" - Numbers, "@" - Text</t>
  </si>
  <si>
    <t>Combine Text &amp; Numbers</t>
  </si>
  <si>
    <t>Amount</t>
  </si>
  <si>
    <t>Bill</t>
  </si>
  <si>
    <t>Jess</t>
  </si>
  <si>
    <t>Sarah</t>
  </si>
  <si>
    <t>Mike</t>
  </si>
  <si>
    <t>Combine</t>
  </si>
  <si>
    <t>Bonus</t>
  </si>
  <si>
    <t>Mistakes that we normally do</t>
  </si>
  <si>
    <t>expand. So, use alignment as Center across selection to avoid this.</t>
  </si>
  <si>
    <r>
      <rPr>
        <b/>
        <sz val="11"/>
        <color theme="1"/>
        <rFont val="Calibri"/>
        <family val="2"/>
        <scheme val="minor"/>
      </rPr>
      <t>#1 Merging Cells:</t>
    </r>
    <r>
      <rPr>
        <sz val="11"/>
        <color theme="1"/>
        <rFont val="Calibri"/>
        <family val="2"/>
        <scheme val="minor"/>
      </rPr>
      <t xml:space="preserve"> If we have merged cells in between the data that we are analyzing then while performing any calculations, the range will</t>
    </r>
  </si>
  <si>
    <t>Grand Total</t>
  </si>
  <si>
    <t>Total Points</t>
  </si>
  <si>
    <t>Find &amp; Remove Duplicates</t>
  </si>
  <si>
    <t>Segment 1</t>
  </si>
  <si>
    <t>Segment 2</t>
  </si>
  <si>
    <t>PR580</t>
  </si>
  <si>
    <t>PR370</t>
  </si>
  <si>
    <t>PR590</t>
  </si>
  <si>
    <t>PR490</t>
  </si>
  <si>
    <t>PR830</t>
  </si>
  <si>
    <t>PR540</t>
  </si>
  <si>
    <t>PR230</t>
  </si>
  <si>
    <t>PR480</t>
  </si>
  <si>
    <t>PR430</t>
  </si>
  <si>
    <t>PR240</t>
  </si>
  <si>
    <t>PR330</t>
  </si>
  <si>
    <t>PR380</t>
  </si>
  <si>
    <t>PR190</t>
  </si>
  <si>
    <t>PR520</t>
  </si>
  <si>
    <t>PR110</t>
  </si>
  <si>
    <t>PR570</t>
  </si>
  <si>
    <t>PR690</t>
  </si>
  <si>
    <t>PR500</t>
  </si>
  <si>
    <t>PR990</t>
  </si>
  <si>
    <t>PR930</t>
  </si>
  <si>
    <t>PR120</t>
  </si>
  <si>
    <t>PR450</t>
  </si>
  <si>
    <t>PR390</t>
  </si>
  <si>
    <t>PR310</t>
  </si>
  <si>
    <t>PR400</t>
  </si>
  <si>
    <t>PR360</t>
  </si>
  <si>
    <t>PR420</t>
  </si>
  <si>
    <t>PR530</t>
  </si>
  <si>
    <t>PR460</t>
  </si>
  <si>
    <t>PR600</t>
  </si>
  <si>
    <t>FIND DUPLICATE ROWS</t>
  </si>
  <si>
    <t>Customer</t>
  </si>
  <si>
    <t>C300</t>
  </si>
  <si>
    <t>C180</t>
  </si>
  <si>
    <t>C280</t>
  </si>
  <si>
    <t>C140</t>
  </si>
  <si>
    <t>C240</t>
  </si>
  <si>
    <t>C200</t>
  </si>
  <si>
    <t>C160</t>
  </si>
  <si>
    <t>C340</t>
  </si>
  <si>
    <t>C120</t>
  </si>
  <si>
    <t>C360</t>
  </si>
  <si>
    <t>C260</t>
  </si>
  <si>
    <t>Excel Time Saving Tips</t>
  </si>
  <si>
    <t>#1 Excel Bookmarks:</t>
  </si>
  <si>
    <t>Using the namebox you can rename a particular cell and use it to get back at that table or result using the dropdown of namebox. To delete a bookmark go to formulas &gt; name manager &gt; delete the bookmark</t>
  </si>
  <si>
    <t>CellModes</t>
  </si>
  <si>
    <t>CellReferencing</t>
  </si>
  <si>
    <t>#2 One Click Forecasting</t>
  </si>
  <si>
    <t>Forecast(Sales Value)</t>
  </si>
  <si>
    <t>Lower Confidence Bound(Sales Value)</t>
  </si>
  <si>
    <t>Upper Confidence Bound(Sales Value)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</si>
  <si>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</si>
  <si>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</si>
  <si>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</si>
  <si>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</si>
  <si>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</si>
  <si>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</si>
  <si>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</si>
  <si>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</si>
  <si>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</si>
  <si>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#3 Quick Analysis Tool</t>
  </si>
  <si>
    <t>#4 Power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</si>
</sst>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&quot;ID &quot;#"/>
    <numFmt numFmtId="165" formatCode="&quot;ID &quot;@"/>
    <numFmt numFmtId="166" formatCode="&quot;ID &quot;#;;;&quot;ID &quot;@"/>
    <numFmt numFmtId="167" formatCode="&quot;Base: &quot;#,##0"/>
    <numFmt numFmtId="168" formatCode="&quot;Bonus: &quot;#,##0"/>
    <numFmt numFmtId="169" formatCode=";;;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3" fillId="0" borderId="0"/>
    <xf numFmtId="0" fontId="14" fillId="0" borderId="16" applyFill="0" applyAlignment="0" applyProtection="0"/>
    <xf numFmtId="0" fontId="2" fillId="0" borderId="17" applyNumberFormat="0" applyFill="0" applyAlignment="0" applyProtection="0"/>
    <xf numFmtId="0" fontId="2" fillId="0" borderId="18" applyNumberFormat="0" applyFill="0" applyAlignment="0" applyProtection="0"/>
  </cellStyleXfs>
  <cellXfs count="7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2" borderId="2" xfId="0" applyFont="1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0" borderId="2" xfId="0" applyBorder="1" applyAlignment="1">
      <alignment horizontal="center"/>
    </xf>
    <xf numFmtId="10" fontId="0" fillId="0" borderId="0" xfId="0" applyNumberFormat="1"/>
    <xf numFmtId="9" fontId="0" fillId="0" borderId="2" xfId="1" applyFont="1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4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0" xfId="0" applyFont="1" applyBorder="1"/>
    <xf numFmtId="0" fontId="0" fillId="0" borderId="10" xfId="0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0" borderId="4" xfId="0" applyBorder="1"/>
    <xf numFmtId="0" fontId="2" fillId="3" borderId="2" xfId="0" applyFont="1" applyFill="1" applyBorder="1"/>
    <xf numFmtId="0" fontId="5" fillId="3" borderId="11" xfId="0" applyFont="1" applyFill="1" applyBorder="1" applyAlignment="1">
      <alignment horizontal="center"/>
    </xf>
    <xf numFmtId="3" fontId="0" fillId="0" borderId="0" xfId="0" applyNumberFormat="1"/>
    <xf numFmtId="0" fontId="0" fillId="4" borderId="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10" fillId="0" borderId="0" xfId="0" applyFont="1"/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3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0" fillId="0" borderId="13" xfId="0" applyBorder="1"/>
    <xf numFmtId="0" fontId="0" fillId="8" borderId="2" xfId="0" applyFill="1" applyBorder="1"/>
    <xf numFmtId="1" fontId="0" fillId="0" borderId="2" xfId="0" applyNumberFormat="1" applyBorder="1"/>
    <xf numFmtId="0" fontId="2" fillId="6" borderId="2" xfId="0" applyFont="1" applyFill="1" applyBorder="1" applyAlignment="1">
      <alignment wrapText="1"/>
    </xf>
    <xf numFmtId="3" fontId="0" fillId="0" borderId="2" xfId="0" applyNumberFormat="1" applyBorder="1"/>
    <xf numFmtId="0" fontId="0" fillId="0" borderId="6" xfId="0" applyBorder="1"/>
    <xf numFmtId="3" fontId="0" fillId="0" borderId="6" xfId="0" applyNumberFormat="1" applyBorder="1"/>
    <xf numFmtId="0" fontId="2" fillId="0" borderId="12" xfId="0" applyFon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2" fillId="0" borderId="1" xfId="0" applyNumberFormat="1" applyFont="1" applyBorder="1"/>
    <xf numFmtId="168" fontId="2" fillId="0" borderId="1" xfId="0" applyNumberFormat="1" applyFont="1" applyBorder="1"/>
    <xf numFmtId="0" fontId="0" fillId="0" borderId="0" xfId="0" applyAlignment="1">
      <alignment horizontal="centerContinuous"/>
    </xf>
    <xf numFmtId="169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7" borderId="0" xfId="0" applyFont="1" applyFill="1" applyAlignment="1">
      <alignment horizontal="center"/>
    </xf>
    <xf numFmtId="0" fontId="12" fillId="0" borderId="13" xfId="0" applyFon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4" fontId="0" fillId="0" borderId="0" xfId="0" applyNumberFormat="1"/>
  </cellXfs>
  <cellStyles count="12">
    <cellStyle name="Comma 2" xfId="6" xr:uid="{FB7796FF-EE83-4834-81F2-1465ACD8A209}"/>
    <cellStyle name="Heading 1 2" xfId="10" xr:uid="{0C51514D-70DA-45C2-8B56-3E20F2D5F5B0}"/>
    <cellStyle name="Heading 2 2" xfId="11" xr:uid="{FB316ABF-DAAB-4F39-BCF5-79CDE9F49238}"/>
    <cellStyle name="Heading green" xfId="9" xr:uid="{42A1DE62-5363-4714-B120-C214879F5606}"/>
    <cellStyle name="Hyperlink 2" xfId="3" xr:uid="{DA3F0C31-CC79-4E87-AFB1-7A6099006D56}"/>
    <cellStyle name="Hyperlink 3" xfId="4" xr:uid="{C4CE5DF7-4AB3-4E3B-B8AF-6BB298E76A64}"/>
    <cellStyle name="Normal" xfId="0" builtinId="0"/>
    <cellStyle name="Normal 2" xfId="2" xr:uid="{27E0D15E-1D11-4E0E-9819-2BF1029C6403}"/>
    <cellStyle name="Normal 3" xfId="5" xr:uid="{323CA2F9-9C7C-4081-B581-9FDBBADDCB50}"/>
    <cellStyle name="Normal 3 15 2" xfId="8" xr:uid="{EC99567D-A299-4710-9B75-CC28E1808607}"/>
    <cellStyle name="Percent" xfId="1" builtinId="5"/>
    <cellStyle name="Percent 2" xfId="7" xr:uid="{E8494675-2B61-4121-80E1-BBCDC14FBEE3}"/>
  </cellStyles>
  <dxfs count="50">
    <dxf>
      <font>
        <color theme="0"/>
      </font>
      <fill>
        <patternFill patternType="solid">
          <fgColor auto="1"/>
          <bgColor theme="9" tint="-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numFmt numFmtId="4" formatCode="#,##0.00"/>
    </dxf>
    <dxf>
      <numFmt numFmtId="2" formatCode="0.00"/>
    </dxf>
    <dxf>
      <numFmt numFmtId="2" formatCode="0.00"/>
    </dxf>
    <dxf>
      <numFmt numFmtId="19" formatCode="m/d/yy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b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sz val="9"/>
        <color theme="1"/>
      </font>
      <border diagonalUp="0" diagonalDown="0">
        <left/>
        <right/>
        <top/>
        <bottom/>
        <vertical/>
        <horizontal/>
      </border>
    </dxf>
    <dxf>
      <border>
        <top/>
        <bottom style="thin">
          <color theme="1" tint="0.499984740745262"/>
        </bottom>
      </border>
    </dxf>
    <dxf>
      <border>
        <top/>
        <bottom style="thin">
          <color theme="1" tint="0.499984740745262"/>
        </bottom>
      </border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bottom style="medium">
          <color auto="1"/>
        </bottom>
        <horizontal style="medium">
          <color auto="1"/>
        </horizontal>
      </border>
    </dxf>
    <dxf>
      <border diagonalUp="0" diagonalDown="0">
        <left/>
        <right/>
        <top/>
        <bottom/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theme="0" tint="-0.14999847407452621"/>
          <bgColor theme="0" tint="-0.14999847407452621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ont>
        <b/>
        <color theme="1"/>
      </font>
      <fill>
        <patternFill patternType="solid">
          <fgColor theme="0"/>
          <bgColor theme="0"/>
        </patternFill>
      </fill>
      <border>
        <top style="medium">
          <color theme="1"/>
        </top>
        <bottom style="medium">
          <color theme="1"/>
        </bottom>
      </border>
    </dxf>
    <dxf>
      <font>
        <b/>
        <color theme="1"/>
      </font>
      <border>
        <top/>
        <bottom style="medium">
          <color theme="1"/>
        </bottom>
        <vertical/>
      </border>
    </dxf>
    <dxf>
      <font>
        <color theme="1"/>
      </font>
      <border>
        <vertical style="double">
          <color theme="0"/>
        </vertical>
        <horizontal style="thin">
          <color theme="0" tint="-0.14999847407452621"/>
        </horizontal>
      </border>
    </dxf>
  </dxfs>
  <tableStyles count="2" defaultTableStyle="TableStyleMedium2" defaultPivotStyle="PivotStyleLight16">
    <tableStyle name="PivotFancy" table="0" count="12" xr9:uid="{A96DE6E9-C043-48BF-981B-CC78C23158D1}">
      <tableStyleElement type="wholeTable" dxfId="49"/>
      <tableStyleElement type="headerRow" dxfId="48"/>
      <tableStyleElement type="totalRow" dxfId="47"/>
      <tableStyleElement type="firstRowStripe" dxfId="46"/>
      <tableStyleElement type="firstColumnStripe" dxfId="45"/>
      <tableStyleElement type="firstHeaderCell" dxfId="44"/>
      <tableStyleElement type="firstSubtotalRow" dxfId="43"/>
      <tableStyleElement type="secondSubtotalRow" dxfId="42"/>
      <tableStyleElement type="firstRowSubheading" dxfId="41"/>
      <tableStyleElement type="secondRowSubheading" dxfId="40"/>
      <tableStyleElement type="pageFieldLabels" dxfId="39"/>
      <tableStyleElement type="pageFieldValues" dxfId="38"/>
    </tableStyle>
    <tableStyle name="Slicerwithoutborder" pivot="0" table="0" count="2" xr9:uid="{CD3724C7-39F7-4B56-A201-585128461B42}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Forecasting!$B$1</c:f>
              <c:strCache>
                <c:ptCount val="1"/>
                <c:pt idx="0">
                  <c:v>Sales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Forecasting!$B$2:$B$50</c:f>
              <c:numCache>
                <c:formatCode>General</c:formatCode>
                <c:ptCount val="49"/>
                <c:pt idx="0">
                  <c:v>222</c:v>
                </c:pt>
                <c:pt idx="1">
                  <c:v>355</c:v>
                </c:pt>
                <c:pt idx="2">
                  <c:v>598</c:v>
                </c:pt>
                <c:pt idx="3">
                  <c:v>448</c:v>
                </c:pt>
                <c:pt idx="4">
                  <c:v>966</c:v>
                </c:pt>
                <c:pt idx="5">
                  <c:v>940</c:v>
                </c:pt>
                <c:pt idx="6">
                  <c:v>561</c:v>
                </c:pt>
                <c:pt idx="7">
                  <c:v>789</c:v>
                </c:pt>
                <c:pt idx="8">
                  <c:v>776</c:v>
                </c:pt>
                <c:pt idx="9">
                  <c:v>896</c:v>
                </c:pt>
                <c:pt idx="10">
                  <c:v>905</c:v>
                </c:pt>
                <c:pt idx="11">
                  <c:v>682</c:v>
                </c:pt>
                <c:pt idx="12">
                  <c:v>108</c:v>
                </c:pt>
                <c:pt idx="13">
                  <c:v>634</c:v>
                </c:pt>
                <c:pt idx="14">
                  <c:v>473</c:v>
                </c:pt>
                <c:pt idx="15">
                  <c:v>699</c:v>
                </c:pt>
                <c:pt idx="16">
                  <c:v>915</c:v>
                </c:pt>
                <c:pt idx="17">
                  <c:v>614</c:v>
                </c:pt>
                <c:pt idx="18">
                  <c:v>690</c:v>
                </c:pt>
                <c:pt idx="19">
                  <c:v>298</c:v>
                </c:pt>
                <c:pt idx="20">
                  <c:v>593</c:v>
                </c:pt>
                <c:pt idx="21">
                  <c:v>657</c:v>
                </c:pt>
                <c:pt idx="22">
                  <c:v>425</c:v>
                </c:pt>
                <c:pt idx="23">
                  <c:v>388</c:v>
                </c:pt>
                <c:pt idx="24">
                  <c:v>443</c:v>
                </c:pt>
                <c:pt idx="25">
                  <c:v>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03-47A4-9D6B-1461D67089B7}"/>
            </c:ext>
          </c:extLst>
        </c:ser>
        <c:ser>
          <c:idx val="1"/>
          <c:order val="1"/>
          <c:tx>
            <c:strRef>
              <c:f>Forecasting!$C$1</c:f>
              <c:strCache>
                <c:ptCount val="1"/>
                <c:pt idx="0">
                  <c:v>Forecast(Sales Value)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Forecasting!$A$2:$A$50</c:f>
              <c:numCache>
                <c:formatCode>m/d/yyyy</c:formatCode>
                <c:ptCount val="4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  <c:pt idx="24">
                  <c:v>46023</c:v>
                </c:pt>
                <c:pt idx="25">
                  <c:v>46054</c:v>
                </c:pt>
                <c:pt idx="26">
                  <c:v>46082</c:v>
                </c:pt>
                <c:pt idx="27">
                  <c:v>46113</c:v>
                </c:pt>
                <c:pt idx="28">
                  <c:v>46143</c:v>
                </c:pt>
                <c:pt idx="29">
                  <c:v>46174</c:v>
                </c:pt>
                <c:pt idx="30">
                  <c:v>46204</c:v>
                </c:pt>
                <c:pt idx="31">
                  <c:v>46235</c:v>
                </c:pt>
                <c:pt idx="32">
                  <c:v>46266</c:v>
                </c:pt>
                <c:pt idx="33">
                  <c:v>46296</c:v>
                </c:pt>
                <c:pt idx="34">
                  <c:v>46327</c:v>
                </c:pt>
                <c:pt idx="35">
                  <c:v>46357</c:v>
                </c:pt>
                <c:pt idx="36">
                  <c:v>46388</c:v>
                </c:pt>
                <c:pt idx="37">
                  <c:v>46419</c:v>
                </c:pt>
                <c:pt idx="38">
                  <c:v>46447</c:v>
                </c:pt>
                <c:pt idx="39">
                  <c:v>46478</c:v>
                </c:pt>
                <c:pt idx="40">
                  <c:v>46508</c:v>
                </c:pt>
                <c:pt idx="41">
                  <c:v>46539</c:v>
                </c:pt>
                <c:pt idx="42">
                  <c:v>46569</c:v>
                </c:pt>
                <c:pt idx="43">
                  <c:v>46600</c:v>
                </c:pt>
                <c:pt idx="44">
                  <c:v>46631</c:v>
                </c:pt>
                <c:pt idx="45">
                  <c:v>46661</c:v>
                </c:pt>
                <c:pt idx="46">
                  <c:v>46692</c:v>
                </c:pt>
                <c:pt idx="47">
                  <c:v>46722</c:v>
                </c:pt>
                <c:pt idx="48">
                  <c:v>46752</c:v>
                </c:pt>
              </c:numCache>
            </c:numRef>
          </c:cat>
          <c:val>
            <c:numRef>
              <c:f>Forecasting!$C$2:$C$50</c:f>
              <c:numCache>
                <c:formatCode>General</c:formatCode>
                <c:ptCount val="49"/>
                <c:pt idx="25">
                  <c:v>999</c:v>
                </c:pt>
                <c:pt idx="26">
                  <c:v>708.52438128631843</c:v>
                </c:pt>
                <c:pt idx="27">
                  <c:v>762.49738771340628</c:v>
                </c:pt>
                <c:pt idx="28">
                  <c:v>988.43596489374954</c:v>
                </c:pt>
                <c:pt idx="29">
                  <c:v>875.26032517781232</c:v>
                </c:pt>
                <c:pt idx="30">
                  <c:v>397.97027780110415</c:v>
                </c:pt>
                <c:pt idx="31">
                  <c:v>794.16132683960257</c:v>
                </c:pt>
                <c:pt idx="32">
                  <c:v>699.390379659936</c:v>
                </c:pt>
                <c:pt idx="33">
                  <c:v>753.36338608702385</c:v>
                </c:pt>
                <c:pt idx="34">
                  <c:v>979.30196326736711</c:v>
                </c:pt>
                <c:pt idx="35">
                  <c:v>866.12632355142978</c:v>
                </c:pt>
                <c:pt idx="36">
                  <c:v>388.83627617472172</c:v>
                </c:pt>
                <c:pt idx="37">
                  <c:v>785.02732521322002</c:v>
                </c:pt>
                <c:pt idx="38">
                  <c:v>690.25637803355346</c:v>
                </c:pt>
                <c:pt idx="39">
                  <c:v>744.22938446064131</c:v>
                </c:pt>
                <c:pt idx="40">
                  <c:v>970.16796164098457</c:v>
                </c:pt>
                <c:pt idx="41">
                  <c:v>856.99232192504724</c:v>
                </c:pt>
                <c:pt idx="42">
                  <c:v>379.70227454833929</c:v>
                </c:pt>
                <c:pt idx="43">
                  <c:v>775.8933235868376</c:v>
                </c:pt>
                <c:pt idx="44">
                  <c:v>681.12237640717103</c:v>
                </c:pt>
                <c:pt idx="45">
                  <c:v>735.09538283425888</c:v>
                </c:pt>
                <c:pt idx="46">
                  <c:v>961.03396001460214</c:v>
                </c:pt>
                <c:pt idx="47">
                  <c:v>847.85832029866492</c:v>
                </c:pt>
                <c:pt idx="48">
                  <c:v>385.96472606314046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03-47A4-9D6B-1461D67089B7}"/>
            </c:ext>
          </c:extLst>
        </c:ser>
        <c:ser>
          <c:idx val="2"/>
          <c:order val="2"/>
          <c:tx>
            <c:strRef>
              <c:f>Forecasting!$D$1</c:f>
              <c:strCache>
                <c:ptCount val="1"/>
                <c:pt idx="0">
                  <c:v>Lower Confidence Bound(Sales 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Forecasting!$A$2:$A$50</c:f>
              <c:numCache>
                <c:formatCode>m/d/yyyy</c:formatCode>
                <c:ptCount val="4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  <c:pt idx="24">
                  <c:v>46023</c:v>
                </c:pt>
                <c:pt idx="25">
                  <c:v>46054</c:v>
                </c:pt>
                <c:pt idx="26">
                  <c:v>46082</c:v>
                </c:pt>
                <c:pt idx="27">
                  <c:v>46113</c:v>
                </c:pt>
                <c:pt idx="28">
                  <c:v>46143</c:v>
                </c:pt>
                <c:pt idx="29">
                  <c:v>46174</c:v>
                </c:pt>
                <c:pt idx="30">
                  <c:v>46204</c:v>
                </c:pt>
                <c:pt idx="31">
                  <c:v>46235</c:v>
                </c:pt>
                <c:pt idx="32">
                  <c:v>46266</c:v>
                </c:pt>
                <c:pt idx="33">
                  <c:v>46296</c:v>
                </c:pt>
                <c:pt idx="34">
                  <c:v>46327</c:v>
                </c:pt>
                <c:pt idx="35">
                  <c:v>46357</c:v>
                </c:pt>
                <c:pt idx="36">
                  <c:v>46388</c:v>
                </c:pt>
                <c:pt idx="37">
                  <c:v>46419</c:v>
                </c:pt>
                <c:pt idx="38">
                  <c:v>46447</c:v>
                </c:pt>
                <c:pt idx="39">
                  <c:v>46478</c:v>
                </c:pt>
                <c:pt idx="40">
                  <c:v>46508</c:v>
                </c:pt>
                <c:pt idx="41">
                  <c:v>46539</c:v>
                </c:pt>
                <c:pt idx="42">
                  <c:v>46569</c:v>
                </c:pt>
                <c:pt idx="43">
                  <c:v>46600</c:v>
                </c:pt>
                <c:pt idx="44">
                  <c:v>46631</c:v>
                </c:pt>
                <c:pt idx="45">
                  <c:v>46661</c:v>
                </c:pt>
                <c:pt idx="46">
                  <c:v>46692</c:v>
                </c:pt>
                <c:pt idx="47">
                  <c:v>46722</c:v>
                </c:pt>
                <c:pt idx="48">
                  <c:v>46752</c:v>
                </c:pt>
              </c:numCache>
            </c:numRef>
          </c:cat>
          <c:val>
            <c:numRef>
              <c:f>Forecasting!$D$2:$D$50</c:f>
              <c:numCache>
                <c:formatCode>General</c:formatCode>
                <c:ptCount val="49"/>
                <c:pt idx="25" formatCode="0.00">
                  <c:v>999</c:v>
                </c:pt>
                <c:pt idx="26" formatCode="0.00">
                  <c:v>228.34348555119976</c:v>
                </c:pt>
                <c:pt idx="27" formatCode="0.00">
                  <c:v>225.20865205421285</c:v>
                </c:pt>
                <c:pt idx="28" formatCode="0.00">
                  <c:v>399.35498161163707</c:v>
                </c:pt>
                <c:pt idx="29" formatCode="0.00">
                  <c:v>238.40413107158895</c:v>
                </c:pt>
                <c:pt idx="30" formatCode="0.00">
                  <c:v>-283.48982222982892</c:v>
                </c:pt>
                <c:pt idx="31" formatCode="0.00">
                  <c:v>70.681517929828601</c:v>
                </c:pt>
                <c:pt idx="32" formatCode="0.00">
                  <c:v>-64.105398530571392</c:v>
                </c:pt>
                <c:pt idx="33" formatCode="0.00">
                  <c:v>-48.153034661380957</c:v>
                </c:pt>
                <c:pt idx="34" formatCode="0.00">
                  <c:v>141.34860204173015</c:v>
                </c:pt>
                <c:pt idx="35" formatCode="0.00">
                  <c:v>-6.8788614515808604</c:v>
                </c:pt>
                <c:pt idx="36" formatCode="0.00">
                  <c:v>-517.99650126283473</c:v>
                </c:pt>
                <c:pt idx="37" formatCode="0.00">
                  <c:v>-154.54129724904828</c:v>
                </c:pt>
                <c:pt idx="38" formatCode="0.00">
                  <c:v>-281.18885645650812</c:v>
                </c:pt>
                <c:pt idx="39" formatCode="0.00">
                  <c:v>-258.07919622260169</c:v>
                </c:pt>
                <c:pt idx="40" formatCode="0.00">
                  <c:v>-62.196508175164468</c:v>
                </c:pt>
                <c:pt idx="41" formatCode="0.00">
                  <c:v>-204.68937596910041</c:v>
                </c:pt>
                <c:pt idx="42" formatCode="0.00">
                  <c:v>-710.6177882646441</c:v>
                </c:pt>
                <c:pt idx="43" formatCode="0.00">
                  <c:v>-342.43860159167889</c:v>
                </c:pt>
                <c:pt idx="44" formatCode="0.00">
                  <c:v>-464.74560087483815</c:v>
                </c:pt>
                <c:pt idx="45" formatCode="0.00">
                  <c:v>-437.66228516337094</c:v>
                </c:pt>
                <c:pt idx="46" formatCode="0.00">
                  <c:v>-238.11061073078645</c:v>
                </c:pt>
                <c:pt idx="47" formatCode="0.00">
                  <c:v>-377.20304290338208</c:v>
                </c:pt>
                <c:pt idx="48" formatCode="0.00">
                  <c:v>-863.75902920669046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03-47A4-9D6B-1461D67089B7}"/>
            </c:ext>
          </c:extLst>
        </c:ser>
        <c:ser>
          <c:idx val="3"/>
          <c:order val="3"/>
          <c:tx>
            <c:strRef>
              <c:f>Forecasting!$E$1</c:f>
              <c:strCache>
                <c:ptCount val="1"/>
                <c:pt idx="0">
                  <c:v>Upper Confidence Bound(Sales Value)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Forecasting!$A$2:$A$50</c:f>
              <c:numCache>
                <c:formatCode>m/d/yyyy</c:formatCode>
                <c:ptCount val="49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  <c:pt idx="24">
                  <c:v>46023</c:v>
                </c:pt>
                <c:pt idx="25">
                  <c:v>46054</c:v>
                </c:pt>
                <c:pt idx="26">
                  <c:v>46082</c:v>
                </c:pt>
                <c:pt idx="27">
                  <c:v>46113</c:v>
                </c:pt>
                <c:pt idx="28">
                  <c:v>46143</c:v>
                </c:pt>
                <c:pt idx="29">
                  <c:v>46174</c:v>
                </c:pt>
                <c:pt idx="30">
                  <c:v>46204</c:v>
                </c:pt>
                <c:pt idx="31">
                  <c:v>46235</c:v>
                </c:pt>
                <c:pt idx="32">
                  <c:v>46266</c:v>
                </c:pt>
                <c:pt idx="33">
                  <c:v>46296</c:v>
                </c:pt>
                <c:pt idx="34">
                  <c:v>46327</c:v>
                </c:pt>
                <c:pt idx="35">
                  <c:v>46357</c:v>
                </c:pt>
                <c:pt idx="36">
                  <c:v>46388</c:v>
                </c:pt>
                <c:pt idx="37">
                  <c:v>46419</c:v>
                </c:pt>
                <c:pt idx="38">
                  <c:v>46447</c:v>
                </c:pt>
                <c:pt idx="39">
                  <c:v>46478</c:v>
                </c:pt>
                <c:pt idx="40">
                  <c:v>46508</c:v>
                </c:pt>
                <c:pt idx="41">
                  <c:v>46539</c:v>
                </c:pt>
                <c:pt idx="42">
                  <c:v>46569</c:v>
                </c:pt>
                <c:pt idx="43">
                  <c:v>46600</c:v>
                </c:pt>
                <c:pt idx="44">
                  <c:v>46631</c:v>
                </c:pt>
                <c:pt idx="45">
                  <c:v>46661</c:v>
                </c:pt>
                <c:pt idx="46">
                  <c:v>46692</c:v>
                </c:pt>
                <c:pt idx="47">
                  <c:v>46722</c:v>
                </c:pt>
                <c:pt idx="48">
                  <c:v>46752</c:v>
                </c:pt>
              </c:numCache>
            </c:numRef>
          </c:cat>
          <c:val>
            <c:numRef>
              <c:f>Forecasting!$E$2:$E$50</c:f>
              <c:numCache>
                <c:formatCode>General</c:formatCode>
                <c:ptCount val="49"/>
                <c:pt idx="25" formatCode="0.00">
                  <c:v>999</c:v>
                </c:pt>
                <c:pt idx="26" formatCode="0.00">
                  <c:v>1188.705277021437</c:v>
                </c:pt>
                <c:pt idx="27" formatCode="0.00">
                  <c:v>1299.7861233725998</c:v>
                </c:pt>
                <c:pt idx="28" formatCode="0.00">
                  <c:v>1577.5169481758621</c:v>
                </c:pt>
                <c:pt idx="29" formatCode="0.00">
                  <c:v>1512.1165192840358</c:v>
                </c:pt>
                <c:pt idx="30" formatCode="0.00">
                  <c:v>1079.4303778320373</c:v>
                </c:pt>
                <c:pt idx="31" formatCode="0.00">
                  <c:v>1517.6411357493766</c:v>
                </c:pt>
                <c:pt idx="32" formatCode="0.00">
                  <c:v>1462.8861578504434</c:v>
                </c:pt>
                <c:pt idx="33" formatCode="0.00">
                  <c:v>1554.8798068354286</c:v>
                </c:pt>
                <c:pt idx="34" formatCode="0.00">
                  <c:v>1817.2553244930041</c:v>
                </c:pt>
                <c:pt idx="35" formatCode="0.00">
                  <c:v>1739.1315085544404</c:v>
                </c:pt>
                <c:pt idx="36" formatCode="0.00">
                  <c:v>1295.669053612278</c:v>
                </c:pt>
                <c:pt idx="37" formatCode="0.00">
                  <c:v>1724.5959476754883</c:v>
                </c:pt>
                <c:pt idx="38" formatCode="0.00">
                  <c:v>1661.701612523615</c:v>
                </c:pt>
                <c:pt idx="39" formatCode="0.00">
                  <c:v>1746.5379651438843</c:v>
                </c:pt>
                <c:pt idx="40" formatCode="0.00">
                  <c:v>2002.5324314571335</c:v>
                </c:pt>
                <c:pt idx="41" formatCode="0.00">
                  <c:v>1918.6740198191949</c:v>
                </c:pt>
                <c:pt idx="42" formatCode="0.00">
                  <c:v>1470.0223373613228</c:v>
                </c:pt>
                <c:pt idx="43" formatCode="0.00">
                  <c:v>1894.2252487653541</c:v>
                </c:pt>
                <c:pt idx="44" formatCode="0.00">
                  <c:v>1826.9903536891802</c:v>
                </c:pt>
                <c:pt idx="45" formatCode="0.00">
                  <c:v>1907.8530508318886</c:v>
                </c:pt>
                <c:pt idx="46" formatCode="0.00">
                  <c:v>2160.1785307599907</c:v>
                </c:pt>
                <c:pt idx="47" formatCode="0.00">
                  <c:v>2072.9196835007119</c:v>
                </c:pt>
                <c:pt idx="48" formatCode="0.00">
                  <c:v>1635.6884813329714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03-47A4-9D6B-1461D6708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7674224"/>
        <c:axId val="1917677104"/>
      </c:lineChart>
      <c:catAx>
        <c:axId val="191767422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77104"/>
        <c:crosses val="autoZero"/>
        <c:auto val="1"/>
        <c:lblAlgn val="ctr"/>
        <c:lblOffset val="100"/>
        <c:noMultiLvlLbl val="0"/>
      </c:catAx>
      <c:valAx>
        <c:axId val="19176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6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34290</xdr:rowOff>
    </xdr:from>
    <xdr:to>
      <xdr:col>19</xdr:col>
      <xdr:colOff>352425</xdr:colOff>
      <xdr:row>26</xdr:row>
      <xdr:rowOff>36195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6EA5360-32B1-D816-D8AE-98DAB2EE1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ADBE1-08D9-4B7E-A1A8-89A759CE6156}" name="Table1" displayName="Table1" ref="C3:F30" totalsRowCount="1" headerRowDxfId="35" totalsRowDxfId="32" headerRowBorderDxfId="34" tableBorderDxfId="33" totalsRowBorderDxfId="31">
  <autoFilter ref="C3:F29" xr:uid="{016ADBE1-08D9-4B7E-A1A8-89A759CE6156}"/>
  <tableColumns count="4">
    <tableColumn id="1" xr3:uid="{01F75E0F-C556-4397-A3C6-F78A3C4562FB}" name="Channel" totalsRowLabel="Total" dataDxfId="30" totalsRowDxfId="29"/>
    <tableColumn id="2" xr3:uid="{9BF6FA7A-9107-4797-9A17-B67D9B04AE99}" name="Product" totalsRowFunction="count" dataDxfId="28" totalsRowDxfId="27"/>
    <tableColumn id="3" xr3:uid="{38DCF557-C89E-4344-BB24-42D1694BCA5D}" name="Date" dataDxfId="26" totalsRowDxfId="25"/>
    <tableColumn id="4" xr3:uid="{A5D19D6E-8245-4186-9586-37072967D824}" name="Sales Value" totalsRowFunction="sum" dataDxfId="24" totalsRowDxfId="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2ABB8D-9743-4B7E-B6EA-A02BD272C64C}" name="Table2" displayName="Table2" ref="D3:G30" totalsRowCount="1" headerRowDxfId="22" headerRowBorderDxfId="21" tableBorderDxfId="20" totalsRowBorderDxfId="19">
  <tableColumns count="4">
    <tableColumn id="1" xr3:uid="{7D149612-333D-4F8F-A7D3-CE7875BF0A5F}" name="Channel" totalsRowLabel="Total" dataDxfId="18" totalsRowDxfId="17"/>
    <tableColumn id="2" xr3:uid="{EB3B883E-008D-47A2-B372-FEBA8A25D63F}" name="Product" totalsRowFunction="count" dataDxfId="16" totalsRowDxfId="15"/>
    <tableColumn id="3" xr3:uid="{08805D3D-07B4-4FFF-BFE2-C02148D098E9}" name="Date" dataDxfId="14" totalsRowDxfId="13"/>
    <tableColumn id="4" xr3:uid="{ED916B00-D255-4E2D-94B3-9BD17081553B}" name="Sales Value" totalsRowFunction="sum" dataDxfId="12" totalsRowDxfId="1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8D6C8-93DC-4761-B251-9F27B86B8B15}" name="TableDiv" displayName="TableDiv" ref="H4:H9" totalsRowShown="0" headerRowDxfId="10" headerRowBorderDxfId="9" tableBorderDxfId="8">
  <autoFilter ref="H4:H9" xr:uid="{0EE8D6C8-93DC-4761-B251-9F27B86B8B15}"/>
  <tableColumns count="1">
    <tableColumn id="1" xr3:uid="{3843E976-0EFC-4D33-BEC2-236EAF0CBBCB}" name="Division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8C58963-F6D8-44A5-A16C-C73453A9FAFC}" name="Table8" displayName="Table8" ref="A1:E50" totalsRowShown="0">
  <autoFilter ref="A1:E50" xr:uid="{58C58963-F6D8-44A5-A16C-C73453A9FAFC}"/>
  <tableColumns count="5">
    <tableColumn id="1" xr3:uid="{348479A0-ADC4-4AA4-8EEC-548D7E64B8D8}" name="Date" dataDxfId="7"/>
    <tableColumn id="2" xr3:uid="{CBAD6FF5-2994-44CF-98E8-0F604B55ECFF}" name="Sales Value"/>
    <tableColumn id="3" xr3:uid="{590F0152-2892-4F3A-ABAA-B10E0D32207E}" name="Forecast(Sales Value)">
      <calculatedColumnFormula>_xlfn.FORECAST.ETS(A2,$B$2:$B$27,$A$2:$A$27,6,1)</calculatedColumnFormula>
    </tableColumn>
    <tableColumn id="4" xr3:uid="{D9EA17B0-6907-4443-ABAB-B82C75043955}" name="Lower Confidence Bound(Sales Value)" dataDxfId="6">
      <calculatedColumnFormula>C2-_xlfn.FORECAST.ETS.CONFINT(A2,$B$2:$B$27,$A$2:$A$27,0.95,6,1)</calculatedColumnFormula>
    </tableColumn>
    <tableColumn id="5" xr3:uid="{E88FD0F6-4B87-48C4-AF53-41A327A8B752}" name="Upper Confidence Bound(Sales Value)" dataDxfId="5">
      <calculatedColumnFormula>C2+_xlfn.FORECAST.ETS.CONFINT(A2,$B$2:$B$27,$A$2:$A$27,0.95,6,1)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CBA7C47-1032-40BA-92A9-AD1BA245FCDE}" name="Table9" displayName="Table9" ref="G1:H8" totalsRowShown="0">
  <autoFilter ref="G1:H8" xr:uid="{9CBA7C47-1032-40BA-92A9-AD1BA245FCDE}"/>
  <tableColumns count="2">
    <tableColumn id="1" xr3:uid="{063234DD-421A-4425-8C8B-0B4974882BAA}" name="Statistic"/>
    <tableColumn id="2" xr3:uid="{AEED62D6-A389-4DAC-AFA5-3266E58D2E1C}" name="Valu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0B62898-0532-4D59-9BC2-BBE32041D8A4}">
  <we:reference id="wa200005271" version="2.5.5.0" store="en-US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="110" zoomScaleNormal="110" workbookViewId="0">
      <selection sqref="A1:E1"/>
    </sheetView>
  </sheetViews>
  <sheetFormatPr defaultRowHeight="14.4"/>
  <cols>
    <col min="1" max="1" width="14.33203125" bestFit="1" customWidth="1"/>
    <col min="7" max="7" width="8.88671875" customWidth="1"/>
    <col min="8" max="8" width="4.21875" customWidth="1"/>
    <col min="9" max="9" width="15.109375" customWidth="1"/>
  </cols>
  <sheetData>
    <row r="1" spans="1:13" ht="15" thickBot="1">
      <c r="A1" s="63" t="s">
        <v>0</v>
      </c>
      <c r="B1" s="63"/>
      <c r="C1" s="63"/>
      <c r="D1" s="63"/>
      <c r="E1" s="63"/>
    </row>
    <row r="3" spans="1:13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8</v>
      </c>
      <c r="G3" s="4" t="s">
        <v>10</v>
      </c>
      <c r="I3" s="3"/>
      <c r="J3" s="4" t="s">
        <v>1</v>
      </c>
      <c r="K3" s="4" t="s">
        <v>2</v>
      </c>
      <c r="L3" s="4" t="s">
        <v>3</v>
      </c>
      <c r="M3" s="4" t="s">
        <v>4</v>
      </c>
    </row>
    <row r="4" spans="1:13">
      <c r="A4" s="5" t="s">
        <v>5</v>
      </c>
      <c r="B4" s="6">
        <v>100</v>
      </c>
      <c r="C4" s="6">
        <v>200</v>
      </c>
      <c r="D4" s="6">
        <v>500</v>
      </c>
      <c r="E4" s="6">
        <v>300</v>
      </c>
      <c r="F4" s="6">
        <f>SUM(B4:E4)</f>
        <v>1100</v>
      </c>
      <c r="G4" s="8">
        <f>F4/$F$7</f>
        <v>0.4408817635270541</v>
      </c>
      <c r="I4" s="5" t="s">
        <v>5</v>
      </c>
      <c r="J4" s="8">
        <f t="shared" ref="J4:M6" si="0">B4/$F4</f>
        <v>9.0909090909090912E-2</v>
      </c>
      <c r="K4" s="8">
        <f t="shared" si="0"/>
        <v>0.18181818181818182</v>
      </c>
      <c r="L4" s="8">
        <f t="shared" si="0"/>
        <v>0.45454545454545453</v>
      </c>
      <c r="M4" s="8">
        <f t="shared" si="0"/>
        <v>0.27272727272727271</v>
      </c>
    </row>
    <row r="5" spans="1:13">
      <c r="A5" s="5" t="s">
        <v>6</v>
      </c>
      <c r="B5" s="6">
        <v>150</v>
      </c>
      <c r="C5" s="6">
        <v>250</v>
      </c>
      <c r="D5" s="6">
        <v>140</v>
      </c>
      <c r="E5" s="6">
        <v>90</v>
      </c>
      <c r="F5" s="6">
        <f t="shared" ref="F5:F6" si="1">SUM(B5:E5)</f>
        <v>630</v>
      </c>
      <c r="G5" s="8">
        <f t="shared" ref="G5:G6" si="2">F5/$F$7</f>
        <v>0.25250501002004005</v>
      </c>
      <c r="I5" s="5" t="s">
        <v>6</v>
      </c>
      <c r="J5" s="8">
        <f t="shared" si="0"/>
        <v>0.23809523809523808</v>
      </c>
      <c r="K5" s="8">
        <f t="shared" si="0"/>
        <v>0.3968253968253968</v>
      </c>
      <c r="L5" s="8">
        <f t="shared" si="0"/>
        <v>0.22222222222222221</v>
      </c>
      <c r="M5" s="8">
        <f t="shared" si="0"/>
        <v>0.14285714285714285</v>
      </c>
    </row>
    <row r="6" spans="1:13">
      <c r="A6" s="5" t="s">
        <v>7</v>
      </c>
      <c r="B6" s="6">
        <v>230</v>
      </c>
      <c r="C6" s="6">
        <v>350</v>
      </c>
      <c r="D6" s="6">
        <v>100</v>
      </c>
      <c r="E6" s="6">
        <v>85</v>
      </c>
      <c r="F6" s="6">
        <f t="shared" si="1"/>
        <v>765</v>
      </c>
      <c r="G6" s="8">
        <f t="shared" si="2"/>
        <v>0.30661322645290578</v>
      </c>
      <c r="I6" s="5" t="s">
        <v>7</v>
      </c>
      <c r="J6" s="8">
        <f t="shared" si="0"/>
        <v>0.30065359477124182</v>
      </c>
      <c r="K6" s="8">
        <f t="shared" si="0"/>
        <v>0.45751633986928103</v>
      </c>
      <c r="L6" s="8">
        <f t="shared" si="0"/>
        <v>0.13071895424836602</v>
      </c>
      <c r="M6" s="8">
        <f t="shared" si="0"/>
        <v>0.1111111111111111</v>
      </c>
    </row>
    <row r="7" spans="1:13">
      <c r="F7" s="2">
        <f>SUM(F4:F6)</f>
        <v>2495</v>
      </c>
      <c r="G7" s="7">
        <f>SUM(G4:G6)</f>
        <v>1</v>
      </c>
    </row>
    <row r="10" spans="1:13">
      <c r="A10" s="64" t="s">
        <v>9</v>
      </c>
      <c r="B10" s="64"/>
      <c r="C10" s="64"/>
      <c r="D10" s="64"/>
      <c r="E10" s="64"/>
      <c r="F10" s="64"/>
      <c r="G10" s="64"/>
      <c r="H10" s="64"/>
      <c r="I10" s="64"/>
    </row>
    <row r="12" spans="1:13">
      <c r="A12" t="s">
        <v>11</v>
      </c>
    </row>
    <row r="14" spans="1:13">
      <c r="A14" s="1" t="s">
        <v>12</v>
      </c>
    </row>
    <row r="16" spans="1:13">
      <c r="A16" s="42" t="s">
        <v>138</v>
      </c>
    </row>
    <row r="18" spans="1:2">
      <c r="A18" s="42" t="s">
        <v>139</v>
      </c>
      <c r="B18" t="s">
        <v>143</v>
      </c>
    </row>
    <row r="19" spans="1:2">
      <c r="A19" s="42" t="s">
        <v>140</v>
      </c>
      <c r="B19" t="s">
        <v>144</v>
      </c>
    </row>
    <row r="20" spans="1:2">
      <c r="A20" s="42" t="s">
        <v>141</v>
      </c>
      <c r="B20" t="s">
        <v>145</v>
      </c>
    </row>
    <row r="21" spans="1:2">
      <c r="A21" s="42" t="s">
        <v>142</v>
      </c>
      <c r="B21" t="s">
        <v>146</v>
      </c>
    </row>
  </sheetData>
  <mergeCells count="2">
    <mergeCell ref="A1:E1"/>
    <mergeCell ref="A10:I10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D6CB2-93D0-4DD1-99B9-B44D93E8E056}">
  <dimension ref="A1:F37"/>
  <sheetViews>
    <sheetView zoomScale="110" zoomScaleNormal="110" workbookViewId="0">
      <selection activeCell="J5" sqref="J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65" t="s">
        <v>137</v>
      </c>
      <c r="B1" s="65"/>
    </row>
    <row r="3" spans="1:6">
      <c r="C3" s="40" t="s">
        <v>33</v>
      </c>
      <c r="D3" s="40" t="s">
        <v>34</v>
      </c>
      <c r="E3" s="40" t="s">
        <v>35</v>
      </c>
      <c r="F3" s="40" t="s">
        <v>36</v>
      </c>
    </row>
    <row r="4" spans="1:6">
      <c r="C4" s="41" t="s">
        <v>42</v>
      </c>
      <c r="D4" s="41" t="s">
        <v>40</v>
      </c>
      <c r="E4" s="41" t="s">
        <v>43</v>
      </c>
      <c r="F4" s="41">
        <v>47296</v>
      </c>
    </row>
    <row r="5" spans="1:6">
      <c r="C5" s="41" t="s">
        <v>42</v>
      </c>
      <c r="D5" s="41" t="s">
        <v>40</v>
      </c>
      <c r="E5" s="41" t="s">
        <v>45</v>
      </c>
      <c r="F5" s="41">
        <v>8132</v>
      </c>
    </row>
    <row r="6" spans="1:6">
      <c r="C6" s="41" t="s">
        <v>42</v>
      </c>
      <c r="D6" s="41" t="s">
        <v>40</v>
      </c>
      <c r="E6" s="41" t="s">
        <v>44</v>
      </c>
      <c r="F6" s="41">
        <v>6487</v>
      </c>
    </row>
    <row r="7" spans="1:6">
      <c r="C7" s="41" t="s">
        <v>42</v>
      </c>
      <c r="D7" s="41" t="s">
        <v>48</v>
      </c>
      <c r="E7" s="41" t="s">
        <v>45</v>
      </c>
      <c r="F7" s="41">
        <v>29277</v>
      </c>
    </row>
    <row r="8" spans="1:6">
      <c r="C8" s="41" t="s">
        <v>42</v>
      </c>
      <c r="D8" s="41" t="s">
        <v>47</v>
      </c>
      <c r="E8" s="41" t="s">
        <v>45</v>
      </c>
      <c r="F8" s="41">
        <v>26412</v>
      </c>
    </row>
    <row r="9" spans="1:6">
      <c r="C9" s="41" t="s">
        <v>42</v>
      </c>
      <c r="D9" s="41" t="s">
        <v>47</v>
      </c>
      <c r="E9" s="41" t="s">
        <v>43</v>
      </c>
      <c r="F9" s="41">
        <v>8532</v>
      </c>
    </row>
    <row r="10" spans="1:6">
      <c r="C10" s="41" t="s">
        <v>42</v>
      </c>
      <c r="D10" s="41" t="s">
        <v>38</v>
      </c>
      <c r="E10" s="41" t="s">
        <v>45</v>
      </c>
      <c r="F10" s="41">
        <v>49988</v>
      </c>
    </row>
    <row r="11" spans="1:6">
      <c r="C11" s="41" t="s">
        <v>42</v>
      </c>
      <c r="D11" s="41" t="s">
        <v>38</v>
      </c>
      <c r="E11" s="41" t="s">
        <v>44</v>
      </c>
      <c r="F11" s="41">
        <v>49144</v>
      </c>
    </row>
    <row r="12" spans="1:6">
      <c r="C12" s="41" t="s">
        <v>42</v>
      </c>
      <c r="D12" s="41" t="s">
        <v>38</v>
      </c>
      <c r="E12" s="41" t="s">
        <v>43</v>
      </c>
      <c r="F12" s="41">
        <v>34155</v>
      </c>
    </row>
    <row r="13" spans="1:6">
      <c r="C13" s="41" t="s">
        <v>42</v>
      </c>
      <c r="D13" s="41" t="s">
        <v>49</v>
      </c>
      <c r="E13" s="41" t="s">
        <v>43</v>
      </c>
      <c r="F13" s="41">
        <v>46652</v>
      </c>
    </row>
    <row r="14" spans="1:6">
      <c r="C14" s="41" t="s">
        <v>42</v>
      </c>
      <c r="D14" s="41" t="s">
        <v>49</v>
      </c>
      <c r="E14" s="41" t="s">
        <v>45</v>
      </c>
      <c r="F14" s="41">
        <v>28020</v>
      </c>
    </row>
    <row r="15" spans="1:6">
      <c r="C15" s="41" t="s">
        <v>42</v>
      </c>
      <c r="D15" s="41" t="s">
        <v>49</v>
      </c>
      <c r="E15" s="41" t="s">
        <v>44</v>
      </c>
      <c r="F15" s="41">
        <v>28523</v>
      </c>
    </row>
    <row r="16" spans="1:6">
      <c r="C16" s="41" t="s">
        <v>37</v>
      </c>
      <c r="D16" s="41" t="s">
        <v>40</v>
      </c>
      <c r="E16" s="41" t="s">
        <v>46</v>
      </c>
      <c r="F16" s="41">
        <v>90530</v>
      </c>
    </row>
    <row r="17" spans="3:6">
      <c r="C17" s="41" t="s">
        <v>37</v>
      </c>
      <c r="D17" s="41" t="s">
        <v>40</v>
      </c>
      <c r="E17" s="41" t="s">
        <v>41</v>
      </c>
      <c r="F17" s="41">
        <v>46994</v>
      </c>
    </row>
    <row r="18" spans="3:6">
      <c r="C18" s="41" t="s">
        <v>37</v>
      </c>
      <c r="D18" s="41" t="s">
        <v>40</v>
      </c>
      <c r="E18" s="41" t="s">
        <v>39</v>
      </c>
      <c r="F18" s="41">
        <v>3000</v>
      </c>
    </row>
    <row r="19" spans="3:6">
      <c r="C19" s="41" t="s">
        <v>37</v>
      </c>
      <c r="D19" s="41" t="s">
        <v>48</v>
      </c>
      <c r="E19" s="41" t="s">
        <v>46</v>
      </c>
      <c r="F19" s="41">
        <v>34196</v>
      </c>
    </row>
    <row r="20" spans="3:6">
      <c r="C20" s="41" t="s">
        <v>37</v>
      </c>
      <c r="D20" s="41" t="s">
        <v>47</v>
      </c>
      <c r="E20" s="41" t="s">
        <v>41</v>
      </c>
      <c r="F20" s="41">
        <v>85200</v>
      </c>
    </row>
    <row r="21" spans="3:6">
      <c r="C21" s="41" t="s">
        <v>37</v>
      </c>
      <c r="D21" s="41" t="s">
        <v>47</v>
      </c>
      <c r="E21" s="41" t="s">
        <v>39</v>
      </c>
      <c r="F21" s="41">
        <v>9000</v>
      </c>
    </row>
    <row r="22" spans="3:6">
      <c r="C22" s="41" t="s">
        <v>37</v>
      </c>
      <c r="D22" s="41" t="s">
        <v>47</v>
      </c>
      <c r="E22" s="41" t="s">
        <v>46</v>
      </c>
      <c r="F22" s="41">
        <v>13500</v>
      </c>
    </row>
    <row r="23" spans="3:6">
      <c r="C23" s="41" t="s">
        <v>37</v>
      </c>
      <c r="D23" s="41" t="s">
        <v>38</v>
      </c>
      <c r="E23" s="41" t="s">
        <v>39</v>
      </c>
      <c r="F23" s="41">
        <v>40000</v>
      </c>
    </row>
    <row r="24" spans="3:6">
      <c r="C24" s="41" t="s">
        <v>37</v>
      </c>
      <c r="D24" s="41" t="s">
        <v>49</v>
      </c>
      <c r="E24" s="41" t="s">
        <v>39</v>
      </c>
      <c r="F24" s="41">
        <v>20898</v>
      </c>
    </row>
    <row r="25" spans="3:6">
      <c r="C25" s="41" t="s">
        <v>50</v>
      </c>
      <c r="D25" s="41" t="s">
        <v>40</v>
      </c>
      <c r="E25" s="41" t="s">
        <v>52</v>
      </c>
      <c r="F25" s="41">
        <v>43784</v>
      </c>
    </row>
    <row r="26" spans="3:6">
      <c r="C26" s="41" t="s">
        <v>50</v>
      </c>
      <c r="D26" s="41" t="s">
        <v>40</v>
      </c>
      <c r="E26" s="41" t="s">
        <v>51</v>
      </c>
      <c r="F26" s="41">
        <v>34155</v>
      </c>
    </row>
    <row r="27" spans="3:6">
      <c r="C27" s="41" t="s">
        <v>50</v>
      </c>
      <c r="D27" s="41" t="s">
        <v>40</v>
      </c>
      <c r="E27" s="41" t="s">
        <v>53</v>
      </c>
      <c r="F27" s="41">
        <v>19789</v>
      </c>
    </row>
    <row r="28" spans="3:6">
      <c r="C28" s="41" t="s">
        <v>50</v>
      </c>
      <c r="D28" s="41" t="s">
        <v>48</v>
      </c>
      <c r="E28" s="41" t="s">
        <v>54</v>
      </c>
      <c r="F28" s="41">
        <v>49656</v>
      </c>
    </row>
    <row r="29" spans="3:6">
      <c r="C29" s="41" t="s">
        <v>50</v>
      </c>
      <c r="D29" s="41" t="s">
        <v>48</v>
      </c>
      <c r="E29" s="41" t="s">
        <v>53</v>
      </c>
      <c r="F29" s="41">
        <v>9432</v>
      </c>
    </row>
    <row r="30" spans="3:6">
      <c r="C30" s="41" t="s">
        <v>50</v>
      </c>
      <c r="D30" s="41" t="s">
        <v>47</v>
      </c>
      <c r="E30" s="41" t="s">
        <v>52</v>
      </c>
      <c r="F30" s="41">
        <v>46922</v>
      </c>
    </row>
    <row r="31" spans="3:6">
      <c r="C31" s="41" t="s">
        <v>50</v>
      </c>
      <c r="D31" s="41" t="s">
        <v>47</v>
      </c>
      <c r="E31" s="41" t="s">
        <v>53</v>
      </c>
      <c r="F31" s="41">
        <v>46336</v>
      </c>
    </row>
    <row r="32" spans="3:6">
      <c r="C32" s="41" t="s">
        <v>50</v>
      </c>
      <c r="D32" s="41" t="s">
        <v>47</v>
      </c>
      <c r="E32" s="41" t="s">
        <v>54</v>
      </c>
      <c r="F32" s="41">
        <v>30832</v>
      </c>
    </row>
    <row r="33" spans="3:6">
      <c r="C33" s="41" t="s">
        <v>50</v>
      </c>
      <c r="D33" s="41" t="s">
        <v>38</v>
      </c>
      <c r="E33" s="41" t="s">
        <v>51</v>
      </c>
      <c r="F33" s="41">
        <v>44675</v>
      </c>
    </row>
    <row r="34" spans="3:6">
      <c r="C34" s="41" t="s">
        <v>50</v>
      </c>
      <c r="D34" s="41" t="s">
        <v>38</v>
      </c>
      <c r="E34" s="41" t="s">
        <v>54</v>
      </c>
      <c r="F34" s="41">
        <v>13596</v>
      </c>
    </row>
    <row r="35" spans="3:6">
      <c r="C35" s="41" t="s">
        <v>50</v>
      </c>
      <c r="D35" s="41" t="s">
        <v>49</v>
      </c>
      <c r="E35" s="41" t="s">
        <v>52</v>
      </c>
      <c r="F35" s="41">
        <v>42569</v>
      </c>
    </row>
    <row r="36" spans="3:6">
      <c r="C36" s="41" t="s">
        <v>50</v>
      </c>
      <c r="D36" s="41" t="s">
        <v>49</v>
      </c>
      <c r="E36" s="41" t="s">
        <v>53</v>
      </c>
      <c r="F36" s="41">
        <v>18524</v>
      </c>
    </row>
    <row r="37" spans="3:6">
      <c r="C37" s="41" t="s">
        <v>50</v>
      </c>
      <c r="D37" s="41" t="s">
        <v>49</v>
      </c>
      <c r="E37" s="41" t="s">
        <v>54</v>
      </c>
      <c r="F37" s="41">
        <v>2116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54C2-672F-4185-AAA6-F9DC37923135}">
  <dimension ref="A1:F15"/>
  <sheetViews>
    <sheetView workbookViewId="0">
      <selection activeCell="F5" sqref="F5"/>
    </sheetView>
  </sheetViews>
  <sheetFormatPr defaultRowHeight="14.4"/>
  <cols>
    <col min="3" max="3" width="19.88671875" bestFit="1" customWidth="1"/>
    <col min="4" max="4" width="18.77734375" bestFit="1" customWidth="1"/>
    <col min="5" max="5" width="15.33203125" bestFit="1" customWidth="1"/>
    <col min="6" max="6" width="16" bestFit="1" customWidth="1"/>
  </cols>
  <sheetData>
    <row r="1" spans="1:6" ht="15" thickBot="1">
      <c r="A1" s="63" t="s">
        <v>147</v>
      </c>
      <c r="B1" s="63"/>
    </row>
    <row r="3" spans="1:6" ht="15" thickBot="1">
      <c r="A3" s="63" t="s">
        <v>148</v>
      </c>
      <c r="B3" s="63"/>
    </row>
    <row r="4" spans="1:6" ht="15" thickBot="1">
      <c r="C4" s="44" t="s">
        <v>107</v>
      </c>
      <c r="D4" s="44" t="s">
        <v>149</v>
      </c>
      <c r="E4" s="44" t="s">
        <v>150</v>
      </c>
      <c r="F4" s="44" t="s">
        <v>151</v>
      </c>
    </row>
    <row r="5" spans="1:6">
      <c r="C5" t="s">
        <v>153</v>
      </c>
      <c r="D5" t="str">
        <f>TRIM(UPPER(C5))</f>
        <v>GARY MILLER</v>
      </c>
      <c r="E5" t="str">
        <f>TRIM(LOWER(C5))</f>
        <v>gary miller</v>
      </c>
      <c r="F5" t="str">
        <f>TRIM(PROPER(C5))</f>
        <v>Gary Miller</v>
      </c>
    </row>
    <row r="6" spans="1:6">
      <c r="C6" t="s">
        <v>154</v>
      </c>
      <c r="D6" t="str">
        <f t="shared" ref="D6:D8" si="0">TRIM(UPPER(C6))</f>
        <v>VIRAT KOHLI</v>
      </c>
      <c r="E6" t="str">
        <f t="shared" ref="E6:E8" si="1">TRIM(LOWER(C6))</f>
        <v>virat kohli</v>
      </c>
      <c r="F6" t="str">
        <f t="shared" ref="F6:F8" si="2">TRIM(PROPER(C6))</f>
        <v>Virat Kohli</v>
      </c>
    </row>
    <row r="7" spans="1:6">
      <c r="C7" t="s">
        <v>155</v>
      </c>
      <c r="D7" t="str">
        <f t="shared" si="0"/>
        <v>SACHIN TENDULKAR</v>
      </c>
      <c r="E7" t="str">
        <f t="shared" si="1"/>
        <v>sachin tendulkar</v>
      </c>
      <c r="F7" t="str">
        <f t="shared" si="2"/>
        <v>Sachin Tendulkar</v>
      </c>
    </row>
    <row r="8" spans="1:6">
      <c r="C8" t="s">
        <v>156</v>
      </c>
      <c r="D8" t="str">
        <f t="shared" si="0"/>
        <v>RICHARD FEYNMANN</v>
      </c>
      <c r="E8" t="str">
        <f t="shared" si="1"/>
        <v>richard feynmann</v>
      </c>
      <c r="F8" t="str">
        <f t="shared" si="2"/>
        <v>Richard Feynmann</v>
      </c>
    </row>
    <row r="10" spans="1:6" ht="15" thickBot="1">
      <c r="A10" s="63" t="s">
        <v>157</v>
      </c>
      <c r="B10" s="63"/>
    </row>
    <row r="11" spans="1:6" ht="15" thickBot="1">
      <c r="C11" s="44" t="s">
        <v>107</v>
      </c>
      <c r="D11" s="44" t="s">
        <v>149</v>
      </c>
      <c r="E11" s="44" t="s">
        <v>150</v>
      </c>
      <c r="F11" s="44" t="s">
        <v>151</v>
      </c>
    </row>
    <row r="12" spans="1:6">
      <c r="C12" t="s">
        <v>153</v>
      </c>
      <c r="D12" t="s">
        <v>158</v>
      </c>
      <c r="E12" t="s">
        <v>162</v>
      </c>
      <c r="F12" t="s">
        <v>152</v>
      </c>
    </row>
    <row r="13" spans="1:6">
      <c r="C13" t="s">
        <v>154</v>
      </c>
      <c r="D13" t="s">
        <v>159</v>
      </c>
      <c r="E13" t="s">
        <v>163</v>
      </c>
      <c r="F13" t="s">
        <v>166</v>
      </c>
    </row>
    <row r="14" spans="1:6">
      <c r="C14" t="s">
        <v>155</v>
      </c>
      <c r="D14" t="s">
        <v>160</v>
      </c>
      <c r="E14" t="s">
        <v>164</v>
      </c>
      <c r="F14" t="s">
        <v>167</v>
      </c>
    </row>
    <row r="15" spans="1:6">
      <c r="C15" t="s">
        <v>156</v>
      </c>
      <c r="D15" t="s">
        <v>161</v>
      </c>
      <c r="E15" t="s">
        <v>165</v>
      </c>
      <c r="F15" t="s">
        <v>168</v>
      </c>
    </row>
  </sheetData>
  <mergeCells count="3">
    <mergeCell ref="A1:B1"/>
    <mergeCell ref="A3:B3"/>
    <mergeCell ref="A10:B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1DAA7-CAAB-4145-A204-2395D99BDB4A}">
  <dimension ref="A1:U13"/>
  <sheetViews>
    <sheetView workbookViewId="0">
      <selection activeCell="G17" sqref="G17"/>
    </sheetView>
  </sheetViews>
  <sheetFormatPr defaultRowHeight="14.4"/>
  <sheetData>
    <row r="1" spans="1:21" ht="15" thickBot="1">
      <c r="A1" s="63" t="s">
        <v>169</v>
      </c>
      <c r="B1" s="63"/>
      <c r="C1" s="63"/>
      <c r="D1" s="63"/>
    </row>
    <row r="3" spans="1:21" ht="15" thickBot="1">
      <c r="A3" s="45" t="s">
        <v>170</v>
      </c>
      <c r="B3" s="43" t="s">
        <v>171</v>
      </c>
      <c r="C3" s="43" t="s">
        <v>172</v>
      </c>
      <c r="D3" s="43" t="s">
        <v>173</v>
      </c>
      <c r="E3" s="43" t="s">
        <v>174</v>
      </c>
      <c r="F3" s="43" t="s">
        <v>175</v>
      </c>
      <c r="G3" s="43" t="s">
        <v>176</v>
      </c>
      <c r="H3" s="43" t="s">
        <v>177</v>
      </c>
      <c r="I3" s="43" t="s">
        <v>178</v>
      </c>
      <c r="J3" s="43" t="s">
        <v>179</v>
      </c>
      <c r="K3" s="43" t="s">
        <v>180</v>
      </c>
      <c r="L3" s="43" t="s">
        <v>181</v>
      </c>
      <c r="M3" s="43" t="s">
        <v>182</v>
      </c>
      <c r="N3" s="43" t="s">
        <v>183</v>
      </c>
      <c r="O3" s="43" t="s">
        <v>184</v>
      </c>
      <c r="P3" s="43" t="s">
        <v>185</v>
      </c>
      <c r="Q3" s="43" t="s">
        <v>186</v>
      </c>
      <c r="R3" s="43" t="s">
        <v>187</v>
      </c>
      <c r="S3" s="43" t="s">
        <v>188</v>
      </c>
      <c r="T3" s="43" t="s">
        <v>189</v>
      </c>
      <c r="U3" s="43" t="s">
        <v>190</v>
      </c>
    </row>
    <row r="4" spans="1:21">
      <c r="A4" s="46">
        <v>1</v>
      </c>
      <c r="B4" s="47" t="s">
        <v>191</v>
      </c>
      <c r="C4" s="2"/>
      <c r="D4" s="2"/>
      <c r="E4" s="2"/>
      <c r="F4" s="2"/>
      <c r="G4" s="2"/>
      <c r="H4" s="2"/>
      <c r="I4" s="2"/>
      <c r="J4" s="2"/>
      <c r="K4" s="2"/>
      <c r="L4" s="47" t="s">
        <v>192</v>
      </c>
      <c r="M4" s="2"/>
      <c r="N4" s="2"/>
      <c r="O4" s="2"/>
      <c r="P4" s="2"/>
      <c r="Q4" s="2"/>
      <c r="R4" s="2"/>
      <c r="S4" s="2"/>
      <c r="T4" s="2"/>
      <c r="U4" s="2"/>
    </row>
    <row r="5" spans="1:21">
      <c r="A5" s="46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47" t="s">
        <v>193</v>
      </c>
      <c r="Q5" s="2"/>
      <c r="R5" s="2"/>
      <c r="S5" s="2"/>
      <c r="T5" s="2"/>
      <c r="U5" s="47" t="s">
        <v>194</v>
      </c>
    </row>
    <row r="6" spans="1:21">
      <c r="A6" s="46">
        <v>3</v>
      </c>
      <c r="B6" s="2"/>
      <c r="C6" s="2"/>
      <c r="D6" s="2"/>
      <c r="E6" s="2"/>
      <c r="F6" s="47" t="s">
        <v>195</v>
      </c>
      <c r="G6" s="2"/>
      <c r="H6" s="2"/>
      <c r="I6" s="2"/>
      <c r="J6" s="47" t="s">
        <v>196</v>
      </c>
      <c r="K6" s="2"/>
      <c r="L6" s="2"/>
      <c r="M6" s="2"/>
      <c r="N6" s="2"/>
      <c r="O6" s="2"/>
      <c r="P6" s="2"/>
      <c r="Q6" s="2"/>
      <c r="R6" s="2"/>
      <c r="S6" s="47" t="s">
        <v>197</v>
      </c>
      <c r="T6" s="2"/>
      <c r="U6" s="2"/>
    </row>
    <row r="7" spans="1:21">
      <c r="A7" s="46">
        <v>4</v>
      </c>
      <c r="B7" s="2"/>
      <c r="C7" s="2"/>
      <c r="D7" s="2"/>
      <c r="E7" s="2"/>
      <c r="F7" s="2"/>
      <c r="G7" s="2"/>
      <c r="H7" s="47" t="s">
        <v>198</v>
      </c>
      <c r="I7" s="2"/>
      <c r="J7" s="2"/>
      <c r="K7" s="2"/>
      <c r="L7" s="47" t="s">
        <v>199</v>
      </c>
      <c r="M7" s="2"/>
      <c r="N7" s="2"/>
      <c r="O7" s="2"/>
      <c r="P7" s="2"/>
      <c r="Q7" s="47" t="s">
        <v>200</v>
      </c>
      <c r="R7" s="2"/>
      <c r="S7" s="2"/>
      <c r="T7" s="2"/>
      <c r="U7" s="2"/>
    </row>
    <row r="8" spans="1:21">
      <c r="A8" s="46">
        <v>5</v>
      </c>
      <c r="B8" s="2"/>
      <c r="C8" s="47" t="s">
        <v>201</v>
      </c>
      <c r="D8" s="2"/>
      <c r="E8" s="2"/>
      <c r="F8" s="2"/>
      <c r="G8" s="2"/>
      <c r="H8" s="2"/>
      <c r="I8" s="2"/>
      <c r="J8" s="2"/>
      <c r="K8" s="2"/>
      <c r="L8" s="2"/>
      <c r="M8" s="2"/>
      <c r="N8" s="47" t="s">
        <v>202</v>
      </c>
      <c r="O8" s="2"/>
      <c r="P8" s="2"/>
      <c r="Q8" s="2"/>
      <c r="R8" s="47" t="s">
        <v>203</v>
      </c>
      <c r="S8" s="2"/>
      <c r="T8" s="2"/>
      <c r="U8" s="2"/>
    </row>
    <row r="9" spans="1:21">
      <c r="A9" s="46">
        <v>6</v>
      </c>
      <c r="B9" s="2"/>
      <c r="C9" s="2"/>
      <c r="D9" s="47" t="s">
        <v>204</v>
      </c>
      <c r="E9" s="2"/>
      <c r="F9" s="2"/>
      <c r="G9" s="47" t="s">
        <v>205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46">
        <v>7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46">
        <v>8</v>
      </c>
      <c r="B11" s="2"/>
      <c r="C11" s="2"/>
      <c r="D11" s="2"/>
      <c r="E11" s="2"/>
      <c r="F11" s="2"/>
      <c r="G11" s="2"/>
      <c r="H11" s="2"/>
      <c r="I11" s="2"/>
      <c r="J11" s="47" t="s">
        <v>206</v>
      </c>
      <c r="K11" s="2"/>
      <c r="L11" s="47" t="s">
        <v>207</v>
      </c>
      <c r="M11" s="2"/>
      <c r="N11" s="2"/>
      <c r="O11" s="2"/>
      <c r="P11" s="2"/>
      <c r="Q11" s="47" t="s">
        <v>208</v>
      </c>
      <c r="R11" s="2"/>
      <c r="S11" s="2"/>
      <c r="T11" s="2"/>
      <c r="U11" s="47" t="s">
        <v>209</v>
      </c>
    </row>
    <row r="12" spans="1:21">
      <c r="A12" s="46">
        <v>9</v>
      </c>
      <c r="B12" s="47" t="s">
        <v>210</v>
      </c>
      <c r="C12" s="2"/>
      <c r="D12" s="2"/>
      <c r="E12" s="2"/>
      <c r="F12" s="2"/>
      <c r="G12" s="2"/>
      <c r="H12" s="47" t="s">
        <v>211</v>
      </c>
      <c r="I12" s="2"/>
      <c r="J12" s="2"/>
      <c r="K12" s="2"/>
      <c r="L12" s="2"/>
      <c r="M12" s="2"/>
      <c r="N12" s="47" t="s">
        <v>212</v>
      </c>
      <c r="O12" s="2"/>
      <c r="P12" s="2"/>
      <c r="Q12" s="2"/>
      <c r="R12" s="2"/>
      <c r="S12" s="2"/>
      <c r="T12" s="2"/>
      <c r="U12" s="2"/>
    </row>
    <row r="13" spans="1:21">
      <c r="A13" s="46">
        <v>10</v>
      </c>
      <c r="B13" s="2"/>
      <c r="C13" s="2"/>
      <c r="D13" s="2"/>
      <c r="E13" s="47" t="s">
        <v>213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</sheetData>
  <sheetProtection sheet="1" objects="1" scenarios="1"/>
  <mergeCells count="1">
    <mergeCell ref="A1:D1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3BDE-AAC5-49E8-BABD-DB58712F0EA5}">
  <dimension ref="A1:AA42"/>
  <sheetViews>
    <sheetView topLeftCell="A6" workbookViewId="0">
      <selection activeCell="G40" sqref="G40"/>
    </sheetView>
  </sheetViews>
  <sheetFormatPr defaultRowHeight="14.4"/>
  <cols>
    <col min="1" max="1" width="9.109375" bestFit="1" customWidth="1"/>
    <col min="2" max="3" width="10.44140625" bestFit="1" customWidth="1"/>
    <col min="4" max="4" width="12.6640625" bestFit="1" customWidth="1"/>
    <col min="5" max="5" width="10.5546875" bestFit="1" customWidth="1"/>
    <col min="6" max="6" width="10.33203125" bestFit="1" customWidth="1"/>
    <col min="7" max="7" width="10.21875" bestFit="1" customWidth="1"/>
    <col min="8" max="8" width="10.5546875" bestFit="1" customWidth="1"/>
    <col min="9" max="9" width="14.109375" bestFit="1" customWidth="1"/>
    <col min="10" max="10" width="9.88671875" bestFit="1" customWidth="1"/>
    <col min="11" max="11" width="10" bestFit="1" customWidth="1"/>
    <col min="12" max="12" width="10.33203125" bestFit="1" customWidth="1"/>
    <col min="13" max="13" width="10.21875" bestFit="1" customWidth="1"/>
    <col min="14" max="14" width="11" bestFit="1" customWidth="1"/>
    <col min="15" max="16" width="10.6640625" bestFit="1" customWidth="1"/>
    <col min="17" max="17" width="10.33203125" bestFit="1" customWidth="1"/>
    <col min="18" max="18" width="10.6640625" bestFit="1" customWidth="1"/>
    <col min="19" max="19" width="10.44140625" bestFit="1" customWidth="1"/>
    <col min="20" max="20" width="10.21875" bestFit="1" customWidth="1"/>
    <col min="21" max="21" width="10.33203125" bestFit="1" customWidth="1"/>
    <col min="22" max="22" width="10.6640625" bestFit="1" customWidth="1"/>
    <col min="23" max="23" width="10.44140625" bestFit="1" customWidth="1"/>
    <col min="24" max="24" width="11.109375" bestFit="1" customWidth="1"/>
    <col min="25" max="26" width="10.33203125" bestFit="1" customWidth="1"/>
    <col min="27" max="27" width="10.21875" bestFit="1" customWidth="1"/>
  </cols>
  <sheetData>
    <row r="1" spans="1:10" ht="17.399999999999999">
      <c r="A1" s="69" t="s">
        <v>214</v>
      </c>
      <c r="B1" s="69"/>
      <c r="C1" s="69"/>
      <c r="D1" s="48"/>
      <c r="E1" s="48"/>
      <c r="F1" s="48"/>
      <c r="G1" s="48"/>
      <c r="H1" s="48"/>
    </row>
    <row r="3" spans="1:10" ht="28.8">
      <c r="A3" s="51" t="s">
        <v>215</v>
      </c>
      <c r="B3" s="51" t="s">
        <v>216</v>
      </c>
      <c r="C3" s="51" t="s">
        <v>36</v>
      </c>
      <c r="D3" s="51" t="s">
        <v>217</v>
      </c>
      <c r="E3" s="51" t="s">
        <v>218</v>
      </c>
      <c r="I3" s="68" t="s">
        <v>219</v>
      </c>
      <c r="J3" s="68"/>
    </row>
    <row r="4" spans="1:10">
      <c r="A4" s="9" t="s">
        <v>220</v>
      </c>
      <c r="B4" s="9">
        <v>5</v>
      </c>
      <c r="C4" s="9">
        <v>200</v>
      </c>
      <c r="D4" s="50">
        <v>40</v>
      </c>
      <c r="E4" s="50" t="s">
        <v>221</v>
      </c>
      <c r="I4" s="49" t="s">
        <v>222</v>
      </c>
      <c r="J4" s="49" t="s">
        <v>244</v>
      </c>
    </row>
    <row r="5" spans="1:10">
      <c r="A5" s="9" t="s">
        <v>223</v>
      </c>
      <c r="B5" s="9">
        <v>6</v>
      </c>
      <c r="C5" s="9">
        <v>300</v>
      </c>
      <c r="D5" s="50">
        <v>50</v>
      </c>
      <c r="E5" s="50" t="s">
        <v>224</v>
      </c>
      <c r="I5" s="9" t="s">
        <v>225</v>
      </c>
      <c r="J5" s="9">
        <f>VLOOKUP(J4,A4:E29,4,FALSE)</f>
        <v>32</v>
      </c>
    </row>
    <row r="6" spans="1:10">
      <c r="A6" s="9" t="s">
        <v>226</v>
      </c>
      <c r="B6" s="9">
        <v>1</v>
      </c>
      <c r="C6" s="9">
        <v>50</v>
      </c>
      <c r="D6" s="50">
        <v>50</v>
      </c>
      <c r="E6" s="50" t="s">
        <v>227</v>
      </c>
      <c r="I6" s="9" t="s">
        <v>228</v>
      </c>
      <c r="J6" s="9" t="str">
        <f>VLOOKUP(J4,A4:E29,5,FALSE)</f>
        <v>Customer K</v>
      </c>
    </row>
    <row r="7" spans="1:10">
      <c r="A7" s="9" t="s">
        <v>229</v>
      </c>
      <c r="B7" s="9">
        <v>9</v>
      </c>
      <c r="C7" s="9">
        <v>350</v>
      </c>
      <c r="D7" s="50">
        <v>38.888888888888886</v>
      </c>
      <c r="E7" s="50" t="s">
        <v>230</v>
      </c>
      <c r="I7" s="9" t="s">
        <v>233</v>
      </c>
      <c r="J7" s="9">
        <f>VLOOKUP(J4,A4:E29,4,FALSE) * VLOOKUP(J4,A4:E29,2,FALSE)</f>
        <v>320</v>
      </c>
    </row>
    <row r="8" spans="1:10">
      <c r="A8" s="9" t="s">
        <v>231</v>
      </c>
      <c r="B8" s="9">
        <v>2</v>
      </c>
      <c r="C8" s="9">
        <v>90</v>
      </c>
      <c r="D8" s="50">
        <v>45</v>
      </c>
      <c r="E8" s="50" t="s">
        <v>232</v>
      </c>
      <c r="I8" s="9" t="s">
        <v>216</v>
      </c>
      <c r="J8" s="9">
        <f>VLOOKUP(J4,A4:E29,2,FALSE)</f>
        <v>10</v>
      </c>
    </row>
    <row r="9" spans="1:10">
      <c r="A9" s="9" t="s">
        <v>234</v>
      </c>
      <c r="B9" s="9">
        <v>3</v>
      </c>
      <c r="C9" s="9">
        <v>200</v>
      </c>
      <c r="D9" s="50">
        <v>66.666666666666671</v>
      </c>
      <c r="E9" s="50" t="s">
        <v>235</v>
      </c>
      <c r="I9" s="9" t="s">
        <v>36</v>
      </c>
      <c r="J9" s="9">
        <f>VLOOKUP(J4,A4:E29,3,FALSE)</f>
        <v>320</v>
      </c>
    </row>
    <row r="10" spans="1:10">
      <c r="A10" s="9" t="s">
        <v>236</v>
      </c>
      <c r="B10" s="9">
        <v>4</v>
      </c>
      <c r="C10" s="9">
        <v>350</v>
      </c>
      <c r="D10" s="50">
        <v>87.5</v>
      </c>
      <c r="E10" s="50" t="s">
        <v>237</v>
      </c>
    </row>
    <row r="11" spans="1:10">
      <c r="A11" s="9" t="s">
        <v>238</v>
      </c>
      <c r="B11" s="9">
        <v>9</v>
      </c>
      <c r="C11" s="9">
        <v>333</v>
      </c>
      <c r="D11" s="9">
        <v>37</v>
      </c>
      <c r="E11" s="50" t="s">
        <v>239</v>
      </c>
    </row>
    <row r="12" spans="1:10">
      <c r="A12" s="9" t="s">
        <v>240</v>
      </c>
      <c r="B12" s="9">
        <v>10</v>
      </c>
      <c r="C12" s="9">
        <v>410</v>
      </c>
      <c r="D12" s="9">
        <v>41</v>
      </c>
      <c r="E12" s="50" t="s">
        <v>241</v>
      </c>
    </row>
    <row r="13" spans="1:10">
      <c r="A13" s="9" t="s">
        <v>242</v>
      </c>
      <c r="B13" s="9">
        <v>7</v>
      </c>
      <c r="C13" s="9">
        <v>280</v>
      </c>
      <c r="D13" s="9">
        <v>40</v>
      </c>
      <c r="E13" s="50" t="s">
        <v>243</v>
      </c>
    </row>
    <row r="14" spans="1:10">
      <c r="A14" s="9" t="s">
        <v>244</v>
      </c>
      <c r="B14" s="9">
        <v>10</v>
      </c>
      <c r="C14" s="9">
        <v>320</v>
      </c>
      <c r="D14" s="9">
        <v>32</v>
      </c>
      <c r="E14" s="50" t="s">
        <v>245</v>
      </c>
    </row>
    <row r="15" spans="1:10">
      <c r="A15" s="9" t="s">
        <v>246</v>
      </c>
      <c r="B15" s="9">
        <v>8</v>
      </c>
      <c r="C15" s="9">
        <v>272</v>
      </c>
      <c r="D15" s="9">
        <v>34</v>
      </c>
      <c r="E15" s="50" t="s">
        <v>247</v>
      </c>
    </row>
    <row r="16" spans="1:10">
      <c r="A16" s="9" t="s">
        <v>248</v>
      </c>
      <c r="B16" s="9">
        <v>10</v>
      </c>
      <c r="C16" s="9">
        <v>300</v>
      </c>
      <c r="D16" s="9">
        <v>30</v>
      </c>
      <c r="E16" s="50" t="s">
        <v>249</v>
      </c>
    </row>
    <row r="17" spans="1:27">
      <c r="A17" s="9" t="s">
        <v>250</v>
      </c>
      <c r="B17" s="9">
        <v>4</v>
      </c>
      <c r="C17" s="9">
        <v>168</v>
      </c>
      <c r="D17" s="9">
        <v>42</v>
      </c>
      <c r="E17" s="50" t="s">
        <v>251</v>
      </c>
    </row>
    <row r="18" spans="1:27">
      <c r="A18" s="9" t="s">
        <v>252</v>
      </c>
      <c r="B18" s="9">
        <v>9</v>
      </c>
      <c r="C18" s="9">
        <v>279</v>
      </c>
      <c r="D18" s="9">
        <v>31</v>
      </c>
      <c r="E18" s="50" t="s">
        <v>253</v>
      </c>
    </row>
    <row r="19" spans="1:27">
      <c r="A19" s="9" t="s">
        <v>254</v>
      </c>
      <c r="B19" s="9">
        <v>8</v>
      </c>
      <c r="C19" s="9">
        <v>320</v>
      </c>
      <c r="D19" s="9">
        <v>40</v>
      </c>
      <c r="E19" s="50" t="s">
        <v>255</v>
      </c>
    </row>
    <row r="20" spans="1:27">
      <c r="A20" s="9" t="s">
        <v>256</v>
      </c>
      <c r="B20" s="9">
        <v>3</v>
      </c>
      <c r="C20" s="9">
        <v>144</v>
      </c>
      <c r="D20" s="9">
        <v>48</v>
      </c>
      <c r="E20" s="50" t="s">
        <v>257</v>
      </c>
    </row>
    <row r="21" spans="1:27">
      <c r="A21" s="9" t="s">
        <v>258</v>
      </c>
      <c r="B21" s="9">
        <v>10</v>
      </c>
      <c r="C21" s="9">
        <v>380</v>
      </c>
      <c r="D21" s="9">
        <v>38</v>
      </c>
      <c r="E21" s="50" t="s">
        <v>259</v>
      </c>
    </row>
    <row r="22" spans="1:27">
      <c r="A22" s="9" t="s">
        <v>260</v>
      </c>
      <c r="B22" s="9">
        <v>4</v>
      </c>
      <c r="C22" s="9">
        <v>192</v>
      </c>
      <c r="D22" s="9">
        <v>48</v>
      </c>
      <c r="E22" s="50" t="s">
        <v>261</v>
      </c>
    </row>
    <row r="23" spans="1:27">
      <c r="A23" s="9" t="s">
        <v>262</v>
      </c>
      <c r="B23" s="9">
        <v>4</v>
      </c>
      <c r="C23" s="9">
        <v>160</v>
      </c>
      <c r="D23" s="9">
        <v>40</v>
      </c>
      <c r="E23" s="50" t="s">
        <v>263</v>
      </c>
    </row>
    <row r="24" spans="1:27">
      <c r="A24" s="9" t="s">
        <v>264</v>
      </c>
      <c r="B24" s="9">
        <v>5</v>
      </c>
      <c r="C24" s="9">
        <v>155</v>
      </c>
      <c r="D24" s="9">
        <v>31</v>
      </c>
      <c r="E24" s="50" t="s">
        <v>265</v>
      </c>
    </row>
    <row r="25" spans="1:27">
      <c r="A25" s="9" t="s">
        <v>266</v>
      </c>
      <c r="B25" s="9">
        <v>8</v>
      </c>
      <c r="C25" s="9">
        <v>352</v>
      </c>
      <c r="D25" s="9">
        <v>44</v>
      </c>
      <c r="E25" s="50" t="s">
        <v>267</v>
      </c>
    </row>
    <row r="26" spans="1:27">
      <c r="A26" s="9" t="s">
        <v>268</v>
      </c>
      <c r="B26" s="9">
        <v>8</v>
      </c>
      <c r="C26" s="9">
        <v>400</v>
      </c>
      <c r="D26" s="9">
        <v>50</v>
      </c>
      <c r="E26" s="50" t="s">
        <v>269</v>
      </c>
    </row>
    <row r="27" spans="1:27">
      <c r="A27" s="9" t="s">
        <v>270</v>
      </c>
      <c r="B27" s="9">
        <v>8</v>
      </c>
      <c r="C27" s="9">
        <v>280</v>
      </c>
      <c r="D27" s="9">
        <v>35</v>
      </c>
      <c r="E27" s="50" t="s">
        <v>271</v>
      </c>
    </row>
    <row r="28" spans="1:27">
      <c r="A28" s="9" t="s">
        <v>272</v>
      </c>
      <c r="B28" s="9">
        <v>10</v>
      </c>
      <c r="C28" s="9">
        <v>350</v>
      </c>
      <c r="D28" s="9">
        <v>35</v>
      </c>
      <c r="E28" s="50" t="s">
        <v>273</v>
      </c>
    </row>
    <row r="29" spans="1:27">
      <c r="A29" s="9" t="s">
        <v>274</v>
      </c>
      <c r="B29" s="9">
        <v>3</v>
      </c>
      <c r="C29" s="9">
        <v>102</v>
      </c>
      <c r="D29" s="9">
        <v>34</v>
      </c>
      <c r="E29" s="50" t="s">
        <v>275</v>
      </c>
    </row>
    <row r="32" spans="1:27" ht="28.8">
      <c r="A32" s="51" t="s">
        <v>215</v>
      </c>
      <c r="B32" s="9" t="s">
        <v>220</v>
      </c>
      <c r="C32" s="9" t="s">
        <v>223</v>
      </c>
      <c r="D32" s="9" t="s">
        <v>226</v>
      </c>
      <c r="E32" s="9" t="s">
        <v>229</v>
      </c>
      <c r="F32" s="9" t="s">
        <v>231</v>
      </c>
      <c r="G32" s="9" t="s">
        <v>234</v>
      </c>
      <c r="H32" s="9" t="s">
        <v>236</v>
      </c>
      <c r="I32" s="9" t="s">
        <v>238</v>
      </c>
      <c r="J32" s="9" t="s">
        <v>240</v>
      </c>
      <c r="K32" s="9" t="s">
        <v>242</v>
      </c>
      <c r="L32" s="9" t="s">
        <v>244</v>
      </c>
      <c r="M32" s="9" t="s">
        <v>246</v>
      </c>
      <c r="N32" s="9" t="s">
        <v>248</v>
      </c>
      <c r="O32" s="9" t="s">
        <v>250</v>
      </c>
      <c r="P32" s="9" t="s">
        <v>252</v>
      </c>
      <c r="Q32" s="9" t="s">
        <v>254</v>
      </c>
      <c r="R32" s="9" t="s">
        <v>256</v>
      </c>
      <c r="S32" s="9" t="s">
        <v>258</v>
      </c>
      <c r="T32" s="9" t="s">
        <v>260</v>
      </c>
      <c r="U32" s="9" t="s">
        <v>262</v>
      </c>
      <c r="V32" s="9" t="s">
        <v>264</v>
      </c>
      <c r="W32" s="9" t="s">
        <v>266</v>
      </c>
      <c r="X32" s="9" t="s">
        <v>268</v>
      </c>
      <c r="Y32" s="9" t="s">
        <v>270</v>
      </c>
      <c r="Z32" s="9" t="s">
        <v>272</v>
      </c>
      <c r="AA32" s="9" t="s">
        <v>274</v>
      </c>
    </row>
    <row r="33" spans="1:27">
      <c r="A33" s="51" t="s">
        <v>216</v>
      </c>
      <c r="B33" s="9">
        <v>5</v>
      </c>
      <c r="C33" s="9">
        <v>6</v>
      </c>
      <c r="D33" s="9">
        <v>1</v>
      </c>
      <c r="E33" s="9">
        <v>9</v>
      </c>
      <c r="F33" s="9">
        <v>2</v>
      </c>
      <c r="G33" s="9">
        <v>3</v>
      </c>
      <c r="H33" s="9">
        <v>4</v>
      </c>
      <c r="I33" s="9">
        <v>9</v>
      </c>
      <c r="J33" s="9">
        <v>10</v>
      </c>
      <c r="K33" s="9">
        <v>7</v>
      </c>
      <c r="L33" s="9">
        <v>10</v>
      </c>
      <c r="M33" s="9">
        <v>8</v>
      </c>
      <c r="N33" s="9">
        <v>10</v>
      </c>
      <c r="O33" s="9">
        <v>4</v>
      </c>
      <c r="P33" s="9">
        <v>9</v>
      </c>
      <c r="Q33" s="9">
        <v>8</v>
      </c>
      <c r="R33" s="9">
        <v>3</v>
      </c>
      <c r="S33" s="9">
        <v>10</v>
      </c>
      <c r="T33" s="9">
        <v>4</v>
      </c>
      <c r="U33" s="9">
        <v>4</v>
      </c>
      <c r="V33" s="9">
        <v>5</v>
      </c>
      <c r="W33" s="9">
        <v>8</v>
      </c>
      <c r="X33" s="9">
        <v>8</v>
      </c>
      <c r="Y33" s="9">
        <v>8</v>
      </c>
      <c r="Z33" s="9">
        <v>10</v>
      </c>
      <c r="AA33" s="9">
        <v>3</v>
      </c>
    </row>
    <row r="34" spans="1:27">
      <c r="A34" s="51" t="s">
        <v>36</v>
      </c>
      <c r="B34" s="9">
        <v>200</v>
      </c>
      <c r="C34" s="9">
        <v>300</v>
      </c>
      <c r="D34" s="9">
        <v>50</v>
      </c>
      <c r="E34" s="9">
        <v>350</v>
      </c>
      <c r="F34" s="9">
        <v>90</v>
      </c>
      <c r="G34" s="9">
        <v>200</v>
      </c>
      <c r="H34" s="9">
        <v>350</v>
      </c>
      <c r="I34" s="9">
        <v>333</v>
      </c>
      <c r="J34" s="9">
        <v>410</v>
      </c>
      <c r="K34" s="9">
        <v>280</v>
      </c>
      <c r="L34" s="9">
        <v>320</v>
      </c>
      <c r="M34" s="9">
        <v>272</v>
      </c>
      <c r="N34" s="9">
        <v>300</v>
      </c>
      <c r="O34" s="9">
        <v>168</v>
      </c>
      <c r="P34" s="9">
        <v>279</v>
      </c>
      <c r="Q34" s="9">
        <v>320</v>
      </c>
      <c r="R34" s="9">
        <v>144</v>
      </c>
      <c r="S34" s="9">
        <v>380</v>
      </c>
      <c r="T34" s="9">
        <v>192</v>
      </c>
      <c r="U34" s="9">
        <v>160</v>
      </c>
      <c r="V34" s="9">
        <v>155</v>
      </c>
      <c r="W34" s="9">
        <v>352</v>
      </c>
      <c r="X34" s="9">
        <v>400</v>
      </c>
      <c r="Y34" s="9">
        <v>280</v>
      </c>
      <c r="Z34" s="9">
        <v>350</v>
      </c>
      <c r="AA34" s="9">
        <v>102</v>
      </c>
    </row>
    <row r="35" spans="1:27">
      <c r="A35" s="51" t="s">
        <v>217</v>
      </c>
      <c r="B35" s="50">
        <v>40</v>
      </c>
      <c r="C35" s="50">
        <v>50</v>
      </c>
      <c r="D35" s="50">
        <v>50</v>
      </c>
      <c r="E35" s="50">
        <v>38.888888888888886</v>
      </c>
      <c r="F35" s="50">
        <v>45</v>
      </c>
      <c r="G35" s="50">
        <v>66.666666666666671</v>
      </c>
      <c r="H35" s="50">
        <v>87.5</v>
      </c>
      <c r="I35" s="9">
        <v>37</v>
      </c>
      <c r="J35" s="9">
        <v>41</v>
      </c>
      <c r="K35" s="9">
        <v>40</v>
      </c>
      <c r="L35" s="9">
        <v>32</v>
      </c>
      <c r="M35" s="9">
        <v>34</v>
      </c>
      <c r="N35" s="9">
        <v>30</v>
      </c>
      <c r="O35" s="9">
        <v>42</v>
      </c>
      <c r="P35" s="9">
        <v>31</v>
      </c>
      <c r="Q35" s="9">
        <v>40</v>
      </c>
      <c r="R35" s="9">
        <v>48</v>
      </c>
      <c r="S35" s="9">
        <v>38</v>
      </c>
      <c r="T35" s="9">
        <v>48</v>
      </c>
      <c r="U35" s="9">
        <v>40</v>
      </c>
      <c r="V35" s="9">
        <v>31</v>
      </c>
      <c r="W35" s="9">
        <v>44</v>
      </c>
      <c r="X35" s="9">
        <v>50</v>
      </c>
      <c r="Y35" s="9">
        <v>35</v>
      </c>
      <c r="Z35" s="9">
        <v>35</v>
      </c>
      <c r="AA35" s="9">
        <v>34</v>
      </c>
    </row>
    <row r="36" spans="1:27">
      <c r="A36" s="51" t="s">
        <v>218</v>
      </c>
      <c r="B36" s="50" t="s">
        <v>221</v>
      </c>
      <c r="C36" s="50" t="s">
        <v>224</v>
      </c>
      <c r="D36" s="50" t="s">
        <v>227</v>
      </c>
      <c r="E36" s="50" t="s">
        <v>230</v>
      </c>
      <c r="F36" s="50" t="s">
        <v>232</v>
      </c>
      <c r="G36" s="50" t="s">
        <v>235</v>
      </c>
      <c r="H36" s="50" t="s">
        <v>237</v>
      </c>
      <c r="I36" s="50" t="s">
        <v>239</v>
      </c>
      <c r="J36" s="50" t="s">
        <v>241</v>
      </c>
      <c r="K36" s="50" t="s">
        <v>243</v>
      </c>
      <c r="L36" s="50" t="s">
        <v>245</v>
      </c>
      <c r="M36" s="50" t="s">
        <v>247</v>
      </c>
      <c r="N36" s="50" t="s">
        <v>249</v>
      </c>
      <c r="O36" s="50" t="s">
        <v>251</v>
      </c>
      <c r="P36" s="50" t="s">
        <v>253</v>
      </c>
      <c r="Q36" s="50" t="s">
        <v>255</v>
      </c>
      <c r="R36" s="50" t="s">
        <v>257</v>
      </c>
      <c r="S36" s="50" t="s">
        <v>259</v>
      </c>
      <c r="T36" s="50" t="s">
        <v>261</v>
      </c>
      <c r="U36" s="50" t="s">
        <v>263</v>
      </c>
      <c r="V36" s="50" t="s">
        <v>265</v>
      </c>
      <c r="W36" s="50" t="s">
        <v>267</v>
      </c>
      <c r="X36" s="50" t="s">
        <v>269</v>
      </c>
      <c r="Y36" s="50" t="s">
        <v>271</v>
      </c>
      <c r="Z36" s="50" t="s">
        <v>273</v>
      </c>
      <c r="AA36" s="50" t="s">
        <v>275</v>
      </c>
    </row>
    <row r="38" spans="1:27">
      <c r="D38" s="49" t="s">
        <v>222</v>
      </c>
      <c r="E38" s="49" t="s">
        <v>229</v>
      </c>
    </row>
    <row r="39" spans="1:27">
      <c r="D39" s="9" t="s">
        <v>225</v>
      </c>
      <c r="E39" s="50">
        <f>HLOOKUP(E38,B32:AA36,4,FALSE)</f>
        <v>38.888888888888886</v>
      </c>
    </row>
    <row r="40" spans="1:27">
      <c r="D40" s="9" t="s">
        <v>228</v>
      </c>
      <c r="E40" s="9" t="str">
        <f>HLOOKUP(E38,B32:AA36,5,FALSE)</f>
        <v>Customer D</v>
      </c>
    </row>
    <row r="41" spans="1:27">
      <c r="D41" s="9" t="s">
        <v>216</v>
      </c>
      <c r="E41" s="9">
        <f>HLOOKUP(E38,B32:AA36,2,FALSE)</f>
        <v>9</v>
      </c>
    </row>
    <row r="42" spans="1:27">
      <c r="D42" s="9" t="s">
        <v>36</v>
      </c>
      <c r="E42" s="9">
        <f>HLOOKUP(E38,B32:AA36,3,FALSE)</f>
        <v>350</v>
      </c>
    </row>
  </sheetData>
  <mergeCells count="2">
    <mergeCell ref="I3:J3"/>
    <mergeCell ref="A1:C1"/>
  </mergeCells>
  <dataValidations count="2">
    <dataValidation type="list" allowBlank="1" showInputMessage="1" showErrorMessage="1" error="Invalid agent" prompt="Select the Sales Agent" sqref="J4" xr:uid="{300F8BDE-2E3D-4DC4-90E9-0F7C82A57B91}">
      <formula1>$A$4:$A$29</formula1>
    </dataValidation>
    <dataValidation type="list" allowBlank="1" showInputMessage="1" showErrorMessage="1" error="Invalid Sales Agent" prompt="Select Sales Agent" sqref="E38" xr:uid="{EDFBB9E9-5F8C-4B43-B03C-40AB17BB12D4}">
      <formula1>$B$32:$AA$32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A4F55-CAD1-49F7-A8EB-DD8BF5EC43C9}">
  <dimension ref="B1:I17"/>
  <sheetViews>
    <sheetView topLeftCell="B1" zoomScaleNormal="100" workbookViewId="0">
      <selection activeCell="K17" sqref="K17"/>
    </sheetView>
  </sheetViews>
  <sheetFormatPr defaultRowHeight="14.4"/>
  <cols>
    <col min="5" max="5" width="14.21875" bestFit="1" customWidth="1"/>
    <col min="6" max="6" width="11.5546875" bestFit="1" customWidth="1"/>
    <col min="7" max="7" width="7.44140625" bestFit="1" customWidth="1"/>
    <col min="9" max="9" width="11.5546875" bestFit="1" customWidth="1"/>
  </cols>
  <sheetData>
    <row r="1" spans="2:9" ht="15" thickBot="1">
      <c r="B1" s="63" t="s">
        <v>276</v>
      </c>
      <c r="C1" s="63"/>
      <c r="D1" s="63"/>
    </row>
    <row r="3" spans="2:9" ht="15" thickBot="1">
      <c r="E3" s="55" t="s">
        <v>107</v>
      </c>
      <c r="F3" s="55" t="s">
        <v>277</v>
      </c>
      <c r="G3" s="55" t="s">
        <v>278</v>
      </c>
      <c r="I3" s="55" t="s">
        <v>277</v>
      </c>
    </row>
    <row r="4" spans="2:9">
      <c r="E4" s="53" t="s">
        <v>152</v>
      </c>
      <c r="F4" s="53" t="s">
        <v>286</v>
      </c>
      <c r="G4" s="54">
        <v>60270</v>
      </c>
      <c r="I4" s="53" t="s">
        <v>286</v>
      </c>
    </row>
    <row r="5" spans="2:9">
      <c r="E5" s="9" t="s">
        <v>279</v>
      </c>
      <c r="F5" s="9" t="s">
        <v>287</v>
      </c>
      <c r="G5" s="52">
        <v>39627</v>
      </c>
      <c r="I5" s="9" t="s">
        <v>287</v>
      </c>
    </row>
    <row r="6" spans="2:9">
      <c r="E6" s="9" t="s">
        <v>280</v>
      </c>
      <c r="F6" s="9" t="s">
        <v>286</v>
      </c>
      <c r="G6" s="52">
        <v>29727</v>
      </c>
      <c r="I6" s="9" t="s">
        <v>288</v>
      </c>
    </row>
    <row r="7" spans="2:9">
      <c r="E7" s="9" t="s">
        <v>281</v>
      </c>
      <c r="F7" s="9" t="s">
        <v>287</v>
      </c>
      <c r="G7" s="52">
        <v>93668</v>
      </c>
    </row>
    <row r="8" spans="2:9">
      <c r="E8" s="9" t="s">
        <v>282</v>
      </c>
      <c r="F8" s="9" t="s">
        <v>286</v>
      </c>
      <c r="G8" s="52">
        <v>134000</v>
      </c>
    </row>
    <row r="9" spans="2:9">
      <c r="E9" s="9" t="s">
        <v>283</v>
      </c>
      <c r="F9" s="9" t="s">
        <v>287</v>
      </c>
      <c r="G9" s="52">
        <v>34808</v>
      </c>
    </row>
    <row r="10" spans="2:9">
      <c r="E10" s="9" t="s">
        <v>284</v>
      </c>
      <c r="F10" s="9" t="s">
        <v>287</v>
      </c>
      <c r="G10" s="52">
        <v>134468</v>
      </c>
    </row>
    <row r="11" spans="2:9">
      <c r="E11" s="9" t="s">
        <v>285</v>
      </c>
      <c r="F11" s="9" t="s">
        <v>288</v>
      </c>
      <c r="G11" s="52">
        <v>45000</v>
      </c>
    </row>
    <row r="12" spans="2:9">
      <c r="G12" s="32">
        <f>SUM(G4:G11)</f>
        <v>571568</v>
      </c>
      <c r="H12" t="s">
        <v>289</v>
      </c>
    </row>
    <row r="13" spans="2:9">
      <c r="G13" s="32">
        <f>AVERAGE(G4:G11)</f>
        <v>71446</v>
      </c>
      <c r="H13" t="s">
        <v>290</v>
      </c>
    </row>
    <row r="14" spans="2:9">
      <c r="E14">
        <f>COUNTA(E4:E11)</f>
        <v>8</v>
      </c>
      <c r="F14">
        <f>ROWS(I4:I6)</f>
        <v>3</v>
      </c>
      <c r="G14">
        <f>COUNT(G4:G11)</f>
        <v>8</v>
      </c>
      <c r="H14" t="s">
        <v>291</v>
      </c>
    </row>
    <row r="15" spans="2:9">
      <c r="G15" s="32">
        <f>MIN(G4:G11)</f>
        <v>29727</v>
      </c>
      <c r="H15" t="s">
        <v>292</v>
      </c>
    </row>
    <row r="16" spans="2:9">
      <c r="G16" s="32">
        <f>MAX(G4:G11)</f>
        <v>134468</v>
      </c>
      <c r="H16" t="s">
        <v>293</v>
      </c>
    </row>
    <row r="17" spans="7:8">
      <c r="G17">
        <f>AVERAGEIFS(G4:G11,F4:F11,"Sales")</f>
        <v>75642.75</v>
      </c>
      <c r="H17" t="s">
        <v>294</v>
      </c>
    </row>
  </sheetData>
  <mergeCells count="1">
    <mergeCell ref="B1:D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0DC5-F573-4A8A-87A3-3DC461D5D3A2}">
  <dimension ref="A1:I41"/>
  <sheetViews>
    <sheetView topLeftCell="A11" workbookViewId="0">
      <selection activeCell="L4" sqref="L4"/>
    </sheetView>
  </sheetViews>
  <sheetFormatPr defaultRowHeight="14.4"/>
  <sheetData>
    <row r="1" spans="1:7" ht="15" thickBot="1">
      <c r="A1" s="63" t="s">
        <v>295</v>
      </c>
      <c r="B1" s="63"/>
      <c r="C1" s="63"/>
      <c r="D1" s="63"/>
    </row>
    <row r="3" spans="1:7" ht="15" thickBot="1">
      <c r="A3" s="63" t="s">
        <v>296</v>
      </c>
      <c r="B3" s="63"/>
    </row>
    <row r="5" spans="1:7">
      <c r="C5">
        <v>270</v>
      </c>
      <c r="D5" t="s">
        <v>297</v>
      </c>
      <c r="F5" t="s">
        <v>303</v>
      </c>
      <c r="G5" t="s">
        <v>309</v>
      </c>
    </row>
    <row r="6" spans="1:7">
      <c r="C6">
        <v>450</v>
      </c>
      <c r="D6" t="s">
        <v>298</v>
      </c>
      <c r="F6" t="s">
        <v>304</v>
      </c>
      <c r="G6" t="s">
        <v>310</v>
      </c>
    </row>
    <row r="7" spans="1:7">
      <c r="C7">
        <v>781</v>
      </c>
      <c r="D7" t="s">
        <v>299</v>
      </c>
      <c r="F7" t="s">
        <v>305</v>
      </c>
      <c r="G7" t="s">
        <v>311</v>
      </c>
    </row>
    <row r="8" spans="1:7">
      <c r="C8">
        <v>562</v>
      </c>
      <c r="D8" t="s">
        <v>300</v>
      </c>
      <c r="F8" t="s">
        <v>306</v>
      </c>
      <c r="G8" t="s">
        <v>312</v>
      </c>
    </row>
    <row r="9" spans="1:7">
      <c r="C9">
        <v>124</v>
      </c>
      <c r="D9" t="s">
        <v>301</v>
      </c>
      <c r="F9" t="s">
        <v>307</v>
      </c>
      <c r="G9" t="s">
        <v>313</v>
      </c>
    </row>
    <row r="10" spans="1:7">
      <c r="C10">
        <v>892</v>
      </c>
      <c r="D10" t="s">
        <v>302</v>
      </c>
      <c r="F10" t="s">
        <v>308</v>
      </c>
      <c r="G10" t="s">
        <v>314</v>
      </c>
    </row>
    <row r="12" spans="1:7" ht="15" thickBot="1">
      <c r="A12" s="63" t="s">
        <v>315</v>
      </c>
      <c r="B12" s="63"/>
    </row>
    <row r="14" spans="1:7">
      <c r="C14">
        <v>270</v>
      </c>
      <c r="D14" t="str">
        <f>"ID "&amp;C14</f>
        <v>ID 270</v>
      </c>
      <c r="F14" t="s">
        <v>303</v>
      </c>
      <c r="G14" t="str">
        <f>"ID-"&amp;F14&amp;" Sales"</f>
        <v>ID-Tom Sales</v>
      </c>
    </row>
    <row r="15" spans="1:7">
      <c r="C15">
        <v>450</v>
      </c>
      <c r="D15" t="str">
        <f t="shared" ref="D15:D19" si="0">"ID "&amp;C15</f>
        <v>ID 450</v>
      </c>
      <c r="F15" t="s">
        <v>304</v>
      </c>
      <c r="G15" t="str">
        <f t="shared" ref="G15:G19" si="1">"ID-"&amp;F15&amp;" Sales"</f>
        <v>ID-Luna Sales</v>
      </c>
    </row>
    <row r="16" spans="1:7">
      <c r="C16">
        <v>781</v>
      </c>
      <c r="D16" t="str">
        <f t="shared" si="0"/>
        <v>ID 781</v>
      </c>
      <c r="F16" t="s">
        <v>305</v>
      </c>
      <c r="G16" t="str">
        <f t="shared" si="1"/>
        <v>ID-Sara Sales</v>
      </c>
    </row>
    <row r="17" spans="1:9">
      <c r="C17">
        <v>562</v>
      </c>
      <c r="D17" t="str">
        <f t="shared" si="0"/>
        <v>ID 562</v>
      </c>
      <c r="F17" t="s">
        <v>306</v>
      </c>
      <c r="G17" t="str">
        <f t="shared" si="1"/>
        <v>ID-Leena Sales</v>
      </c>
    </row>
    <row r="18" spans="1:9">
      <c r="C18">
        <v>124</v>
      </c>
      <c r="D18" t="str">
        <f t="shared" si="0"/>
        <v>ID 124</v>
      </c>
      <c r="F18" t="s">
        <v>307</v>
      </c>
      <c r="G18" t="str">
        <f t="shared" si="1"/>
        <v>ID-Arthur Sales</v>
      </c>
    </row>
    <row r="19" spans="1:9">
      <c r="C19">
        <v>892</v>
      </c>
      <c r="D19" t="str">
        <f t="shared" si="0"/>
        <v>ID 892</v>
      </c>
      <c r="F19" t="s">
        <v>316</v>
      </c>
      <c r="G19" t="str">
        <f t="shared" si="1"/>
        <v>ID-Leila Sales</v>
      </c>
    </row>
    <row r="21" spans="1:9" ht="15" thickBot="1">
      <c r="A21" s="63" t="s">
        <v>317</v>
      </c>
      <c r="B21" s="63"/>
    </row>
    <row r="23" spans="1:9">
      <c r="C23" s="56">
        <v>270</v>
      </c>
      <c r="F23" s="57" t="s">
        <v>303</v>
      </c>
      <c r="I23" t="s">
        <v>318</v>
      </c>
    </row>
    <row r="24" spans="1:9">
      <c r="C24" s="56">
        <v>450</v>
      </c>
      <c r="F24" s="57" t="s">
        <v>304</v>
      </c>
    </row>
    <row r="25" spans="1:9">
      <c r="C25" s="56">
        <v>781</v>
      </c>
      <c r="F25" s="57" t="s">
        <v>305</v>
      </c>
    </row>
    <row r="26" spans="1:9">
      <c r="C26" s="56">
        <v>562</v>
      </c>
      <c r="F26" s="57" t="s">
        <v>306</v>
      </c>
    </row>
    <row r="27" spans="1:9">
      <c r="C27" s="56">
        <v>124</v>
      </c>
      <c r="F27" s="57" t="s">
        <v>307</v>
      </c>
    </row>
    <row r="28" spans="1:9">
      <c r="C28" s="56">
        <v>892</v>
      </c>
      <c r="F28" s="57" t="s">
        <v>316</v>
      </c>
    </row>
    <row r="30" spans="1:9">
      <c r="D30" s="58">
        <v>270</v>
      </c>
    </row>
    <row r="31" spans="1:9">
      <c r="D31" s="58">
        <v>450</v>
      </c>
    </row>
    <row r="32" spans="1:9">
      <c r="D32" s="58">
        <v>781</v>
      </c>
    </row>
    <row r="33" spans="4:4">
      <c r="D33" s="58">
        <v>562</v>
      </c>
    </row>
    <row r="34" spans="4:4">
      <c r="D34" s="58">
        <v>124</v>
      </c>
    </row>
    <row r="35" spans="4:4">
      <c r="D35" s="58">
        <v>892</v>
      </c>
    </row>
    <row r="36" spans="4:4">
      <c r="D36" s="58" t="s">
        <v>303</v>
      </c>
    </row>
    <row r="37" spans="4:4">
      <c r="D37" s="58" t="s">
        <v>304</v>
      </c>
    </row>
    <row r="38" spans="4:4">
      <c r="D38" s="58" t="s">
        <v>305</v>
      </c>
    </row>
    <row r="39" spans="4:4">
      <c r="D39" s="58" t="s">
        <v>306</v>
      </c>
    </row>
    <row r="40" spans="4:4">
      <c r="D40" s="58" t="s">
        <v>307</v>
      </c>
    </row>
    <row r="41" spans="4:4">
      <c r="D41" s="58" t="s">
        <v>316</v>
      </c>
    </row>
  </sheetData>
  <mergeCells count="4">
    <mergeCell ref="A1:D1"/>
    <mergeCell ref="A3:B3"/>
    <mergeCell ref="A12:B12"/>
    <mergeCell ref="A21:B21"/>
  </mergeCells>
  <phoneticPr fontId="3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7088-5D84-43B7-BE46-C79A60D73A9B}">
  <dimension ref="A1:G16"/>
  <sheetViews>
    <sheetView workbookViewId="0">
      <selection activeCell="L12" sqref="L12"/>
    </sheetView>
  </sheetViews>
  <sheetFormatPr defaultRowHeight="14.4"/>
  <cols>
    <col min="5" max="5" width="12.44140625" bestFit="1" customWidth="1"/>
    <col min="6" max="6" width="12.77734375" bestFit="1" customWidth="1"/>
    <col min="7" max="7" width="11.33203125" bestFit="1" customWidth="1"/>
  </cols>
  <sheetData>
    <row r="1" spans="1:7" ht="15" thickBot="1">
      <c r="A1" s="63" t="s">
        <v>319</v>
      </c>
      <c r="B1" s="63"/>
      <c r="C1" s="63"/>
    </row>
    <row r="3" spans="1:7" ht="15" thickBot="1">
      <c r="D3" s="44" t="s">
        <v>107</v>
      </c>
      <c r="E3" s="44" t="s">
        <v>320</v>
      </c>
      <c r="F3" s="44" t="s">
        <v>325</v>
      </c>
    </row>
    <row r="4" spans="1:7">
      <c r="D4" t="s">
        <v>321</v>
      </c>
      <c r="E4">
        <v>1000</v>
      </c>
      <c r="F4" t="str">
        <f>D4&amp;" $"&amp;TEXT(E4,"#,##0")</f>
        <v>Bill $1,000</v>
      </c>
    </row>
    <row r="5" spans="1:7">
      <c r="D5" t="s">
        <v>322</v>
      </c>
      <c r="E5">
        <v>4000</v>
      </c>
      <c r="F5" t="str">
        <f>D5&amp;" $"&amp;TEXT(E5,"#,##0")</f>
        <v>Jess $4,000</v>
      </c>
    </row>
    <row r="6" spans="1:7">
      <c r="D6" t="s">
        <v>323</v>
      </c>
      <c r="E6">
        <v>2345</v>
      </c>
      <c r="F6" t="str">
        <f>D6&amp;" $"&amp;TEXT(E6,"#,##0")</f>
        <v>Sarah $2,345</v>
      </c>
    </row>
    <row r="7" spans="1:7">
      <c r="D7" t="s">
        <v>324</v>
      </c>
      <c r="E7">
        <v>7890</v>
      </c>
      <c r="F7" t="str">
        <f>D7&amp;" $"&amp;TEXT(E7,"#,##0")</f>
        <v>Mike $7,890</v>
      </c>
    </row>
    <row r="11" spans="1:7" ht="15" thickBot="1">
      <c r="D11" s="44" t="s">
        <v>107</v>
      </c>
      <c r="E11" s="44" t="s">
        <v>320</v>
      </c>
      <c r="F11" s="44" t="s">
        <v>326</v>
      </c>
    </row>
    <row r="12" spans="1:7">
      <c r="D12" t="s">
        <v>321</v>
      </c>
      <c r="E12" s="32">
        <v>1000</v>
      </c>
      <c r="F12">
        <v>220</v>
      </c>
    </row>
    <row r="13" spans="1:7">
      <c r="D13" t="s">
        <v>322</v>
      </c>
      <c r="E13" s="32">
        <v>4000</v>
      </c>
      <c r="F13">
        <v>450</v>
      </c>
    </row>
    <row r="14" spans="1:7">
      <c r="D14" t="s">
        <v>323</v>
      </c>
      <c r="E14" s="32">
        <v>2345</v>
      </c>
      <c r="F14">
        <v>100</v>
      </c>
    </row>
    <row r="15" spans="1:7">
      <c r="D15" t="s">
        <v>324</v>
      </c>
      <c r="E15" s="32">
        <v>7890</v>
      </c>
      <c r="F15">
        <v>530</v>
      </c>
    </row>
    <row r="16" spans="1:7" ht="15" thickBot="1">
      <c r="E16" s="59">
        <f>SUM(E12:E15)</f>
        <v>15235</v>
      </c>
      <c r="F16" s="60">
        <f>SUM(F12:F15)</f>
        <v>1300</v>
      </c>
      <c r="G16" s="32">
        <f>SUM(E16:F16)</f>
        <v>16535</v>
      </c>
    </row>
  </sheetData>
  <mergeCells count="1">
    <mergeCell ref="A1:C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2C5E-BB83-4E08-AF3B-F30A2DD5D57E}">
  <dimension ref="A1:I26"/>
  <sheetViews>
    <sheetView workbookViewId="0">
      <selection activeCell="K8" sqref="K8"/>
    </sheetView>
  </sheetViews>
  <sheetFormatPr defaultRowHeight="14.4"/>
  <cols>
    <col min="8" max="8" width="10.6640625" bestFit="1" customWidth="1"/>
  </cols>
  <sheetData>
    <row r="1" spans="1:9" ht="15" thickBot="1">
      <c r="A1" s="63" t="s">
        <v>327</v>
      </c>
      <c r="B1" s="63"/>
      <c r="C1" s="63"/>
    </row>
    <row r="2" spans="1:9">
      <c r="I2" t="s">
        <v>329</v>
      </c>
    </row>
    <row r="3" spans="1:9">
      <c r="D3" s="61">
        <v>2020</v>
      </c>
      <c r="E3" s="61"/>
      <c r="F3" s="61"/>
      <c r="I3" t="s">
        <v>328</v>
      </c>
    </row>
    <row r="4" spans="1:9">
      <c r="D4" s="37" t="s">
        <v>107</v>
      </c>
      <c r="E4" s="37" t="s">
        <v>108</v>
      </c>
      <c r="F4" s="37" t="s">
        <v>8</v>
      </c>
    </row>
    <row r="5" spans="1:9">
      <c r="D5" s="38" t="s">
        <v>110</v>
      </c>
      <c r="E5" s="38">
        <v>480</v>
      </c>
      <c r="F5" s="38">
        <v>500</v>
      </c>
      <c r="H5" t="s">
        <v>330</v>
      </c>
      <c r="I5">
        <f>SUM(F5:F26)</f>
        <v>10000</v>
      </c>
    </row>
    <row r="6" spans="1:9">
      <c r="D6" s="38" t="s">
        <v>111</v>
      </c>
      <c r="E6" s="38">
        <v>470</v>
      </c>
      <c r="F6" s="38">
        <v>500</v>
      </c>
      <c r="H6" t="s">
        <v>331</v>
      </c>
      <c r="I6">
        <f>SUM(E5:E26)</f>
        <v>8134</v>
      </c>
    </row>
    <row r="7" spans="1:9">
      <c r="D7" s="38" t="s">
        <v>112</v>
      </c>
      <c r="E7" s="38">
        <v>468</v>
      </c>
      <c r="F7" s="38">
        <v>500</v>
      </c>
    </row>
    <row r="8" spans="1:9">
      <c r="D8" s="38" t="s">
        <v>113</v>
      </c>
      <c r="E8" s="38">
        <v>423</v>
      </c>
      <c r="F8" s="38">
        <v>500</v>
      </c>
    </row>
    <row r="9" spans="1:9">
      <c r="D9" s="38" t="s">
        <v>114</v>
      </c>
      <c r="E9" s="38">
        <v>415</v>
      </c>
      <c r="F9" s="38">
        <v>500</v>
      </c>
    </row>
    <row r="10" spans="1:9">
      <c r="D10" s="38" t="s">
        <v>115</v>
      </c>
      <c r="E10" s="38">
        <v>406</v>
      </c>
      <c r="F10" s="38">
        <v>500</v>
      </c>
    </row>
    <row r="11" spans="1:9">
      <c r="D11" s="38" t="s">
        <v>116</v>
      </c>
      <c r="E11" s="38">
        <v>358</v>
      </c>
      <c r="F11" s="38">
        <v>500</v>
      </c>
    </row>
    <row r="12" spans="1:9">
      <c r="D12" s="38" t="s">
        <v>117</v>
      </c>
      <c r="E12" s="38">
        <v>369</v>
      </c>
      <c r="F12" s="38">
        <v>500</v>
      </c>
    </row>
    <row r="13" spans="1:9">
      <c r="D13" s="38" t="s">
        <v>118</v>
      </c>
      <c r="E13" s="38">
        <v>358</v>
      </c>
      <c r="F13" s="38">
        <v>500</v>
      </c>
    </row>
    <row r="14" spans="1:9">
      <c r="D14" s="38" t="s">
        <v>119</v>
      </c>
      <c r="E14" s="38">
        <v>320</v>
      </c>
      <c r="F14" s="38">
        <v>500</v>
      </c>
    </row>
    <row r="15" spans="1:9">
      <c r="D15" s="61">
        <v>2021</v>
      </c>
      <c r="E15" s="61"/>
      <c r="F15" s="61"/>
    </row>
    <row r="16" spans="1:9">
      <c r="D16" s="37" t="s">
        <v>107</v>
      </c>
      <c r="E16" s="37" t="s">
        <v>108</v>
      </c>
      <c r="F16" s="37" t="s">
        <v>8</v>
      </c>
    </row>
    <row r="17" spans="4:6">
      <c r="D17" s="38" t="s">
        <v>110</v>
      </c>
      <c r="E17" s="38">
        <v>480</v>
      </c>
      <c r="F17" s="38">
        <v>500</v>
      </c>
    </row>
    <row r="18" spans="4:6">
      <c r="D18" s="38" t="s">
        <v>111</v>
      </c>
      <c r="E18" s="38">
        <v>470</v>
      </c>
      <c r="F18" s="38">
        <v>500</v>
      </c>
    </row>
    <row r="19" spans="4:6">
      <c r="D19" s="38" t="s">
        <v>112</v>
      </c>
      <c r="E19" s="38">
        <v>468</v>
      </c>
      <c r="F19" s="38">
        <v>500</v>
      </c>
    </row>
    <row r="20" spans="4:6">
      <c r="D20" s="38" t="s">
        <v>113</v>
      </c>
      <c r="E20" s="38">
        <v>423</v>
      </c>
      <c r="F20" s="38">
        <v>500</v>
      </c>
    </row>
    <row r="21" spans="4:6">
      <c r="D21" s="38" t="s">
        <v>114</v>
      </c>
      <c r="E21" s="38">
        <v>415</v>
      </c>
      <c r="F21" s="38">
        <v>500</v>
      </c>
    </row>
    <row r="22" spans="4:6">
      <c r="D22" s="38" t="s">
        <v>115</v>
      </c>
      <c r="E22" s="38">
        <v>406</v>
      </c>
      <c r="F22" s="38">
        <v>500</v>
      </c>
    </row>
    <row r="23" spans="4:6">
      <c r="D23" s="38" t="s">
        <v>116</v>
      </c>
      <c r="E23" s="38">
        <v>358</v>
      </c>
      <c r="F23" s="38">
        <v>500</v>
      </c>
    </row>
    <row r="24" spans="4:6">
      <c r="D24" s="38" t="s">
        <v>117</v>
      </c>
      <c r="E24" s="38">
        <v>369</v>
      </c>
      <c r="F24" s="38">
        <v>500</v>
      </c>
    </row>
    <row r="25" spans="4:6">
      <c r="D25" s="38" t="s">
        <v>118</v>
      </c>
      <c r="E25" s="38">
        <v>358</v>
      </c>
      <c r="F25" s="38">
        <v>500</v>
      </c>
    </row>
    <row r="26" spans="4:6">
      <c r="D26" s="38" t="s">
        <v>119</v>
      </c>
      <c r="E26" s="38">
        <v>320</v>
      </c>
      <c r="F26" s="38">
        <v>500</v>
      </c>
    </row>
  </sheetData>
  <mergeCells count="1">
    <mergeCell ref="A1:C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330D5-5185-432C-AD67-9169C8181E49}">
  <dimension ref="A1:H62"/>
  <sheetViews>
    <sheetView topLeftCell="A46" workbookViewId="0">
      <selection activeCell="K55" sqref="K55"/>
    </sheetView>
  </sheetViews>
  <sheetFormatPr defaultRowHeight="14.4"/>
  <cols>
    <col min="1" max="2" width="9.88671875" bestFit="1" customWidth="1"/>
    <col min="4" max="5" width="9.88671875" bestFit="1" customWidth="1"/>
    <col min="7" max="7" width="15.33203125" customWidth="1"/>
    <col min="8" max="8" width="8.88671875" customWidth="1"/>
  </cols>
  <sheetData>
    <row r="1" spans="1:5" ht="15" thickBot="1">
      <c r="A1" s="63" t="s">
        <v>332</v>
      </c>
      <c r="B1" s="63"/>
      <c r="C1" s="63"/>
    </row>
    <row r="3" spans="1:5">
      <c r="D3" s="42" t="s">
        <v>333</v>
      </c>
      <c r="E3" s="42" t="s">
        <v>334</v>
      </c>
    </row>
    <row r="4" spans="1:5">
      <c r="D4" t="s">
        <v>335</v>
      </c>
      <c r="E4" t="s">
        <v>336</v>
      </c>
    </row>
    <row r="5" spans="1:5">
      <c r="D5" t="s">
        <v>337</v>
      </c>
      <c r="E5" t="s">
        <v>338</v>
      </c>
    </row>
    <row r="6" spans="1:5">
      <c r="D6" t="s">
        <v>339</v>
      </c>
      <c r="E6" t="s">
        <v>340</v>
      </c>
    </row>
    <row r="7" spans="1:5">
      <c r="D7" t="s">
        <v>336</v>
      </c>
      <c r="E7" t="s">
        <v>337</v>
      </c>
    </row>
    <row r="8" spans="1:5">
      <c r="D8" t="s">
        <v>341</v>
      </c>
      <c r="E8" t="s">
        <v>342</v>
      </c>
    </row>
    <row r="9" spans="1:5">
      <c r="D9" t="s">
        <v>343</v>
      </c>
      <c r="E9" t="s">
        <v>344</v>
      </c>
    </row>
    <row r="10" spans="1:5">
      <c r="D10" t="s">
        <v>338</v>
      </c>
      <c r="E10" t="s">
        <v>345</v>
      </c>
    </row>
    <row r="11" spans="1:5">
      <c r="D11" t="s">
        <v>346</v>
      </c>
      <c r="E11" t="s">
        <v>347</v>
      </c>
    </row>
    <row r="12" spans="1:5">
      <c r="D12" t="s">
        <v>347</v>
      </c>
      <c r="E12" t="s">
        <v>348</v>
      </c>
    </row>
    <row r="13" spans="1:5">
      <c r="D13" t="s">
        <v>349</v>
      </c>
      <c r="E13" t="s">
        <v>346</v>
      </c>
    </row>
    <row r="14" spans="1:5">
      <c r="D14" t="s">
        <v>350</v>
      </c>
      <c r="E14" t="s">
        <v>351</v>
      </c>
    </row>
    <row r="15" spans="1:5">
      <c r="D15" t="s">
        <v>352</v>
      </c>
      <c r="E15" t="s">
        <v>353</v>
      </c>
    </row>
    <row r="16" spans="1:5">
      <c r="D16" t="s">
        <v>354</v>
      </c>
      <c r="E16" t="s">
        <v>355</v>
      </c>
    </row>
    <row r="17" spans="1:7">
      <c r="D17" t="s">
        <v>356</v>
      </c>
      <c r="E17" t="s">
        <v>357</v>
      </c>
    </row>
    <row r="18" spans="1:7">
      <c r="D18" t="s">
        <v>358</v>
      </c>
      <c r="E18" t="s">
        <v>359</v>
      </c>
    </row>
    <row r="19" spans="1:7">
      <c r="D19" t="s">
        <v>360</v>
      </c>
    </row>
    <row r="20" spans="1:7">
      <c r="D20" t="s">
        <v>361</v>
      </c>
    </row>
    <row r="21" spans="1:7">
      <c r="D21" t="s">
        <v>362</v>
      </c>
    </row>
    <row r="22" spans="1:7">
      <c r="D22" t="s">
        <v>363</v>
      </c>
    </row>
    <row r="23" spans="1:7">
      <c r="D23" t="s">
        <v>364</v>
      </c>
    </row>
    <row r="26" spans="1:7" ht="15" thickBot="1">
      <c r="A26" s="63" t="s">
        <v>365</v>
      </c>
      <c r="B26" s="63"/>
      <c r="C26" s="63"/>
    </row>
    <row r="28" spans="1:7">
      <c r="D28" s="42" t="s">
        <v>15</v>
      </c>
      <c r="E28" s="42" t="s">
        <v>366</v>
      </c>
      <c r="F28" s="42" t="s">
        <v>216</v>
      </c>
    </row>
    <row r="29" spans="1:7">
      <c r="D29" t="s">
        <v>336</v>
      </c>
      <c r="E29" t="s">
        <v>367</v>
      </c>
      <c r="F29">
        <v>49000</v>
      </c>
      <c r="G29" s="62" t="str">
        <f>_xlfn.CONCAT(D29:F29)</f>
        <v>PR370C30049000</v>
      </c>
    </row>
    <row r="30" spans="1:7">
      <c r="D30" t="s">
        <v>338</v>
      </c>
      <c r="E30" t="s">
        <v>368</v>
      </c>
      <c r="F30">
        <v>53000</v>
      </c>
      <c r="G30" s="62" t="str">
        <f t="shared" ref="G30:G43" si="0">_xlfn.CONCAT(D30:F30)</f>
        <v>PR490C18053000</v>
      </c>
    </row>
    <row r="31" spans="1:7">
      <c r="D31" t="s">
        <v>340</v>
      </c>
      <c r="E31" t="s">
        <v>369</v>
      </c>
      <c r="F31">
        <v>37000</v>
      </c>
      <c r="G31" s="62" t="str">
        <f t="shared" si="0"/>
        <v>PR540C28037000</v>
      </c>
    </row>
    <row r="32" spans="1:7">
      <c r="D32" t="s">
        <v>337</v>
      </c>
      <c r="E32" t="s">
        <v>370</v>
      </c>
      <c r="F32">
        <v>45000</v>
      </c>
      <c r="G32" s="62" t="str">
        <f t="shared" si="0"/>
        <v>PR590C14045000</v>
      </c>
    </row>
    <row r="33" spans="3:8">
      <c r="D33" t="s">
        <v>342</v>
      </c>
      <c r="E33" t="s">
        <v>371</v>
      </c>
      <c r="F33">
        <v>39000</v>
      </c>
      <c r="G33" s="62" t="str">
        <f t="shared" si="0"/>
        <v>PR480C24039000</v>
      </c>
    </row>
    <row r="34" spans="3:8">
      <c r="D34" t="s">
        <v>344</v>
      </c>
      <c r="E34" t="s">
        <v>372</v>
      </c>
      <c r="F34">
        <v>35000</v>
      </c>
      <c r="G34" s="62" t="str">
        <f t="shared" si="0"/>
        <v>PR240C20035000</v>
      </c>
    </row>
    <row r="35" spans="3:8">
      <c r="D35" t="s">
        <v>338</v>
      </c>
      <c r="E35" t="s">
        <v>368</v>
      </c>
      <c r="F35">
        <v>53000</v>
      </c>
      <c r="G35" s="62" t="str">
        <f t="shared" si="0"/>
        <v>PR490C18053000</v>
      </c>
    </row>
    <row r="36" spans="3:8">
      <c r="D36" t="s">
        <v>347</v>
      </c>
      <c r="E36" t="s">
        <v>373</v>
      </c>
      <c r="F36">
        <v>38000</v>
      </c>
      <c r="G36" s="62" t="str">
        <f t="shared" si="0"/>
        <v>PR190C16038000</v>
      </c>
    </row>
    <row r="37" spans="3:8">
      <c r="D37" t="s">
        <v>348</v>
      </c>
      <c r="E37" t="s">
        <v>374</v>
      </c>
      <c r="F37">
        <v>34000</v>
      </c>
      <c r="G37" s="62" t="str">
        <f t="shared" si="0"/>
        <v>PR520C34034000</v>
      </c>
    </row>
    <row r="38" spans="3:8">
      <c r="D38" t="s">
        <v>337</v>
      </c>
      <c r="E38" t="s">
        <v>375</v>
      </c>
      <c r="F38">
        <v>52000</v>
      </c>
      <c r="G38" s="62" t="str">
        <f t="shared" si="0"/>
        <v>PR590C12052000</v>
      </c>
    </row>
    <row r="39" spans="3:8">
      <c r="D39" t="s">
        <v>337</v>
      </c>
      <c r="E39" t="s">
        <v>376</v>
      </c>
      <c r="F39">
        <v>42000</v>
      </c>
      <c r="G39" s="62" t="str">
        <f t="shared" si="0"/>
        <v>PR590C36042000</v>
      </c>
    </row>
    <row r="40" spans="3:8">
      <c r="D40" t="s">
        <v>353</v>
      </c>
      <c r="E40" t="s">
        <v>369</v>
      </c>
      <c r="F40">
        <v>45000</v>
      </c>
      <c r="G40" s="62" t="str">
        <f t="shared" si="0"/>
        <v>PR990C28045000</v>
      </c>
    </row>
    <row r="41" spans="3:8">
      <c r="D41" t="s">
        <v>355</v>
      </c>
      <c r="E41" t="s">
        <v>377</v>
      </c>
      <c r="F41">
        <v>50000</v>
      </c>
      <c r="G41" s="62" t="str">
        <f t="shared" si="0"/>
        <v>PR120C26050000</v>
      </c>
    </row>
    <row r="42" spans="3:8">
      <c r="D42" t="s">
        <v>348</v>
      </c>
      <c r="E42" t="s">
        <v>374</v>
      </c>
      <c r="F42">
        <v>52000</v>
      </c>
      <c r="G42" s="62" t="str">
        <f t="shared" si="0"/>
        <v>PR520C34052000</v>
      </c>
    </row>
    <row r="43" spans="3:8">
      <c r="D43" t="s">
        <v>344</v>
      </c>
      <c r="E43" t="s">
        <v>372</v>
      </c>
      <c r="F43">
        <v>35000</v>
      </c>
      <c r="G43" s="62" t="str">
        <f t="shared" si="0"/>
        <v>PR240C20035000</v>
      </c>
    </row>
    <row r="47" spans="3:8">
      <c r="D47" s="42" t="s">
        <v>15</v>
      </c>
      <c r="E47" s="42" t="s">
        <v>366</v>
      </c>
      <c r="F47" s="42" t="s">
        <v>216</v>
      </c>
    </row>
    <row r="48" spans="3:8">
      <c r="C48" t="b">
        <f>COUNTIF($D$48:$D$62,D48)&gt;1</f>
        <v>0</v>
      </c>
      <c r="D48" t="s">
        <v>336</v>
      </c>
      <c r="E48" t="s">
        <v>367</v>
      </c>
      <c r="F48">
        <v>49000</v>
      </c>
      <c r="G48" t="str">
        <f>_xlfn.CONCAT(D48:F48)</f>
        <v>PR370C30049000</v>
      </c>
      <c r="H48" t="str">
        <f>IF(COUNTIF($G$48:$G$62,G48)&gt;1,"❌","")</f>
        <v/>
      </c>
    </row>
    <row r="49" spans="3:8">
      <c r="C49" t="b">
        <f t="shared" ref="C49:C62" si="1">COUNTIF($D$48:$D$62,D49)&gt;1</f>
        <v>1</v>
      </c>
      <c r="D49" t="s">
        <v>338</v>
      </c>
      <c r="E49" t="s">
        <v>368</v>
      </c>
      <c r="F49">
        <v>53000</v>
      </c>
      <c r="G49" t="str">
        <f t="shared" ref="G49:G62" si="2">_xlfn.CONCAT(D49:F49)</f>
        <v>PR490C18053000</v>
      </c>
      <c r="H49" t="str">
        <f t="shared" ref="H49:H62" si="3">IF(COUNTIF($G$48:$G$62,G49)&gt;1,"❌","")</f>
        <v>❌</v>
      </c>
    </row>
    <row r="50" spans="3:8">
      <c r="C50" t="b">
        <f t="shared" si="1"/>
        <v>0</v>
      </c>
      <c r="D50" t="s">
        <v>340</v>
      </c>
      <c r="E50" t="s">
        <v>369</v>
      </c>
      <c r="F50">
        <v>37000</v>
      </c>
      <c r="G50" t="str">
        <f t="shared" si="2"/>
        <v>PR540C28037000</v>
      </c>
      <c r="H50" t="str">
        <f t="shared" si="3"/>
        <v/>
      </c>
    </row>
    <row r="51" spans="3:8">
      <c r="C51" t="b">
        <f t="shared" si="1"/>
        <v>1</v>
      </c>
      <c r="D51" t="s">
        <v>337</v>
      </c>
      <c r="E51" t="s">
        <v>370</v>
      </c>
      <c r="F51">
        <v>45000</v>
      </c>
      <c r="G51" t="str">
        <f t="shared" si="2"/>
        <v>PR590C14045000</v>
      </c>
      <c r="H51" t="str">
        <f t="shared" si="3"/>
        <v/>
      </c>
    </row>
    <row r="52" spans="3:8">
      <c r="C52" t="b">
        <f t="shared" si="1"/>
        <v>0</v>
      </c>
      <c r="D52" t="s">
        <v>342</v>
      </c>
      <c r="E52" t="s">
        <v>371</v>
      </c>
      <c r="F52">
        <v>39000</v>
      </c>
      <c r="G52" t="str">
        <f t="shared" si="2"/>
        <v>PR480C24039000</v>
      </c>
      <c r="H52" t="str">
        <f t="shared" si="3"/>
        <v/>
      </c>
    </row>
    <row r="53" spans="3:8">
      <c r="C53" t="b">
        <f t="shared" si="1"/>
        <v>1</v>
      </c>
      <c r="D53" t="s">
        <v>344</v>
      </c>
      <c r="E53" t="s">
        <v>372</v>
      </c>
      <c r="F53">
        <v>35000</v>
      </c>
      <c r="G53" t="str">
        <f t="shared" si="2"/>
        <v>PR240C20035000</v>
      </c>
      <c r="H53" t="str">
        <f t="shared" si="3"/>
        <v>❌</v>
      </c>
    </row>
    <row r="54" spans="3:8">
      <c r="C54" t="b">
        <f t="shared" si="1"/>
        <v>1</v>
      </c>
      <c r="D54" t="s">
        <v>338</v>
      </c>
      <c r="E54" t="s">
        <v>368</v>
      </c>
      <c r="F54">
        <v>53000</v>
      </c>
      <c r="G54" t="str">
        <f t="shared" si="2"/>
        <v>PR490C18053000</v>
      </c>
      <c r="H54" t="str">
        <f t="shared" si="3"/>
        <v>❌</v>
      </c>
    </row>
    <row r="55" spans="3:8">
      <c r="C55" t="b">
        <f t="shared" si="1"/>
        <v>0</v>
      </c>
      <c r="D55" t="s">
        <v>347</v>
      </c>
      <c r="E55" t="s">
        <v>373</v>
      </c>
      <c r="F55">
        <v>38000</v>
      </c>
      <c r="G55" t="str">
        <f t="shared" si="2"/>
        <v>PR190C16038000</v>
      </c>
      <c r="H55" t="str">
        <f t="shared" si="3"/>
        <v/>
      </c>
    </row>
    <row r="56" spans="3:8">
      <c r="C56" t="b">
        <f t="shared" si="1"/>
        <v>1</v>
      </c>
      <c r="D56" t="s">
        <v>348</v>
      </c>
      <c r="E56" t="s">
        <v>374</v>
      </c>
      <c r="F56">
        <v>34000</v>
      </c>
      <c r="G56" t="str">
        <f t="shared" si="2"/>
        <v>PR520C34034000</v>
      </c>
      <c r="H56" t="str">
        <f t="shared" si="3"/>
        <v/>
      </c>
    </row>
    <row r="57" spans="3:8">
      <c r="C57" t="b">
        <f t="shared" si="1"/>
        <v>1</v>
      </c>
      <c r="D57" t="s">
        <v>337</v>
      </c>
      <c r="E57" t="s">
        <v>375</v>
      </c>
      <c r="F57">
        <v>52000</v>
      </c>
      <c r="G57" t="str">
        <f t="shared" si="2"/>
        <v>PR590C12052000</v>
      </c>
      <c r="H57" t="str">
        <f t="shared" si="3"/>
        <v/>
      </c>
    </row>
    <row r="58" spans="3:8">
      <c r="C58" t="b">
        <f t="shared" si="1"/>
        <v>1</v>
      </c>
      <c r="D58" t="s">
        <v>337</v>
      </c>
      <c r="E58" t="s">
        <v>376</v>
      </c>
      <c r="F58">
        <v>42000</v>
      </c>
      <c r="G58" t="str">
        <f t="shared" si="2"/>
        <v>PR590C36042000</v>
      </c>
      <c r="H58" t="str">
        <f t="shared" si="3"/>
        <v/>
      </c>
    </row>
    <row r="59" spans="3:8">
      <c r="C59" t="b">
        <f t="shared" si="1"/>
        <v>0</v>
      </c>
      <c r="D59" t="s">
        <v>353</v>
      </c>
      <c r="E59" t="s">
        <v>369</v>
      </c>
      <c r="F59">
        <v>45000</v>
      </c>
      <c r="G59" t="str">
        <f t="shared" si="2"/>
        <v>PR990C28045000</v>
      </c>
      <c r="H59" t="str">
        <f t="shared" si="3"/>
        <v/>
      </c>
    </row>
    <row r="60" spans="3:8">
      <c r="C60" t="b">
        <f t="shared" si="1"/>
        <v>0</v>
      </c>
      <c r="D60" t="s">
        <v>355</v>
      </c>
      <c r="E60" t="s">
        <v>377</v>
      </c>
      <c r="F60">
        <v>50000</v>
      </c>
      <c r="G60" t="str">
        <f t="shared" si="2"/>
        <v>PR120C26050000</v>
      </c>
      <c r="H60" t="str">
        <f t="shared" si="3"/>
        <v/>
      </c>
    </row>
    <row r="61" spans="3:8">
      <c r="C61" t="b">
        <f t="shared" si="1"/>
        <v>1</v>
      </c>
      <c r="D61" t="s">
        <v>348</v>
      </c>
      <c r="E61" t="s">
        <v>374</v>
      </c>
      <c r="F61">
        <v>52000</v>
      </c>
      <c r="G61" t="str">
        <f t="shared" si="2"/>
        <v>PR520C34052000</v>
      </c>
      <c r="H61" t="str">
        <f t="shared" si="3"/>
        <v/>
      </c>
    </row>
    <row r="62" spans="3:8">
      <c r="C62" t="b">
        <f t="shared" si="1"/>
        <v>1</v>
      </c>
      <c r="D62" t="s">
        <v>344</v>
      </c>
      <c r="E62" t="s">
        <v>372</v>
      </c>
      <c r="F62">
        <v>35000</v>
      </c>
      <c r="G62" t="str">
        <f t="shared" si="2"/>
        <v>PR240C20035000</v>
      </c>
      <c r="H62" t="str">
        <f t="shared" si="3"/>
        <v>❌</v>
      </c>
    </row>
  </sheetData>
  <mergeCells count="2">
    <mergeCell ref="A1:C1"/>
    <mergeCell ref="A26:C26"/>
  </mergeCells>
  <conditionalFormatting sqref="D4:D23 E4:E18">
    <cfRule type="duplicateValues" dxfId="3" priority="4"/>
  </conditionalFormatting>
  <conditionalFormatting sqref="D48:G62">
    <cfRule type="expression" dxfId="2" priority="1">
      <formula>$H48="❌"</formula>
    </cfRule>
    <cfRule type="expression" priority="2">
      <formula>$H48="❌"</formula>
    </cfRule>
  </conditionalFormatting>
  <conditionalFormatting sqref="G29:G43">
    <cfRule type="duplicateValues" dxfId="1" priority="3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6D2C-9E11-4AAD-ABDE-457B1BED6916}">
  <dimension ref="A1:E68"/>
  <sheetViews>
    <sheetView tabSelected="1" topLeftCell="A59" workbookViewId="0">
      <selection activeCell="F73" sqref="F73"/>
    </sheetView>
  </sheetViews>
  <sheetFormatPr defaultRowHeight="14.4"/>
  <cols>
    <col min="3" max="3" width="9.5546875" bestFit="1" customWidth="1"/>
    <col min="4" max="4" width="14.44140625" customWidth="1"/>
    <col min="5" max="5" width="10.44140625" bestFit="1" customWidth="1"/>
  </cols>
  <sheetData>
    <row r="1" spans="1:5" ht="15" thickBot="1">
      <c r="A1" s="63" t="s">
        <v>378</v>
      </c>
      <c r="B1" s="63"/>
      <c r="C1" s="63"/>
    </row>
    <row r="3" spans="1:5" ht="15" thickBot="1">
      <c r="A3" s="63" t="s">
        <v>379</v>
      </c>
      <c r="B3" s="63"/>
      <c r="C3" s="63"/>
      <c r="D3" t="s">
        <v>380</v>
      </c>
    </row>
    <row r="5" spans="1:5">
      <c r="C5" t="s">
        <v>381</v>
      </c>
      <c r="D5" t="s">
        <v>382</v>
      </c>
    </row>
    <row r="7" spans="1:5" ht="15" thickBot="1">
      <c r="A7" s="63" t="s">
        <v>383</v>
      </c>
      <c r="B7" s="63"/>
      <c r="C7" s="63"/>
    </row>
    <row r="9" spans="1:5">
      <c r="D9" s="30" t="s">
        <v>16</v>
      </c>
      <c r="E9" s="30" t="s">
        <v>17</v>
      </c>
    </row>
    <row r="10" spans="1:5">
      <c r="D10" s="10">
        <v>45292</v>
      </c>
      <c r="E10" s="9">
        <v>222</v>
      </c>
    </row>
    <row r="11" spans="1:5">
      <c r="D11" s="10">
        <v>45323</v>
      </c>
      <c r="E11" s="9">
        <v>355</v>
      </c>
    </row>
    <row r="12" spans="1:5">
      <c r="D12" s="10">
        <v>45352</v>
      </c>
      <c r="E12" s="9">
        <v>598</v>
      </c>
    </row>
    <row r="13" spans="1:5">
      <c r="D13" s="10">
        <v>45383</v>
      </c>
      <c r="E13" s="9">
        <v>448</v>
      </c>
    </row>
    <row r="14" spans="1:5">
      <c r="D14" s="10">
        <v>45413</v>
      </c>
      <c r="E14" s="9">
        <v>966</v>
      </c>
    </row>
    <row r="15" spans="1:5">
      <c r="D15" s="10">
        <v>45444</v>
      </c>
      <c r="E15" s="9">
        <v>940</v>
      </c>
    </row>
    <row r="16" spans="1:5">
      <c r="D16" s="10">
        <v>45474</v>
      </c>
      <c r="E16" s="9">
        <v>561</v>
      </c>
    </row>
    <row r="17" spans="4:5">
      <c r="D17" s="10">
        <v>45505</v>
      </c>
      <c r="E17" s="9">
        <v>789</v>
      </c>
    </row>
    <row r="18" spans="4:5">
      <c r="D18" s="10">
        <v>45536</v>
      </c>
      <c r="E18" s="9">
        <v>776</v>
      </c>
    </row>
    <row r="19" spans="4:5">
      <c r="D19" s="10">
        <v>45566</v>
      </c>
      <c r="E19" s="9">
        <v>896</v>
      </c>
    </row>
    <row r="20" spans="4:5">
      <c r="D20" s="10">
        <v>45597</v>
      </c>
      <c r="E20" s="9">
        <v>905</v>
      </c>
    </row>
    <row r="21" spans="4:5">
      <c r="D21" s="10">
        <v>45627</v>
      </c>
      <c r="E21" s="9">
        <v>682</v>
      </c>
    </row>
    <row r="22" spans="4:5">
      <c r="D22" s="10">
        <v>45658</v>
      </c>
      <c r="E22" s="9">
        <v>108</v>
      </c>
    </row>
    <row r="23" spans="4:5">
      <c r="D23" s="10">
        <v>45689</v>
      </c>
      <c r="E23" s="9">
        <v>634</v>
      </c>
    </row>
    <row r="24" spans="4:5">
      <c r="D24" s="10">
        <v>45717</v>
      </c>
      <c r="E24" s="9">
        <v>473</v>
      </c>
    </row>
    <row r="25" spans="4:5">
      <c r="D25" s="10">
        <v>45748</v>
      </c>
      <c r="E25" s="9">
        <v>699</v>
      </c>
    </row>
    <row r="26" spans="4:5">
      <c r="D26" s="10">
        <v>45778</v>
      </c>
      <c r="E26" s="9">
        <v>915</v>
      </c>
    </row>
    <row r="27" spans="4:5">
      <c r="D27" s="10">
        <v>45809</v>
      </c>
      <c r="E27" s="9">
        <v>614</v>
      </c>
    </row>
    <row r="28" spans="4:5">
      <c r="D28" s="10">
        <v>45839</v>
      </c>
      <c r="E28" s="9">
        <v>690</v>
      </c>
    </row>
    <row r="29" spans="4:5">
      <c r="D29" s="10">
        <v>45870</v>
      </c>
      <c r="E29" s="9">
        <v>298</v>
      </c>
    </row>
    <row r="30" spans="4:5">
      <c r="D30" s="10">
        <v>45901</v>
      </c>
      <c r="E30" s="9">
        <v>593</v>
      </c>
    </row>
    <row r="31" spans="4:5">
      <c r="D31" s="10">
        <v>45931</v>
      </c>
      <c r="E31" s="9">
        <v>657</v>
      </c>
    </row>
    <row r="32" spans="4:5">
      <c r="D32" s="10">
        <v>45962</v>
      </c>
      <c r="E32" s="9">
        <v>425</v>
      </c>
    </row>
    <row r="33" spans="1:5">
      <c r="D33" s="10">
        <v>45992</v>
      </c>
      <c r="E33" s="9">
        <v>388</v>
      </c>
    </row>
    <row r="34" spans="1:5">
      <c r="D34" s="10">
        <v>46023</v>
      </c>
      <c r="E34" s="9">
        <v>443</v>
      </c>
    </row>
    <row r="35" spans="1:5">
      <c r="D35" s="10">
        <v>46054</v>
      </c>
      <c r="E35" s="9">
        <v>999</v>
      </c>
    </row>
    <row r="37" spans="1:5" ht="15" thickBot="1">
      <c r="A37" s="63" t="s">
        <v>396</v>
      </c>
      <c r="B37" s="63"/>
      <c r="C37" s="63"/>
    </row>
    <row r="39" spans="1:5">
      <c r="D39" s="30" t="s">
        <v>16</v>
      </c>
      <c r="E39" s="30" t="s">
        <v>17</v>
      </c>
    </row>
    <row r="40" spans="1:5">
      <c r="D40" s="10">
        <v>45292</v>
      </c>
      <c r="E40" s="9">
        <v>222</v>
      </c>
    </row>
    <row r="41" spans="1:5">
      <c r="D41" s="10">
        <v>45323</v>
      </c>
      <c r="E41" s="9">
        <v>355</v>
      </c>
    </row>
    <row r="42" spans="1:5">
      <c r="D42" s="10">
        <v>45352</v>
      </c>
      <c r="E42" s="9">
        <v>598</v>
      </c>
    </row>
    <row r="43" spans="1:5">
      <c r="D43" s="10">
        <v>45383</v>
      </c>
      <c r="E43" s="9">
        <v>448</v>
      </c>
    </row>
    <row r="44" spans="1:5">
      <c r="D44" s="10">
        <v>45413</v>
      </c>
      <c r="E44" s="9">
        <v>966</v>
      </c>
    </row>
    <row r="45" spans="1:5">
      <c r="D45" s="10">
        <v>45444</v>
      </c>
      <c r="E45" s="9">
        <v>940</v>
      </c>
    </row>
    <row r="46" spans="1:5">
      <c r="D46" s="10">
        <v>45474</v>
      </c>
      <c r="E46" s="9">
        <v>561</v>
      </c>
    </row>
    <row r="47" spans="1:5">
      <c r="D47" s="10">
        <v>45505</v>
      </c>
      <c r="E47" s="9">
        <v>789</v>
      </c>
    </row>
    <row r="48" spans="1:5">
      <c r="D48" s="10">
        <v>45536</v>
      </c>
      <c r="E48" s="9">
        <v>776</v>
      </c>
    </row>
    <row r="49" spans="4:5">
      <c r="D49" s="10">
        <v>45566</v>
      </c>
      <c r="E49" s="9">
        <v>896</v>
      </c>
    </row>
    <row r="50" spans="4:5">
      <c r="D50" s="10">
        <v>45597</v>
      </c>
      <c r="E50" s="9">
        <v>905</v>
      </c>
    </row>
    <row r="51" spans="4:5">
      <c r="D51" s="10">
        <v>45627</v>
      </c>
      <c r="E51" s="9">
        <v>682</v>
      </c>
    </row>
    <row r="52" spans="4:5">
      <c r="D52" s="10">
        <v>45658</v>
      </c>
      <c r="E52" s="9">
        <v>108</v>
      </c>
    </row>
    <row r="53" spans="4:5">
      <c r="D53" s="10">
        <v>45689</v>
      </c>
      <c r="E53" s="9">
        <v>634</v>
      </c>
    </row>
    <row r="54" spans="4:5">
      <c r="D54" s="10">
        <v>45717</v>
      </c>
      <c r="E54" s="9">
        <v>473</v>
      </c>
    </row>
    <row r="55" spans="4:5">
      <c r="D55" s="10">
        <v>45748</v>
      </c>
      <c r="E55" s="9">
        <v>699</v>
      </c>
    </row>
    <row r="56" spans="4:5">
      <c r="D56" s="10">
        <v>45778</v>
      </c>
      <c r="E56" s="9">
        <v>915</v>
      </c>
    </row>
    <row r="57" spans="4:5">
      <c r="D57" s="10">
        <v>45809</v>
      </c>
      <c r="E57" s="9">
        <v>614</v>
      </c>
    </row>
    <row r="58" spans="4:5">
      <c r="D58" s="10">
        <v>45839</v>
      </c>
      <c r="E58" s="9">
        <v>690</v>
      </c>
    </row>
    <row r="59" spans="4:5">
      <c r="D59" s="10">
        <v>45870</v>
      </c>
      <c r="E59" s="9">
        <v>298</v>
      </c>
    </row>
    <row r="60" spans="4:5">
      <c r="D60" s="10">
        <v>45901</v>
      </c>
      <c r="E60" s="9">
        <v>593</v>
      </c>
    </row>
    <row r="61" spans="4:5">
      <c r="D61" s="10">
        <v>45931</v>
      </c>
      <c r="E61" s="9">
        <v>657</v>
      </c>
    </row>
    <row r="62" spans="4:5">
      <c r="D62" s="10">
        <v>45962</v>
      </c>
      <c r="E62" s="9">
        <v>425</v>
      </c>
    </row>
    <row r="63" spans="4:5">
      <c r="D63" s="10">
        <v>45992</v>
      </c>
      <c r="E63" s="9">
        <v>388</v>
      </c>
    </row>
    <row r="64" spans="4:5">
      <c r="D64" s="10">
        <v>46023</v>
      </c>
      <c r="E64" s="9">
        <v>443</v>
      </c>
    </row>
    <row r="65" spans="1:5">
      <c r="D65" s="10">
        <v>46054</v>
      </c>
      <c r="E65" s="9">
        <v>999</v>
      </c>
    </row>
    <row r="68" spans="1:5" ht="15" thickBot="1">
      <c r="A68" s="63" t="s">
        <v>397</v>
      </c>
      <c r="B68" s="63"/>
      <c r="C68" s="63"/>
    </row>
  </sheetData>
  <mergeCells count="5">
    <mergeCell ref="A1:C1"/>
    <mergeCell ref="A3:C3"/>
    <mergeCell ref="A7:C7"/>
    <mergeCell ref="A37:C37"/>
    <mergeCell ref="A68:C68"/>
  </mergeCells>
  <conditionalFormatting sqref="E40:E65">
    <cfRule type="cellIs" dxfId="0" priority="1" operator="greaterThan">
      <formula>500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01704-6D7D-4BD8-89C5-D27E2E9D95F5}">
  <dimension ref="A1:F30"/>
  <sheetViews>
    <sheetView zoomScale="110" zoomScaleNormal="110" workbookViewId="0">
      <selection activeCell="H11" sqref="H11"/>
    </sheetView>
  </sheetViews>
  <sheetFormatPr defaultRowHeight="14.4"/>
  <cols>
    <col min="3" max="3" width="12.33203125" bestFit="1" customWidth="1"/>
    <col min="4" max="4" width="12.109375" bestFit="1" customWidth="1"/>
    <col min="5" max="5" width="10.6640625" bestFit="1" customWidth="1"/>
    <col min="6" max="6" width="14.88671875" bestFit="1" customWidth="1"/>
  </cols>
  <sheetData>
    <row r="1" spans="1:6" ht="15" thickBot="1">
      <c r="A1" s="63" t="s">
        <v>13</v>
      </c>
      <c r="B1" s="63"/>
      <c r="D1" t="s">
        <v>26</v>
      </c>
    </row>
    <row r="3" spans="1:6">
      <c r="C3" s="12" t="s">
        <v>14</v>
      </c>
      <c r="D3" s="13" t="s">
        <v>15</v>
      </c>
      <c r="E3" s="13" t="s">
        <v>16</v>
      </c>
      <c r="F3" s="14" t="s">
        <v>17</v>
      </c>
    </row>
    <row r="4" spans="1:6">
      <c r="C4" s="11" t="s">
        <v>18</v>
      </c>
      <c r="D4" s="9" t="s">
        <v>19</v>
      </c>
      <c r="E4" s="10">
        <v>43108</v>
      </c>
      <c r="F4" s="21">
        <v>200</v>
      </c>
    </row>
    <row r="5" spans="1:6">
      <c r="C5" s="11" t="s">
        <v>20</v>
      </c>
      <c r="D5" s="9" t="s">
        <v>21</v>
      </c>
      <c r="E5" s="10">
        <v>43108</v>
      </c>
      <c r="F5" s="22">
        <v>250</v>
      </c>
    </row>
    <row r="6" spans="1:6">
      <c r="C6" s="11" t="s">
        <v>22</v>
      </c>
      <c r="D6" s="9" t="s">
        <v>23</v>
      </c>
      <c r="E6" s="10">
        <v>43111</v>
      </c>
      <c r="F6" s="22">
        <v>300</v>
      </c>
    </row>
    <row r="7" spans="1:6">
      <c r="C7" s="11" t="s">
        <v>20</v>
      </c>
      <c r="D7" s="9" t="s">
        <v>19</v>
      </c>
      <c r="E7" s="10">
        <v>43141</v>
      </c>
      <c r="F7" s="22">
        <v>260</v>
      </c>
    </row>
    <row r="8" spans="1:6">
      <c r="C8" s="11" t="s">
        <v>22</v>
      </c>
      <c r="D8" s="9" t="s">
        <v>24</v>
      </c>
      <c r="E8" s="10">
        <v>43141</v>
      </c>
      <c r="F8" s="22">
        <v>270</v>
      </c>
    </row>
    <row r="9" spans="1:6">
      <c r="C9" s="11" t="s">
        <v>18</v>
      </c>
      <c r="D9" s="9" t="s">
        <v>19</v>
      </c>
      <c r="E9" s="10">
        <v>43089</v>
      </c>
      <c r="F9" s="22">
        <v>280</v>
      </c>
    </row>
    <row r="10" spans="1:6">
      <c r="C10" s="11" t="s">
        <v>20</v>
      </c>
      <c r="D10" s="9" t="s">
        <v>23</v>
      </c>
      <c r="E10" s="10">
        <v>43040</v>
      </c>
      <c r="F10" s="21">
        <v>100</v>
      </c>
    </row>
    <row r="11" spans="1:6">
      <c r="C11" s="11" t="s">
        <v>20</v>
      </c>
      <c r="D11" s="9" t="s">
        <v>19</v>
      </c>
      <c r="E11" s="10">
        <v>43040</v>
      </c>
      <c r="F11" s="23">
        <v>500</v>
      </c>
    </row>
    <row r="12" spans="1:6">
      <c r="C12" s="11" t="s">
        <v>18</v>
      </c>
      <c r="D12" s="9" t="s">
        <v>24</v>
      </c>
      <c r="E12" s="10">
        <v>43040</v>
      </c>
      <c r="F12" s="23">
        <v>410</v>
      </c>
    </row>
    <row r="13" spans="1:6">
      <c r="C13" s="11" t="s">
        <v>20</v>
      </c>
      <c r="D13" s="9" t="s">
        <v>25</v>
      </c>
      <c r="E13" s="10">
        <v>43089</v>
      </c>
      <c r="F13" s="22">
        <v>300</v>
      </c>
    </row>
    <row r="14" spans="1:6">
      <c r="C14" s="11" t="s">
        <v>22</v>
      </c>
      <c r="D14" s="9" t="s">
        <v>23</v>
      </c>
      <c r="E14" s="10">
        <v>43089</v>
      </c>
      <c r="F14" s="23">
        <v>400</v>
      </c>
    </row>
    <row r="15" spans="1:6">
      <c r="C15" s="11" t="s">
        <v>20</v>
      </c>
      <c r="D15" s="9" t="s">
        <v>21</v>
      </c>
      <c r="E15" s="10">
        <v>43089</v>
      </c>
      <c r="F15" s="21">
        <v>100</v>
      </c>
    </row>
    <row r="16" spans="1:6">
      <c r="C16" s="11" t="s">
        <v>20</v>
      </c>
      <c r="D16" s="9" t="s">
        <v>25</v>
      </c>
      <c r="E16" s="10">
        <v>43108</v>
      </c>
      <c r="F16" s="23">
        <v>401</v>
      </c>
    </row>
    <row r="17" spans="3:6">
      <c r="C17" s="11" t="s">
        <v>22</v>
      </c>
      <c r="D17" s="9" t="s">
        <v>23</v>
      </c>
      <c r="E17" s="10">
        <v>43108</v>
      </c>
      <c r="F17" s="23">
        <v>430</v>
      </c>
    </row>
    <row r="18" spans="3:6">
      <c r="C18" s="11" t="s">
        <v>20</v>
      </c>
      <c r="D18" s="9" t="s">
        <v>19</v>
      </c>
      <c r="E18" s="10">
        <v>43108</v>
      </c>
      <c r="F18" s="22">
        <v>285</v>
      </c>
    </row>
    <row r="19" spans="3:6">
      <c r="C19" s="11" t="s">
        <v>22</v>
      </c>
      <c r="D19" s="9" t="s">
        <v>21</v>
      </c>
      <c r="E19" s="10">
        <v>43111</v>
      </c>
      <c r="F19" s="23">
        <v>344</v>
      </c>
    </row>
    <row r="20" spans="3:6">
      <c r="C20" s="11" t="s">
        <v>20</v>
      </c>
      <c r="D20" s="9" t="s">
        <v>21</v>
      </c>
      <c r="E20" s="10">
        <v>43141</v>
      </c>
      <c r="F20" s="23">
        <v>304</v>
      </c>
    </row>
    <row r="21" spans="3:6">
      <c r="C21" s="11" t="s">
        <v>20</v>
      </c>
      <c r="D21" s="9" t="s">
        <v>23</v>
      </c>
      <c r="E21" s="10">
        <v>43110</v>
      </c>
      <c r="F21" s="23">
        <v>431</v>
      </c>
    </row>
    <row r="22" spans="3:6">
      <c r="C22" s="11" t="s">
        <v>22</v>
      </c>
      <c r="D22" s="9" t="s">
        <v>24</v>
      </c>
      <c r="E22" s="10">
        <v>43110</v>
      </c>
      <c r="F22" s="22">
        <v>298</v>
      </c>
    </row>
    <row r="23" spans="3:6">
      <c r="C23" s="11" t="s">
        <v>20</v>
      </c>
      <c r="D23" s="9" t="s">
        <v>24</v>
      </c>
      <c r="E23" s="10">
        <v>43110</v>
      </c>
      <c r="F23" s="22">
        <v>258</v>
      </c>
    </row>
    <row r="24" spans="3:6">
      <c r="C24" s="11" t="s">
        <v>20</v>
      </c>
      <c r="D24" s="9" t="s">
        <v>25</v>
      </c>
      <c r="E24" s="10">
        <v>43110</v>
      </c>
      <c r="F24" s="22">
        <v>251</v>
      </c>
    </row>
    <row r="25" spans="3:6">
      <c r="C25" s="11" t="s">
        <v>20</v>
      </c>
      <c r="D25" s="9" t="s">
        <v>23</v>
      </c>
      <c r="E25" s="10">
        <v>43079</v>
      </c>
      <c r="F25" s="22">
        <v>260</v>
      </c>
    </row>
    <row r="26" spans="3:6">
      <c r="C26" s="11" t="s">
        <v>22</v>
      </c>
      <c r="D26" s="9" t="s">
        <v>21</v>
      </c>
      <c r="E26" s="10">
        <v>43079</v>
      </c>
      <c r="F26" s="23">
        <v>415</v>
      </c>
    </row>
    <row r="27" spans="3:6">
      <c r="C27" s="11" t="s">
        <v>20</v>
      </c>
      <c r="D27" s="9" t="s">
        <v>25</v>
      </c>
      <c r="E27" s="10">
        <v>43049</v>
      </c>
      <c r="F27" s="22">
        <v>266</v>
      </c>
    </row>
    <row r="28" spans="3:6">
      <c r="C28" s="11" t="s">
        <v>20</v>
      </c>
      <c r="D28" s="9" t="s">
        <v>19</v>
      </c>
      <c r="E28" s="10">
        <v>43049</v>
      </c>
      <c r="F28" s="23">
        <v>425</v>
      </c>
    </row>
    <row r="29" spans="3:6">
      <c r="C29" s="15" t="s">
        <v>22</v>
      </c>
      <c r="D29" s="16" t="s">
        <v>21</v>
      </c>
      <c r="E29" s="17">
        <v>43108</v>
      </c>
      <c r="F29" s="24">
        <v>429</v>
      </c>
    </row>
    <row r="30" spans="3:6">
      <c r="C30" s="18" t="s">
        <v>8</v>
      </c>
      <c r="D30" s="19">
        <f>SUBTOTAL(103,Table1[Product])</f>
        <v>26</v>
      </c>
      <c r="E30" s="19"/>
      <c r="F30" s="20">
        <f>SUBTOTAL(109,Table1[Sales Value])</f>
        <v>8167</v>
      </c>
    </row>
  </sheetData>
  <mergeCells count="1"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67A1-CAA3-4F8F-871E-3ED6FDFC9B2E}">
  <dimension ref="A1:H50"/>
  <sheetViews>
    <sheetView workbookViewId="0"/>
  </sheetViews>
  <sheetFormatPr defaultRowHeight="14.4"/>
  <cols>
    <col min="1" max="1" width="10.5546875" bestFit="1" customWidth="1"/>
    <col min="2" max="2" width="12.33203125" customWidth="1"/>
    <col min="3" max="3" width="20.6640625" customWidth="1"/>
    <col min="4" max="4" width="34.77734375" customWidth="1"/>
    <col min="5" max="5" width="34.88671875" customWidth="1"/>
    <col min="7" max="7" width="9.44140625" customWidth="1"/>
    <col min="8" max="8" width="7.6640625" customWidth="1"/>
  </cols>
  <sheetData>
    <row r="1" spans="1:8">
      <c r="A1" t="s">
        <v>16</v>
      </c>
      <c r="B1" t="s">
        <v>17</v>
      </c>
      <c r="C1" t="s">
        <v>384</v>
      </c>
      <c r="D1" t="s">
        <v>385</v>
      </c>
      <c r="E1" t="s">
        <v>386</v>
      </c>
      <c r="G1" t="s">
        <v>387</v>
      </c>
      <c r="H1" t="s">
        <v>388</v>
      </c>
    </row>
    <row r="2" spans="1:8">
      <c r="A2" s="70">
        <v>45292</v>
      </c>
      <c r="B2">
        <v>222</v>
      </c>
      <c r="G2" t="s">
        <v>389</v>
      </c>
      <c r="H2" s="72">
        <f>_xlfn.FORECAST.ETS.STAT($B$2:$B$27,$A$2:$A$27,1,6,1)</f>
        <v>0.501</v>
      </c>
    </row>
    <row r="3" spans="1:8">
      <c r="A3" s="70">
        <v>45323</v>
      </c>
      <c r="B3">
        <v>355</v>
      </c>
      <c r="G3" t="s">
        <v>390</v>
      </c>
      <c r="H3" s="72">
        <f>_xlfn.FORECAST.ETS.STAT($B$2:$B$27,$A$2:$A$27,2,6,1)</f>
        <v>1E-3</v>
      </c>
    </row>
    <row r="4" spans="1:8">
      <c r="A4" s="70">
        <v>45352</v>
      </c>
      <c r="B4">
        <v>598</v>
      </c>
      <c r="G4" t="s">
        <v>391</v>
      </c>
      <c r="H4" s="72">
        <f>_xlfn.FORECAST.ETS.STAT($B$2:$B$27,$A$2:$A$27,3,6,1)</f>
        <v>1E-3</v>
      </c>
    </row>
    <row r="5" spans="1:8">
      <c r="A5" s="70">
        <v>45383</v>
      </c>
      <c r="B5">
        <v>448</v>
      </c>
      <c r="G5" t="s">
        <v>392</v>
      </c>
      <c r="H5" s="72">
        <f>_xlfn.FORECAST.ETS.STAT($B$2:$B$27,$A$2:$A$27,4,6,1)</f>
        <v>1.2112414940538068</v>
      </c>
    </row>
    <row r="6" spans="1:8">
      <c r="A6" s="70">
        <v>45413</v>
      </c>
      <c r="B6">
        <v>966</v>
      </c>
      <c r="G6" t="s">
        <v>393</v>
      </c>
      <c r="H6" s="72">
        <f>_xlfn.FORECAST.ETS.STAT($B$2:$B$27,$A$2:$A$27,5,6,1)</f>
        <v>0.60912442554817492</v>
      </c>
    </row>
    <row r="7" spans="1:8">
      <c r="A7" s="70">
        <v>45444</v>
      </c>
      <c r="B7">
        <v>940</v>
      </c>
      <c r="G7" t="s">
        <v>394</v>
      </c>
      <c r="H7" s="72">
        <f>_xlfn.FORECAST.ETS.STAT($B$2:$B$27,$A$2:$A$27,6,6,1)</f>
        <v>284.96474883439231</v>
      </c>
    </row>
    <row r="8" spans="1:8">
      <c r="A8" s="70">
        <v>45474</v>
      </c>
      <c r="B8">
        <v>561</v>
      </c>
      <c r="G8" t="s">
        <v>395</v>
      </c>
      <c r="H8" s="72">
        <f>_xlfn.FORECAST.ETS.STAT($B$2:$B$27,$A$2:$A$27,7,6,1)</f>
        <v>338.83431182791685</v>
      </c>
    </row>
    <row r="9" spans="1:8">
      <c r="A9" s="70">
        <v>45505</v>
      </c>
      <c r="B9">
        <v>789</v>
      </c>
    </row>
    <row r="10" spans="1:8">
      <c r="A10" s="70">
        <v>45536</v>
      </c>
      <c r="B10">
        <v>776</v>
      </c>
    </row>
    <row r="11" spans="1:8">
      <c r="A11" s="70">
        <v>45566</v>
      </c>
      <c r="B11">
        <v>896</v>
      </c>
    </row>
    <row r="12" spans="1:8">
      <c r="A12" s="70">
        <v>45597</v>
      </c>
      <c r="B12">
        <v>905</v>
      </c>
    </row>
    <row r="13" spans="1:8">
      <c r="A13" s="70">
        <v>45627</v>
      </c>
      <c r="B13">
        <v>682</v>
      </c>
    </row>
    <row r="14" spans="1:8">
      <c r="A14" s="70">
        <v>45658</v>
      </c>
      <c r="B14">
        <v>108</v>
      </c>
    </row>
    <row r="15" spans="1:8">
      <c r="A15" s="70">
        <v>45689</v>
      </c>
      <c r="B15">
        <v>634</v>
      </c>
    </row>
    <row r="16" spans="1:8">
      <c r="A16" s="70">
        <v>45717</v>
      </c>
      <c r="B16">
        <v>473</v>
      </c>
    </row>
    <row r="17" spans="1:5">
      <c r="A17" s="70">
        <v>45748</v>
      </c>
      <c r="B17">
        <v>699</v>
      </c>
    </row>
    <row r="18" spans="1:5">
      <c r="A18" s="70">
        <v>45778</v>
      </c>
      <c r="B18">
        <v>915</v>
      </c>
    </row>
    <row r="19" spans="1:5">
      <c r="A19" s="70">
        <v>45809</v>
      </c>
      <c r="B19">
        <v>614</v>
      </c>
    </row>
    <row r="20" spans="1:5">
      <c r="A20" s="70">
        <v>45839</v>
      </c>
      <c r="B20">
        <v>690</v>
      </c>
    </row>
    <row r="21" spans="1:5">
      <c r="A21" s="70">
        <v>45870</v>
      </c>
      <c r="B21">
        <v>298</v>
      </c>
    </row>
    <row r="22" spans="1:5">
      <c r="A22" s="70">
        <v>45901</v>
      </c>
      <c r="B22">
        <v>593</v>
      </c>
    </row>
    <row r="23" spans="1:5">
      <c r="A23" s="70">
        <v>45931</v>
      </c>
      <c r="B23">
        <v>657</v>
      </c>
    </row>
    <row r="24" spans="1:5">
      <c r="A24" s="70">
        <v>45962</v>
      </c>
      <c r="B24">
        <v>425</v>
      </c>
    </row>
    <row r="25" spans="1:5">
      <c r="A25" s="70">
        <v>45992</v>
      </c>
      <c r="B25">
        <v>388</v>
      </c>
    </row>
    <row r="26" spans="1:5">
      <c r="A26" s="70">
        <v>46023</v>
      </c>
      <c r="B26">
        <v>443</v>
      </c>
    </row>
    <row r="27" spans="1:5">
      <c r="A27" s="70">
        <v>46054</v>
      </c>
      <c r="B27">
        <v>999</v>
      </c>
      <c r="C27">
        <v>999</v>
      </c>
      <c r="D27" s="71">
        <v>999</v>
      </c>
      <c r="E27" s="71">
        <v>999</v>
      </c>
    </row>
    <row r="28" spans="1:5">
      <c r="A28" s="70">
        <v>46082</v>
      </c>
      <c r="C28">
        <f>_xlfn.FORECAST.ETS(A28,$B$2:$B$27,$A$2:$A$27,6,1)</f>
        <v>708.52438128631843</v>
      </c>
      <c r="D28" s="71">
        <f>C28-_xlfn.FORECAST.ETS.CONFINT(A28,$B$2:$B$27,$A$2:$A$27,0.95,6,1)</f>
        <v>228.34348555119976</v>
      </c>
      <c r="E28" s="71">
        <f>C28+_xlfn.FORECAST.ETS.CONFINT(A28,$B$2:$B$27,$A$2:$A$27,0.95,6,1)</f>
        <v>1188.705277021437</v>
      </c>
    </row>
    <row r="29" spans="1:5">
      <c r="A29" s="70">
        <v>46113</v>
      </c>
      <c r="C29">
        <f>_xlfn.FORECAST.ETS(A29,$B$2:$B$27,$A$2:$A$27,6,1)</f>
        <v>762.49738771340628</v>
      </c>
      <c r="D29" s="71">
        <f>C29-_xlfn.FORECAST.ETS.CONFINT(A29,$B$2:$B$27,$A$2:$A$27,0.95,6,1)</f>
        <v>225.20865205421285</v>
      </c>
      <c r="E29" s="71">
        <f>C29+_xlfn.FORECAST.ETS.CONFINT(A29,$B$2:$B$27,$A$2:$A$27,0.95,6,1)</f>
        <v>1299.7861233725998</v>
      </c>
    </row>
    <row r="30" spans="1:5">
      <c r="A30" s="70">
        <v>46143</v>
      </c>
      <c r="C30">
        <f>_xlfn.FORECAST.ETS(A30,$B$2:$B$27,$A$2:$A$27,6,1)</f>
        <v>988.43596489374954</v>
      </c>
      <c r="D30" s="71">
        <f>C30-_xlfn.FORECAST.ETS.CONFINT(A30,$B$2:$B$27,$A$2:$A$27,0.95,6,1)</f>
        <v>399.35498161163707</v>
      </c>
      <c r="E30" s="71">
        <f>C30+_xlfn.FORECAST.ETS.CONFINT(A30,$B$2:$B$27,$A$2:$A$27,0.95,6,1)</f>
        <v>1577.5169481758621</v>
      </c>
    </row>
    <row r="31" spans="1:5">
      <c r="A31" s="70">
        <v>46174</v>
      </c>
      <c r="C31">
        <f>_xlfn.FORECAST.ETS(A31,$B$2:$B$27,$A$2:$A$27,6,1)</f>
        <v>875.26032517781232</v>
      </c>
      <c r="D31" s="71">
        <f>C31-_xlfn.FORECAST.ETS.CONFINT(A31,$B$2:$B$27,$A$2:$A$27,0.95,6,1)</f>
        <v>238.40413107158895</v>
      </c>
      <c r="E31" s="71">
        <f>C31+_xlfn.FORECAST.ETS.CONFINT(A31,$B$2:$B$27,$A$2:$A$27,0.95,6,1)</f>
        <v>1512.1165192840358</v>
      </c>
    </row>
    <row r="32" spans="1:5">
      <c r="A32" s="70">
        <v>46204</v>
      </c>
      <c r="C32">
        <f>_xlfn.FORECAST.ETS(A32,$B$2:$B$27,$A$2:$A$27,6,1)</f>
        <v>397.97027780110415</v>
      </c>
      <c r="D32" s="71">
        <f>C32-_xlfn.FORECAST.ETS.CONFINT(A32,$B$2:$B$27,$A$2:$A$27,0.95,6,1)</f>
        <v>-283.48982222982892</v>
      </c>
      <c r="E32" s="71">
        <f>C32+_xlfn.FORECAST.ETS.CONFINT(A32,$B$2:$B$27,$A$2:$A$27,0.95,6,1)</f>
        <v>1079.4303778320373</v>
      </c>
    </row>
    <row r="33" spans="1:5">
      <c r="A33" s="70">
        <v>46235</v>
      </c>
      <c r="C33">
        <f>_xlfn.FORECAST.ETS(A33,$B$2:$B$27,$A$2:$A$27,6,1)</f>
        <v>794.16132683960257</v>
      </c>
      <c r="D33" s="71">
        <f>C33-_xlfn.FORECAST.ETS.CONFINT(A33,$B$2:$B$27,$A$2:$A$27,0.95,6,1)</f>
        <v>70.681517929828601</v>
      </c>
      <c r="E33" s="71">
        <f>C33+_xlfn.FORECAST.ETS.CONFINT(A33,$B$2:$B$27,$A$2:$A$27,0.95,6,1)</f>
        <v>1517.6411357493766</v>
      </c>
    </row>
    <row r="34" spans="1:5">
      <c r="A34" s="70">
        <v>46266</v>
      </c>
      <c r="C34">
        <f>_xlfn.FORECAST.ETS(A34,$B$2:$B$27,$A$2:$A$27,6,1)</f>
        <v>699.390379659936</v>
      </c>
      <c r="D34" s="71">
        <f>C34-_xlfn.FORECAST.ETS.CONFINT(A34,$B$2:$B$27,$A$2:$A$27,0.95,6,1)</f>
        <v>-64.105398530571392</v>
      </c>
      <c r="E34" s="71">
        <f>C34+_xlfn.FORECAST.ETS.CONFINT(A34,$B$2:$B$27,$A$2:$A$27,0.95,6,1)</f>
        <v>1462.8861578504434</v>
      </c>
    </row>
    <row r="35" spans="1:5">
      <c r="A35" s="70">
        <v>46296</v>
      </c>
      <c r="C35">
        <f>_xlfn.FORECAST.ETS(A35,$B$2:$B$27,$A$2:$A$27,6,1)</f>
        <v>753.36338608702385</v>
      </c>
      <c r="D35" s="71">
        <f>C35-_xlfn.FORECAST.ETS.CONFINT(A35,$B$2:$B$27,$A$2:$A$27,0.95,6,1)</f>
        <v>-48.153034661380957</v>
      </c>
      <c r="E35" s="71">
        <f>C35+_xlfn.FORECAST.ETS.CONFINT(A35,$B$2:$B$27,$A$2:$A$27,0.95,6,1)</f>
        <v>1554.8798068354286</v>
      </c>
    </row>
    <row r="36" spans="1:5">
      <c r="A36" s="70">
        <v>46327</v>
      </c>
      <c r="C36">
        <f>_xlfn.FORECAST.ETS(A36,$B$2:$B$27,$A$2:$A$27,6,1)</f>
        <v>979.30196326736711</v>
      </c>
      <c r="D36" s="71">
        <f>C36-_xlfn.FORECAST.ETS.CONFINT(A36,$B$2:$B$27,$A$2:$A$27,0.95,6,1)</f>
        <v>141.34860204173015</v>
      </c>
      <c r="E36" s="71">
        <f>C36+_xlfn.FORECAST.ETS.CONFINT(A36,$B$2:$B$27,$A$2:$A$27,0.95,6,1)</f>
        <v>1817.2553244930041</v>
      </c>
    </row>
    <row r="37" spans="1:5">
      <c r="A37" s="70">
        <v>46357</v>
      </c>
      <c r="C37">
        <f>_xlfn.FORECAST.ETS(A37,$B$2:$B$27,$A$2:$A$27,6,1)</f>
        <v>866.12632355142978</v>
      </c>
      <c r="D37" s="71">
        <f>C37-_xlfn.FORECAST.ETS.CONFINT(A37,$B$2:$B$27,$A$2:$A$27,0.95,6,1)</f>
        <v>-6.8788614515808604</v>
      </c>
      <c r="E37" s="71">
        <f>C37+_xlfn.FORECAST.ETS.CONFINT(A37,$B$2:$B$27,$A$2:$A$27,0.95,6,1)</f>
        <v>1739.1315085544404</v>
      </c>
    </row>
    <row r="38" spans="1:5">
      <c r="A38" s="70">
        <v>46388</v>
      </c>
      <c r="C38">
        <f>_xlfn.FORECAST.ETS(A38,$B$2:$B$27,$A$2:$A$27,6,1)</f>
        <v>388.83627617472172</v>
      </c>
      <c r="D38" s="71">
        <f>C38-_xlfn.FORECAST.ETS.CONFINT(A38,$B$2:$B$27,$A$2:$A$27,0.95,6,1)</f>
        <v>-517.99650126283473</v>
      </c>
      <c r="E38" s="71">
        <f>C38+_xlfn.FORECAST.ETS.CONFINT(A38,$B$2:$B$27,$A$2:$A$27,0.95,6,1)</f>
        <v>1295.669053612278</v>
      </c>
    </row>
    <row r="39" spans="1:5">
      <c r="A39" s="70">
        <v>46419</v>
      </c>
      <c r="C39">
        <f>_xlfn.FORECAST.ETS(A39,$B$2:$B$27,$A$2:$A$27,6,1)</f>
        <v>785.02732521322002</v>
      </c>
      <c r="D39" s="71">
        <f>C39-_xlfn.FORECAST.ETS.CONFINT(A39,$B$2:$B$27,$A$2:$A$27,0.95,6,1)</f>
        <v>-154.54129724904828</v>
      </c>
      <c r="E39" s="71">
        <f>C39+_xlfn.FORECAST.ETS.CONFINT(A39,$B$2:$B$27,$A$2:$A$27,0.95,6,1)</f>
        <v>1724.5959476754883</v>
      </c>
    </row>
    <row r="40" spans="1:5">
      <c r="A40" s="70">
        <v>46447</v>
      </c>
      <c r="C40">
        <f>_xlfn.FORECAST.ETS(A40,$B$2:$B$27,$A$2:$A$27,6,1)</f>
        <v>690.25637803355346</v>
      </c>
      <c r="D40" s="71">
        <f>C40-_xlfn.FORECAST.ETS.CONFINT(A40,$B$2:$B$27,$A$2:$A$27,0.95,6,1)</f>
        <v>-281.18885645650812</v>
      </c>
      <c r="E40" s="71">
        <f>C40+_xlfn.FORECAST.ETS.CONFINT(A40,$B$2:$B$27,$A$2:$A$27,0.95,6,1)</f>
        <v>1661.701612523615</v>
      </c>
    </row>
    <row r="41" spans="1:5">
      <c r="A41" s="70">
        <v>46478</v>
      </c>
      <c r="C41">
        <f>_xlfn.FORECAST.ETS(A41,$B$2:$B$27,$A$2:$A$27,6,1)</f>
        <v>744.22938446064131</v>
      </c>
      <c r="D41" s="71">
        <f>C41-_xlfn.FORECAST.ETS.CONFINT(A41,$B$2:$B$27,$A$2:$A$27,0.95,6,1)</f>
        <v>-258.07919622260169</v>
      </c>
      <c r="E41" s="71">
        <f>C41+_xlfn.FORECAST.ETS.CONFINT(A41,$B$2:$B$27,$A$2:$A$27,0.95,6,1)</f>
        <v>1746.5379651438843</v>
      </c>
    </row>
    <row r="42" spans="1:5">
      <c r="A42" s="70">
        <v>46508</v>
      </c>
      <c r="C42">
        <f>_xlfn.FORECAST.ETS(A42,$B$2:$B$27,$A$2:$A$27,6,1)</f>
        <v>970.16796164098457</v>
      </c>
      <c r="D42" s="71">
        <f>C42-_xlfn.FORECAST.ETS.CONFINT(A42,$B$2:$B$27,$A$2:$A$27,0.95,6,1)</f>
        <v>-62.196508175164468</v>
      </c>
      <c r="E42" s="71">
        <f>C42+_xlfn.FORECAST.ETS.CONFINT(A42,$B$2:$B$27,$A$2:$A$27,0.95,6,1)</f>
        <v>2002.5324314571335</v>
      </c>
    </row>
    <row r="43" spans="1:5">
      <c r="A43" s="70">
        <v>46539</v>
      </c>
      <c r="C43">
        <f>_xlfn.FORECAST.ETS(A43,$B$2:$B$27,$A$2:$A$27,6,1)</f>
        <v>856.99232192504724</v>
      </c>
      <c r="D43" s="71">
        <f>C43-_xlfn.FORECAST.ETS.CONFINT(A43,$B$2:$B$27,$A$2:$A$27,0.95,6,1)</f>
        <v>-204.68937596910041</v>
      </c>
      <c r="E43" s="71">
        <f>C43+_xlfn.FORECAST.ETS.CONFINT(A43,$B$2:$B$27,$A$2:$A$27,0.95,6,1)</f>
        <v>1918.6740198191949</v>
      </c>
    </row>
    <row r="44" spans="1:5">
      <c r="A44" s="70">
        <v>46569</v>
      </c>
      <c r="C44">
        <f>_xlfn.FORECAST.ETS(A44,$B$2:$B$27,$A$2:$A$27,6,1)</f>
        <v>379.70227454833929</v>
      </c>
      <c r="D44" s="71">
        <f>C44-_xlfn.FORECAST.ETS.CONFINT(A44,$B$2:$B$27,$A$2:$A$27,0.95,6,1)</f>
        <v>-710.6177882646441</v>
      </c>
      <c r="E44" s="71">
        <f>C44+_xlfn.FORECAST.ETS.CONFINT(A44,$B$2:$B$27,$A$2:$A$27,0.95,6,1)</f>
        <v>1470.0223373613228</v>
      </c>
    </row>
    <row r="45" spans="1:5">
      <c r="A45" s="70">
        <v>46600</v>
      </c>
      <c r="C45">
        <f>_xlfn.FORECAST.ETS(A45,$B$2:$B$27,$A$2:$A$27,6,1)</f>
        <v>775.8933235868376</v>
      </c>
      <c r="D45" s="71">
        <f>C45-_xlfn.FORECAST.ETS.CONFINT(A45,$B$2:$B$27,$A$2:$A$27,0.95,6,1)</f>
        <v>-342.43860159167889</v>
      </c>
      <c r="E45" s="71">
        <f>C45+_xlfn.FORECAST.ETS.CONFINT(A45,$B$2:$B$27,$A$2:$A$27,0.95,6,1)</f>
        <v>1894.2252487653541</v>
      </c>
    </row>
    <row r="46" spans="1:5">
      <c r="A46" s="70">
        <v>46631</v>
      </c>
      <c r="C46">
        <f>_xlfn.FORECAST.ETS(A46,$B$2:$B$27,$A$2:$A$27,6,1)</f>
        <v>681.12237640717103</v>
      </c>
      <c r="D46" s="71">
        <f>C46-_xlfn.FORECAST.ETS.CONFINT(A46,$B$2:$B$27,$A$2:$A$27,0.95,6,1)</f>
        <v>-464.74560087483815</v>
      </c>
      <c r="E46" s="71">
        <f>C46+_xlfn.FORECAST.ETS.CONFINT(A46,$B$2:$B$27,$A$2:$A$27,0.95,6,1)</f>
        <v>1826.9903536891802</v>
      </c>
    </row>
    <row r="47" spans="1:5">
      <c r="A47" s="70">
        <v>46661</v>
      </c>
      <c r="C47">
        <f>_xlfn.FORECAST.ETS(A47,$B$2:$B$27,$A$2:$A$27,6,1)</f>
        <v>735.09538283425888</v>
      </c>
      <c r="D47" s="71">
        <f>C47-_xlfn.FORECAST.ETS.CONFINT(A47,$B$2:$B$27,$A$2:$A$27,0.95,6,1)</f>
        <v>-437.66228516337094</v>
      </c>
      <c r="E47" s="71">
        <f>C47+_xlfn.FORECAST.ETS.CONFINT(A47,$B$2:$B$27,$A$2:$A$27,0.95,6,1)</f>
        <v>1907.8530508318886</v>
      </c>
    </row>
    <row r="48" spans="1:5">
      <c r="A48" s="70">
        <v>46692</v>
      </c>
      <c r="C48">
        <f>_xlfn.FORECAST.ETS(A48,$B$2:$B$27,$A$2:$A$27,6,1)</f>
        <v>961.03396001460214</v>
      </c>
      <c r="D48" s="71">
        <f>C48-_xlfn.FORECAST.ETS.CONFINT(A48,$B$2:$B$27,$A$2:$A$27,0.95,6,1)</f>
        <v>-238.11061073078645</v>
      </c>
      <c r="E48" s="71">
        <f>C48+_xlfn.FORECAST.ETS.CONFINT(A48,$B$2:$B$27,$A$2:$A$27,0.95,6,1)</f>
        <v>2160.1785307599907</v>
      </c>
    </row>
    <row r="49" spans="1:5">
      <c r="A49" s="70">
        <v>46722</v>
      </c>
      <c r="C49">
        <f>_xlfn.FORECAST.ETS(A49,$B$2:$B$27,$A$2:$A$27,6,1)</f>
        <v>847.85832029866492</v>
      </c>
      <c r="D49" s="71">
        <f>C49-_xlfn.FORECAST.ETS.CONFINT(A49,$B$2:$B$27,$A$2:$A$27,0.95,6,1)</f>
        <v>-377.20304290338208</v>
      </c>
      <c r="E49" s="71">
        <f>C49+_xlfn.FORECAST.ETS.CONFINT(A49,$B$2:$B$27,$A$2:$A$27,0.95,6,1)</f>
        <v>2072.9196835007119</v>
      </c>
    </row>
    <row r="50" spans="1:5">
      <c r="A50" s="70">
        <v>46752</v>
      </c>
      <c r="C50">
        <f>_xlfn.FORECAST.ETS(A50,$B$2:$B$27,$A$2:$A$27,6,1)</f>
        <v>385.96472606314046</v>
      </c>
      <c r="D50" s="71">
        <f>C50-_xlfn.FORECAST.ETS.CONFINT(A50,$B$2:$B$27,$A$2:$A$27,0.95,6,1)</f>
        <v>-863.75902920669046</v>
      </c>
      <c r="E50" s="71">
        <f>C50+_xlfn.FORECAST.ETS.CONFINT(A50,$B$2:$B$27,$A$2:$A$27,0.95,6,1)</f>
        <v>1635.6884813329714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93A58-35C4-4ADC-96F1-E62CA20E0C55}">
  <dimension ref="A1:L30"/>
  <sheetViews>
    <sheetView topLeftCell="A8" zoomScale="110" zoomScaleNormal="110" workbookViewId="0">
      <selection activeCell="F3" sqref="F3:G29"/>
    </sheetView>
  </sheetViews>
  <sheetFormatPr defaultRowHeight="14.4"/>
  <cols>
    <col min="4" max="4" width="10.77734375" bestFit="1" customWidth="1"/>
    <col min="5" max="5" width="10.44140625" bestFit="1" customWidth="1"/>
    <col min="6" max="6" width="10.5546875" bestFit="1" customWidth="1"/>
    <col min="7" max="7" width="12.6640625" bestFit="1" customWidth="1"/>
    <col min="9" max="9" width="7.88671875" bestFit="1" customWidth="1"/>
    <col min="10" max="11" width="10.5546875" bestFit="1" customWidth="1"/>
  </cols>
  <sheetData>
    <row r="1" spans="1:12" ht="15" thickBot="1">
      <c r="A1" s="63" t="s">
        <v>27</v>
      </c>
      <c r="B1" s="63"/>
      <c r="C1" s="63"/>
      <c r="I1" s="30" t="s">
        <v>14</v>
      </c>
      <c r="J1" s="30" t="s">
        <v>15</v>
      </c>
      <c r="K1" s="30" t="s">
        <v>17</v>
      </c>
      <c r="L1" s="30" t="s">
        <v>17</v>
      </c>
    </row>
    <row r="2" spans="1:12">
      <c r="I2" s="9" t="s">
        <v>20</v>
      </c>
      <c r="J2" s="9" t="s">
        <v>28</v>
      </c>
      <c r="K2" s="9" t="s">
        <v>30</v>
      </c>
      <c r="L2" s="9" t="s">
        <v>31</v>
      </c>
    </row>
    <row r="3" spans="1:12">
      <c r="D3" s="26" t="s">
        <v>14</v>
      </c>
      <c r="E3" s="27" t="s">
        <v>15</v>
      </c>
      <c r="F3" s="27" t="s">
        <v>16</v>
      </c>
      <c r="G3" s="28" t="s">
        <v>17</v>
      </c>
      <c r="I3" s="9" t="s">
        <v>20</v>
      </c>
      <c r="J3" s="9" t="s">
        <v>29</v>
      </c>
      <c r="K3" s="9" t="s">
        <v>30</v>
      </c>
      <c r="L3" s="9" t="s">
        <v>31</v>
      </c>
    </row>
    <row r="4" spans="1:12">
      <c r="D4" s="11" t="s">
        <v>18</v>
      </c>
      <c r="E4" s="9" t="s">
        <v>19</v>
      </c>
      <c r="F4" s="10">
        <v>43108</v>
      </c>
      <c r="G4" s="29">
        <v>200</v>
      </c>
    </row>
    <row r="5" spans="1:12">
      <c r="D5" s="11" t="s">
        <v>20</v>
      </c>
      <c r="E5" s="9" t="s">
        <v>21</v>
      </c>
      <c r="F5" s="10">
        <v>43108</v>
      </c>
      <c r="G5" s="29">
        <v>250</v>
      </c>
      <c r="I5" s="27" t="s">
        <v>15</v>
      </c>
    </row>
    <row r="6" spans="1:12">
      <c r="D6" s="11" t="s">
        <v>22</v>
      </c>
      <c r="E6" s="9" t="s">
        <v>23</v>
      </c>
      <c r="F6" s="10">
        <v>43111</v>
      </c>
      <c r="G6" s="29">
        <v>300</v>
      </c>
      <c r="I6" s="9" t="s">
        <v>19</v>
      </c>
    </row>
    <row r="7" spans="1:12">
      <c r="D7" s="11" t="s">
        <v>20</v>
      </c>
      <c r="E7" s="9" t="s">
        <v>19</v>
      </c>
      <c r="F7" s="10">
        <v>43141</v>
      </c>
      <c r="G7" s="29">
        <v>260</v>
      </c>
      <c r="I7" s="9" t="s">
        <v>21</v>
      </c>
    </row>
    <row r="8" spans="1:12">
      <c r="D8" s="11" t="s">
        <v>22</v>
      </c>
      <c r="E8" s="9" t="s">
        <v>24</v>
      </c>
      <c r="F8" s="10">
        <v>43141</v>
      </c>
      <c r="G8" s="29">
        <v>270</v>
      </c>
      <c r="I8" s="9" t="s">
        <v>23</v>
      </c>
    </row>
    <row r="9" spans="1:12">
      <c r="D9" s="11" t="s">
        <v>18</v>
      </c>
      <c r="E9" s="9" t="s">
        <v>19</v>
      </c>
      <c r="F9" s="10">
        <v>43089</v>
      </c>
      <c r="G9" s="29">
        <v>280</v>
      </c>
      <c r="I9" s="9" t="s">
        <v>24</v>
      </c>
    </row>
    <row r="10" spans="1:12">
      <c r="D10" s="11" t="s">
        <v>20</v>
      </c>
      <c r="E10" s="9" t="s">
        <v>23</v>
      </c>
      <c r="F10" s="10">
        <v>43040</v>
      </c>
      <c r="G10" s="29">
        <v>100</v>
      </c>
      <c r="I10" s="9" t="s">
        <v>25</v>
      </c>
    </row>
    <row r="11" spans="1:12">
      <c r="D11" s="11" t="s">
        <v>20</v>
      </c>
      <c r="E11" s="9" t="s">
        <v>19</v>
      </c>
      <c r="F11" s="10">
        <v>43040</v>
      </c>
      <c r="G11" s="29">
        <v>500</v>
      </c>
    </row>
    <row r="12" spans="1:12">
      <c r="D12" s="11" t="s">
        <v>18</v>
      </c>
      <c r="E12" s="9" t="s">
        <v>24</v>
      </c>
      <c r="F12" s="10">
        <v>43040</v>
      </c>
      <c r="G12" s="29">
        <v>410</v>
      </c>
    </row>
    <row r="13" spans="1:12">
      <c r="D13" s="11" t="s">
        <v>20</v>
      </c>
      <c r="E13" s="9" t="s">
        <v>25</v>
      </c>
      <c r="F13" s="10">
        <v>43089</v>
      </c>
      <c r="G13" s="29">
        <v>300</v>
      </c>
    </row>
    <row r="14" spans="1:12">
      <c r="D14" s="11" t="s">
        <v>22</v>
      </c>
      <c r="E14" s="9" t="s">
        <v>23</v>
      </c>
      <c r="F14" s="10">
        <v>43089</v>
      </c>
      <c r="G14" s="29">
        <v>400</v>
      </c>
    </row>
    <row r="15" spans="1:12">
      <c r="D15" s="11" t="s">
        <v>20</v>
      </c>
      <c r="E15" s="9" t="s">
        <v>21</v>
      </c>
      <c r="F15" s="10">
        <v>43089</v>
      </c>
      <c r="G15" s="29">
        <v>100</v>
      </c>
    </row>
    <row r="16" spans="1:12">
      <c r="D16" s="11" t="s">
        <v>20</v>
      </c>
      <c r="E16" s="9" t="s">
        <v>25</v>
      </c>
      <c r="F16" s="10">
        <v>43108</v>
      </c>
      <c r="G16" s="29">
        <v>401</v>
      </c>
    </row>
    <row r="17" spans="4:7">
      <c r="D17" s="11" t="s">
        <v>22</v>
      </c>
      <c r="E17" s="9" t="s">
        <v>23</v>
      </c>
      <c r="F17" s="10">
        <v>43108</v>
      </c>
      <c r="G17" s="29">
        <v>430</v>
      </c>
    </row>
    <row r="18" spans="4:7">
      <c r="D18" s="11" t="s">
        <v>20</v>
      </c>
      <c r="E18" s="9" t="s">
        <v>19</v>
      </c>
      <c r="F18" s="10">
        <v>43108</v>
      </c>
      <c r="G18" s="29">
        <v>285</v>
      </c>
    </row>
    <row r="19" spans="4:7">
      <c r="D19" s="11" t="s">
        <v>22</v>
      </c>
      <c r="E19" s="9" t="s">
        <v>21</v>
      </c>
      <c r="F19" s="10">
        <v>43111</v>
      </c>
      <c r="G19" s="29">
        <v>344</v>
      </c>
    </row>
    <row r="20" spans="4:7">
      <c r="D20" s="11" t="s">
        <v>20</v>
      </c>
      <c r="E20" s="9" t="s">
        <v>21</v>
      </c>
      <c r="F20" s="10">
        <v>43141</v>
      </c>
      <c r="G20" s="29">
        <v>304</v>
      </c>
    </row>
    <row r="21" spans="4:7">
      <c r="D21" s="11" t="s">
        <v>20</v>
      </c>
      <c r="E21" s="9" t="s">
        <v>23</v>
      </c>
      <c r="F21" s="10">
        <v>43110</v>
      </c>
      <c r="G21" s="29">
        <v>431</v>
      </c>
    </row>
    <row r="22" spans="4:7">
      <c r="D22" s="11" t="s">
        <v>22</v>
      </c>
      <c r="E22" s="9" t="s">
        <v>24</v>
      </c>
      <c r="F22" s="10">
        <v>43110</v>
      </c>
      <c r="G22" s="29">
        <v>298</v>
      </c>
    </row>
    <row r="23" spans="4:7">
      <c r="D23" s="11" t="s">
        <v>20</v>
      </c>
      <c r="E23" s="9" t="s">
        <v>24</v>
      </c>
      <c r="F23" s="10">
        <v>43110</v>
      </c>
      <c r="G23" s="29">
        <v>258</v>
      </c>
    </row>
    <row r="24" spans="4:7">
      <c r="D24" s="11" t="s">
        <v>20</v>
      </c>
      <c r="E24" s="9" t="s">
        <v>25</v>
      </c>
      <c r="F24" s="10">
        <v>43110</v>
      </c>
      <c r="G24" s="29">
        <v>251</v>
      </c>
    </row>
    <row r="25" spans="4:7">
      <c r="D25" s="11" t="s">
        <v>20</v>
      </c>
      <c r="E25" s="9" t="s">
        <v>23</v>
      </c>
      <c r="F25" s="10">
        <v>43079</v>
      </c>
      <c r="G25" s="29">
        <v>260</v>
      </c>
    </row>
    <row r="26" spans="4:7">
      <c r="D26" s="11" t="s">
        <v>22</v>
      </c>
      <c r="E26" s="9" t="s">
        <v>21</v>
      </c>
      <c r="F26" s="10">
        <v>43079</v>
      </c>
      <c r="G26" s="29">
        <v>415</v>
      </c>
    </row>
    <row r="27" spans="4:7">
      <c r="D27" s="11" t="s">
        <v>20</v>
      </c>
      <c r="E27" s="9" t="s">
        <v>25</v>
      </c>
      <c r="F27" s="10">
        <v>43049</v>
      </c>
      <c r="G27" s="29">
        <v>266</v>
      </c>
    </row>
    <row r="28" spans="4:7">
      <c r="D28" s="11" t="s">
        <v>20</v>
      </c>
      <c r="E28" s="9" t="s">
        <v>19</v>
      </c>
      <c r="F28" s="10">
        <v>43049</v>
      </c>
      <c r="G28" s="29">
        <v>425</v>
      </c>
    </row>
    <row r="29" spans="4:7">
      <c r="D29" s="15" t="s">
        <v>22</v>
      </c>
      <c r="E29" s="16" t="s">
        <v>21</v>
      </c>
      <c r="F29" s="17">
        <v>43108</v>
      </c>
      <c r="G29" s="25">
        <v>429</v>
      </c>
    </row>
    <row r="30" spans="4:7">
      <c r="D30" s="15" t="s">
        <v>8</v>
      </c>
      <c r="E30" s="16">
        <f>SUBTOTAL(103,Table2[Product])</f>
        <v>26</v>
      </c>
      <c r="F30" s="16"/>
      <c r="G30" s="25">
        <f>SUBTOTAL(109,Table2[Sales Value])</f>
        <v>8167</v>
      </c>
    </row>
  </sheetData>
  <mergeCells count="1"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7D00-80FC-42C0-A490-F9016C3DF4B0}">
  <dimension ref="A1:F38"/>
  <sheetViews>
    <sheetView zoomScale="110" zoomScaleNormal="110" workbookViewId="0">
      <selection activeCell="F5" sqref="F5"/>
    </sheetView>
  </sheetViews>
  <sheetFormatPr defaultRowHeight="14.4"/>
  <cols>
    <col min="3" max="3" width="11" bestFit="1" customWidth="1"/>
    <col min="4" max="4" width="13.33203125" bestFit="1" customWidth="1"/>
    <col min="5" max="5" width="10.77734375" bestFit="1" customWidth="1"/>
    <col min="6" max="6" width="8.33203125" bestFit="1" customWidth="1"/>
  </cols>
  <sheetData>
    <row r="1" spans="1:6" ht="15" thickBot="1">
      <c r="A1" s="63" t="s">
        <v>32</v>
      </c>
      <c r="B1" s="63"/>
    </row>
    <row r="4" spans="1:6">
      <c r="C4" s="31" t="s">
        <v>33</v>
      </c>
      <c r="D4" s="31" t="s">
        <v>34</v>
      </c>
      <c r="E4" s="31" t="s">
        <v>35</v>
      </c>
      <c r="F4" s="31" t="s">
        <v>36</v>
      </c>
    </row>
    <row r="5" spans="1:6">
      <c r="C5" t="s">
        <v>42</v>
      </c>
      <c r="D5" t="s">
        <v>40</v>
      </c>
      <c r="E5" t="s">
        <v>43</v>
      </c>
      <c r="F5" s="32">
        <v>47296</v>
      </c>
    </row>
    <row r="6" spans="1:6">
      <c r="C6" t="s">
        <v>42</v>
      </c>
      <c r="D6" t="s">
        <v>40</v>
      </c>
      <c r="E6" t="s">
        <v>45</v>
      </c>
      <c r="F6" s="32">
        <v>8132</v>
      </c>
    </row>
    <row r="7" spans="1:6">
      <c r="C7" t="s">
        <v>42</v>
      </c>
      <c r="D7" t="s">
        <v>40</v>
      </c>
      <c r="E7" t="s">
        <v>44</v>
      </c>
      <c r="F7" s="32">
        <v>6487</v>
      </c>
    </row>
    <row r="8" spans="1:6">
      <c r="C8" t="s">
        <v>42</v>
      </c>
      <c r="D8" t="s">
        <v>48</v>
      </c>
      <c r="E8" t="s">
        <v>45</v>
      </c>
      <c r="F8" s="32">
        <v>29277</v>
      </c>
    </row>
    <row r="9" spans="1:6">
      <c r="C9" t="s">
        <v>42</v>
      </c>
      <c r="D9" t="s">
        <v>47</v>
      </c>
      <c r="E9" t="s">
        <v>45</v>
      </c>
      <c r="F9" s="32">
        <v>26412</v>
      </c>
    </row>
    <row r="10" spans="1:6">
      <c r="C10" t="s">
        <v>42</v>
      </c>
      <c r="D10" t="s">
        <v>47</v>
      </c>
      <c r="E10" t="s">
        <v>43</v>
      </c>
      <c r="F10" s="32">
        <v>8532</v>
      </c>
    </row>
    <row r="11" spans="1:6">
      <c r="C11" t="s">
        <v>42</v>
      </c>
      <c r="D11" t="s">
        <v>38</v>
      </c>
      <c r="E11" t="s">
        <v>45</v>
      </c>
      <c r="F11" s="32">
        <v>49988</v>
      </c>
    </row>
    <row r="12" spans="1:6">
      <c r="C12" t="s">
        <v>42</v>
      </c>
      <c r="D12" t="s">
        <v>38</v>
      </c>
      <c r="E12" t="s">
        <v>44</v>
      </c>
      <c r="F12" s="32">
        <v>49144</v>
      </c>
    </row>
    <row r="13" spans="1:6">
      <c r="C13" t="s">
        <v>42</v>
      </c>
      <c r="D13" t="s">
        <v>38</v>
      </c>
      <c r="E13" t="s">
        <v>43</v>
      </c>
      <c r="F13" s="32">
        <v>34155</v>
      </c>
    </row>
    <row r="14" spans="1:6">
      <c r="C14" t="s">
        <v>42</v>
      </c>
      <c r="D14" t="s">
        <v>49</v>
      </c>
      <c r="E14" t="s">
        <v>43</v>
      </c>
      <c r="F14" s="32">
        <v>46652</v>
      </c>
    </row>
    <row r="15" spans="1:6">
      <c r="C15" t="s">
        <v>42</v>
      </c>
      <c r="D15" t="s">
        <v>49</v>
      </c>
      <c r="E15" t="s">
        <v>45</v>
      </c>
      <c r="F15" s="32">
        <v>28020</v>
      </c>
    </row>
    <row r="16" spans="1:6">
      <c r="C16" t="s">
        <v>42</v>
      </c>
      <c r="D16" t="s">
        <v>49</v>
      </c>
      <c r="E16" t="s">
        <v>44</v>
      </c>
      <c r="F16" s="32">
        <v>28523</v>
      </c>
    </row>
    <row r="17" spans="3:6">
      <c r="C17" t="s">
        <v>37</v>
      </c>
      <c r="D17" t="s">
        <v>40</v>
      </c>
      <c r="E17" t="s">
        <v>46</v>
      </c>
      <c r="F17" s="32">
        <v>90530</v>
      </c>
    </row>
    <row r="18" spans="3:6">
      <c r="C18" t="s">
        <v>37</v>
      </c>
      <c r="D18" t="s">
        <v>40</v>
      </c>
      <c r="E18" t="s">
        <v>41</v>
      </c>
      <c r="F18" s="32">
        <v>46994</v>
      </c>
    </row>
    <row r="19" spans="3:6">
      <c r="C19" t="s">
        <v>37</v>
      </c>
      <c r="D19" t="s">
        <v>40</v>
      </c>
      <c r="E19" t="s">
        <v>39</v>
      </c>
      <c r="F19" s="32">
        <v>3000</v>
      </c>
    </row>
    <row r="20" spans="3:6">
      <c r="C20" t="s">
        <v>37</v>
      </c>
      <c r="D20" t="s">
        <v>48</v>
      </c>
      <c r="E20" t="s">
        <v>46</v>
      </c>
      <c r="F20" s="32">
        <v>34196</v>
      </c>
    </row>
    <row r="21" spans="3:6">
      <c r="C21" t="s">
        <v>37</v>
      </c>
      <c r="D21" t="s">
        <v>47</v>
      </c>
      <c r="E21" t="s">
        <v>41</v>
      </c>
      <c r="F21" s="32">
        <v>85200</v>
      </c>
    </row>
    <row r="22" spans="3:6">
      <c r="C22" t="s">
        <v>37</v>
      </c>
      <c r="D22" t="s">
        <v>47</v>
      </c>
      <c r="E22" t="s">
        <v>39</v>
      </c>
      <c r="F22" s="32">
        <v>9000</v>
      </c>
    </row>
    <row r="23" spans="3:6">
      <c r="C23" t="s">
        <v>37</v>
      </c>
      <c r="D23" t="s">
        <v>47</v>
      </c>
      <c r="E23" t="s">
        <v>46</v>
      </c>
      <c r="F23" s="32">
        <v>13500</v>
      </c>
    </row>
    <row r="24" spans="3:6">
      <c r="C24" t="s">
        <v>37</v>
      </c>
      <c r="D24" t="s">
        <v>38</v>
      </c>
      <c r="E24" t="s">
        <v>39</v>
      </c>
      <c r="F24" s="32">
        <v>40000</v>
      </c>
    </row>
    <row r="25" spans="3:6">
      <c r="C25" t="s">
        <v>37</v>
      </c>
      <c r="D25" t="s">
        <v>49</v>
      </c>
      <c r="E25" t="s">
        <v>39</v>
      </c>
      <c r="F25" s="32">
        <v>20898</v>
      </c>
    </row>
    <row r="26" spans="3:6">
      <c r="C26" t="s">
        <v>50</v>
      </c>
      <c r="D26" t="s">
        <v>40</v>
      </c>
      <c r="E26" t="s">
        <v>52</v>
      </c>
      <c r="F26" s="32">
        <v>43784</v>
      </c>
    </row>
    <row r="27" spans="3:6">
      <c r="C27" t="s">
        <v>50</v>
      </c>
      <c r="D27" t="s">
        <v>40</v>
      </c>
      <c r="E27" t="s">
        <v>51</v>
      </c>
      <c r="F27" s="32">
        <v>34155</v>
      </c>
    </row>
    <row r="28" spans="3:6">
      <c r="C28" t="s">
        <v>50</v>
      </c>
      <c r="D28" t="s">
        <v>40</v>
      </c>
      <c r="E28" t="s">
        <v>53</v>
      </c>
      <c r="F28" s="32">
        <v>19789</v>
      </c>
    </row>
    <row r="29" spans="3:6">
      <c r="C29" t="s">
        <v>50</v>
      </c>
      <c r="D29" t="s">
        <v>48</v>
      </c>
      <c r="E29" t="s">
        <v>54</v>
      </c>
      <c r="F29" s="32">
        <v>49656</v>
      </c>
    </row>
    <row r="30" spans="3:6">
      <c r="C30" t="s">
        <v>50</v>
      </c>
      <c r="D30" t="s">
        <v>48</v>
      </c>
      <c r="E30" t="s">
        <v>53</v>
      </c>
      <c r="F30" s="32">
        <v>9432</v>
      </c>
    </row>
    <row r="31" spans="3:6">
      <c r="C31" t="s">
        <v>50</v>
      </c>
      <c r="D31" t="s">
        <v>47</v>
      </c>
      <c r="E31" t="s">
        <v>52</v>
      </c>
      <c r="F31" s="32">
        <v>46922</v>
      </c>
    </row>
    <row r="32" spans="3:6">
      <c r="C32" t="s">
        <v>50</v>
      </c>
      <c r="D32" t="s">
        <v>47</v>
      </c>
      <c r="E32" t="s">
        <v>53</v>
      </c>
      <c r="F32" s="32">
        <v>46336</v>
      </c>
    </row>
    <row r="33" spans="3:6">
      <c r="C33" t="s">
        <v>50</v>
      </c>
      <c r="D33" t="s">
        <v>47</v>
      </c>
      <c r="E33" t="s">
        <v>54</v>
      </c>
      <c r="F33" s="32">
        <v>30832</v>
      </c>
    </row>
    <row r="34" spans="3:6">
      <c r="C34" t="s">
        <v>50</v>
      </c>
      <c r="D34" t="s">
        <v>38</v>
      </c>
      <c r="E34" t="s">
        <v>51</v>
      </c>
      <c r="F34" s="32">
        <v>44675</v>
      </c>
    </row>
    <row r="35" spans="3:6">
      <c r="C35" t="s">
        <v>50</v>
      </c>
      <c r="D35" t="s">
        <v>38</v>
      </c>
      <c r="E35" t="s">
        <v>54</v>
      </c>
      <c r="F35" s="32">
        <v>13596</v>
      </c>
    </row>
    <row r="36" spans="3:6">
      <c r="C36" t="s">
        <v>50</v>
      </c>
      <c r="D36" t="s">
        <v>49</v>
      </c>
      <c r="E36" t="s">
        <v>52</v>
      </c>
      <c r="F36" s="32">
        <v>42569</v>
      </c>
    </row>
    <row r="37" spans="3:6">
      <c r="C37" t="s">
        <v>50</v>
      </c>
      <c r="D37" t="s">
        <v>49</v>
      </c>
      <c r="E37" t="s">
        <v>53</v>
      </c>
      <c r="F37" s="32">
        <v>18524</v>
      </c>
    </row>
    <row r="38" spans="3:6">
      <c r="C38" t="s">
        <v>50</v>
      </c>
      <c r="D38" t="s">
        <v>49</v>
      </c>
      <c r="E38" t="s">
        <v>54</v>
      </c>
      <c r="F38" s="32">
        <v>2116</v>
      </c>
    </row>
  </sheetData>
  <sortState xmlns:xlrd2="http://schemas.microsoft.com/office/spreadsheetml/2017/richdata2" ref="C5:F38">
    <sortCondition ref="C5:C38" customList="Productivity,Utility,Game"/>
    <sortCondition ref="D5:D38"/>
    <sortCondition sortBy="icon" ref="F5:F38" iconSet="3Flags" iconId="2"/>
    <sortCondition sortBy="icon" ref="F5:F38" iconSet="3Flags" iconId="1"/>
  </sortState>
  <mergeCells count="1">
    <mergeCell ref="A1:B1"/>
  </mergeCells>
  <conditionalFormatting sqref="F5:F38">
    <cfRule type="iconSet" priority="1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6C27-6C18-4AA2-A056-D97167A8B3BE}">
  <dimension ref="A1:G37"/>
  <sheetViews>
    <sheetView workbookViewId="0">
      <selection activeCell="I20" sqref="I20"/>
    </sheetView>
  </sheetViews>
  <sheetFormatPr defaultRowHeight="14.4"/>
  <cols>
    <col min="4" max="4" width="10.6640625" bestFit="1" customWidth="1"/>
    <col min="5" max="5" width="12.88671875" bestFit="1" customWidth="1"/>
    <col min="6" max="6" width="10.44140625" bestFit="1" customWidth="1"/>
    <col min="7" max="7" width="8.33203125" bestFit="1" customWidth="1"/>
  </cols>
  <sheetData>
    <row r="1" spans="1:7" ht="15" thickBot="1">
      <c r="A1" s="63" t="s">
        <v>55</v>
      </c>
      <c r="B1" s="63"/>
    </row>
    <row r="3" spans="1:7">
      <c r="C3" t="s">
        <v>56</v>
      </c>
      <c r="D3" s="31" t="s">
        <v>33</v>
      </c>
      <c r="E3" s="31" t="s">
        <v>34</v>
      </c>
      <c r="F3" s="31" t="s">
        <v>35</v>
      </c>
      <c r="G3" s="31" t="s">
        <v>36</v>
      </c>
    </row>
    <row r="4" spans="1:7">
      <c r="C4">
        <v>1</v>
      </c>
      <c r="D4" t="s">
        <v>37</v>
      </c>
      <c r="E4" t="s">
        <v>38</v>
      </c>
      <c r="F4" t="s">
        <v>39</v>
      </c>
      <c r="G4" s="32">
        <v>40000</v>
      </c>
    </row>
    <row r="5" spans="1:7">
      <c r="C5">
        <v>2</v>
      </c>
      <c r="D5" t="s">
        <v>37</v>
      </c>
      <c r="E5" t="s">
        <v>40</v>
      </c>
      <c r="F5" t="s">
        <v>41</v>
      </c>
      <c r="G5" s="32">
        <v>46994</v>
      </c>
    </row>
    <row r="6" spans="1:7">
      <c r="C6">
        <v>3</v>
      </c>
      <c r="D6" t="s">
        <v>42</v>
      </c>
      <c r="E6" t="s">
        <v>38</v>
      </c>
      <c r="F6" t="s">
        <v>43</v>
      </c>
      <c r="G6" s="32">
        <v>34155</v>
      </c>
    </row>
    <row r="7" spans="1:7">
      <c r="C7">
        <v>4</v>
      </c>
      <c r="D7" t="s">
        <v>42</v>
      </c>
      <c r="E7" t="s">
        <v>38</v>
      </c>
      <c r="F7" t="s">
        <v>44</v>
      </c>
      <c r="G7" s="32">
        <v>49144</v>
      </c>
    </row>
    <row r="8" spans="1:7">
      <c r="C8">
        <v>5</v>
      </c>
      <c r="D8" t="s">
        <v>42</v>
      </c>
      <c r="E8" t="s">
        <v>38</v>
      </c>
      <c r="F8" t="s">
        <v>45</v>
      </c>
      <c r="G8" s="32">
        <v>49988</v>
      </c>
    </row>
    <row r="9" spans="1:7">
      <c r="C9">
        <v>6</v>
      </c>
      <c r="D9" t="s">
        <v>37</v>
      </c>
      <c r="E9" t="s">
        <v>40</v>
      </c>
      <c r="F9" t="s">
        <v>39</v>
      </c>
      <c r="G9" s="32">
        <v>3000</v>
      </c>
    </row>
    <row r="10" spans="1:7">
      <c r="C10">
        <v>7</v>
      </c>
      <c r="D10" t="s">
        <v>37</v>
      </c>
      <c r="E10" t="s">
        <v>40</v>
      </c>
      <c r="F10" t="s">
        <v>46</v>
      </c>
      <c r="G10" s="32">
        <v>90530</v>
      </c>
    </row>
    <row r="11" spans="1:7">
      <c r="C11">
        <v>8</v>
      </c>
      <c r="D11" t="s">
        <v>37</v>
      </c>
      <c r="E11" t="s">
        <v>47</v>
      </c>
      <c r="F11" t="s">
        <v>46</v>
      </c>
      <c r="G11" s="32">
        <v>13500</v>
      </c>
    </row>
    <row r="12" spans="1:7">
      <c r="C12">
        <v>9</v>
      </c>
      <c r="D12" t="s">
        <v>37</v>
      </c>
      <c r="E12" t="s">
        <v>48</v>
      </c>
      <c r="F12" t="s">
        <v>46</v>
      </c>
      <c r="G12" s="32">
        <v>34196</v>
      </c>
    </row>
    <row r="13" spans="1:7">
      <c r="C13">
        <v>10</v>
      </c>
      <c r="D13" t="s">
        <v>42</v>
      </c>
      <c r="E13" t="s">
        <v>49</v>
      </c>
      <c r="F13" t="s">
        <v>43</v>
      </c>
      <c r="G13" s="32">
        <v>46652</v>
      </c>
    </row>
    <row r="14" spans="1:7">
      <c r="C14">
        <v>11</v>
      </c>
      <c r="D14" t="s">
        <v>42</v>
      </c>
      <c r="E14" t="s">
        <v>49</v>
      </c>
      <c r="F14" t="s">
        <v>44</v>
      </c>
      <c r="G14" s="32">
        <v>28523</v>
      </c>
    </row>
    <row r="15" spans="1:7">
      <c r="C15">
        <v>12</v>
      </c>
      <c r="D15" t="s">
        <v>37</v>
      </c>
      <c r="E15" t="s">
        <v>49</v>
      </c>
      <c r="F15" t="s">
        <v>39</v>
      </c>
      <c r="G15" s="32">
        <v>20898</v>
      </c>
    </row>
    <row r="16" spans="1:7">
      <c r="C16">
        <v>13</v>
      </c>
      <c r="D16" t="s">
        <v>42</v>
      </c>
      <c r="E16" t="s">
        <v>40</v>
      </c>
      <c r="F16" t="s">
        <v>45</v>
      </c>
      <c r="G16" s="32">
        <v>8132</v>
      </c>
    </row>
    <row r="17" spans="3:7">
      <c r="C17">
        <v>14</v>
      </c>
      <c r="D17" t="s">
        <v>42</v>
      </c>
      <c r="E17" t="s">
        <v>40</v>
      </c>
      <c r="F17" t="s">
        <v>43</v>
      </c>
      <c r="G17" s="32">
        <v>47296</v>
      </c>
    </row>
    <row r="18" spans="3:7">
      <c r="C18">
        <v>15</v>
      </c>
      <c r="D18" t="s">
        <v>42</v>
      </c>
      <c r="E18" t="s">
        <v>47</v>
      </c>
      <c r="F18" t="s">
        <v>43</v>
      </c>
      <c r="G18" s="32">
        <v>8532</v>
      </c>
    </row>
    <row r="19" spans="3:7">
      <c r="C19">
        <v>16</v>
      </c>
      <c r="D19" t="s">
        <v>50</v>
      </c>
      <c r="E19" t="s">
        <v>38</v>
      </c>
      <c r="F19" t="s">
        <v>51</v>
      </c>
      <c r="G19" s="32">
        <v>44675</v>
      </c>
    </row>
    <row r="20" spans="3:7">
      <c r="C20">
        <v>17</v>
      </c>
      <c r="D20" t="s">
        <v>50</v>
      </c>
      <c r="E20" t="s">
        <v>49</v>
      </c>
      <c r="F20" t="s">
        <v>52</v>
      </c>
      <c r="G20" s="32">
        <v>42569</v>
      </c>
    </row>
    <row r="21" spans="3:7">
      <c r="C21">
        <v>18</v>
      </c>
      <c r="D21" t="s">
        <v>50</v>
      </c>
      <c r="E21" t="s">
        <v>49</v>
      </c>
      <c r="F21" t="s">
        <v>53</v>
      </c>
      <c r="G21" s="32">
        <v>18524</v>
      </c>
    </row>
    <row r="22" spans="3:7">
      <c r="C22">
        <v>19</v>
      </c>
      <c r="D22" t="s">
        <v>50</v>
      </c>
      <c r="E22" t="s">
        <v>49</v>
      </c>
      <c r="F22" t="s">
        <v>54</v>
      </c>
      <c r="G22" s="32">
        <v>2116</v>
      </c>
    </row>
    <row r="23" spans="3:7">
      <c r="C23">
        <v>20</v>
      </c>
      <c r="D23" t="s">
        <v>50</v>
      </c>
      <c r="E23" t="s">
        <v>38</v>
      </c>
      <c r="F23" t="s">
        <v>54</v>
      </c>
      <c r="G23" s="32">
        <v>13596</v>
      </c>
    </row>
    <row r="24" spans="3:7">
      <c r="C24">
        <v>21</v>
      </c>
      <c r="D24" t="s">
        <v>42</v>
      </c>
      <c r="E24" t="s">
        <v>40</v>
      </c>
      <c r="F24" t="s">
        <v>44</v>
      </c>
      <c r="G24" s="32">
        <v>6487</v>
      </c>
    </row>
    <row r="25" spans="3:7">
      <c r="C25">
        <v>22</v>
      </c>
      <c r="D25" t="s">
        <v>42</v>
      </c>
      <c r="E25" t="s">
        <v>47</v>
      </c>
      <c r="F25" t="s">
        <v>45</v>
      </c>
      <c r="G25" s="32">
        <v>26412</v>
      </c>
    </row>
    <row r="26" spans="3:7">
      <c r="C26">
        <v>23</v>
      </c>
      <c r="D26" t="s">
        <v>42</v>
      </c>
      <c r="E26" t="s">
        <v>48</v>
      </c>
      <c r="F26" t="s">
        <v>45</v>
      </c>
      <c r="G26" s="32">
        <v>29277</v>
      </c>
    </row>
    <row r="27" spans="3:7">
      <c r="C27">
        <v>24</v>
      </c>
      <c r="D27" t="s">
        <v>50</v>
      </c>
      <c r="E27" t="s">
        <v>40</v>
      </c>
      <c r="F27" t="s">
        <v>51</v>
      </c>
      <c r="G27" s="32">
        <v>34155</v>
      </c>
    </row>
    <row r="28" spans="3:7">
      <c r="C28">
        <v>25</v>
      </c>
      <c r="D28" t="s">
        <v>50</v>
      </c>
      <c r="E28" t="s">
        <v>40</v>
      </c>
      <c r="F28" t="s">
        <v>53</v>
      </c>
      <c r="G28" s="32">
        <v>19789</v>
      </c>
    </row>
    <row r="29" spans="3:7">
      <c r="C29">
        <v>26</v>
      </c>
      <c r="D29" t="s">
        <v>50</v>
      </c>
      <c r="E29" t="s">
        <v>40</v>
      </c>
      <c r="F29" t="s">
        <v>52</v>
      </c>
      <c r="G29" s="32">
        <v>43784</v>
      </c>
    </row>
    <row r="30" spans="3:7">
      <c r="C30">
        <v>27</v>
      </c>
      <c r="D30" t="s">
        <v>42</v>
      </c>
      <c r="E30" t="s">
        <v>49</v>
      </c>
      <c r="F30" t="s">
        <v>45</v>
      </c>
      <c r="G30" s="32">
        <v>28020</v>
      </c>
    </row>
    <row r="31" spans="3:7">
      <c r="C31">
        <v>28</v>
      </c>
      <c r="D31" t="s">
        <v>50</v>
      </c>
      <c r="E31" t="s">
        <v>47</v>
      </c>
      <c r="F31" t="s">
        <v>53</v>
      </c>
      <c r="G31" s="32">
        <v>46336</v>
      </c>
    </row>
    <row r="32" spans="3:7">
      <c r="C32">
        <v>29</v>
      </c>
      <c r="D32" t="s">
        <v>50</v>
      </c>
      <c r="E32" t="s">
        <v>47</v>
      </c>
      <c r="F32" t="s">
        <v>54</v>
      </c>
      <c r="G32" s="32">
        <v>30832</v>
      </c>
    </row>
    <row r="33" spans="3:7">
      <c r="C33">
        <v>30</v>
      </c>
      <c r="D33" t="s">
        <v>37</v>
      </c>
      <c r="E33" t="s">
        <v>47</v>
      </c>
      <c r="F33" t="s">
        <v>41</v>
      </c>
      <c r="G33" s="32">
        <v>85200</v>
      </c>
    </row>
    <row r="34" spans="3:7">
      <c r="C34">
        <v>31</v>
      </c>
      <c r="D34" t="s">
        <v>37</v>
      </c>
      <c r="E34" t="s">
        <v>47</v>
      </c>
      <c r="F34" t="s">
        <v>39</v>
      </c>
      <c r="G34" s="32">
        <v>9000</v>
      </c>
    </row>
    <row r="35" spans="3:7">
      <c r="C35">
        <v>32</v>
      </c>
      <c r="D35" t="s">
        <v>50</v>
      </c>
      <c r="E35" t="s">
        <v>47</v>
      </c>
      <c r="F35" t="s">
        <v>52</v>
      </c>
      <c r="G35" s="32">
        <v>46922</v>
      </c>
    </row>
    <row r="36" spans="3:7">
      <c r="C36">
        <v>33</v>
      </c>
      <c r="D36" t="s">
        <v>50</v>
      </c>
      <c r="E36" t="s">
        <v>48</v>
      </c>
      <c r="F36" t="s">
        <v>54</v>
      </c>
      <c r="G36" s="32">
        <v>49656</v>
      </c>
    </row>
    <row r="37" spans="3:7">
      <c r="C37">
        <v>34</v>
      </c>
      <c r="D37" t="s">
        <v>50</v>
      </c>
      <c r="E37" t="s">
        <v>48</v>
      </c>
      <c r="F37" t="s">
        <v>53</v>
      </c>
      <c r="G37" s="32">
        <v>9432</v>
      </c>
    </row>
  </sheetData>
  <sortState xmlns:xlrd2="http://schemas.microsoft.com/office/spreadsheetml/2017/richdata2" ref="C4:G37">
    <sortCondition ref="C4:C37"/>
  </sortState>
  <mergeCells count="1">
    <mergeCell ref="A1: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C756-7E1F-4FAE-B8CA-E47FA757D423}">
  <dimension ref="A1:H14"/>
  <sheetViews>
    <sheetView zoomScale="110" zoomScaleNormal="110" workbookViewId="0">
      <selection activeCell="E6" sqref="E6"/>
    </sheetView>
  </sheetViews>
  <sheetFormatPr defaultRowHeight="14.4"/>
  <cols>
    <col min="1" max="1" width="12.21875" customWidth="1"/>
    <col min="2" max="2" width="15.88671875" bestFit="1" customWidth="1"/>
    <col min="3" max="3" width="14.21875" bestFit="1" customWidth="1"/>
    <col min="4" max="4" width="13.88671875" bestFit="1" customWidth="1"/>
    <col min="5" max="5" width="59" bestFit="1" customWidth="1"/>
    <col min="8" max="9" width="9.44140625" customWidth="1"/>
  </cols>
  <sheetData>
    <row r="1" spans="1:8" ht="15" thickBot="1">
      <c r="A1" s="63" t="s">
        <v>57</v>
      </c>
      <c r="B1" s="63"/>
      <c r="C1" s="63"/>
    </row>
    <row r="3" spans="1:8">
      <c r="A3" t="s">
        <v>58</v>
      </c>
    </row>
    <row r="4" spans="1:8">
      <c r="H4" s="34" t="s">
        <v>33</v>
      </c>
    </row>
    <row r="5" spans="1:8">
      <c r="A5" s="33" t="s">
        <v>33</v>
      </c>
      <c r="B5" s="33" t="s">
        <v>59</v>
      </c>
      <c r="C5" s="33" t="s">
        <v>60</v>
      </c>
      <c r="D5" s="33" t="s">
        <v>61</v>
      </c>
      <c r="E5" s="33" t="s">
        <v>62</v>
      </c>
      <c r="H5" t="s">
        <v>50</v>
      </c>
    </row>
    <row r="6" spans="1:8">
      <c r="A6" s="9" t="s">
        <v>50</v>
      </c>
      <c r="B6" s="10">
        <v>45460</v>
      </c>
      <c r="C6" s="9">
        <v>1000</v>
      </c>
      <c r="D6" s="9" t="s">
        <v>65</v>
      </c>
      <c r="E6" s="9" t="s">
        <v>74</v>
      </c>
      <c r="H6" t="s">
        <v>42</v>
      </c>
    </row>
    <row r="7" spans="1:8">
      <c r="A7" s="9" t="s">
        <v>42</v>
      </c>
      <c r="B7" s="10">
        <v>45461</v>
      </c>
      <c r="C7" s="9">
        <v>1001</v>
      </c>
      <c r="D7" s="9" t="s">
        <v>66</v>
      </c>
      <c r="E7" s="9" t="s">
        <v>75</v>
      </c>
      <c r="H7" t="s">
        <v>37</v>
      </c>
    </row>
    <row r="8" spans="1:8">
      <c r="A8" s="9" t="s">
        <v>37</v>
      </c>
      <c r="B8" s="10">
        <v>45462</v>
      </c>
      <c r="C8" s="9">
        <v>1002</v>
      </c>
      <c r="D8" s="9" t="s">
        <v>67</v>
      </c>
      <c r="E8" s="9" t="s">
        <v>76</v>
      </c>
      <c r="H8" t="s">
        <v>63</v>
      </c>
    </row>
    <row r="9" spans="1:8">
      <c r="A9" s="9" t="s">
        <v>63</v>
      </c>
      <c r="B9" s="10">
        <v>45463</v>
      </c>
      <c r="C9" s="9">
        <v>1003</v>
      </c>
      <c r="D9" s="9" t="s">
        <v>68</v>
      </c>
      <c r="E9" s="9" t="s">
        <v>77</v>
      </c>
      <c r="H9" t="s">
        <v>64</v>
      </c>
    </row>
    <row r="10" spans="1:8">
      <c r="A10" s="9" t="s">
        <v>64</v>
      </c>
      <c r="B10" s="10">
        <v>45464</v>
      </c>
      <c r="C10" s="9">
        <v>1004</v>
      </c>
      <c r="D10" s="9" t="s">
        <v>69</v>
      </c>
      <c r="E10" s="9" t="s">
        <v>78</v>
      </c>
    </row>
    <row r="11" spans="1:8">
      <c r="A11" s="9" t="s">
        <v>50</v>
      </c>
      <c r="B11" s="10">
        <v>45465</v>
      </c>
      <c r="C11" s="9">
        <v>1005</v>
      </c>
      <c r="D11" s="9" t="s">
        <v>70</v>
      </c>
      <c r="E11" s="9" t="s">
        <v>79</v>
      </c>
    </row>
    <row r="12" spans="1:8">
      <c r="A12" s="9" t="s">
        <v>42</v>
      </c>
      <c r="B12" s="10">
        <v>45466</v>
      </c>
      <c r="C12" s="9">
        <v>1006</v>
      </c>
      <c r="D12" s="9" t="s">
        <v>71</v>
      </c>
      <c r="E12" s="9" t="s">
        <v>80</v>
      </c>
    </row>
    <row r="13" spans="1:8">
      <c r="A13" s="9" t="s">
        <v>63</v>
      </c>
      <c r="B13" s="10">
        <v>45467</v>
      </c>
      <c r="C13" s="9">
        <v>1007</v>
      </c>
      <c r="D13" s="9" t="s">
        <v>72</v>
      </c>
      <c r="E13" s="9" t="s">
        <v>82</v>
      </c>
    </row>
    <row r="14" spans="1:8">
      <c r="A14" s="9" t="s">
        <v>63</v>
      </c>
      <c r="B14" s="10">
        <v>45468</v>
      </c>
      <c r="C14" s="9">
        <v>1008</v>
      </c>
      <c r="D14" s="9" t="s">
        <v>73</v>
      </c>
      <c r="E14" s="9" t="s">
        <v>81</v>
      </c>
    </row>
  </sheetData>
  <mergeCells count="1">
    <mergeCell ref="A1:C1"/>
  </mergeCells>
  <phoneticPr fontId="3" type="noConversion"/>
  <dataValidations count="7">
    <dataValidation type="list" allowBlank="1" showInputMessage="1" showErrorMessage="1" sqref="K8" xr:uid="{7E1014A0-8B82-4670-B521-3FEAE8EBE1BB}">
      <formula1>"Game, Productivity, Utility"</formula1>
    </dataValidation>
    <dataValidation type="list" allowBlank="1" showInputMessage="1" showErrorMessage="1" sqref="K5:K7" xr:uid="{7629C85F-5B1D-4862-A99F-9DC6318F6F5E}">
      <formula1>$I$5:$I$8</formula1>
    </dataValidation>
    <dataValidation type="list" allowBlank="1" showInputMessage="1" showErrorMessage="1" errorTitle="DivisionError" error="Select items from list only" promptTitle="Select Division" prompt="Please make a selection from the list" sqref="A6:A14" xr:uid="{0DA342EF-881C-4F08-B8AF-660FC497CCF1}">
      <formula1>INDIRECT("TableDiv[[Division]]")</formula1>
    </dataValidation>
    <dataValidation type="date" operator="greaterThanOrEqual" allowBlank="1" showInputMessage="1" showErrorMessage="1" errorTitle="DateError" error="Date must be greater than or equal to today's date" promptTitle="Date" prompt="Please enter project start date" sqref="B6:B14" xr:uid="{4992CD1F-D4AC-44AC-8AC0-B391B6CF0213}">
      <formula1>TODAY()</formula1>
    </dataValidation>
    <dataValidation type="whole" allowBlank="1" showInputMessage="1" showErrorMessage="1" error="Number should be between 1000 to 2000" prompt="Please enter your project number" sqref="C6:C14" xr:uid="{EF0D6A35-A72F-4EE2-997D-227137B0B496}">
      <formula1>1000</formula1>
      <formula2>2000</formula2>
    </dataValidation>
    <dataValidation type="textLength" operator="equal" allowBlank="1" showInputMessage="1" showErrorMessage="1" error="company code must be 5 characters only" prompt="Please enter company code" sqref="D6:D15" xr:uid="{519645E6-3CDE-40CA-9795-6F9A9D1C072F}">
      <formula1>5</formula1>
    </dataValidation>
    <dataValidation type="textLength" operator="greaterThan" allowBlank="1" showInputMessage="1" showErrorMessage="1" error="description must be more than 25 characters" prompt="Please enter project description" sqref="E6" xr:uid="{67A9D799-93BF-45EB-8BCE-6991345DBDBE}">
      <formula1>25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D727B-6143-4C20-8168-DA4C50732FA9}">
  <dimension ref="A1:M20"/>
  <sheetViews>
    <sheetView showWhiteSpace="0" zoomScale="110" zoomScaleNormal="110" workbookViewId="0">
      <selection activeCell="I5" sqref="I5"/>
    </sheetView>
  </sheetViews>
  <sheetFormatPr defaultRowHeight="14.4"/>
  <cols>
    <col min="1" max="1" width="23.6640625" bestFit="1" customWidth="1"/>
    <col min="2" max="2" width="9.33203125" bestFit="1" customWidth="1"/>
  </cols>
  <sheetData>
    <row r="1" spans="1:13" ht="15" thickBot="1">
      <c r="A1" s="63" t="s">
        <v>83</v>
      </c>
      <c r="B1" s="63"/>
      <c r="C1" s="63"/>
    </row>
    <row r="3" spans="1:13">
      <c r="A3" t="s">
        <v>84</v>
      </c>
    </row>
    <row r="4" spans="1:13">
      <c r="A4" s="35" t="s">
        <v>61</v>
      </c>
      <c r="B4" t="s">
        <v>88</v>
      </c>
      <c r="C4" t="s">
        <v>89</v>
      </c>
      <c r="F4" t="s">
        <v>90</v>
      </c>
      <c r="I4" t="s">
        <v>91</v>
      </c>
    </row>
    <row r="5" spans="1:13">
      <c r="A5" t="s">
        <v>92</v>
      </c>
      <c r="B5" t="b">
        <f>LEN(A5)=5</f>
        <v>1</v>
      </c>
      <c r="C5" t="b">
        <f>ISNUMBER(VALUE(RIGHT(A5,4)))</f>
        <v>1</v>
      </c>
      <c r="F5" s="36" t="b">
        <f>NOT(ISNUMBER(VALUE(LEFT(A5,1))))</f>
        <v>1</v>
      </c>
      <c r="I5" t="b">
        <f>AND(LEN(A5)=5,ISNUMBER(VALUE(RIGHT(A5,4))),NOT(ISNUMBER(VALUE(LEFT(A5,1)))))</f>
        <v>1</v>
      </c>
    </row>
    <row r="6" spans="1:13">
      <c r="A6" t="s">
        <v>93</v>
      </c>
    </row>
    <row r="7" spans="1:13">
      <c r="A7" t="s">
        <v>94</v>
      </c>
    </row>
    <row r="9" spans="1:13">
      <c r="A9" t="s">
        <v>85</v>
      </c>
    </row>
    <row r="10" spans="1:13">
      <c r="A10" s="35" t="s">
        <v>86</v>
      </c>
      <c r="B10" t="s">
        <v>96</v>
      </c>
      <c r="C10" t="s">
        <v>89</v>
      </c>
      <c r="F10" t="s">
        <v>97</v>
      </c>
      <c r="J10" t="s">
        <v>91</v>
      </c>
    </row>
    <row r="11" spans="1:13">
      <c r="A11" t="s">
        <v>95</v>
      </c>
      <c r="B11" t="b">
        <f>LEN(A11)=6</f>
        <v>1</v>
      </c>
      <c r="C11" t="b">
        <f>ISNUMBER(VALUE(RIGHT(A11,4)))</f>
        <v>1</v>
      </c>
      <c r="F11" s="36" t="b">
        <f>LEFT(A11,2)="PT"</f>
        <v>1</v>
      </c>
      <c r="J11" t="b">
        <f>AND(LEFT(A11,2)="PT",ISNUMBER(VALUE(RIGHT(A11,4))),LEN(A11)=6)</f>
        <v>1</v>
      </c>
    </row>
    <row r="12" spans="1:13">
      <c r="A12" t="s">
        <v>98</v>
      </c>
    </row>
    <row r="13" spans="1:13">
      <c r="A13" t="s">
        <v>99</v>
      </c>
    </row>
    <row r="15" spans="1:13">
      <c r="A15" t="s">
        <v>87</v>
      </c>
    </row>
    <row r="16" spans="1:13">
      <c r="A16" s="35" t="s">
        <v>61</v>
      </c>
      <c r="B16" t="s">
        <v>96</v>
      </c>
      <c r="C16" t="s">
        <v>89</v>
      </c>
      <c r="F16" t="s">
        <v>90</v>
      </c>
      <c r="I16" t="s">
        <v>100</v>
      </c>
      <c r="M16" t="s">
        <v>91</v>
      </c>
    </row>
    <row r="17" spans="1:13">
      <c r="A17" t="s">
        <v>101</v>
      </c>
      <c r="B17" t="b">
        <f>LEN(A17)=6</f>
        <v>1</v>
      </c>
      <c r="C17" t="b">
        <f>ISNUMBER(VALUE(RIGHT(A17,4)))</f>
        <v>1</v>
      </c>
      <c r="F17" s="36" t="b">
        <f>NOT(ISNUMBER(VALUE(LEFT(A17,1))))</f>
        <v>1</v>
      </c>
      <c r="I17" t="b">
        <f>NOT(ISNUMBER(VALUE(MID(A17,2,1))))</f>
        <v>1</v>
      </c>
      <c r="M17" t="b">
        <f>AND(LEN(A17)=6,ISNUMBER(VALUE(RIGHT(A17,4))),NOT(ISNUMBER(VALUE(LEFT(A17,1)))),NOT(ISNUMBER(VALUE(MID(A17,2,1)))))</f>
        <v>1</v>
      </c>
    </row>
    <row r="18" spans="1:13">
      <c r="A18" t="s">
        <v>102</v>
      </c>
    </row>
    <row r="19" spans="1:13">
      <c r="A19" t="s">
        <v>103</v>
      </c>
    </row>
    <row r="20" spans="1:13">
      <c r="A20" t="s">
        <v>104</v>
      </c>
    </row>
  </sheetData>
  <mergeCells count="1">
    <mergeCell ref="A1:C1"/>
  </mergeCells>
  <dataValidations count="3">
    <dataValidation type="custom" allowBlank="1" showInputMessage="1" showErrorMessage="1" error="Company Code Format is not proper" prompt="Please enter 1 Letter &amp; 4 Numbers for your company code" sqref="A5:A8" xr:uid="{D2A839DD-E940-4B8A-BA03-E71ABC7CC9FB}">
      <formula1>AND(LEN(A5)=5,ISNUMBER(VALUE(RIGHT(A5,4))),NOT(ISNUMBER(VALUE(LEFT(A5,1)))))</formula1>
    </dataValidation>
    <dataValidation type="custom" allowBlank="1" showInputMessage="1" showErrorMessage="1" error="Project Code is not in Proper Format" prompt="Please enter &quot;PT&quot; followed by 4 Numbers" sqref="A11:A14" xr:uid="{E4749F25-68E7-4108-980E-DDA4FF69E987}">
      <formula1>AND(LEFT(A11,2)="PT",ISNUMBER(VALUE(RIGHT(A11,4))),LEN(A11)=6)</formula1>
    </dataValidation>
    <dataValidation type="custom" allowBlank="1" showInputMessage="1" showErrorMessage="1" error="Company Code is not in Proper Format" prompt="Please enter 2 Letters and 4 Numbers for your company code" sqref="A17:A20" xr:uid="{28E73089-72AD-481B-93D7-18C0B5253F5B}">
      <formula1>AND(LEN(A17)=6,ISNUMBER(VALUE(RIGHT(A17,4))),NOT(ISNUMBER(VALUE(LEFT(A17,1)))),NOT(ISNUMBER(VALUE(MID(A17,2,1)))))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A2CA-4D73-477C-AC13-C10AC1812F6A}">
  <dimension ref="A1:B1"/>
  <sheetViews>
    <sheetView view="pageLayout" zoomScaleNormal="110" workbookViewId="0">
      <selection activeCell="D46" sqref="D46"/>
    </sheetView>
  </sheetViews>
  <sheetFormatPr defaultRowHeight="14.4"/>
  <sheetData>
    <row r="1" spans="1:2" ht="15" thickBot="1">
      <c r="A1" s="65" t="s">
        <v>105</v>
      </c>
      <c r="B1" s="65"/>
    </row>
  </sheetData>
  <mergeCells count="1">
    <mergeCell ref="A1:B1"/>
  </mergeCells>
  <pageMargins left="0.7" right="0.7" top="0.75" bottom="0.75" header="0.3" footer="0.3"/>
  <pageSetup orientation="portrait" r:id="rId1"/>
  <headerFooter>
    <oddHeader>&amp;LMICROSOFT EXCEL TUTORIALS
&amp;A&amp;C&amp;D&amp;R&amp;T</oddHeader>
    <oddFooter>&amp;L&amp;"-,Bold"AKSHAY PAUNIKAR&amp;RPage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E359B-B384-418D-A5CC-5046733A215D}">
  <dimension ref="A1:P16"/>
  <sheetViews>
    <sheetView zoomScale="110" zoomScaleNormal="110" workbookViewId="0">
      <selection activeCell="B3" sqref="B3:D13"/>
    </sheetView>
  </sheetViews>
  <sheetFormatPr defaultRowHeight="14.4"/>
  <cols>
    <col min="1" max="1" width="6" bestFit="1" customWidth="1"/>
    <col min="2" max="2" width="7.33203125" bestFit="1" customWidth="1"/>
    <col min="3" max="3" width="6.21875" bestFit="1" customWidth="1"/>
    <col min="4" max="4" width="5.21875" bestFit="1" customWidth="1"/>
    <col min="5" max="5" width="10.44140625" bestFit="1" customWidth="1"/>
    <col min="8" max="8" width="9.21875" bestFit="1" customWidth="1"/>
    <col min="9" max="9" width="6.21875" bestFit="1" customWidth="1"/>
    <col min="10" max="10" width="6.88671875" bestFit="1" customWidth="1"/>
    <col min="11" max="11" width="9.109375" bestFit="1" customWidth="1"/>
    <col min="14" max="14" width="12" bestFit="1" customWidth="1"/>
    <col min="15" max="15" width="15.109375" bestFit="1" customWidth="1"/>
    <col min="16" max="16" width="8.6640625" bestFit="1" customWidth="1"/>
  </cols>
  <sheetData>
    <row r="1" spans="1:16" ht="15" thickBot="1">
      <c r="A1" s="66" t="s">
        <v>106</v>
      </c>
      <c r="B1" s="66"/>
      <c r="C1" s="66"/>
      <c r="D1" s="66"/>
      <c r="E1" s="66"/>
      <c r="F1" s="66"/>
    </row>
    <row r="3" spans="1:16">
      <c r="B3" s="37" t="s">
        <v>107</v>
      </c>
      <c r="C3" s="37" t="s">
        <v>108</v>
      </c>
      <c r="D3" s="37" t="s">
        <v>8</v>
      </c>
      <c r="E3" s="37" t="s">
        <v>109</v>
      </c>
      <c r="H3" s="67" t="s">
        <v>120</v>
      </c>
      <c r="I3" s="67"/>
      <c r="J3" s="67"/>
      <c r="K3" s="67"/>
    </row>
    <row r="4" spans="1:16">
      <c r="B4" s="38" t="s">
        <v>110</v>
      </c>
      <c r="C4" s="38">
        <v>480</v>
      </c>
      <c r="D4" s="38">
        <v>500</v>
      </c>
      <c r="E4" s="39">
        <f>C4/D4</f>
        <v>0.96</v>
      </c>
      <c r="H4" s="38" t="s">
        <v>121</v>
      </c>
      <c r="I4" s="38" t="s">
        <v>122</v>
      </c>
      <c r="J4" s="38" t="s">
        <v>123</v>
      </c>
      <c r="K4" s="38" t="s">
        <v>124</v>
      </c>
      <c r="N4" s="38" t="s">
        <v>134</v>
      </c>
      <c r="O4" s="38" t="s">
        <v>135</v>
      </c>
      <c r="P4" s="38" t="s">
        <v>136</v>
      </c>
    </row>
    <row r="5" spans="1:16">
      <c r="B5" s="38" t="s">
        <v>111</v>
      </c>
      <c r="C5" s="38">
        <v>470</v>
      </c>
      <c r="D5" s="38">
        <v>500</v>
      </c>
      <c r="E5" s="39">
        <f t="shared" ref="E5:E13" si="0">C5/D5</f>
        <v>0.94</v>
      </c>
      <c r="H5" s="38" t="s">
        <v>43</v>
      </c>
      <c r="I5" s="38">
        <v>14432</v>
      </c>
      <c r="J5" s="38">
        <v>15113</v>
      </c>
      <c r="K5" s="39">
        <f>I5/J5-1</f>
        <v>-4.5060543902600392E-2</v>
      </c>
      <c r="N5" s="38">
        <v>100</v>
      </c>
      <c r="O5" s="39">
        <v>0.1</v>
      </c>
      <c r="P5" s="38">
        <f>N5*(1+O5)</f>
        <v>110.00000000000001</v>
      </c>
    </row>
    <row r="6" spans="1:16">
      <c r="B6" s="38" t="s">
        <v>112</v>
      </c>
      <c r="C6" s="38">
        <v>468</v>
      </c>
      <c r="D6" s="38">
        <v>500</v>
      </c>
      <c r="E6" s="39">
        <f t="shared" si="0"/>
        <v>0.93600000000000005</v>
      </c>
      <c r="H6" s="38" t="s">
        <v>45</v>
      </c>
      <c r="I6" s="38">
        <v>17990</v>
      </c>
      <c r="J6" s="38">
        <v>18181</v>
      </c>
      <c r="K6" s="39">
        <f t="shared" ref="K6:K16" si="1">I6/J6-1</f>
        <v>-1.0505472746273559E-2</v>
      </c>
      <c r="N6" s="38">
        <v>50</v>
      </c>
      <c r="O6" s="39">
        <v>-0.2</v>
      </c>
      <c r="P6" s="38">
        <f t="shared" ref="P6:P8" si="2">N6*(1+O6)</f>
        <v>40</v>
      </c>
    </row>
    <row r="7" spans="1:16">
      <c r="B7" s="38" t="s">
        <v>113</v>
      </c>
      <c r="C7" s="38">
        <v>423</v>
      </c>
      <c r="D7" s="38">
        <v>500</v>
      </c>
      <c r="E7" s="39">
        <f t="shared" si="0"/>
        <v>0.84599999999999997</v>
      </c>
      <c r="H7" s="38" t="s">
        <v>125</v>
      </c>
      <c r="I7" s="38">
        <v>15117</v>
      </c>
      <c r="J7" s="38">
        <v>13455</v>
      </c>
      <c r="K7" s="39">
        <f t="shared" si="1"/>
        <v>0.12352285395763651</v>
      </c>
      <c r="N7" s="38">
        <v>80</v>
      </c>
      <c r="O7" s="39">
        <v>0.05</v>
      </c>
      <c r="P7" s="38">
        <f t="shared" si="2"/>
        <v>84</v>
      </c>
    </row>
    <row r="8" spans="1:16">
      <c r="B8" s="38" t="s">
        <v>114</v>
      </c>
      <c r="C8" s="38">
        <v>415</v>
      </c>
      <c r="D8" s="38">
        <v>500</v>
      </c>
      <c r="E8" s="39">
        <f t="shared" si="0"/>
        <v>0.83</v>
      </c>
      <c r="H8" s="38" t="s">
        <v>126</v>
      </c>
      <c r="I8" s="38">
        <v>11154</v>
      </c>
      <c r="J8" s="38">
        <v>12031</v>
      </c>
      <c r="K8" s="39">
        <f t="shared" si="1"/>
        <v>-7.2895021195245602E-2</v>
      </c>
      <c r="N8" s="38">
        <v>20</v>
      </c>
      <c r="O8" s="39">
        <v>0.3</v>
      </c>
      <c r="P8" s="38">
        <f t="shared" si="2"/>
        <v>26</v>
      </c>
    </row>
    <row r="9" spans="1:16">
      <c r="B9" s="38" t="s">
        <v>115</v>
      </c>
      <c r="C9" s="38">
        <v>406</v>
      </c>
      <c r="D9" s="38">
        <v>500</v>
      </c>
      <c r="E9" s="39">
        <f t="shared" si="0"/>
        <v>0.81200000000000006</v>
      </c>
      <c r="H9" s="38" t="s">
        <v>44</v>
      </c>
      <c r="I9" s="38">
        <v>11022</v>
      </c>
      <c r="J9" s="38">
        <v>14600</v>
      </c>
      <c r="K9" s="39">
        <f t="shared" si="1"/>
        <v>-0.24506849315068491</v>
      </c>
    </row>
    <row r="10" spans="1:16">
      <c r="B10" s="38" t="s">
        <v>116</v>
      </c>
      <c r="C10" s="38">
        <v>358</v>
      </c>
      <c r="D10" s="38">
        <v>500</v>
      </c>
      <c r="E10" s="39">
        <f t="shared" si="0"/>
        <v>0.71599999999999997</v>
      </c>
      <c r="H10" s="38" t="s">
        <v>127</v>
      </c>
      <c r="I10" s="38">
        <v>8905</v>
      </c>
      <c r="J10" s="38">
        <v>9096</v>
      </c>
      <c r="K10" s="39">
        <f t="shared" si="1"/>
        <v>-2.0998240985048322E-2</v>
      </c>
    </row>
    <row r="11" spans="1:16">
      <c r="B11" s="38" t="s">
        <v>117</v>
      </c>
      <c r="C11" s="38">
        <v>369</v>
      </c>
      <c r="D11" s="38">
        <v>500</v>
      </c>
      <c r="E11" s="39">
        <f t="shared" si="0"/>
        <v>0.73799999999999999</v>
      </c>
      <c r="H11" s="38" t="s">
        <v>128</v>
      </c>
      <c r="I11" s="38">
        <v>16735</v>
      </c>
      <c r="J11" s="38">
        <v>18207</v>
      </c>
      <c r="K11" s="39">
        <f t="shared" si="1"/>
        <v>-8.0848025484703712E-2</v>
      </c>
    </row>
    <row r="12" spans="1:16">
      <c r="B12" s="38" t="s">
        <v>118</v>
      </c>
      <c r="C12" s="38">
        <v>358</v>
      </c>
      <c r="D12" s="38">
        <v>500</v>
      </c>
      <c r="E12" s="39">
        <f t="shared" si="0"/>
        <v>0.71599999999999997</v>
      </c>
      <c r="H12" s="38" t="s">
        <v>129</v>
      </c>
      <c r="I12" s="38">
        <v>3635</v>
      </c>
      <c r="J12" s="38">
        <v>3579</v>
      </c>
      <c r="K12" s="39">
        <f t="shared" si="1"/>
        <v>1.5646828723107076E-2</v>
      </c>
    </row>
    <row r="13" spans="1:16">
      <c r="B13" s="38" t="s">
        <v>119</v>
      </c>
      <c r="C13" s="38">
        <v>320</v>
      </c>
      <c r="D13" s="38">
        <v>500</v>
      </c>
      <c r="E13" s="39">
        <f t="shared" si="0"/>
        <v>0.64</v>
      </c>
      <c r="H13" s="38" t="s">
        <v>130</v>
      </c>
      <c r="I13" s="38">
        <v>15627</v>
      </c>
      <c r="J13" s="38">
        <v>14634</v>
      </c>
      <c r="K13" s="39">
        <f t="shared" si="1"/>
        <v>6.7855678556785648E-2</v>
      </c>
    </row>
    <row r="14" spans="1:16">
      <c r="H14" s="38" t="s">
        <v>131</v>
      </c>
      <c r="I14" s="38">
        <v>7270</v>
      </c>
      <c r="J14" s="38">
        <v>7158</v>
      </c>
      <c r="K14" s="39">
        <f t="shared" si="1"/>
        <v>1.5646828723107076E-2</v>
      </c>
    </row>
    <row r="15" spans="1:16">
      <c r="H15" s="38" t="s">
        <v>132</v>
      </c>
      <c r="I15" s="38">
        <v>5955</v>
      </c>
      <c r="J15" s="38">
        <v>5977</v>
      </c>
      <c r="K15" s="39">
        <f t="shared" si="1"/>
        <v>-3.6807763091851742E-3</v>
      </c>
    </row>
    <row r="16" spans="1:16">
      <c r="H16" s="38" t="s">
        <v>133</v>
      </c>
      <c r="I16" s="38">
        <v>7666</v>
      </c>
      <c r="J16" s="38">
        <v>7099</v>
      </c>
      <c r="K16" s="39">
        <f t="shared" si="1"/>
        <v>7.9870404282293306E-2</v>
      </c>
    </row>
  </sheetData>
  <mergeCells count="2">
    <mergeCell ref="A1:F1"/>
    <mergeCell ref="H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4</vt:i4>
      </vt:variant>
    </vt:vector>
  </HeadingPairs>
  <TitlesOfParts>
    <vt:vector size="24" baseType="lpstr">
      <vt:lpstr>Day-1</vt:lpstr>
      <vt:lpstr>Day-2</vt:lpstr>
      <vt:lpstr>Day-3</vt:lpstr>
      <vt:lpstr>Day-4</vt:lpstr>
      <vt:lpstr>Day-5</vt:lpstr>
      <vt:lpstr>Day-6</vt:lpstr>
      <vt:lpstr>Day-7</vt:lpstr>
      <vt:lpstr>Day-8</vt:lpstr>
      <vt:lpstr>Day-9</vt:lpstr>
      <vt:lpstr>Day-10</vt:lpstr>
      <vt:lpstr>Day-11</vt:lpstr>
      <vt:lpstr>Day-12</vt:lpstr>
      <vt:lpstr>Day-13</vt:lpstr>
      <vt:lpstr>Day-14</vt:lpstr>
      <vt:lpstr>Day-15</vt:lpstr>
      <vt:lpstr>Day-16</vt:lpstr>
      <vt:lpstr>Day-17</vt:lpstr>
      <vt:lpstr>Day-18</vt:lpstr>
      <vt:lpstr>Day-19</vt:lpstr>
      <vt:lpstr>Forecasting</vt:lpstr>
      <vt:lpstr>CellModes</vt:lpstr>
      <vt:lpstr>CellReferencing</vt:lpstr>
      <vt:lpstr>'Day-14'!Extract</vt:lpstr>
      <vt:lpstr>'Day-3'!Extract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 Paunikar</cp:lastModifiedBy>
  <cp:lastPrinted>2024-08-22T02:24:34Z</cp:lastPrinted>
  <dcterms:created xsi:type="dcterms:W3CDTF">2015-06-05T18:17:20Z</dcterms:created>
  <dcterms:modified xsi:type="dcterms:W3CDTF">2024-08-22T12:00:01Z</dcterms:modified>
</cp:coreProperties>
</file>