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Finance\Equity Research\Max Healthcare\Reports and Docs\"/>
    </mc:Choice>
  </mc:AlternateContent>
  <xr:revisionPtr revIDLastSave="0" documentId="13_ncr:1_{C03EFFD1-B603-4885-A81C-EAF4BA15AF9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state="hidden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E14" i="3" s="1"/>
  <c r="F6" i="3"/>
  <c r="G6" i="3"/>
  <c r="H6" i="3"/>
  <c r="I6" i="3"/>
  <c r="L6" i="1" s="1"/>
  <c r="J6" i="3"/>
  <c r="K6" i="3"/>
  <c r="B6" i="3"/>
  <c r="C5" i="1"/>
  <c r="D5" i="1"/>
  <c r="D6" i="1" s="1"/>
  <c r="D19" i="1" s="1"/>
  <c r="E5" i="1"/>
  <c r="F5" i="1"/>
  <c r="G5" i="1"/>
  <c r="H5" i="1"/>
  <c r="I5" i="1"/>
  <c r="J5" i="1"/>
  <c r="K5" i="1"/>
  <c r="B5" i="1"/>
  <c r="D13" i="1" s="1"/>
  <c r="E13" i="1" s="1"/>
  <c r="B93" i="6"/>
  <c r="J13" i="1"/>
  <c r="B13" i="1"/>
  <c r="B6" i="6"/>
  <c r="C17" i="2"/>
  <c r="D17" i="2"/>
  <c r="D20" i="2" s="1"/>
  <c r="E17" i="2"/>
  <c r="F17" i="2"/>
  <c r="G17" i="2"/>
  <c r="H17" i="2"/>
  <c r="I17" i="2"/>
  <c r="J17" i="2"/>
  <c r="K17" i="2"/>
  <c r="C18" i="2"/>
  <c r="D18" i="2"/>
  <c r="D21" i="2" s="1"/>
  <c r="E18" i="2"/>
  <c r="F18" i="2"/>
  <c r="F21" i="2" s="1"/>
  <c r="G18" i="2"/>
  <c r="G21" i="2" s="1"/>
  <c r="H18" i="2"/>
  <c r="H21" i="2" s="1"/>
  <c r="I18" i="2"/>
  <c r="J18" i="2"/>
  <c r="K18" i="2"/>
  <c r="B17" i="2"/>
  <c r="C4" i="2"/>
  <c r="D24" i="2" s="1"/>
  <c r="D4" i="2"/>
  <c r="E4" i="2"/>
  <c r="E5" i="2"/>
  <c r="F4" i="2"/>
  <c r="G4" i="2"/>
  <c r="H4" i="2"/>
  <c r="I4" i="2"/>
  <c r="I5" i="2"/>
  <c r="I23" i="2"/>
  <c r="J4" i="2"/>
  <c r="J5" i="2"/>
  <c r="J23" i="2" s="1"/>
  <c r="K4" i="2"/>
  <c r="C5" i="2"/>
  <c r="D5" i="2"/>
  <c r="D23" i="2" s="1"/>
  <c r="F5" i="2"/>
  <c r="F23" i="2" s="1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D16" i="2" s="1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E13" i="2"/>
  <c r="F13" i="2"/>
  <c r="F16" i="2" s="1"/>
  <c r="G13" i="2"/>
  <c r="H13" i="2"/>
  <c r="H16" i="2" s="1"/>
  <c r="I13" i="2"/>
  <c r="J13" i="2"/>
  <c r="K13" i="2"/>
  <c r="K16" i="2" s="1"/>
  <c r="C14" i="2"/>
  <c r="D14" i="2"/>
  <c r="E14" i="2"/>
  <c r="F14" i="2"/>
  <c r="G14" i="2"/>
  <c r="H14" i="2"/>
  <c r="I14" i="2"/>
  <c r="J14" i="2"/>
  <c r="K14" i="2"/>
  <c r="B14" i="2"/>
  <c r="B5" i="2"/>
  <c r="B4" i="2"/>
  <c r="B23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E4" i="3"/>
  <c r="F4" i="3"/>
  <c r="G4" i="3"/>
  <c r="H4" i="3"/>
  <c r="H14" i="3" s="1"/>
  <c r="I4" i="3"/>
  <c r="I14" i="3" s="1"/>
  <c r="J4" i="3"/>
  <c r="J14" i="3" s="1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L11" i="1" s="1"/>
  <c r="M11" i="1" s="1"/>
  <c r="I11" i="3"/>
  <c r="J11" i="3"/>
  <c r="K11" i="3"/>
  <c r="C12" i="3"/>
  <c r="D12" i="3"/>
  <c r="E12" i="3"/>
  <c r="F12" i="3"/>
  <c r="G12" i="3"/>
  <c r="H12" i="3"/>
  <c r="I12" i="3"/>
  <c r="L12" i="1" s="1"/>
  <c r="L13" i="1" s="1"/>
  <c r="L14" i="1" s="1"/>
  <c r="L25" i="1" s="1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E20" i="2" s="1"/>
  <c r="F4" i="1"/>
  <c r="G4" i="1"/>
  <c r="G20" i="2" s="1"/>
  <c r="H4" i="1"/>
  <c r="I4" i="1"/>
  <c r="I6" i="1" s="1"/>
  <c r="I19" i="1" s="1"/>
  <c r="J4" i="1"/>
  <c r="J6" i="1" s="1"/>
  <c r="J19" i="1" s="1"/>
  <c r="K4" i="1"/>
  <c r="K6" i="1" s="1"/>
  <c r="K19" i="1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E12" i="1"/>
  <c r="E23" i="2" s="1"/>
  <c r="F12" i="1"/>
  <c r="F13" i="1" s="1"/>
  <c r="G12" i="1"/>
  <c r="G23" i="2" s="1"/>
  <c r="H12" i="1"/>
  <c r="I12" i="1"/>
  <c r="I13" i="1" s="1"/>
  <c r="J12" i="1"/>
  <c r="K12" i="1"/>
  <c r="K13" i="1" s="1"/>
  <c r="K14" i="1" s="1"/>
  <c r="C15" i="1"/>
  <c r="C14" i="1" s="1"/>
  <c r="D15" i="1"/>
  <c r="D14" i="1" s="1"/>
  <c r="E15" i="1"/>
  <c r="E14" i="1" s="1"/>
  <c r="F15" i="1"/>
  <c r="F14" i="1"/>
  <c r="G15" i="1"/>
  <c r="H15" i="1"/>
  <c r="H14" i="1" s="1"/>
  <c r="I15" i="1"/>
  <c r="J15" i="1"/>
  <c r="J14" i="1"/>
  <c r="K15" i="1"/>
  <c r="B15" i="1"/>
  <c r="B14" i="1" s="1"/>
  <c r="H13" i="1"/>
  <c r="B7" i="1"/>
  <c r="B4" i="1"/>
  <c r="B20" i="2" s="1"/>
  <c r="A1" i="1"/>
  <c r="A1" i="3" s="1"/>
  <c r="E1" i="6"/>
  <c r="H1" i="1" s="1"/>
  <c r="E1" i="2"/>
  <c r="E1" i="3"/>
  <c r="K23" i="2"/>
  <c r="C23" i="2"/>
  <c r="H23" i="2"/>
  <c r="G6" i="1"/>
  <c r="G19" i="1" s="1"/>
  <c r="C6" i="1"/>
  <c r="C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E21" i="2"/>
  <c r="C21" i="2"/>
  <c r="B18" i="2"/>
  <c r="B21" i="2"/>
  <c r="B13" i="2"/>
  <c r="B12" i="2"/>
  <c r="B11" i="2"/>
  <c r="B10" i="2"/>
  <c r="B8" i="2"/>
  <c r="B7" i="2"/>
  <c r="B6" i="2"/>
  <c r="B3" i="2"/>
  <c r="F14" i="3"/>
  <c r="B12" i="3"/>
  <c r="B11" i="3"/>
  <c r="B10" i="3"/>
  <c r="B9" i="3"/>
  <c r="B8" i="3"/>
  <c r="B7" i="3"/>
  <c r="B4" i="3"/>
  <c r="B14" i="3" s="1"/>
  <c r="B3" i="3"/>
  <c r="L15" i="1"/>
  <c r="B12" i="1"/>
  <c r="B11" i="1"/>
  <c r="B10" i="1"/>
  <c r="B9" i="1"/>
  <c r="B8" i="1"/>
  <c r="B3" i="1"/>
  <c r="G14" i="3"/>
  <c r="J20" i="2"/>
  <c r="C20" i="2"/>
  <c r="L10" i="1"/>
  <c r="A1" i="2"/>
  <c r="A1" i="4"/>
  <c r="H23" i="1"/>
  <c r="L5" i="1"/>
  <c r="J23" i="1" l="1"/>
  <c r="L7" i="1"/>
  <c r="E16" i="2"/>
  <c r="L4" i="1"/>
  <c r="L23" i="1" s="1"/>
  <c r="E6" i="1"/>
  <c r="E19" i="1" s="1"/>
  <c r="H24" i="2"/>
  <c r="L9" i="1"/>
  <c r="K20" i="2"/>
  <c r="B16" i="2"/>
  <c r="F20" i="2"/>
  <c r="G13" i="1"/>
  <c r="G14" i="1" s="1"/>
  <c r="J24" i="2"/>
  <c r="I24" i="2"/>
  <c r="G24" i="2"/>
  <c r="I14" i="1"/>
  <c r="K25" i="1" s="1"/>
  <c r="M25" i="1" s="1"/>
  <c r="M14" i="1" s="1"/>
  <c r="I23" i="1"/>
  <c r="K24" i="2"/>
  <c r="C24" i="2"/>
  <c r="K24" i="1"/>
  <c r="N11" i="1"/>
  <c r="B6" i="1"/>
  <c r="B19" i="1" s="1"/>
  <c r="H24" i="1" s="1"/>
  <c r="D14" i="3"/>
  <c r="I16" i="2"/>
  <c r="F24" i="2"/>
  <c r="J16" i="2"/>
  <c r="G16" i="2"/>
  <c r="E24" i="2"/>
  <c r="J25" i="1"/>
  <c r="M9" i="1"/>
  <c r="N9" i="1"/>
  <c r="N8" i="1"/>
  <c r="M8" i="1"/>
  <c r="H25" i="1"/>
  <c r="I25" i="1"/>
  <c r="I20" i="2"/>
  <c r="H20" i="2"/>
  <c r="K23" i="1"/>
  <c r="M23" i="1" s="1"/>
  <c r="M4" i="1" s="1"/>
  <c r="H6" i="1"/>
  <c r="H19" i="1" s="1"/>
  <c r="J24" i="1" s="1"/>
  <c r="F6" i="1"/>
  <c r="F19" i="1" s="1"/>
  <c r="I24" i="1" s="1"/>
  <c r="E1" i="4"/>
  <c r="N25" i="1" l="1"/>
  <c r="N14" i="1" s="1"/>
  <c r="N23" i="1"/>
  <c r="N4" i="1" s="1"/>
  <c r="L19" i="1"/>
  <c r="L24" i="1" s="1"/>
  <c r="M24" i="1" s="1"/>
  <c r="M6" i="1"/>
  <c r="M10" i="1" s="1"/>
  <c r="M12" i="1" s="1"/>
  <c r="M13" i="1" s="1"/>
  <c r="M15" i="1" s="1"/>
  <c r="N24" i="1" l="1"/>
  <c r="N6" i="1" s="1"/>
  <c r="M5" i="1"/>
  <c r="N10" i="1" l="1"/>
  <c r="N12" i="1" s="1"/>
  <c r="N13" i="1" s="1"/>
  <c r="N15" i="1" s="1"/>
  <c r="N5" i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<sst xmlns="http://schemas.openxmlformats.org/spreadsheetml/2006/main" count="145" uniqueCount="93">
  <si>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</si>
  <si>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</si>
  <si>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</si>
  <si>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</si>
  <si>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</si>
  <si>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</si>
  <si>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</si>
  <si>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</si>
  <si>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</si>
  <si>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</si>
  <si>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</si>
  <si>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</si>
  <si>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</si>
  <si>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</si>
  <si>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</si>
  <si>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</si>
  <si>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</si>
  <si>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</si>
  <si>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</si>
  <si>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</si>
  <si>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</si>
  <si>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</si>
  <si>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</si>
  <si>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</si>
  <si>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</si>
  <si>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</si>
  <si>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</si>
  <si>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</si>
  <si>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</si>
  <si>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</si>
  <si>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</si>
  <si>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</si>
  <si>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</si>
  <si>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</si>
  <si>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</si>
  <si>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</si>
  <si>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</si>
  <si>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</si>
  <si>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</si>
  <si>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</si>
  <si>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</si>
  <si>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</si>
  <si>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</si>
  <si>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</si>
  <si>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</si>
  <si>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</si>
  <si>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</si>
  <si>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</si>
  <si>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</si>
  <si>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</si>
  <si>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</si>
  <si>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</si>
  <si>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</si>
  <si>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</si>
  <si>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</si>
  <si>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</si>
  <si>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</si>
  <si>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</si>
  <si>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</si>
  <si>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</si>
  <si>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</si>
  <si>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</si>
  <si>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</si>
  <si>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MAX HEALTHCARE INSTITUTE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</si>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</sst>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43" fontId="1" fillId="0" borderId="0" xfId="1" applyFont="1" applyBorder="1"/>
    <xf numFmtId="0" fontId="1" fillId="0" borderId="0" xfId="0" applyFont="1"/>
    <xf numFmtId="0" fontId="8" fillId="0" borderId="0" xfId="0" applyFont="1"/>
    <xf numFmtId="43" fontId="0" fillId="0" borderId="0" xfId="1" applyFont="1" applyBorder="1"/>
    <xf numFmtId="10" fontId="0" fillId="0" borderId="0" xfId="0" applyNumberFormat="1"/>
    <xf numFmtId="43" fontId="3" fillId="0" borderId="0" xfId="1" applyFont="1" applyBorder="1"/>
    <xf numFmtId="9" fontId="3" fillId="0" borderId="0" xfId="1" applyNumberFormat="1" applyFont="1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3" fontId="0" fillId="0" borderId="0" xfId="1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164" fontId="0" fillId="0" borderId="0" xfId="1" applyNumberFormat="1" applyFont="1" applyBorder="1"/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F17" sqref="F17"/>
    </sheetView>
  </sheetViews>
  <sheetFormatPr defaultColWidth="8.81640625" defaultRowHeight="14.5" x14ac:dyDescent="0.35"/>
  <cols>
    <col min="1" max="1" width="20.6328125" customWidth="1"/>
    <col min="2" max="6" width="13.453125" customWidth="1"/>
    <col min="7" max="7" width="14.81640625" bestFit="1" customWidth="1"/>
    <col min="8" max="11" width="13.453125" customWidth="1"/>
    <col min="12" max="12" width="13.36328125" customWidth="1"/>
    <col min="13" max="14" width="12.1796875" customWidth="1"/>
  </cols>
  <sheetData>
    <row r="1" spans="1:14" s="2" customFormat="1" x14ac:dyDescent="0.35">
      <c r="A1" s="2" t="str">
        <f>'Data Sheet'!B1</f>
        <v>MAX HEALTHCARE INSTITUTE LTD</v>
      </c>
      <c r="H1" t="str">
        <f>UPDATE</f>
        <v/>
      </c>
      <c r="J1" s="3"/>
      <c r="K1" s="3"/>
      <c r="M1" s="2" t="s">
        <v>1</v>
      </c>
    </row>
    <row r="3" spans="1:14" s="2" customFormat="1" x14ac:dyDescent="0.35">
      <c r="A3" s="11" t="s">
        <v>2</v>
      </c>
      <c r="B3" s="12">
        <f>'Data Sheet'!B16</f>
        <v>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5">
      <c r="A4" s="2" t="s">
        <v>6</v>
      </c>
      <c r="B4" s="1">
        <f>'Data Sheet'!B17</f>
        <v>0</v>
      </c>
      <c r="C4" s="1">
        <f>'Data Sheet'!C17</f>
        <v>1608.26</v>
      </c>
      <c r="D4" s="1">
        <f>'Data Sheet'!D17</f>
        <v>1729.13</v>
      </c>
      <c r="E4" s="1">
        <f>'Data Sheet'!E17</f>
        <v>1691.02</v>
      </c>
      <c r="F4" s="1">
        <f>'Data Sheet'!F17</f>
        <v>1884.46</v>
      </c>
      <c r="G4" s="1">
        <f>'Data Sheet'!G17</f>
        <v>2507.9699999999998</v>
      </c>
      <c r="H4" s="1">
        <f>'Data Sheet'!H17</f>
        <v>3936.55</v>
      </c>
      <c r="I4" s="1">
        <f>'Data Sheet'!I17</f>
        <v>4562.6000000000004</v>
      </c>
      <c r="J4" s="1">
        <f>'Data Sheet'!J17</f>
        <v>5406.02</v>
      </c>
      <c r="K4" s="1">
        <f>'Data Sheet'!K17</f>
        <v>7028.46</v>
      </c>
      <c r="L4" s="1">
        <f>SUM(Quarters!H4:K4)</f>
        <v>7028.4599999999991</v>
      </c>
      <c r="M4" s="1">
        <f>$K4+M23*K4</f>
        <v>9137.8222743534061</v>
      </c>
      <c r="N4" s="1">
        <f>$K4+N23*L4</f>
        <v>8526.582125148765</v>
      </c>
    </row>
    <row r="5" spans="1:14" x14ac:dyDescent="0.35">
      <c r="A5" t="s">
        <v>7</v>
      </c>
      <c r="B5" s="6">
        <f>SUM('Data Sheet'!B18,'Data Sheet'!B20:B24, -1*'Data Sheet'!B19)</f>
        <v>0</v>
      </c>
      <c r="C5" s="6">
        <f>SUM('Data Sheet'!C18,'Data Sheet'!C20:C24, -1*'Data Sheet'!C19)</f>
        <v>1467.3400000000001</v>
      </c>
      <c r="D5" s="6">
        <f>SUM('Data Sheet'!D18,'Data Sheet'!D20:D24, -1*'Data Sheet'!D19)</f>
        <v>1615.73</v>
      </c>
      <c r="E5" s="6">
        <f>SUM('Data Sheet'!E18,'Data Sheet'!E20:E24, -1*'Data Sheet'!E19)</f>
        <v>1534.96</v>
      </c>
      <c r="F5" s="6">
        <f>SUM('Data Sheet'!F18,'Data Sheet'!F20:F24, -1*'Data Sheet'!F19)</f>
        <v>1595.16</v>
      </c>
      <c r="G5" s="6">
        <f>SUM('Data Sheet'!G18,'Data Sheet'!G20:G24, -1*'Data Sheet'!G19)</f>
        <v>2100.5699999999997</v>
      </c>
      <c r="H5" s="6">
        <f>SUM('Data Sheet'!H18,'Data Sheet'!H20:H24, -1*'Data Sheet'!H19)</f>
        <v>2985.8399999999997</v>
      </c>
      <c r="I5" s="6">
        <f>SUM('Data Sheet'!I18,'Data Sheet'!I20:I24, -1*'Data Sheet'!I19)</f>
        <v>3322.0699999999997</v>
      </c>
      <c r="J5" s="6">
        <f>SUM('Data Sheet'!J18,'Data Sheet'!J20:J24, -1*'Data Sheet'!J19)</f>
        <v>3913.8999999999996</v>
      </c>
      <c r="K5" s="6">
        <f>SUM('Data Sheet'!K18,'Data Sheet'!K20:K24, -1*'Data Sheet'!K19)</f>
        <v>5179.6600000000008</v>
      </c>
      <c r="L5" s="6">
        <f>SUM(Quarters!H5:K5)</f>
        <v>5179.76</v>
      </c>
      <c r="M5" s="6">
        <f t="shared" ref="M5:N5" si="0">M4-M6</f>
        <v>6674.7829841437688</v>
      </c>
      <c r="N5" s="6">
        <f t="shared" si="0"/>
        <v>6661.6170933569829</v>
      </c>
    </row>
    <row r="6" spans="1:14" s="2" customFormat="1" x14ac:dyDescent="0.35">
      <c r="A6" s="2" t="s">
        <v>8</v>
      </c>
      <c r="B6" s="1">
        <f>B4-B5</f>
        <v>0</v>
      </c>
      <c r="C6" s="1">
        <f t="shared" ref="C6:K6" si="1">C4-C5</f>
        <v>140.91999999999985</v>
      </c>
      <c r="D6" s="1">
        <f t="shared" si="1"/>
        <v>113.40000000000009</v>
      </c>
      <c r="E6" s="1">
        <f t="shared" si="1"/>
        <v>156.05999999999995</v>
      </c>
      <c r="F6" s="1">
        <f t="shared" si="1"/>
        <v>289.29999999999995</v>
      </c>
      <c r="G6" s="1">
        <f t="shared" si="1"/>
        <v>407.40000000000009</v>
      </c>
      <c r="H6" s="1">
        <f t="shared" si="1"/>
        <v>950.71000000000049</v>
      </c>
      <c r="I6" s="1">
        <f t="shared" si="1"/>
        <v>1240.5300000000007</v>
      </c>
      <c r="J6" s="1">
        <f t="shared" si="1"/>
        <v>1492.1200000000008</v>
      </c>
      <c r="K6" s="1">
        <f t="shared" si="1"/>
        <v>1848.7999999999993</v>
      </c>
      <c r="L6" s="1">
        <f>SUM(Quarters!H6:K6)</f>
        <v>1848.6999999999998</v>
      </c>
      <c r="M6" s="1">
        <f>M4*M24</f>
        <v>2463.0392902096373</v>
      </c>
      <c r="N6" s="1">
        <f>N4*N24</f>
        <v>1864.9650317917824</v>
      </c>
    </row>
    <row r="7" spans="1:14" x14ac:dyDescent="0.35">
      <c r="A7" t="s">
        <v>9</v>
      </c>
      <c r="B7" s="6">
        <f>'Data Sheet'!B25</f>
        <v>0</v>
      </c>
      <c r="C7" s="6">
        <f>'Data Sheet'!C25</f>
        <v>58.97</v>
      </c>
      <c r="D7" s="6">
        <f>'Data Sheet'!D25</f>
        <v>65.19</v>
      </c>
      <c r="E7" s="6">
        <f>'Data Sheet'!E25</f>
        <v>56.17</v>
      </c>
      <c r="F7" s="6">
        <f>'Data Sheet'!F25</f>
        <v>72.180000000000007</v>
      </c>
      <c r="G7" s="6">
        <f>'Data Sheet'!G25</f>
        <v>-122.5</v>
      </c>
      <c r="H7" s="6">
        <f>'Data Sheet'!H25</f>
        <v>110.18</v>
      </c>
      <c r="I7" s="6">
        <f>'Data Sheet'!I25</f>
        <v>139.24</v>
      </c>
      <c r="J7" s="6">
        <f>'Data Sheet'!J25</f>
        <v>178.07</v>
      </c>
      <c r="K7" s="6">
        <f>'Data Sheet'!K25</f>
        <v>82.01</v>
      </c>
      <c r="L7" s="6">
        <f>SUM(Quarters!H7:K7)</f>
        <v>82.110000000000014</v>
      </c>
      <c r="M7" s="6">
        <v>0</v>
      </c>
      <c r="N7" s="6">
        <v>0</v>
      </c>
    </row>
    <row r="8" spans="1:14" x14ac:dyDescent="0.35">
      <c r="A8" t="s">
        <v>10</v>
      </c>
      <c r="B8" s="6">
        <f>'Data Sheet'!B26</f>
        <v>0</v>
      </c>
      <c r="C8" s="6">
        <f>'Data Sheet'!C26</f>
        <v>95.51</v>
      </c>
      <c r="D8" s="6">
        <f>'Data Sheet'!D26</f>
        <v>94.42</v>
      </c>
      <c r="E8" s="6">
        <f>'Data Sheet'!E26</f>
        <v>102.64</v>
      </c>
      <c r="F8" s="6">
        <f>'Data Sheet'!F26</f>
        <v>119.74</v>
      </c>
      <c r="G8" s="6">
        <f>'Data Sheet'!G26</f>
        <v>174.09</v>
      </c>
      <c r="H8" s="6">
        <f>'Data Sheet'!H26</f>
        <v>221.12</v>
      </c>
      <c r="I8" s="6">
        <f>'Data Sheet'!I26</f>
        <v>232.19</v>
      </c>
      <c r="J8" s="6">
        <f>'Data Sheet'!J26</f>
        <v>244.98</v>
      </c>
      <c r="K8" s="6">
        <f>'Data Sheet'!K26</f>
        <v>359.42</v>
      </c>
      <c r="L8" s="6">
        <f>SUM(Quarters!H8:K8)</f>
        <v>359.42</v>
      </c>
      <c r="M8" s="6">
        <f>+$L8</f>
        <v>359.42</v>
      </c>
      <c r="N8" s="6">
        <f>+$L8</f>
        <v>359.42</v>
      </c>
    </row>
    <row r="9" spans="1:14" x14ac:dyDescent="0.35">
      <c r="A9" t="s">
        <v>11</v>
      </c>
      <c r="B9" s="6">
        <f>'Data Sheet'!B27</f>
        <v>0</v>
      </c>
      <c r="C9" s="6">
        <f>'Data Sheet'!C27</f>
        <v>99.68</v>
      </c>
      <c r="D9" s="6">
        <f>'Data Sheet'!D27</f>
        <v>99.37</v>
      </c>
      <c r="E9" s="6">
        <f>'Data Sheet'!E27</f>
        <v>101.27</v>
      </c>
      <c r="F9" s="6">
        <f>'Data Sheet'!F27</f>
        <v>152.66</v>
      </c>
      <c r="G9" s="6">
        <f>'Data Sheet'!G27</f>
        <v>179.46</v>
      </c>
      <c r="H9" s="6">
        <f>'Data Sheet'!H27</f>
        <v>100.87</v>
      </c>
      <c r="I9" s="6">
        <f>'Data Sheet'!I27</f>
        <v>83.86</v>
      </c>
      <c r="J9" s="6">
        <f>'Data Sheet'!J27</f>
        <v>59.89</v>
      </c>
      <c r="K9" s="6">
        <f>'Data Sheet'!K27</f>
        <v>165.02</v>
      </c>
      <c r="L9" s="6">
        <f>SUM(Quarters!H9:K9)</f>
        <v>165.02</v>
      </c>
      <c r="M9" s="6">
        <f>+$L9</f>
        <v>165.02</v>
      </c>
      <c r="N9" s="6">
        <f>+$L9</f>
        <v>165.02</v>
      </c>
    </row>
    <row r="10" spans="1:14" x14ac:dyDescent="0.35">
      <c r="A10" t="s">
        <v>12</v>
      </c>
      <c r="B10" s="6">
        <f>'Data Sheet'!B28</f>
        <v>0</v>
      </c>
      <c r="C10" s="6">
        <f>'Data Sheet'!C28</f>
        <v>4.7</v>
      </c>
      <c r="D10" s="6">
        <f>'Data Sheet'!D28</f>
        <v>-15.2</v>
      </c>
      <c r="E10" s="6">
        <f>'Data Sheet'!E28</f>
        <v>8.32</v>
      </c>
      <c r="F10" s="6">
        <f>'Data Sheet'!F28</f>
        <v>89.08</v>
      </c>
      <c r="G10" s="6">
        <f>'Data Sheet'!G28</f>
        <v>-68.650000000000006</v>
      </c>
      <c r="H10" s="6">
        <f>'Data Sheet'!H28</f>
        <v>738.9</v>
      </c>
      <c r="I10" s="6">
        <f>'Data Sheet'!I28</f>
        <v>1063.72</v>
      </c>
      <c r="J10" s="6">
        <f>'Data Sheet'!J28</f>
        <v>1365.32</v>
      </c>
      <c r="K10" s="6">
        <f>'Data Sheet'!K28</f>
        <v>1406.37</v>
      </c>
      <c r="L10" s="6">
        <f>SUM(Quarters!H10:K10)</f>
        <v>1406.37</v>
      </c>
      <c r="M10" s="6">
        <f>M6+M7-SUM(M8:M9)</f>
        <v>1938.5992902096373</v>
      </c>
      <c r="N10" s="6">
        <f>N6+N7-SUM(N8:N9)</f>
        <v>1340.5250317917823</v>
      </c>
    </row>
    <row r="11" spans="1:14" x14ac:dyDescent="0.35">
      <c r="A11" t="s">
        <v>13</v>
      </c>
      <c r="B11" s="6">
        <f>'Data Sheet'!B29</f>
        <v>0</v>
      </c>
      <c r="C11" s="6">
        <f>'Data Sheet'!C29</f>
        <v>-11.09</v>
      </c>
      <c r="D11" s="6">
        <f>'Data Sheet'!D29</f>
        <v>9.9499999999999993</v>
      </c>
      <c r="E11" s="6">
        <f>'Data Sheet'!E29</f>
        <v>8.51</v>
      </c>
      <c r="F11" s="6">
        <f>'Data Sheet'!F29</f>
        <v>-6.26</v>
      </c>
      <c r="G11" s="6">
        <f>'Data Sheet'!G29</f>
        <v>45.85</v>
      </c>
      <c r="H11" s="6">
        <f>'Data Sheet'!H29</f>
        <v>133.85</v>
      </c>
      <c r="I11" s="6">
        <f>'Data Sheet'!I29</f>
        <v>-39.79</v>
      </c>
      <c r="J11" s="6">
        <f>'Data Sheet'!J29</f>
        <v>307.68</v>
      </c>
      <c r="K11" s="6">
        <f>'Data Sheet'!K29</f>
        <v>330.49</v>
      </c>
      <c r="L11" s="6">
        <f>SUM(Quarters!H11:K11)</f>
        <v>330.49</v>
      </c>
      <c r="M11" s="7">
        <f>IF($L10&gt;0,$L11/$L10,0)</f>
        <v>0.23499505819947811</v>
      </c>
      <c r="N11" s="7">
        <f>IF($L10&gt;0,$L11/$L10,0)</f>
        <v>0.23499505819947811</v>
      </c>
    </row>
    <row r="12" spans="1:14" s="2" customFormat="1" x14ac:dyDescent="0.35">
      <c r="A12" s="2" t="s">
        <v>14</v>
      </c>
      <c r="B12" s="1">
        <f>'Data Sheet'!B30</f>
        <v>0</v>
      </c>
      <c r="C12" s="1">
        <f>'Data Sheet'!C30</f>
        <v>15.79</v>
      </c>
      <c r="D12" s="1">
        <f>'Data Sheet'!D30</f>
        <v>-25.15</v>
      </c>
      <c r="E12" s="1">
        <f>'Data Sheet'!E30</f>
        <v>-3.01</v>
      </c>
      <c r="F12" s="1">
        <f>'Data Sheet'!F30</f>
        <v>95.34</v>
      </c>
      <c r="G12" s="1">
        <f>'Data Sheet'!G30</f>
        <v>-137.55000000000001</v>
      </c>
      <c r="H12" s="1">
        <f>'Data Sheet'!H30</f>
        <v>605.04999999999995</v>
      </c>
      <c r="I12" s="1">
        <f>'Data Sheet'!I30</f>
        <v>1103.51</v>
      </c>
      <c r="J12" s="1">
        <f>'Data Sheet'!J30</f>
        <v>1057.6400000000001</v>
      </c>
      <c r="K12" s="1">
        <f>'Data Sheet'!K30</f>
        <v>1075.8800000000001</v>
      </c>
      <c r="L12" s="1">
        <f>SUM(Quarters!H12:K12)</f>
        <v>1075.8800000000001</v>
      </c>
      <c r="M12" s="1">
        <f>M10-M11*M10</f>
        <v>1483.0380371813567</v>
      </c>
      <c r="N12" s="1">
        <f>N10-N11*N10</f>
        <v>1025.5082739280151</v>
      </c>
    </row>
    <row r="13" spans="1:14" x14ac:dyDescent="0.35">
      <c r="A13" t="s">
        <v>57</v>
      </c>
      <c r="B13" s="6">
        <f>IF('Data Sheet'!B93&gt;0,B12/'Data Sheet'!B93,0)</f>
        <v>0</v>
      </c>
      <c r="C13" s="6">
        <f>IF('Data Sheet'!C93&gt;0,C12/'Data Sheet'!C93,0)</f>
        <v>0.29393149664929263</v>
      </c>
      <c r="D13" s="6">
        <f>IF('Data Sheet'!D93&gt;0,D12/'Data Sheet'!D93,0)</f>
        <v>-0.46816827997021593</v>
      </c>
      <c r="E13" s="6">
        <f>IF('Data Sheet'!E93&gt;0,E12/'Data Sheet'!E93,0)</f>
        <v>-5.6031273268801189E-2</v>
      </c>
      <c r="F13" s="6">
        <f>IF('Data Sheet'!F93&gt;0,F12/'Data Sheet'!F93,0)</f>
        <v>1.7747580044676099</v>
      </c>
      <c r="G13" s="6">
        <f>IF('Data Sheet'!G93&gt;0,G12/'Data Sheet'!G93,0)</f>
        <v>-1.4240604617455224</v>
      </c>
      <c r="H13" s="6">
        <f>IF('Data Sheet'!H93&gt;0,H12/'Data Sheet'!H93,0)</f>
        <v>6.2402021452145213</v>
      </c>
      <c r="I13" s="6">
        <f>IF('Data Sheet'!I93&gt;0,I12/'Data Sheet'!I93,0)</f>
        <v>11.365846122154702</v>
      </c>
      <c r="J13" s="6">
        <f>IF('Data Sheet'!J93&gt;0,J12/'Data Sheet'!J93,0)</f>
        <v>10.882189525671366</v>
      </c>
      <c r="K13" s="6">
        <f>IF('Data Sheet'!K93&gt;0,K12/'Data Sheet'!K93,0)</f>
        <v>11.067585639337519</v>
      </c>
      <c r="L13" s="6">
        <f>IF('Data Sheet'!$B6&gt;0,'Profit &amp; Loss'!L12/'Data Sheet'!$B6,0)</f>
        <v>11.067049241782714</v>
      </c>
      <c r="M13" s="6">
        <f>IF('Data Sheet'!$B6&gt;0,'Profit &amp; Loss'!M12/'Data Sheet'!$B6,0)</f>
        <v>15.255284032534163</v>
      </c>
      <c r="N13" s="6">
        <f>IF('Data Sheet'!$B6&gt;0,'Profit &amp; Loss'!N12/'Data Sheet'!$B6,0)</f>
        <v>10.548900031060098</v>
      </c>
    </row>
    <row r="14" spans="1:14" x14ac:dyDescent="0.35">
      <c r="A14" t="s">
        <v>16</v>
      </c>
      <c r="B14" s="6" t="str">
        <f>IF(B15&gt;0,B15/B13,"")</f>
        <v/>
      </c>
      <c r="C14" s="6" t="str">
        <f t="shared" ref="C14:K14" si="2">IF(C15&gt;0,C15/C13,"")</f>
        <v/>
      </c>
      <c r="D14" s="6" t="str">
        <f t="shared" si="2"/>
        <v/>
      </c>
      <c r="E14" s="6" t="str">
        <f t="shared" si="2"/>
        <v/>
      </c>
      <c r="F14" s="6" t="str">
        <f t="shared" si="2"/>
        <v/>
      </c>
      <c r="G14" s="6">
        <f t="shared" si="2"/>
        <v>-144.48122500908761</v>
      </c>
      <c r="H14" s="6">
        <f t="shared" si="2"/>
        <v>55.711336253202212</v>
      </c>
      <c r="I14" s="6">
        <f t="shared" si="2"/>
        <v>38.809253201149062</v>
      </c>
      <c r="J14" s="6">
        <f t="shared" si="2"/>
        <v>75.343293559245097</v>
      </c>
      <c r="K14" s="6">
        <f t="shared" si="2"/>
        <v>99.113757575194242</v>
      </c>
      <c r="L14" s="6">
        <f t="shared" ref="L14" si="3">IF(L13&gt;0,L15/L13,0)</f>
        <v>114.4252611815444</v>
      </c>
      <c r="M14" s="6">
        <f>M25</f>
        <v>114.4252611815444</v>
      </c>
      <c r="N14" s="6">
        <f>N25</f>
        <v>76.680580354067004</v>
      </c>
    </row>
    <row r="15" spans="1:14" s="2" customFormat="1" x14ac:dyDescent="0.35">
      <c r="A15" s="2" t="s">
        <v>58</v>
      </c>
      <c r="B15" s="1">
        <f>'Data Sheet'!B90</f>
        <v>0</v>
      </c>
      <c r="C15" s="1">
        <f>'Data Sheet'!C90</f>
        <v>0</v>
      </c>
      <c r="D15" s="1">
        <f>'Data Sheet'!D90</f>
        <v>0</v>
      </c>
      <c r="E15" s="1">
        <f>'Data Sheet'!E90</f>
        <v>0</v>
      </c>
      <c r="F15" s="1">
        <f>'Data Sheet'!F90</f>
        <v>0</v>
      </c>
      <c r="G15" s="1">
        <f>'Data Sheet'!G90</f>
        <v>205.75</v>
      </c>
      <c r="H15" s="1">
        <f>'Data Sheet'!H90</f>
        <v>347.65</v>
      </c>
      <c r="I15" s="1">
        <f>'Data Sheet'!I90</f>
        <v>441.1</v>
      </c>
      <c r="J15" s="1">
        <f>'Data Sheet'!J90</f>
        <v>819.9</v>
      </c>
      <c r="K15" s="1">
        <f>'Data Sheet'!K90</f>
        <v>1096.95</v>
      </c>
      <c r="L15" s="1">
        <f>'Data Sheet'!B8</f>
        <v>1266.3499999999999</v>
      </c>
      <c r="M15" s="8">
        <f>M13*M14</f>
        <v>1745.5898598213655</v>
      </c>
      <c r="N15" s="9">
        <f>N13*N14</f>
        <v>808.89577647872375</v>
      </c>
    </row>
    <row r="17" spans="1:14" s="2" customFormat="1" x14ac:dyDescent="0.35">
      <c r="A17" s="2" t="s">
        <v>15</v>
      </c>
    </row>
    <row r="18" spans="1:14" x14ac:dyDescent="0.35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8.7982890957037097E-2</v>
      </c>
      <c r="J18" s="5">
        <f>IF('Data Sheet'!J30&gt;0, 'Data Sheet'!J31/'Data Sheet'!J30, 0)</f>
        <v>0.13784463522559659</v>
      </c>
      <c r="K18" s="5">
        <f>IF('Data Sheet'!K30&gt;0, 'Data Sheet'!K31/'Data Sheet'!K30, 0)</f>
        <v>0.13553556158679406</v>
      </c>
    </row>
    <row r="19" spans="1:14" x14ac:dyDescent="0.35">
      <c r="A19" t="s">
        <v>18</v>
      </c>
      <c r="B19" s="5">
        <f t="shared" ref="B19:L19" si="4">IF(B6&gt;0,B6/B4,0)</f>
        <v>0</v>
      </c>
      <c r="C19" s="5">
        <f t="shared" ref="C19:K19" si="5">IF(C6&gt;0,C6/C4,0)</f>
        <v>8.7622648079290572E-2</v>
      </c>
      <c r="D19" s="5">
        <f t="shared" si="5"/>
        <v>6.5582113548431922E-2</v>
      </c>
      <c r="E19" s="5">
        <f t="shared" si="5"/>
        <v>9.2287495121287713E-2</v>
      </c>
      <c r="F19" s="5">
        <f t="shared" si="5"/>
        <v>0.15351877991573179</v>
      </c>
      <c r="G19" s="5">
        <f t="shared" si="5"/>
        <v>0.16244213447529282</v>
      </c>
      <c r="H19" s="5">
        <f t="shared" si="5"/>
        <v>0.24150842743011022</v>
      </c>
      <c r="I19" s="5">
        <f t="shared" si="5"/>
        <v>0.27189102704598267</v>
      </c>
      <c r="J19" s="5">
        <f t="shared" si="5"/>
        <v>0.27601081757004242</v>
      </c>
      <c r="K19" s="5">
        <f t="shared" si="5"/>
        <v>0.26304482062927004</v>
      </c>
      <c r="L19" s="5">
        <f t="shared" si="4"/>
        <v>0.26303059276142998</v>
      </c>
    </row>
    <row r="20" spans="1:14" x14ac:dyDescent="0.3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5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5">
      <c r="A23"/>
      <c r="B23"/>
      <c r="C23"/>
      <c r="D23"/>
      <c r="E23"/>
      <c r="F23"/>
      <c r="G23" t="s">
        <v>22</v>
      </c>
      <c r="H23" s="5" t="str">
        <f>IF(B4=0,"",POWER($K4/B4,1/9)-1)</f>
        <v/>
      </c>
      <c r="I23" s="5">
        <f>IF(D4=0,"",POWER($K4/D4,1/7)-1)</f>
        <v>0.22181273474454177</v>
      </c>
      <c r="J23" s="5">
        <f>IF(F4=0,"",POWER($K4/F4,1/5)-1)</f>
        <v>0.30117182538578025</v>
      </c>
      <c r="K23" s="5">
        <f>IF(H4=0,"",POWER($K4/H4, 1/3)-1)</f>
        <v>0.21315083605068041</v>
      </c>
      <c r="L23" s="5">
        <f>IF(ISERROR(MAX(IF(J4=0,"",(K4-J4)/J4),IF(K4=0,"",(L4-K4)/K4))),"",MAX(IF(J4=0,"",(K4-J4)/J4),IF(K4=0,"",(L4-K4)/K4)))</f>
        <v>0.30011727666564303</v>
      </c>
      <c r="M23" s="16">
        <f>MAX(K23:L23)</f>
        <v>0.30011727666564303</v>
      </c>
      <c r="N23" s="16">
        <f>MIN(H23:L23)</f>
        <v>0.21315083605068041</v>
      </c>
    </row>
    <row r="24" spans="1:14" x14ac:dyDescent="0.35">
      <c r="G24" t="s">
        <v>18</v>
      </c>
      <c r="H24" s="5">
        <f>IF(SUM(B4:$K$4)=0,"",SUMPRODUCT(B19:$K$19,B4:$K$4)/SUM(B4:$K$4))</f>
        <v>0.21872363444329623</v>
      </c>
      <c r="I24" s="5">
        <f>IF(SUM(E4:$K$4)=0,"",SUMPRODUCT(E19:$K$19,E4:$K$4)/SUM(E4:$K$4))</f>
        <v>0.23632901853198054</v>
      </c>
      <c r="J24" s="5">
        <f>IF(SUM(G4:$K$4)=0,"",SUMPRODUCT(G19:$K$19,G4:$K$4)/SUM(G4:$K$4))</f>
        <v>0.25337690260050516</v>
      </c>
      <c r="K24" s="5">
        <f>IF(SUM(I4:$K$4)=0, "", SUMPRODUCT(I19:$K$19,I4:$K$4)/SUM(I4:$K$4))</f>
        <v>0.26954335685894287</v>
      </c>
      <c r="L24" s="5">
        <f>L19</f>
        <v>0.26303059276142998</v>
      </c>
      <c r="M24" s="16">
        <f>MAX(K24:L24)</f>
        <v>0.26954335685894287</v>
      </c>
      <c r="N24" s="16">
        <f>MIN(H24:L24)</f>
        <v>0.21872363444329623</v>
      </c>
    </row>
    <row r="25" spans="1:14" x14ac:dyDescent="0.35">
      <c r="G25" t="s">
        <v>23</v>
      </c>
      <c r="H25" s="6">
        <f>IF(ISERROR(AVERAGEIF(B14:$L14,"&gt;0")),"",AVERAGEIF(B14:$L14,"&gt;0"))</f>
        <v>76.680580354067004</v>
      </c>
      <c r="I25" s="6">
        <f>IF(ISERROR(AVERAGEIF(E14:$L14,"&gt;0")),"",AVERAGEIF(E14:$L14,"&gt;0"))</f>
        <v>76.680580354067004</v>
      </c>
      <c r="J25" s="6">
        <f>IF(ISERROR(AVERAGEIF(G14:$L14,"&gt;0")),"",AVERAGEIF(G14:$L14,"&gt;0"))</f>
        <v>76.680580354067004</v>
      </c>
      <c r="K25" s="6">
        <f>IF(ISERROR(AVERAGEIF(I14:$L14,"&gt;0")),"",AVERAGEIF(I14:$L14,"&gt;0"))</f>
        <v>81.9228913792832</v>
      </c>
      <c r="L25" s="6">
        <f>L14</f>
        <v>114.4252611815444</v>
      </c>
      <c r="M25" s="1">
        <f>MAX(K25:L25)</f>
        <v>114.4252611815444</v>
      </c>
      <c r="N25" s="1">
        <f>MIN(H25:L25)</f>
        <v>76.680580354067004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1640625" defaultRowHeight="14.5" x14ac:dyDescent="0.35"/>
  <cols>
    <col min="1" max="1" width="20.6328125" customWidth="1"/>
    <col min="2" max="11" width="13.453125" bestFit="1" customWidth="1"/>
  </cols>
  <sheetData>
    <row r="1" spans="1:11" s="2" customFormat="1" x14ac:dyDescent="0.35">
      <c r="A1" s="2" t="str">
        <f>'Profit &amp; Loss'!A1</f>
        <v>MAX HEALTHCARE INSTITUTE LTD</v>
      </c>
      <c r="E1" t="str">
        <f>UPDATE</f>
        <v/>
      </c>
      <c r="J1" s="2" t="s">
        <v>1</v>
      </c>
    </row>
    <row r="3" spans="1:11" s="2" customFormat="1" x14ac:dyDescent="0.35">
      <c r="A3" s="11" t="s">
        <v>2</v>
      </c>
      <c r="B3" s="12">
        <f>'Data Sheet'!B41</f>
        <v>44926</v>
      </c>
      <c r="C3" s="12">
        <f>'Data Sheet'!C41</f>
        <v>45016</v>
      </c>
      <c r="D3" s="12">
        <f>'Data Sheet'!D41</f>
        <v>45107</v>
      </c>
      <c r="E3" s="12">
        <f>'Data Sheet'!E41</f>
        <v>45199</v>
      </c>
      <c r="F3" s="12">
        <f>'Data Sheet'!F41</f>
        <v>45291</v>
      </c>
      <c r="G3" s="12">
        <f>'Data Sheet'!G41</f>
        <v>45382</v>
      </c>
      <c r="H3" s="12">
        <f>'Data Sheet'!H41</f>
        <v>45473</v>
      </c>
      <c r="I3" s="12">
        <f>'Data Sheet'!I41</f>
        <v>45565</v>
      </c>
      <c r="J3" s="12">
        <f>'Data Sheet'!J41</f>
        <v>45657</v>
      </c>
      <c r="K3" s="12">
        <f>'Data Sheet'!K41</f>
        <v>45747</v>
      </c>
    </row>
    <row r="4" spans="1:11" s="2" customFormat="1" x14ac:dyDescent="0.35">
      <c r="A4" s="2" t="s">
        <v>6</v>
      </c>
      <c r="B4" s="1">
        <f>'Data Sheet'!B42</f>
        <v>1141.78</v>
      </c>
      <c r="C4" s="1">
        <f>'Data Sheet'!C42</f>
        <v>1214.51</v>
      </c>
      <c r="D4" s="1">
        <f>'Data Sheet'!D42</f>
        <v>1284.99</v>
      </c>
      <c r="E4" s="1">
        <f>'Data Sheet'!E42</f>
        <v>1363.16</v>
      </c>
      <c r="F4" s="1">
        <f>'Data Sheet'!F42</f>
        <v>1334.97</v>
      </c>
      <c r="G4" s="1">
        <f>'Data Sheet'!G42</f>
        <v>1422.9</v>
      </c>
      <c r="H4" s="1">
        <f>'Data Sheet'!H42</f>
        <v>1542.95</v>
      </c>
      <c r="I4" s="1">
        <f>'Data Sheet'!I42</f>
        <v>1707.46</v>
      </c>
      <c r="J4" s="1">
        <f>'Data Sheet'!J42</f>
        <v>1868.31</v>
      </c>
      <c r="K4" s="1">
        <f>'Data Sheet'!K42</f>
        <v>1909.74</v>
      </c>
    </row>
    <row r="5" spans="1:11" x14ac:dyDescent="0.35">
      <c r="A5" t="s">
        <v>7</v>
      </c>
      <c r="B5" s="6">
        <f>'Data Sheet'!B43</f>
        <v>827.79</v>
      </c>
      <c r="C5" s="6">
        <f>'Data Sheet'!C43</f>
        <v>874.17</v>
      </c>
      <c r="D5" s="6">
        <f>'Data Sheet'!D43</f>
        <v>947.61</v>
      </c>
      <c r="E5" s="6">
        <f>'Data Sheet'!E43</f>
        <v>975.81</v>
      </c>
      <c r="F5" s="6">
        <f>'Data Sheet'!F43</f>
        <v>949.11</v>
      </c>
      <c r="G5" s="6">
        <f>'Data Sheet'!G43</f>
        <v>1041.3699999999999</v>
      </c>
      <c r="H5" s="6">
        <f>'Data Sheet'!H43</f>
        <v>1155.54</v>
      </c>
      <c r="I5" s="6">
        <f>'Data Sheet'!I43</f>
        <v>1256.92</v>
      </c>
      <c r="J5" s="6">
        <f>'Data Sheet'!J43</f>
        <v>1369.18</v>
      </c>
      <c r="K5" s="6">
        <f>'Data Sheet'!K43</f>
        <v>1398.12</v>
      </c>
    </row>
    <row r="6" spans="1:11" s="2" customFormat="1" x14ac:dyDescent="0.35">
      <c r="A6" s="2" t="s">
        <v>8</v>
      </c>
      <c r="B6" s="1">
        <f>'Data Sheet'!B50</f>
        <v>313.99</v>
      </c>
      <c r="C6" s="1">
        <f>'Data Sheet'!C50</f>
        <v>340.34</v>
      </c>
      <c r="D6" s="1">
        <f>'Data Sheet'!D50</f>
        <v>337.38</v>
      </c>
      <c r="E6" s="1">
        <f>'Data Sheet'!E50</f>
        <v>387.35</v>
      </c>
      <c r="F6" s="1">
        <f>'Data Sheet'!F50</f>
        <v>385.86</v>
      </c>
      <c r="G6" s="1">
        <f>'Data Sheet'!G50</f>
        <v>381.53</v>
      </c>
      <c r="H6" s="1">
        <f>'Data Sheet'!H50</f>
        <v>387.41</v>
      </c>
      <c r="I6" s="1">
        <f>'Data Sheet'!I50</f>
        <v>450.54</v>
      </c>
      <c r="J6" s="1">
        <f>'Data Sheet'!J50</f>
        <v>499.13</v>
      </c>
      <c r="K6" s="1">
        <f>'Data Sheet'!K50</f>
        <v>511.62</v>
      </c>
    </row>
    <row r="7" spans="1:11" x14ac:dyDescent="0.35">
      <c r="A7" t="s">
        <v>9</v>
      </c>
      <c r="B7" s="6">
        <f>'Data Sheet'!B44</f>
        <v>44.61</v>
      </c>
      <c r="C7" s="6">
        <f>'Data Sheet'!C44</f>
        <v>40.22</v>
      </c>
      <c r="D7" s="6">
        <f>'Data Sheet'!D44</f>
        <v>41.32</v>
      </c>
      <c r="E7" s="6">
        <f>'Data Sheet'!E44</f>
        <v>45.48</v>
      </c>
      <c r="F7" s="6">
        <f>'Data Sheet'!F44</f>
        <v>46.02</v>
      </c>
      <c r="G7" s="6">
        <f>'Data Sheet'!G44</f>
        <v>45.25</v>
      </c>
      <c r="H7" s="6">
        <f>'Data Sheet'!H44</f>
        <v>34.68</v>
      </c>
      <c r="I7" s="6">
        <f>'Data Sheet'!I44</f>
        <v>40.840000000000003</v>
      </c>
      <c r="J7" s="6">
        <f>'Data Sheet'!J44</f>
        <v>-40.33</v>
      </c>
      <c r="K7" s="6">
        <f>'Data Sheet'!K44</f>
        <v>46.92</v>
      </c>
    </row>
    <row r="8" spans="1:11" x14ac:dyDescent="0.35">
      <c r="A8" t="s">
        <v>10</v>
      </c>
      <c r="B8" s="6">
        <f>'Data Sheet'!B45</f>
        <v>57.03</v>
      </c>
      <c r="C8" s="6">
        <f>'Data Sheet'!C45</f>
        <v>60.35</v>
      </c>
      <c r="D8" s="6">
        <f>'Data Sheet'!D45</f>
        <v>55.82</v>
      </c>
      <c r="E8" s="6">
        <f>'Data Sheet'!E45</f>
        <v>57.88</v>
      </c>
      <c r="F8" s="6">
        <f>'Data Sheet'!F45</f>
        <v>60.96</v>
      </c>
      <c r="G8" s="6">
        <f>'Data Sheet'!G45</f>
        <v>70.319999999999993</v>
      </c>
      <c r="H8" s="6">
        <f>'Data Sheet'!H45</f>
        <v>76.900000000000006</v>
      </c>
      <c r="I8" s="6">
        <f>'Data Sheet'!I45</f>
        <v>84.15</v>
      </c>
      <c r="J8" s="6">
        <f>'Data Sheet'!J45</f>
        <v>97.54</v>
      </c>
      <c r="K8" s="6">
        <f>'Data Sheet'!K45</f>
        <v>100.83</v>
      </c>
    </row>
    <row r="9" spans="1:11" x14ac:dyDescent="0.35">
      <c r="A9" t="s">
        <v>11</v>
      </c>
      <c r="B9" s="6">
        <f>'Data Sheet'!B46</f>
        <v>20.13</v>
      </c>
      <c r="C9" s="6">
        <f>'Data Sheet'!C46</f>
        <v>19.53</v>
      </c>
      <c r="D9" s="6">
        <f>'Data Sheet'!D46</f>
        <v>19.39</v>
      </c>
      <c r="E9" s="6">
        <f>'Data Sheet'!E46</f>
        <v>8.5299999999999994</v>
      </c>
      <c r="F9" s="6">
        <f>'Data Sheet'!F46</f>
        <v>11.24</v>
      </c>
      <c r="G9" s="6">
        <f>'Data Sheet'!G46</f>
        <v>20.73</v>
      </c>
      <c r="H9" s="6">
        <f>'Data Sheet'!H46</f>
        <v>23.88</v>
      </c>
      <c r="I9" s="6">
        <f>'Data Sheet'!I46</f>
        <v>33.54</v>
      </c>
      <c r="J9" s="6">
        <f>'Data Sheet'!J46</f>
        <v>52.39</v>
      </c>
      <c r="K9" s="6">
        <f>'Data Sheet'!K46</f>
        <v>55.21</v>
      </c>
    </row>
    <row r="10" spans="1:11" x14ac:dyDescent="0.35">
      <c r="A10" t="s">
        <v>12</v>
      </c>
      <c r="B10" s="6">
        <f>'Data Sheet'!B47</f>
        <v>281.44</v>
      </c>
      <c r="C10" s="6">
        <f>'Data Sheet'!C47</f>
        <v>300.68</v>
      </c>
      <c r="D10" s="6">
        <f>'Data Sheet'!D47</f>
        <v>303.49</v>
      </c>
      <c r="E10" s="6">
        <f>'Data Sheet'!E47</f>
        <v>366.42</v>
      </c>
      <c r="F10" s="6">
        <f>'Data Sheet'!F47</f>
        <v>359.68</v>
      </c>
      <c r="G10" s="6">
        <f>'Data Sheet'!G47</f>
        <v>335.73</v>
      </c>
      <c r="H10" s="6">
        <f>'Data Sheet'!H47</f>
        <v>321.31</v>
      </c>
      <c r="I10" s="6">
        <f>'Data Sheet'!I47</f>
        <v>373.69</v>
      </c>
      <c r="J10" s="6">
        <f>'Data Sheet'!J47</f>
        <v>308.87</v>
      </c>
      <c r="K10" s="6">
        <f>'Data Sheet'!K47</f>
        <v>402.5</v>
      </c>
    </row>
    <row r="11" spans="1:11" x14ac:dyDescent="0.35">
      <c r="A11" t="s">
        <v>13</v>
      </c>
      <c r="B11" s="6">
        <f>'Data Sheet'!B48</f>
        <v>59.03</v>
      </c>
      <c r="C11" s="6">
        <f>'Data Sheet'!C48</f>
        <v>49.76</v>
      </c>
      <c r="D11" s="6">
        <f>'Data Sheet'!D48</f>
        <v>63.41</v>
      </c>
      <c r="E11" s="6">
        <f>'Data Sheet'!E48</f>
        <v>89.74</v>
      </c>
      <c r="F11" s="6">
        <f>'Data Sheet'!F48</f>
        <v>70.34</v>
      </c>
      <c r="G11" s="6">
        <f>'Data Sheet'!G48</f>
        <v>84.19</v>
      </c>
      <c r="H11" s="6">
        <f>'Data Sheet'!H48</f>
        <v>85.04</v>
      </c>
      <c r="I11" s="6">
        <f>'Data Sheet'!I48</f>
        <v>91.88</v>
      </c>
      <c r="J11" s="6">
        <f>'Data Sheet'!J48</f>
        <v>70.069999999999993</v>
      </c>
      <c r="K11" s="6">
        <f>'Data Sheet'!K48</f>
        <v>83.5</v>
      </c>
    </row>
    <row r="12" spans="1:11" s="2" customFormat="1" x14ac:dyDescent="0.35">
      <c r="A12" s="2" t="s">
        <v>14</v>
      </c>
      <c r="B12" s="1">
        <f>'Data Sheet'!B49</f>
        <v>222.41</v>
      </c>
      <c r="C12" s="1">
        <f>'Data Sheet'!C49</f>
        <v>250.92</v>
      </c>
      <c r="D12" s="1">
        <f>'Data Sheet'!D49</f>
        <v>240.08</v>
      </c>
      <c r="E12" s="1">
        <f>'Data Sheet'!E49</f>
        <v>276.68</v>
      </c>
      <c r="F12" s="1">
        <f>'Data Sheet'!F49</f>
        <v>289.33999999999997</v>
      </c>
      <c r="G12" s="1">
        <f>'Data Sheet'!G49</f>
        <v>251.54</v>
      </c>
      <c r="H12" s="1">
        <f>'Data Sheet'!H49</f>
        <v>236.27</v>
      </c>
      <c r="I12" s="1">
        <f>'Data Sheet'!I49</f>
        <v>281.81</v>
      </c>
      <c r="J12" s="1">
        <f>'Data Sheet'!J49</f>
        <v>238.8</v>
      </c>
      <c r="K12" s="1">
        <f>'Data Sheet'!K49</f>
        <v>319</v>
      </c>
    </row>
    <row r="14" spans="1:11" s="2" customFormat="1" x14ac:dyDescent="0.35">
      <c r="A14" s="2" t="s">
        <v>18</v>
      </c>
      <c r="B14" s="10">
        <f>IF(B4&gt;0,B6/B4,"")</f>
        <v>0.27500043791273276</v>
      </c>
      <c r="C14" s="10">
        <f t="shared" ref="C14:K14" si="0">IF(C4&gt;0,C6/C4,"")</f>
        <v>0.28022824019563441</v>
      </c>
      <c r="D14" s="10">
        <f t="shared" si="0"/>
        <v>0.26255457240912378</v>
      </c>
      <c r="E14" s="10">
        <f t="shared" si="0"/>
        <v>0.28415593180551074</v>
      </c>
      <c r="F14" s="10">
        <f t="shared" si="0"/>
        <v>0.28904020315063261</v>
      </c>
      <c r="G14" s="10">
        <f t="shared" si="0"/>
        <v>0.26813549792676922</v>
      </c>
      <c r="H14" s="10">
        <f t="shared" si="0"/>
        <v>0.25108396253929161</v>
      </c>
      <c r="I14" s="10">
        <f t="shared" si="0"/>
        <v>0.26386562496339594</v>
      </c>
      <c r="J14" s="10">
        <f t="shared" si="0"/>
        <v>0.26715587884237629</v>
      </c>
      <c r="K14" s="10">
        <f t="shared" si="0"/>
        <v>0.26790034245499389</v>
      </c>
    </row>
    <row r="22" s="23" customFormat="1" x14ac:dyDescent="0.35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81640625" defaultRowHeight="14.5" x14ac:dyDescent="0.35"/>
  <cols>
    <col min="1" max="1" width="22.81640625" bestFit="1" customWidth="1"/>
    <col min="2" max="2" width="13.453125" customWidth="1"/>
    <col min="3" max="11" width="15.453125" customWidth="1"/>
  </cols>
  <sheetData>
    <row r="1" spans="1:11" s="2" customFormat="1" x14ac:dyDescent="0.35">
      <c r="A1" s="2" t="str">
        <f>'Profit &amp; Loss'!A1</f>
        <v>MAX HEALTHCARE INSTITUTE LTD</v>
      </c>
      <c r="E1" t="str">
        <f>UPDATE</f>
        <v/>
      </c>
      <c r="G1"/>
      <c r="J1" s="2" t="s">
        <v>1</v>
      </c>
    </row>
    <row r="2" spans="1:11" x14ac:dyDescent="0.35">
      <c r="G2" s="2"/>
      <c r="H2" s="2"/>
    </row>
    <row r="3" spans="1:11" x14ac:dyDescent="0.35">
      <c r="A3" s="11" t="s">
        <v>2</v>
      </c>
      <c r="B3" s="12">
        <f>'Data Sheet'!B56</f>
        <v>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5">
      <c r="A4" t="s">
        <v>24</v>
      </c>
      <c r="B4" s="14">
        <f>'Data Sheet'!B57</f>
        <v>0</v>
      </c>
      <c r="C4" s="14">
        <f>'Data Sheet'!C57</f>
        <v>537.24</v>
      </c>
      <c r="D4" s="14">
        <f>'Data Sheet'!D57</f>
        <v>537.24</v>
      </c>
      <c r="E4" s="14">
        <f>'Data Sheet'!E57</f>
        <v>537.24</v>
      </c>
      <c r="F4" s="14">
        <f>'Data Sheet'!F57</f>
        <v>537.24</v>
      </c>
      <c r="G4" s="14">
        <f>'Data Sheet'!G57</f>
        <v>965.95</v>
      </c>
      <c r="H4" s="14">
        <f>'Data Sheet'!H57</f>
        <v>969.61</v>
      </c>
      <c r="I4" s="14">
        <f>'Data Sheet'!I57</f>
        <v>970.92</v>
      </c>
      <c r="J4" s="14">
        <f>'Data Sheet'!J57</f>
        <v>971.91</v>
      </c>
      <c r="K4" s="14">
        <f>'Data Sheet'!K57</f>
        <v>972.14</v>
      </c>
    </row>
    <row r="5" spans="1:11" x14ac:dyDescent="0.35">
      <c r="A5" t="s">
        <v>25</v>
      </c>
      <c r="B5" s="14">
        <f>'Data Sheet'!B58</f>
        <v>0</v>
      </c>
      <c r="C5" s="14">
        <f>'Data Sheet'!C58</f>
        <v>655.14</v>
      </c>
      <c r="D5" s="14">
        <f>'Data Sheet'!D58</f>
        <v>626.66999999999996</v>
      </c>
      <c r="E5" s="14">
        <f>'Data Sheet'!E58</f>
        <v>425.95</v>
      </c>
      <c r="F5" s="14">
        <f>'Data Sheet'!F58</f>
        <v>450.17</v>
      </c>
      <c r="G5" s="14">
        <f>'Data Sheet'!G58</f>
        <v>4672.7299999999996</v>
      </c>
      <c r="H5" s="14">
        <f>'Data Sheet'!H58</f>
        <v>5312.86</v>
      </c>
      <c r="I5" s="14">
        <f>'Data Sheet'!I58</f>
        <v>6438.67</v>
      </c>
      <c r="J5" s="14">
        <f>'Data Sheet'!J58</f>
        <v>7436.23</v>
      </c>
      <c r="K5" s="14">
        <f>'Data Sheet'!K58</f>
        <v>8408.73</v>
      </c>
    </row>
    <row r="6" spans="1:11" x14ac:dyDescent="0.35">
      <c r="A6" t="s">
        <v>71</v>
      </c>
      <c r="B6" s="14">
        <f>'Data Sheet'!B59</f>
        <v>0</v>
      </c>
      <c r="C6" s="14">
        <f>'Data Sheet'!C59</f>
        <v>874.09</v>
      </c>
      <c r="D6" s="14">
        <f>'Data Sheet'!D59</f>
        <v>980.52</v>
      </c>
      <c r="E6" s="14">
        <f>'Data Sheet'!E59</f>
        <v>1002.75</v>
      </c>
      <c r="F6" s="14">
        <f>'Data Sheet'!F59</f>
        <v>1516.42</v>
      </c>
      <c r="G6" s="14">
        <f>'Data Sheet'!G59</f>
        <v>1101.4100000000001</v>
      </c>
      <c r="H6" s="14">
        <f>'Data Sheet'!H59</f>
        <v>913.38</v>
      </c>
      <c r="I6" s="14">
        <f>'Data Sheet'!I59</f>
        <v>688.96</v>
      </c>
      <c r="J6" s="14">
        <f>'Data Sheet'!J59</f>
        <v>1298.95</v>
      </c>
      <c r="K6" s="14">
        <f>'Data Sheet'!K59</f>
        <v>3010.29</v>
      </c>
    </row>
    <row r="7" spans="1:11" x14ac:dyDescent="0.35">
      <c r="A7" t="s">
        <v>72</v>
      </c>
      <c r="B7" s="14">
        <f>'Data Sheet'!B60</f>
        <v>0</v>
      </c>
      <c r="C7" s="14">
        <f>'Data Sheet'!C60</f>
        <v>1079.6300000000001</v>
      </c>
      <c r="D7" s="14">
        <f>'Data Sheet'!D60</f>
        <v>1157.0899999999999</v>
      </c>
      <c r="E7" s="14">
        <f>'Data Sheet'!E60</f>
        <v>1388.6</v>
      </c>
      <c r="F7" s="14">
        <f>'Data Sheet'!F60</f>
        <v>1300.08</v>
      </c>
      <c r="G7" s="14">
        <f>'Data Sheet'!G60</f>
        <v>1803.37</v>
      </c>
      <c r="H7" s="14">
        <f>'Data Sheet'!H60</f>
        <v>1993.28</v>
      </c>
      <c r="I7" s="14">
        <f>'Data Sheet'!I60</f>
        <v>2003.3</v>
      </c>
      <c r="J7" s="14">
        <f>'Data Sheet'!J60</f>
        <v>2292.85</v>
      </c>
      <c r="K7" s="14">
        <f>'Data Sheet'!K60</f>
        <v>2823.32</v>
      </c>
    </row>
    <row r="8" spans="1:11" s="2" customFormat="1" x14ac:dyDescent="0.35">
      <c r="A8" s="2" t="s">
        <v>26</v>
      </c>
      <c r="B8" s="15">
        <f>'Data Sheet'!B61</f>
        <v>0</v>
      </c>
      <c r="C8" s="15">
        <f>'Data Sheet'!C61</f>
        <v>3146.1</v>
      </c>
      <c r="D8" s="15">
        <f>'Data Sheet'!D61</f>
        <v>3301.52</v>
      </c>
      <c r="E8" s="15">
        <f>'Data Sheet'!E61</f>
        <v>3354.54</v>
      </c>
      <c r="F8" s="15">
        <f>'Data Sheet'!F61</f>
        <v>3803.91</v>
      </c>
      <c r="G8" s="15">
        <f>'Data Sheet'!G61</f>
        <v>8543.4599999999991</v>
      </c>
      <c r="H8" s="15">
        <f>'Data Sheet'!H61</f>
        <v>9189.1299999999992</v>
      </c>
      <c r="I8" s="15">
        <f>'Data Sheet'!I61</f>
        <v>10101.85</v>
      </c>
      <c r="J8" s="15">
        <f>'Data Sheet'!J61</f>
        <v>11999.94</v>
      </c>
      <c r="K8" s="15">
        <f>'Data Sheet'!K61</f>
        <v>15214.48</v>
      </c>
    </row>
    <row r="9" spans="1:11" s="2" customFormat="1" x14ac:dyDescent="0.35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t="s">
        <v>27</v>
      </c>
      <c r="B10" s="14">
        <f>'Data Sheet'!B62</f>
        <v>0</v>
      </c>
      <c r="C10" s="14">
        <f>'Data Sheet'!C62</f>
        <v>2244.2399999999998</v>
      </c>
      <c r="D10" s="14">
        <f>'Data Sheet'!D62</f>
        <v>2227.1799999999998</v>
      </c>
      <c r="E10" s="14">
        <f>'Data Sheet'!E62</f>
        <v>2192.37</v>
      </c>
      <c r="F10" s="14">
        <f>'Data Sheet'!F62</f>
        <v>2379.7199999999998</v>
      </c>
      <c r="G10" s="14">
        <f>'Data Sheet'!G62</f>
        <v>6536.38</v>
      </c>
      <c r="H10" s="14">
        <f>'Data Sheet'!H62</f>
        <v>7017.58</v>
      </c>
      <c r="I10" s="14">
        <f>'Data Sheet'!I62</f>
        <v>7038.7</v>
      </c>
      <c r="J10" s="14">
        <f>'Data Sheet'!J62</f>
        <v>8783.69</v>
      </c>
      <c r="K10" s="14">
        <f>'Data Sheet'!K62</f>
        <v>11501.86</v>
      </c>
    </row>
    <row r="11" spans="1:11" x14ac:dyDescent="0.35">
      <c r="A11" t="s">
        <v>28</v>
      </c>
      <c r="B11" s="14">
        <f>'Data Sheet'!B63</f>
        <v>0</v>
      </c>
      <c r="C11" s="14">
        <f>'Data Sheet'!C63</f>
        <v>46.14</v>
      </c>
      <c r="D11" s="14">
        <f>'Data Sheet'!D63</f>
        <v>38.299999999999997</v>
      </c>
      <c r="E11" s="14">
        <f>'Data Sheet'!E63</f>
        <v>87.02</v>
      </c>
      <c r="F11" s="14">
        <f>'Data Sheet'!F63</f>
        <v>5.66</v>
      </c>
      <c r="G11" s="14">
        <f>'Data Sheet'!G63</f>
        <v>26.93</v>
      </c>
      <c r="H11" s="14">
        <f>'Data Sheet'!H63</f>
        <v>151.12</v>
      </c>
      <c r="I11" s="14">
        <f>'Data Sheet'!I63</f>
        <v>252.43</v>
      </c>
      <c r="J11" s="14">
        <f>'Data Sheet'!J63</f>
        <v>553.04</v>
      </c>
      <c r="K11" s="14">
        <f>'Data Sheet'!K63</f>
        <v>900.45</v>
      </c>
    </row>
    <row r="12" spans="1:11" x14ac:dyDescent="0.35">
      <c r="A12" t="s">
        <v>29</v>
      </c>
      <c r="B12" s="14">
        <f>'Data Sheet'!B64</f>
        <v>0</v>
      </c>
      <c r="C12" s="14">
        <f>'Data Sheet'!C64</f>
        <v>0</v>
      </c>
      <c r="D12" s="14">
        <f>'Data Sheet'!D64</f>
        <v>0</v>
      </c>
      <c r="E12" s="14">
        <f>'Data Sheet'!E64</f>
        <v>0.51</v>
      </c>
      <c r="F12" s="14">
        <f>'Data Sheet'!F64</f>
        <v>0.51</v>
      </c>
      <c r="G12" s="14">
        <f>'Data Sheet'!G64</f>
        <v>0.51</v>
      </c>
      <c r="H12" s="14">
        <f>'Data Sheet'!H64</f>
        <v>0.51</v>
      </c>
      <c r="I12" s="14">
        <f>'Data Sheet'!I64</f>
        <v>0.51</v>
      </c>
      <c r="J12" s="14">
        <f>'Data Sheet'!J64</f>
        <v>2.12</v>
      </c>
      <c r="K12" s="14">
        <f>'Data Sheet'!K64</f>
        <v>2.89</v>
      </c>
    </row>
    <row r="13" spans="1:11" x14ac:dyDescent="0.35">
      <c r="A13" t="s">
        <v>73</v>
      </c>
      <c r="B13" s="14">
        <f>'Data Sheet'!B65</f>
        <v>0</v>
      </c>
      <c r="C13" s="14">
        <f>'Data Sheet'!C65</f>
        <v>855.72</v>
      </c>
      <c r="D13" s="14">
        <f>'Data Sheet'!D65</f>
        <v>1036.04</v>
      </c>
      <c r="E13" s="14">
        <f>'Data Sheet'!E65</f>
        <v>1074.6400000000001</v>
      </c>
      <c r="F13" s="14">
        <f>'Data Sheet'!F65</f>
        <v>1418.02</v>
      </c>
      <c r="G13" s="14">
        <f>'Data Sheet'!G65</f>
        <v>1979.64</v>
      </c>
      <c r="H13" s="14">
        <f>'Data Sheet'!H65</f>
        <v>2019.92</v>
      </c>
      <c r="I13" s="14">
        <f>'Data Sheet'!I65</f>
        <v>2810.21</v>
      </c>
      <c r="J13" s="14">
        <f>'Data Sheet'!J65</f>
        <v>2661.09</v>
      </c>
      <c r="K13" s="14">
        <f>'Data Sheet'!K65</f>
        <v>2809.28</v>
      </c>
    </row>
    <row r="14" spans="1:11" s="2" customFormat="1" x14ac:dyDescent="0.35">
      <c r="A14" s="2" t="s">
        <v>26</v>
      </c>
      <c r="B14" s="14">
        <f>'Data Sheet'!B66</f>
        <v>0</v>
      </c>
      <c r="C14" s="14">
        <f>'Data Sheet'!C66</f>
        <v>3146.1</v>
      </c>
      <c r="D14" s="14">
        <f>'Data Sheet'!D66</f>
        <v>3301.52</v>
      </c>
      <c r="E14" s="14">
        <f>'Data Sheet'!E66</f>
        <v>3354.54</v>
      </c>
      <c r="F14" s="14">
        <f>'Data Sheet'!F66</f>
        <v>3803.91</v>
      </c>
      <c r="G14" s="14">
        <f>'Data Sheet'!G66</f>
        <v>8543.4599999999991</v>
      </c>
      <c r="H14" s="14">
        <f>'Data Sheet'!H66</f>
        <v>9189.1299999999992</v>
      </c>
      <c r="I14" s="14">
        <f>'Data Sheet'!I66</f>
        <v>10101.85</v>
      </c>
      <c r="J14" s="14">
        <f>'Data Sheet'!J66</f>
        <v>11999.94</v>
      </c>
      <c r="K14" s="14">
        <f>'Data Sheet'!K66</f>
        <v>15214.48</v>
      </c>
    </row>
    <row r="15" spans="1:11" x14ac:dyDescent="0.35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5">
      <c r="A16" t="s">
        <v>30</v>
      </c>
      <c r="B16" s="4">
        <f>B13-B7</f>
        <v>0</v>
      </c>
      <c r="C16" s="4">
        <f t="shared" ref="C16:K16" si="0">C13-C7</f>
        <v>-223.91000000000008</v>
      </c>
      <c r="D16" s="4">
        <f t="shared" si="0"/>
        <v>-121.04999999999995</v>
      </c>
      <c r="E16" s="4">
        <f t="shared" si="0"/>
        <v>-313.95999999999981</v>
      </c>
      <c r="F16" s="4">
        <f t="shared" si="0"/>
        <v>117.94000000000005</v>
      </c>
      <c r="G16" s="4">
        <f t="shared" si="0"/>
        <v>176.27000000000021</v>
      </c>
      <c r="H16" s="4">
        <f t="shared" si="0"/>
        <v>26.6400000000001</v>
      </c>
      <c r="I16" s="4">
        <f t="shared" si="0"/>
        <v>806.91000000000008</v>
      </c>
      <c r="J16" s="4">
        <f t="shared" si="0"/>
        <v>368.24000000000024</v>
      </c>
      <c r="K16" s="4">
        <f t="shared" si="0"/>
        <v>-14.039999999999964</v>
      </c>
    </row>
    <row r="17" spans="1:11" x14ac:dyDescent="0.35">
      <c r="A17" t="s">
        <v>44</v>
      </c>
      <c r="B17" s="4">
        <f>'Data Sheet'!B67</f>
        <v>0</v>
      </c>
      <c r="C17" s="4">
        <f>'Data Sheet'!C67</f>
        <v>234.82</v>
      </c>
      <c r="D17" s="4">
        <f>'Data Sheet'!D67</f>
        <v>279.56</v>
      </c>
      <c r="E17" s="4">
        <f>'Data Sheet'!E67</f>
        <v>362.61</v>
      </c>
      <c r="F17" s="4">
        <f>'Data Sheet'!F67</f>
        <v>411.16</v>
      </c>
      <c r="G17" s="4">
        <f>'Data Sheet'!G67</f>
        <v>365.89</v>
      </c>
      <c r="H17" s="4">
        <f>'Data Sheet'!H67</f>
        <v>385.36</v>
      </c>
      <c r="I17" s="4">
        <f>'Data Sheet'!I67</f>
        <v>336.12</v>
      </c>
      <c r="J17" s="4">
        <f>'Data Sheet'!J67</f>
        <v>462.69</v>
      </c>
      <c r="K17" s="4">
        <f>'Data Sheet'!K67</f>
        <v>687.31</v>
      </c>
    </row>
    <row r="18" spans="1:11" x14ac:dyDescent="0.35">
      <c r="A18" t="s">
        <v>45</v>
      </c>
      <c r="B18" s="4">
        <f>'Data Sheet'!B68</f>
        <v>0</v>
      </c>
      <c r="C18" s="4">
        <f>'Data Sheet'!C68</f>
        <v>23.12</v>
      </c>
      <c r="D18" s="4">
        <f>'Data Sheet'!D68</f>
        <v>28.27</v>
      </c>
      <c r="E18" s="4">
        <f>'Data Sheet'!E68</f>
        <v>26.01</v>
      </c>
      <c r="F18" s="4">
        <f>'Data Sheet'!F68</f>
        <v>43.37</v>
      </c>
      <c r="G18" s="4">
        <f>'Data Sheet'!G68</f>
        <v>53.8</v>
      </c>
      <c r="H18" s="4">
        <f>'Data Sheet'!H68</f>
        <v>61.36</v>
      </c>
      <c r="I18" s="4">
        <f>'Data Sheet'!I68</f>
        <v>76.23</v>
      </c>
      <c r="J18" s="4">
        <f>'Data Sheet'!J68</f>
        <v>79.84</v>
      </c>
      <c r="K18" s="4">
        <f>'Data Sheet'!K68</f>
        <v>106.21</v>
      </c>
    </row>
    <row r="20" spans="1:11" x14ac:dyDescent="0.35">
      <c r="A20" t="s">
        <v>46</v>
      </c>
      <c r="B20" s="4">
        <f>IF('Profit &amp; Loss'!B4&gt;0,'Balance Sheet'!B17/('Profit &amp; Loss'!B4/365),0)</f>
        <v>0</v>
      </c>
      <c r="C20" s="4">
        <f>IF('Profit &amp; Loss'!C4&gt;0,'Balance Sheet'!C17/('Profit &amp; Loss'!C4/365),0)</f>
        <v>53.293186425080521</v>
      </c>
      <c r="D20" s="4">
        <f>IF('Profit &amp; Loss'!D4&gt;0,'Balance Sheet'!D17/('Profit &amp; Loss'!D4/365),0)</f>
        <v>59.011988687952893</v>
      </c>
      <c r="E20" s="4">
        <f>IF('Profit &amp; Loss'!E4&gt;0,'Balance Sheet'!E17/('Profit &amp; Loss'!E4/365),0)</f>
        <v>78.26793887712742</v>
      </c>
      <c r="F20" s="4">
        <f>IF('Profit &amp; Loss'!F4&gt;0,'Balance Sheet'!F17/('Profit &amp; Loss'!F4/365),0)</f>
        <v>79.637349691688868</v>
      </c>
      <c r="G20" s="4">
        <f>IF('Profit &amp; Loss'!G4&gt;0,'Balance Sheet'!G17/('Profit &amp; Loss'!G4/365),0)</f>
        <v>53.250178431161459</v>
      </c>
      <c r="H20" s="4">
        <f>IF('Profit &amp; Loss'!H4&gt;0,'Balance Sheet'!H17/('Profit &amp; Loss'!H4/365),0)</f>
        <v>35.7308811014721</v>
      </c>
      <c r="I20" s="4">
        <f>IF('Profit &amp; Loss'!I4&gt;0,'Balance Sheet'!I17/('Profit &amp; Loss'!I4/365),0)</f>
        <v>26.889010651821327</v>
      </c>
      <c r="J20" s="4">
        <f>IF('Profit &amp; Loss'!J4&gt;0,'Balance Sheet'!J17/('Profit &amp; Loss'!J4/365),0)</f>
        <v>31.239590308581914</v>
      </c>
      <c r="K20" s="4">
        <f>IF('Profit &amp; Loss'!K4&gt;0,'Balance Sheet'!K17/('Profit &amp; Loss'!K4/365),0)</f>
        <v>35.693188835107549</v>
      </c>
    </row>
    <row r="21" spans="1:11" x14ac:dyDescent="0.35">
      <c r="A21" t="s">
        <v>47</v>
      </c>
      <c r="B21" s="4">
        <f>IF('Balance Sheet'!B18&gt;0,'Profit &amp; Loss'!B4/'Balance Sheet'!B18,0)</f>
        <v>0</v>
      </c>
      <c r="C21" s="4">
        <f>IF('Balance Sheet'!C18&gt;0,'Profit &amp; Loss'!C4/'Balance Sheet'!C18,0)</f>
        <v>69.561418685121097</v>
      </c>
      <c r="D21" s="4">
        <f>IF('Balance Sheet'!D18&gt;0,'Profit &amp; Loss'!D4/'Balance Sheet'!D18,0)</f>
        <v>61.164839051998591</v>
      </c>
      <c r="E21" s="4">
        <f>IF('Balance Sheet'!E18&gt;0,'Profit &amp; Loss'!E4/'Balance Sheet'!E18,0)</f>
        <v>65.014225297962312</v>
      </c>
      <c r="F21" s="4">
        <f>IF('Balance Sheet'!F18&gt;0,'Profit &amp; Loss'!F4/'Balance Sheet'!F18,0)</f>
        <v>43.450772423334108</v>
      </c>
      <c r="G21" s="4">
        <f>IF('Balance Sheet'!G18&gt;0,'Profit &amp; Loss'!G4/'Balance Sheet'!G18,0)</f>
        <v>46.616542750929369</v>
      </c>
      <c r="H21" s="4">
        <f>IF('Balance Sheet'!H18&gt;0,'Profit &amp; Loss'!H4/'Balance Sheet'!H18,0)</f>
        <v>64.15498696219035</v>
      </c>
      <c r="I21" s="4">
        <f>IF('Balance Sheet'!I18&gt;0,'Profit &amp; Loss'!I4/'Balance Sheet'!I18,0)</f>
        <v>59.85307621671258</v>
      </c>
      <c r="J21" s="4">
        <f>IF('Balance Sheet'!J18&gt;0,'Profit &amp; Loss'!J4/'Balance Sheet'!J18,0)</f>
        <v>67.710671342685373</v>
      </c>
      <c r="K21" s="4">
        <f>IF('Balance Sheet'!K18&gt;0,'Profit &amp; Loss'!K4/'Balance Sheet'!K18,0)</f>
        <v>66.175124752848134</v>
      </c>
    </row>
    <row r="23" spans="1:11" s="2" customFormat="1" x14ac:dyDescent="0.35">
      <c r="A23" s="2" t="s">
        <v>59</v>
      </c>
      <c r="B23" s="10" t="str">
        <f>IF(SUM('Balance Sheet'!B4:B5)&gt;0,'Profit &amp; Loss'!B12/SUM('Balance Sheet'!B4:B5),"")</f>
        <v/>
      </c>
      <c r="C23" s="10">
        <f>IF(SUM('Balance Sheet'!C4:C5)&gt;0,'Profit &amp; Loss'!C12/SUM('Balance Sheet'!C4:C5),"")</f>
        <v>1.3242422717590028E-2</v>
      </c>
      <c r="D23" s="10">
        <f>IF(SUM('Balance Sheet'!D4:D5)&gt;0,'Profit &amp; Loss'!D12/SUM('Balance Sheet'!D4:D5),"")</f>
        <v>-2.1608199946731278E-2</v>
      </c>
      <c r="E23" s="10">
        <f>IF(SUM('Balance Sheet'!E4:E5)&gt;0,'Profit &amp; Loss'!E12/SUM('Balance Sheet'!E4:E5),"")</f>
        <v>-3.1250324442737153E-3</v>
      </c>
      <c r="F23" s="10">
        <f>IF(SUM('Balance Sheet'!F4:F5)&gt;0,'Profit &amp; Loss'!F12/SUM('Balance Sheet'!F4:F5),"")</f>
        <v>9.6555635450319519E-2</v>
      </c>
      <c r="G23" s="10">
        <f>IF(SUM('Balance Sheet'!G4:G5)&gt;0,'Profit &amp; Loss'!G12/SUM('Balance Sheet'!G4:G5),"")</f>
        <v>-2.439400710804657E-2</v>
      </c>
      <c r="H23" s="10">
        <f>IF(SUM('Balance Sheet'!H4:H5)&gt;0,'Profit &amp; Loss'!H12/SUM('Balance Sheet'!H4:H5),"")</f>
        <v>9.6307662432132582E-2</v>
      </c>
      <c r="I23" s="10">
        <f>IF(SUM('Balance Sheet'!I4:I5)&gt;0,'Profit &amp; Loss'!I12/SUM('Balance Sheet'!I4:I5),"")</f>
        <v>0.14892996778499215</v>
      </c>
      <c r="J23" s="10">
        <f>IF(SUM('Balance Sheet'!J4:J5)&gt;0,'Profit &amp; Loss'!J12/SUM('Balance Sheet'!J4:J5),"")</f>
        <v>0.12578762960654796</v>
      </c>
      <c r="K23" s="10">
        <f>IF(SUM('Balance Sheet'!K4:K5)&gt;0,'Profit &amp; Loss'!K12/SUM('Balance Sheet'!K4:K5),"")</f>
        <v>0.11468872290096763</v>
      </c>
    </row>
    <row r="24" spans="1:11" s="2" customFormat="1" x14ac:dyDescent="0.35">
      <c r="A24" s="2" t="s">
        <v>60</v>
      </c>
      <c r="B24" s="10"/>
      <c r="C24" s="10">
        <f>IF((B4+B5+B6+C4+C5+C6)&gt;0,('Profit &amp; Loss'!C10+'Profit &amp; Loss'!C9)*2/(B4+B5+B6+C4+C5+C6),"")</f>
        <v>0.10102251665884333</v>
      </c>
      <c r="D24" s="10">
        <f>IF((C4+C5+C6+D4+D5+D6)&gt;0,('Profit &amp; Loss'!D10+'Profit &amp; Loss'!D9)*2/(C4+C5+C6+D4+D5+D6),"")</f>
        <v>3.9977202023320432E-2</v>
      </c>
      <c r="E24" s="10">
        <f>IF((D4+D5+D6+E4+E5+E6)&gt;0,('Profit &amp; Loss'!E10+'Profit &amp; Loss'!E9)*2/(D4+D5+D6+E4+E5+E6),"")</f>
        <v>5.3323666725866532E-2</v>
      </c>
      <c r="F24" s="10">
        <f>IF((E4+E5+E6+F4+F5+F6)&gt;0,('Profit &amp; Loss'!F10+'Profit &amp; Loss'!F9)*2/(E4+E5+E6+F4+F5+F6),"")</f>
        <v>0.10816663944677242</v>
      </c>
      <c r="G24" s="10">
        <f>IF((F4+F5+F6+G4+G5+G6)&gt;0,('Profit &amp; Loss'!G10+'Profit &amp; Loss'!G9)*2/(F4+F5+F6+G4+G5+G6),"")</f>
        <v>2.3974677409583815E-2</v>
      </c>
      <c r="H24" s="10">
        <f>IF((G4+G5+G6+H4+H5+H6)&gt;0,('Profit &amp; Loss'!H10+'Profit &amp; Loss'!H9)*2/(G4+G5+G6+H4+H5+H6),"")</f>
        <v>0.12051860154392172</v>
      </c>
      <c r="I24" s="10">
        <f>IF((H4+H5+H6+I4+I5+I6)&gt;0,('Profit &amp; Loss'!I10+'Profit &amp; Loss'!I9)*2/(H4+H5+H6+I4+I5+I6),"")</f>
        <v>0.15006538340830633</v>
      </c>
      <c r="J24" s="10">
        <f>IF((I4+I5+I6+J4+J5+J6)&gt;0,('Profit &amp; Loss'!J10+'Profit &amp; Loss'!J9)*2/(I4+I5+I6+J4+J5+J6),"")</f>
        <v>0.16008523142105532</v>
      </c>
      <c r="K24" s="10">
        <f>IF((J4+J5+J6+K4+K5+K6)&gt;0,('Profit &amp; Loss'!K10+'Profit &amp; Loss'!K9)*2/(J4+J5+J6+K4+K5+K6),"")</f>
        <v>0.14221850146504814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1640625" defaultRowHeight="14.5" x14ac:dyDescent="0.35"/>
  <cols>
    <col min="1" max="1" width="26.81640625" bestFit="1" customWidth="1"/>
    <col min="2" max="6" width="13.453125" customWidth="1"/>
    <col min="7" max="11" width="13.453125" bestFit="1" customWidth="1"/>
  </cols>
  <sheetData>
    <row r="1" spans="1:11" s="2" customFormat="1" x14ac:dyDescent="0.35">
      <c r="A1" s="2" t="str">
        <f>'Balance Sheet'!A1</f>
        <v>MAX HEALTHCARE INSTITUTE LTD</v>
      </c>
      <c r="E1" t="str">
        <f>UPDATE</f>
        <v/>
      </c>
      <c r="F1"/>
      <c r="J1" s="2" t="s">
        <v>1</v>
      </c>
    </row>
    <row r="3" spans="1:11" s="2" customFormat="1" x14ac:dyDescent="0.35">
      <c r="A3" s="11" t="s">
        <v>2</v>
      </c>
      <c r="B3" s="12">
        <f>'Data Sheet'!B81</f>
        <v>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5">
      <c r="A4" s="2" t="s">
        <v>32</v>
      </c>
      <c r="B4" s="1">
        <f>'Data Sheet'!B82</f>
        <v>0</v>
      </c>
      <c r="C4" s="1">
        <f>'Data Sheet'!C82</f>
        <v>156.06</v>
      </c>
      <c r="D4" s="1">
        <f>'Data Sheet'!D82</f>
        <v>165.71</v>
      </c>
      <c r="E4" s="1">
        <f>'Data Sheet'!E82</f>
        <v>88.95</v>
      </c>
      <c r="F4" s="1">
        <f>'Data Sheet'!F82</f>
        <v>249.82</v>
      </c>
      <c r="G4" s="1">
        <f>'Data Sheet'!G82</f>
        <v>117.86</v>
      </c>
      <c r="H4" s="1">
        <f>'Data Sheet'!H82</f>
        <v>740.52</v>
      </c>
      <c r="I4" s="1">
        <f>'Data Sheet'!I82</f>
        <v>1284.1300000000001</v>
      </c>
      <c r="J4" s="1">
        <f>'Data Sheet'!J82</f>
        <v>1121.8</v>
      </c>
      <c r="K4" s="1">
        <f>'Data Sheet'!K82</f>
        <v>1459.31</v>
      </c>
    </row>
    <row r="5" spans="1:11" x14ac:dyDescent="0.35">
      <c r="A5" t="s">
        <v>33</v>
      </c>
      <c r="B5" s="6">
        <f>'Data Sheet'!B83</f>
        <v>0</v>
      </c>
      <c r="C5" s="6">
        <f>'Data Sheet'!C83</f>
        <v>-103.79</v>
      </c>
      <c r="D5" s="6">
        <f>'Data Sheet'!D83</f>
        <v>-124.11</v>
      </c>
      <c r="E5" s="6">
        <f>'Data Sheet'!E83</f>
        <v>-16.53</v>
      </c>
      <c r="F5" s="6">
        <f>'Data Sheet'!F83</f>
        <v>-126.68</v>
      </c>
      <c r="G5" s="6">
        <f>'Data Sheet'!G83</f>
        <v>206.39</v>
      </c>
      <c r="H5" s="6">
        <f>'Data Sheet'!H83</f>
        <v>-763.8</v>
      </c>
      <c r="I5" s="6">
        <f>'Data Sheet'!I83</f>
        <v>-102.21</v>
      </c>
      <c r="J5" s="6">
        <f>'Data Sheet'!J83</f>
        <v>-1252.55</v>
      </c>
      <c r="K5" s="6">
        <f>'Data Sheet'!K83</f>
        <v>-1631.74</v>
      </c>
    </row>
    <row r="6" spans="1:11" x14ac:dyDescent="0.35">
      <c r="A6" t="s">
        <v>34</v>
      </c>
      <c r="B6" s="6">
        <f>'Data Sheet'!B84</f>
        <v>0</v>
      </c>
      <c r="C6" s="6">
        <f>'Data Sheet'!C84</f>
        <v>-48.19</v>
      </c>
      <c r="D6" s="6">
        <f>'Data Sheet'!D84</f>
        <v>-47.72</v>
      </c>
      <c r="E6" s="6">
        <f>'Data Sheet'!E84</f>
        <v>-73.95</v>
      </c>
      <c r="F6" s="6">
        <f>'Data Sheet'!F84</f>
        <v>144.05000000000001</v>
      </c>
      <c r="G6" s="6">
        <f>'Data Sheet'!G84</f>
        <v>191.33</v>
      </c>
      <c r="H6" s="6">
        <f>'Data Sheet'!H84</f>
        <v>-294.17</v>
      </c>
      <c r="I6" s="6">
        <f>'Data Sheet'!I84</f>
        <v>-288.56</v>
      </c>
      <c r="J6" s="6">
        <f>'Data Sheet'!J84</f>
        <v>-263.74</v>
      </c>
      <c r="K6" s="6">
        <f>'Data Sheet'!K84</f>
        <v>-163.80000000000001</v>
      </c>
    </row>
    <row r="7" spans="1:11" s="2" customFormat="1" x14ac:dyDescent="0.35">
      <c r="A7" s="2" t="s">
        <v>35</v>
      </c>
      <c r="B7" s="1">
        <f>'Data Sheet'!B85</f>
        <v>0</v>
      </c>
      <c r="C7" s="1">
        <f>'Data Sheet'!C85</f>
        <v>4.08</v>
      </c>
      <c r="D7" s="1">
        <f>'Data Sheet'!D85</f>
        <v>-6.12</v>
      </c>
      <c r="E7" s="1">
        <f>'Data Sheet'!E85</f>
        <v>-1.53</v>
      </c>
      <c r="F7" s="1">
        <f>'Data Sheet'!F85</f>
        <v>267.19</v>
      </c>
      <c r="G7" s="1">
        <f>'Data Sheet'!G85</f>
        <v>515.58000000000004</v>
      </c>
      <c r="H7" s="1">
        <f>'Data Sheet'!H85</f>
        <v>-317.45</v>
      </c>
      <c r="I7" s="1">
        <f>'Data Sheet'!I85</f>
        <v>893.36</v>
      </c>
      <c r="J7" s="1">
        <f>'Data Sheet'!J85</f>
        <v>-394.49</v>
      </c>
      <c r="K7" s="1">
        <f>'Data Sheet'!K85</f>
        <v>-336.23</v>
      </c>
    </row>
    <row r="8" spans="1:11" x14ac:dyDescent="0.35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5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81640625" defaultRowHeight="14.5" x14ac:dyDescent="0.35"/>
  <cols>
    <col min="1" max="1" width="8.81640625" style="2"/>
    <col min="2" max="2" width="10.453125" customWidth="1"/>
    <col min="3" max="3" width="13.36328125" style="20" customWidth="1"/>
    <col min="6" max="6" width="6.81640625" customWidth="1"/>
  </cols>
  <sheetData>
    <row r="1" spans="1:7" ht="21" x14ac:dyDescent="0.5">
      <c r="A1" s="19" t="s">
        <v>56</v>
      </c>
    </row>
    <row r="3" spans="1:7" x14ac:dyDescent="0.35">
      <c r="A3" s="2" t="s">
        <v>48</v>
      </c>
    </row>
    <row r="4" spans="1:7" x14ac:dyDescent="0.35">
      <c r="B4" t="s">
        <v>90</v>
      </c>
    </row>
    <row r="5" spans="1:7" x14ac:dyDescent="0.35">
      <c r="B5" t="s">
        <v>49</v>
      </c>
    </row>
    <row r="7" spans="1:7" x14ac:dyDescent="0.35">
      <c r="A7" s="2" t="s">
        <v>50</v>
      </c>
    </row>
    <row r="8" spans="1:7" x14ac:dyDescent="0.35">
      <c r="B8" t="s">
        <v>51</v>
      </c>
      <c r="C8" s="21" t="s">
        <v>91</v>
      </c>
    </row>
    <row r="10" spans="1:7" x14ac:dyDescent="0.35">
      <c r="A10" s="2" t="s">
        <v>52</v>
      </c>
    </row>
    <row r="11" spans="1:7" x14ac:dyDescent="0.35">
      <c r="B11" t="s">
        <v>53</v>
      </c>
    </row>
    <row r="14" spans="1:7" x14ac:dyDescent="0.35">
      <c r="A14" s="2" t="s">
        <v>54</v>
      </c>
    </row>
    <row r="15" spans="1:7" x14ac:dyDescent="0.35">
      <c r="B15" t="s">
        <v>55</v>
      </c>
    </row>
    <row r="16" spans="1:7" x14ac:dyDescent="0.35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5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81640625" defaultRowHeight="14.5" x14ac:dyDescent="0.35"/>
  <cols>
    <col min="1" max="1" width="27.6328125" style="4" bestFit="1" customWidth="1"/>
    <col min="2" max="11" width="13.453125" style="4" bestFit="1" customWidth="1"/>
    <col min="12" max="16384" width="8.81640625" style="4"/>
  </cols>
  <sheetData>
    <row r="1" spans="1:11" s="1" customFormat="1" x14ac:dyDescent="0.35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5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5">
      <c r="A3" s="1" t="s">
        <v>62</v>
      </c>
      <c r="B3" s="4">
        <v>2.1</v>
      </c>
    </row>
    <row r="4" spans="1:11" x14ac:dyDescent="0.35">
      <c r="A4" s="1"/>
    </row>
    <row r="5" spans="1:11" x14ac:dyDescent="0.35">
      <c r="A5" s="1" t="s">
        <v>64</v>
      </c>
    </row>
    <row r="6" spans="1:11" x14ac:dyDescent="0.35">
      <c r="A6" s="4" t="s">
        <v>42</v>
      </c>
      <c r="B6" s="4">
        <f>IF(B9&gt;0, B9/B8, 0)</f>
        <v>97.214711572630009</v>
      </c>
    </row>
    <row r="7" spans="1:11" x14ac:dyDescent="0.35">
      <c r="A7" s="4" t="s">
        <v>31</v>
      </c>
      <c r="B7">
        <v>10</v>
      </c>
    </row>
    <row r="8" spans="1:11" x14ac:dyDescent="0.35">
      <c r="A8" s="4" t="s">
        <v>43</v>
      </c>
      <c r="B8">
        <v>1266.3499999999999</v>
      </c>
    </row>
    <row r="9" spans="1:11" x14ac:dyDescent="0.35">
      <c r="A9" s="4" t="s">
        <v>79</v>
      </c>
      <c r="B9">
        <v>123107.85</v>
      </c>
    </row>
    <row r="15" spans="1:11" x14ac:dyDescent="0.35">
      <c r="A15" s="1" t="s">
        <v>37</v>
      </c>
    </row>
    <row r="16" spans="1:11" s="18" customFormat="1" x14ac:dyDescent="0.35">
      <c r="A16" s="17" t="s">
        <v>38</v>
      </c>
      <c r="B16" s="12"/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5">
      <c r="A17" s="6" t="s">
        <v>6</v>
      </c>
      <c r="C17">
        <v>1608.26</v>
      </c>
      <c r="D17">
        <v>1729.13</v>
      </c>
      <c r="E17">
        <v>1691.02</v>
      </c>
      <c r="F17">
        <v>1884.46</v>
      </c>
      <c r="G17">
        <v>2507.9699999999998</v>
      </c>
      <c r="H17">
        <v>3936.55</v>
      </c>
      <c r="I17">
        <v>4562.6000000000004</v>
      </c>
      <c r="J17">
        <v>5406.02</v>
      </c>
      <c r="K17">
        <v>7028.46</v>
      </c>
    </row>
    <row r="18" spans="1:11" s="6" customFormat="1" x14ac:dyDescent="0.35">
      <c r="A18" s="4" t="s">
        <v>80</v>
      </c>
      <c r="C18">
        <v>423</v>
      </c>
      <c r="D18">
        <v>431.05</v>
      </c>
      <c r="E18">
        <v>362.2</v>
      </c>
      <c r="F18">
        <v>409.14</v>
      </c>
      <c r="G18">
        <v>580.51</v>
      </c>
      <c r="H18">
        <v>930.46</v>
      </c>
      <c r="I18">
        <v>936.88</v>
      </c>
      <c r="J18">
        <v>1119.04</v>
      </c>
      <c r="K18">
        <v>1496.41</v>
      </c>
    </row>
    <row r="19" spans="1:11" s="6" customFormat="1" x14ac:dyDescent="0.35">
      <c r="A19" s="4" t="s">
        <v>81</v>
      </c>
      <c r="C19">
        <v>-0.1</v>
      </c>
      <c r="D19">
        <v>5.15</v>
      </c>
      <c r="E19">
        <v>-2.2599999999999998</v>
      </c>
      <c r="F19">
        <v>17.36</v>
      </c>
      <c r="I19">
        <v>14.87</v>
      </c>
      <c r="J19">
        <v>0.52</v>
      </c>
      <c r="K19">
        <v>19.36</v>
      </c>
    </row>
    <row r="20" spans="1:11" s="6" customFormat="1" x14ac:dyDescent="0.35">
      <c r="A20" s="4" t="s">
        <v>82</v>
      </c>
      <c r="C20">
        <v>40.9</v>
      </c>
      <c r="D20">
        <v>41.36</v>
      </c>
      <c r="E20">
        <v>46.06</v>
      </c>
      <c r="F20">
        <v>38.93</v>
      </c>
      <c r="G20">
        <v>51.37</v>
      </c>
      <c r="H20">
        <v>62.67</v>
      </c>
      <c r="I20">
        <v>69.040000000000006</v>
      </c>
      <c r="J20">
        <v>77.540000000000006</v>
      </c>
    </row>
    <row r="21" spans="1:11" s="6" customFormat="1" x14ac:dyDescent="0.35">
      <c r="A21" s="4" t="s">
        <v>83</v>
      </c>
      <c r="C21">
        <v>35.04</v>
      </c>
      <c r="D21">
        <v>59.86</v>
      </c>
      <c r="E21">
        <v>37.880000000000003</v>
      </c>
      <c r="F21">
        <v>498.93</v>
      </c>
      <c r="G21">
        <v>631.67999999999995</v>
      </c>
      <c r="H21">
        <v>921.31</v>
      </c>
      <c r="I21">
        <v>1120.8599999999999</v>
      </c>
      <c r="J21">
        <v>1271.08</v>
      </c>
    </row>
    <row r="22" spans="1:11" s="6" customFormat="1" x14ac:dyDescent="0.35">
      <c r="A22" s="4" t="s">
        <v>84</v>
      </c>
      <c r="C22">
        <v>354.09</v>
      </c>
      <c r="D22">
        <v>423.55</v>
      </c>
      <c r="E22">
        <v>441.15</v>
      </c>
      <c r="F22">
        <v>449.88</v>
      </c>
      <c r="G22">
        <v>589.64</v>
      </c>
      <c r="H22">
        <v>770.37</v>
      </c>
      <c r="I22">
        <v>812.68</v>
      </c>
      <c r="J22">
        <v>940.95</v>
      </c>
      <c r="K22">
        <v>1174.01</v>
      </c>
    </row>
    <row r="23" spans="1:11" s="6" customFormat="1" x14ac:dyDescent="0.35">
      <c r="A23" s="4" t="s">
        <v>85</v>
      </c>
      <c r="C23">
        <v>593.33000000000004</v>
      </c>
      <c r="D23">
        <v>647.35</v>
      </c>
      <c r="E23">
        <v>629.63</v>
      </c>
      <c r="F23">
        <v>190.79</v>
      </c>
      <c r="G23">
        <v>208</v>
      </c>
      <c r="H23">
        <v>508.97</v>
      </c>
      <c r="I23">
        <v>628.69000000000005</v>
      </c>
      <c r="J23">
        <v>737.66</v>
      </c>
    </row>
    <row r="24" spans="1:11" s="6" customFormat="1" x14ac:dyDescent="0.35">
      <c r="A24" s="4" t="s">
        <v>86</v>
      </c>
      <c r="C24">
        <v>20.88</v>
      </c>
      <c r="D24">
        <v>17.71</v>
      </c>
      <c r="E24">
        <v>15.78</v>
      </c>
      <c r="F24">
        <v>24.85</v>
      </c>
      <c r="G24">
        <v>39.369999999999997</v>
      </c>
      <c r="H24">
        <v>-207.94</v>
      </c>
      <c r="I24">
        <v>-231.21</v>
      </c>
      <c r="J24">
        <v>-231.85</v>
      </c>
      <c r="K24">
        <v>2528.6</v>
      </c>
    </row>
    <row r="25" spans="1:11" s="6" customFormat="1" x14ac:dyDescent="0.35">
      <c r="A25" s="6" t="s">
        <v>9</v>
      </c>
      <c r="C25">
        <v>58.97</v>
      </c>
      <c r="D25">
        <v>65.19</v>
      </c>
      <c r="E25">
        <v>56.17</v>
      </c>
      <c r="F25">
        <v>72.180000000000007</v>
      </c>
      <c r="G25">
        <v>-122.5</v>
      </c>
      <c r="H25">
        <v>110.18</v>
      </c>
      <c r="I25">
        <v>139.24</v>
      </c>
      <c r="J25">
        <v>178.07</v>
      </c>
      <c r="K25">
        <v>82.01</v>
      </c>
    </row>
    <row r="26" spans="1:11" s="6" customFormat="1" x14ac:dyDescent="0.35">
      <c r="A26" s="6" t="s">
        <v>10</v>
      </c>
      <c r="C26">
        <v>95.51</v>
      </c>
      <c r="D26">
        <v>94.42</v>
      </c>
      <c r="E26">
        <v>102.64</v>
      </c>
      <c r="F26">
        <v>119.74</v>
      </c>
      <c r="G26">
        <v>174.09</v>
      </c>
      <c r="H26">
        <v>221.12</v>
      </c>
      <c r="I26">
        <v>232.19</v>
      </c>
      <c r="J26">
        <v>244.98</v>
      </c>
      <c r="K26">
        <v>359.42</v>
      </c>
    </row>
    <row r="27" spans="1:11" s="6" customFormat="1" x14ac:dyDescent="0.35">
      <c r="A27" s="6" t="s">
        <v>11</v>
      </c>
      <c r="C27">
        <v>99.68</v>
      </c>
      <c r="D27">
        <v>99.37</v>
      </c>
      <c r="E27">
        <v>101.27</v>
      </c>
      <c r="F27">
        <v>152.66</v>
      </c>
      <c r="G27">
        <v>179.46</v>
      </c>
      <c r="H27">
        <v>100.87</v>
      </c>
      <c r="I27">
        <v>83.86</v>
      </c>
      <c r="J27">
        <v>59.89</v>
      </c>
      <c r="K27">
        <v>165.02</v>
      </c>
    </row>
    <row r="28" spans="1:11" s="6" customFormat="1" x14ac:dyDescent="0.35">
      <c r="A28" s="6" t="s">
        <v>12</v>
      </c>
      <c r="C28">
        <v>4.7</v>
      </c>
      <c r="D28">
        <v>-15.2</v>
      </c>
      <c r="E28">
        <v>8.32</v>
      </c>
      <c r="F28">
        <v>89.08</v>
      </c>
      <c r="G28">
        <v>-68.650000000000006</v>
      </c>
      <c r="H28">
        <v>738.9</v>
      </c>
      <c r="I28">
        <v>1063.72</v>
      </c>
      <c r="J28">
        <v>1365.32</v>
      </c>
      <c r="K28">
        <v>1406.37</v>
      </c>
    </row>
    <row r="29" spans="1:11" s="6" customFormat="1" x14ac:dyDescent="0.35">
      <c r="A29" s="6" t="s">
        <v>13</v>
      </c>
      <c r="C29">
        <v>-11.09</v>
      </c>
      <c r="D29">
        <v>9.9499999999999993</v>
      </c>
      <c r="E29">
        <v>8.51</v>
      </c>
      <c r="F29">
        <v>-6.26</v>
      </c>
      <c r="G29">
        <v>45.85</v>
      </c>
      <c r="H29">
        <v>133.85</v>
      </c>
      <c r="I29">
        <v>-39.79</v>
      </c>
      <c r="J29">
        <v>307.68</v>
      </c>
      <c r="K29">
        <v>330.49</v>
      </c>
    </row>
    <row r="30" spans="1:11" s="6" customFormat="1" x14ac:dyDescent="0.35">
      <c r="A30" s="6" t="s">
        <v>14</v>
      </c>
      <c r="C30">
        <v>15.79</v>
      </c>
      <c r="D30">
        <v>-25.15</v>
      </c>
      <c r="E30">
        <v>-3.01</v>
      </c>
      <c r="F30">
        <v>95.34</v>
      </c>
      <c r="G30">
        <v>-137.55000000000001</v>
      </c>
      <c r="H30">
        <v>605.04999999999995</v>
      </c>
      <c r="I30">
        <v>1103.51</v>
      </c>
      <c r="J30">
        <v>1057.6400000000001</v>
      </c>
      <c r="K30">
        <v>1075.8800000000001</v>
      </c>
    </row>
    <row r="31" spans="1:11" s="6" customFormat="1" x14ac:dyDescent="0.35">
      <c r="A31" s="6" t="s">
        <v>70</v>
      </c>
      <c r="I31">
        <v>97.09</v>
      </c>
      <c r="J31">
        <v>145.79</v>
      </c>
      <c r="K31">
        <v>145.82</v>
      </c>
    </row>
    <row r="32" spans="1:11" s="6" customFormat="1" x14ac:dyDescent="0.35"/>
    <row r="33" spans="1:11" x14ac:dyDescent="0.35">
      <c r="A33" s="6"/>
    </row>
    <row r="34" spans="1:11" x14ac:dyDescent="0.35">
      <c r="A34" s="6"/>
    </row>
    <row r="35" spans="1:11" x14ac:dyDescent="0.35">
      <c r="A35" s="6"/>
    </row>
    <row r="36" spans="1:11" x14ac:dyDescent="0.35">
      <c r="A36" s="6"/>
    </row>
    <row r="37" spans="1:11" x14ac:dyDescent="0.35">
      <c r="A37" s="6"/>
    </row>
    <row r="38" spans="1:11" x14ac:dyDescent="0.35">
      <c r="A38" s="6"/>
    </row>
    <row r="39" spans="1:11" x14ac:dyDescent="0.35">
      <c r="A39" s="6"/>
    </row>
    <row r="40" spans="1:11" x14ac:dyDescent="0.35">
      <c r="A40" s="1" t="s">
        <v>39</v>
      </c>
    </row>
    <row r="41" spans="1:11" s="18" customFormat="1" x14ac:dyDescent="0.35">
      <c r="A41" s="17" t="s">
        <v>38</v>
      </c>
      <c r="B41" s="12">
        <v>44926</v>
      </c>
      <c r="C41" s="12">
        <v>45016</v>
      </c>
      <c r="D41" s="12">
        <v>45107</v>
      </c>
      <c r="E41" s="12">
        <v>45199</v>
      </c>
      <c r="F41" s="12">
        <v>45291</v>
      </c>
      <c r="G41" s="12">
        <v>45382</v>
      </c>
      <c r="H41" s="12">
        <v>45473</v>
      </c>
      <c r="I41" s="12">
        <v>45565</v>
      </c>
      <c r="J41" s="12">
        <v>45657</v>
      </c>
      <c r="K41" s="12">
        <v>45747</v>
      </c>
    </row>
    <row r="42" spans="1:11" s="6" customFormat="1" x14ac:dyDescent="0.35">
      <c r="A42" s="6" t="s">
        <v>6</v>
      </c>
      <c r="B42">
        <v>1141.78</v>
      </c>
      <c r="C42">
        <v>1214.51</v>
      </c>
      <c r="D42">
        <v>1284.99</v>
      </c>
      <c r="E42">
        <v>1363.16</v>
      </c>
      <c r="F42">
        <v>1334.97</v>
      </c>
      <c r="G42">
        <v>1422.9</v>
      </c>
      <c r="H42">
        <v>1542.95</v>
      </c>
      <c r="I42">
        <v>1707.46</v>
      </c>
      <c r="J42">
        <v>1868.31</v>
      </c>
      <c r="K42">
        <v>1909.74</v>
      </c>
    </row>
    <row r="43" spans="1:11" s="6" customFormat="1" x14ac:dyDescent="0.35">
      <c r="A43" s="6" t="s">
        <v>7</v>
      </c>
      <c r="B43">
        <v>827.79</v>
      </c>
      <c r="C43">
        <v>874.17</v>
      </c>
      <c r="D43">
        <v>947.61</v>
      </c>
      <c r="E43">
        <v>975.81</v>
      </c>
      <c r="F43">
        <v>949.11</v>
      </c>
      <c r="G43">
        <v>1041.3699999999999</v>
      </c>
      <c r="H43">
        <v>1155.54</v>
      </c>
      <c r="I43">
        <v>1256.92</v>
      </c>
      <c r="J43">
        <v>1369.18</v>
      </c>
      <c r="K43">
        <v>1398.12</v>
      </c>
    </row>
    <row r="44" spans="1:11" s="6" customFormat="1" x14ac:dyDescent="0.35">
      <c r="A44" s="6" t="s">
        <v>9</v>
      </c>
      <c r="B44">
        <v>44.61</v>
      </c>
      <c r="C44">
        <v>40.22</v>
      </c>
      <c r="D44">
        <v>41.32</v>
      </c>
      <c r="E44">
        <v>45.48</v>
      </c>
      <c r="F44">
        <v>46.02</v>
      </c>
      <c r="G44">
        <v>45.25</v>
      </c>
      <c r="H44">
        <v>34.68</v>
      </c>
      <c r="I44">
        <v>40.840000000000003</v>
      </c>
      <c r="J44">
        <v>-40.33</v>
      </c>
      <c r="K44">
        <v>46.92</v>
      </c>
    </row>
    <row r="45" spans="1:11" s="6" customFormat="1" x14ac:dyDescent="0.35">
      <c r="A45" s="6" t="s">
        <v>10</v>
      </c>
      <c r="B45">
        <v>57.03</v>
      </c>
      <c r="C45">
        <v>60.35</v>
      </c>
      <c r="D45">
        <v>55.82</v>
      </c>
      <c r="E45">
        <v>57.88</v>
      </c>
      <c r="F45">
        <v>60.96</v>
      </c>
      <c r="G45">
        <v>70.319999999999993</v>
      </c>
      <c r="H45">
        <v>76.900000000000006</v>
      </c>
      <c r="I45">
        <v>84.15</v>
      </c>
      <c r="J45">
        <v>97.54</v>
      </c>
      <c r="K45">
        <v>100.83</v>
      </c>
    </row>
    <row r="46" spans="1:11" s="6" customFormat="1" x14ac:dyDescent="0.35">
      <c r="A46" s="6" t="s">
        <v>11</v>
      </c>
      <c r="B46">
        <v>20.13</v>
      </c>
      <c r="C46">
        <v>19.53</v>
      </c>
      <c r="D46">
        <v>19.39</v>
      </c>
      <c r="E46">
        <v>8.5299999999999994</v>
      </c>
      <c r="F46">
        <v>11.24</v>
      </c>
      <c r="G46">
        <v>20.73</v>
      </c>
      <c r="H46">
        <v>23.88</v>
      </c>
      <c r="I46">
        <v>33.54</v>
      </c>
      <c r="J46">
        <v>52.39</v>
      </c>
      <c r="K46">
        <v>55.21</v>
      </c>
    </row>
    <row r="47" spans="1:11" s="6" customFormat="1" x14ac:dyDescent="0.35">
      <c r="A47" s="6" t="s">
        <v>12</v>
      </c>
      <c r="B47">
        <v>281.44</v>
      </c>
      <c r="C47">
        <v>300.68</v>
      </c>
      <c r="D47">
        <v>303.49</v>
      </c>
      <c r="E47">
        <v>366.42</v>
      </c>
      <c r="F47">
        <v>359.68</v>
      </c>
      <c r="G47">
        <v>335.73</v>
      </c>
      <c r="H47">
        <v>321.31</v>
      </c>
      <c r="I47">
        <v>373.69</v>
      </c>
      <c r="J47">
        <v>308.87</v>
      </c>
      <c r="K47">
        <v>402.5</v>
      </c>
    </row>
    <row r="48" spans="1:11" s="6" customFormat="1" x14ac:dyDescent="0.35">
      <c r="A48" s="6" t="s">
        <v>13</v>
      </c>
      <c r="B48">
        <v>59.03</v>
      </c>
      <c r="C48">
        <v>49.76</v>
      </c>
      <c r="D48">
        <v>63.41</v>
      </c>
      <c r="E48">
        <v>89.74</v>
      </c>
      <c r="F48">
        <v>70.34</v>
      </c>
      <c r="G48">
        <v>84.19</v>
      </c>
      <c r="H48">
        <v>85.04</v>
      </c>
      <c r="I48">
        <v>91.88</v>
      </c>
      <c r="J48">
        <v>70.069999999999993</v>
      </c>
      <c r="K48">
        <v>83.5</v>
      </c>
    </row>
    <row r="49" spans="1:11" s="6" customFormat="1" x14ac:dyDescent="0.35">
      <c r="A49" s="6" t="s">
        <v>14</v>
      </c>
      <c r="B49">
        <v>222.41</v>
      </c>
      <c r="C49">
        <v>250.92</v>
      </c>
      <c r="D49">
        <v>240.08</v>
      </c>
      <c r="E49">
        <v>276.68</v>
      </c>
      <c r="F49">
        <v>289.33999999999997</v>
      </c>
      <c r="G49">
        <v>251.54</v>
      </c>
      <c r="H49">
        <v>236.27</v>
      </c>
      <c r="I49">
        <v>281.81</v>
      </c>
      <c r="J49">
        <v>238.8</v>
      </c>
      <c r="K49">
        <v>319</v>
      </c>
    </row>
    <row r="50" spans="1:11" x14ac:dyDescent="0.35">
      <c r="A50" s="6" t="s">
        <v>8</v>
      </c>
      <c r="B50">
        <v>313.99</v>
      </c>
      <c r="C50">
        <v>340.34</v>
      </c>
      <c r="D50">
        <v>337.38</v>
      </c>
      <c r="E50">
        <v>387.35</v>
      </c>
      <c r="F50">
        <v>385.86</v>
      </c>
      <c r="G50">
        <v>381.53</v>
      </c>
      <c r="H50">
        <v>387.41</v>
      </c>
      <c r="I50">
        <v>450.54</v>
      </c>
      <c r="J50">
        <v>499.13</v>
      </c>
      <c r="K50">
        <v>511.62</v>
      </c>
    </row>
    <row r="51" spans="1:11" x14ac:dyDescent="0.35">
      <c r="A51" s="6"/>
    </row>
    <row r="52" spans="1:11" x14ac:dyDescent="0.35">
      <c r="A52" s="6"/>
    </row>
    <row r="53" spans="1:11" x14ac:dyDescent="0.35">
      <c r="A53" s="6"/>
    </row>
    <row r="54" spans="1:11" x14ac:dyDescent="0.35">
      <c r="A54" s="6"/>
    </row>
    <row r="55" spans="1:11" x14ac:dyDescent="0.35">
      <c r="A55" s="1" t="s">
        <v>40</v>
      </c>
    </row>
    <row r="56" spans="1:11" s="18" customFormat="1" x14ac:dyDescent="0.35">
      <c r="A56" s="17" t="s">
        <v>38</v>
      </c>
      <c r="B56" s="12"/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5">
      <c r="A57" s="6" t="s">
        <v>24</v>
      </c>
      <c r="C57">
        <v>537.24</v>
      </c>
      <c r="D57">
        <v>537.24</v>
      </c>
      <c r="E57">
        <v>537.24</v>
      </c>
      <c r="F57">
        <v>537.24</v>
      </c>
      <c r="G57">
        <v>965.95</v>
      </c>
      <c r="H57">
        <v>969.61</v>
      </c>
      <c r="I57">
        <v>970.92</v>
      </c>
      <c r="J57">
        <v>971.91</v>
      </c>
      <c r="K57">
        <v>972.14</v>
      </c>
    </row>
    <row r="58" spans="1:11" x14ac:dyDescent="0.35">
      <c r="A58" s="6" t="s">
        <v>25</v>
      </c>
      <c r="C58">
        <v>655.14</v>
      </c>
      <c r="D58">
        <v>626.66999999999996</v>
      </c>
      <c r="E58">
        <v>425.95</v>
      </c>
      <c r="F58">
        <v>450.17</v>
      </c>
      <c r="G58">
        <v>4672.7299999999996</v>
      </c>
      <c r="H58">
        <v>5312.86</v>
      </c>
      <c r="I58">
        <v>6438.67</v>
      </c>
      <c r="J58">
        <v>7436.23</v>
      </c>
      <c r="K58">
        <v>8408.73</v>
      </c>
    </row>
    <row r="59" spans="1:11" x14ac:dyDescent="0.35">
      <c r="A59" s="6" t="s">
        <v>71</v>
      </c>
      <c r="C59">
        <v>874.09</v>
      </c>
      <c r="D59">
        <v>980.52</v>
      </c>
      <c r="E59">
        <v>1002.75</v>
      </c>
      <c r="F59">
        <v>1516.42</v>
      </c>
      <c r="G59">
        <v>1101.4100000000001</v>
      </c>
      <c r="H59">
        <v>913.38</v>
      </c>
      <c r="I59">
        <v>688.96</v>
      </c>
      <c r="J59">
        <v>1298.95</v>
      </c>
      <c r="K59">
        <v>3010.29</v>
      </c>
    </row>
    <row r="60" spans="1:11" x14ac:dyDescent="0.35">
      <c r="A60" s="6" t="s">
        <v>72</v>
      </c>
      <c r="C60">
        <v>1079.6300000000001</v>
      </c>
      <c r="D60">
        <v>1157.0899999999999</v>
      </c>
      <c r="E60">
        <v>1388.6</v>
      </c>
      <c r="F60">
        <v>1300.08</v>
      </c>
      <c r="G60">
        <v>1803.37</v>
      </c>
      <c r="H60">
        <v>1993.28</v>
      </c>
      <c r="I60">
        <v>2003.3</v>
      </c>
      <c r="J60">
        <v>2292.85</v>
      </c>
      <c r="K60">
        <v>2823.32</v>
      </c>
    </row>
    <row r="61" spans="1:11" s="1" customFormat="1" x14ac:dyDescent="0.35">
      <c r="A61" s="1" t="s">
        <v>26</v>
      </c>
      <c r="C61">
        <v>3146.1</v>
      </c>
      <c r="D61">
        <v>3301.52</v>
      </c>
      <c r="E61">
        <v>3354.54</v>
      </c>
      <c r="F61">
        <v>3803.91</v>
      </c>
      <c r="G61">
        <v>8543.4599999999991</v>
      </c>
      <c r="H61">
        <v>9189.1299999999992</v>
      </c>
      <c r="I61">
        <v>10101.85</v>
      </c>
      <c r="J61">
        <v>11999.94</v>
      </c>
      <c r="K61">
        <v>15214.48</v>
      </c>
    </row>
    <row r="62" spans="1:11" x14ac:dyDescent="0.35">
      <c r="A62" s="6" t="s">
        <v>27</v>
      </c>
      <c r="C62">
        <v>2244.2399999999998</v>
      </c>
      <c r="D62">
        <v>2227.1799999999998</v>
      </c>
      <c r="E62">
        <v>2192.37</v>
      </c>
      <c r="F62">
        <v>2379.7199999999998</v>
      </c>
      <c r="G62">
        <v>6536.38</v>
      </c>
      <c r="H62">
        <v>7017.58</v>
      </c>
      <c r="I62">
        <v>7038.7</v>
      </c>
      <c r="J62">
        <v>8783.69</v>
      </c>
      <c r="K62">
        <v>11501.86</v>
      </c>
    </row>
    <row r="63" spans="1:11" x14ac:dyDescent="0.35">
      <c r="A63" s="6" t="s">
        <v>28</v>
      </c>
      <c r="C63">
        <v>46.14</v>
      </c>
      <c r="D63">
        <v>38.299999999999997</v>
      </c>
      <c r="E63">
        <v>87.02</v>
      </c>
      <c r="F63">
        <v>5.66</v>
      </c>
      <c r="G63">
        <v>26.93</v>
      </c>
      <c r="H63">
        <v>151.12</v>
      </c>
      <c r="I63">
        <v>252.43</v>
      </c>
      <c r="J63">
        <v>553.04</v>
      </c>
      <c r="K63">
        <v>900.45</v>
      </c>
    </row>
    <row r="64" spans="1:11" x14ac:dyDescent="0.35">
      <c r="A64" s="6" t="s">
        <v>29</v>
      </c>
      <c r="E64">
        <v>0.51</v>
      </c>
      <c r="F64">
        <v>0.51</v>
      </c>
      <c r="G64">
        <v>0.51</v>
      </c>
      <c r="H64">
        <v>0.51</v>
      </c>
      <c r="I64">
        <v>0.51</v>
      </c>
      <c r="J64">
        <v>2.12</v>
      </c>
      <c r="K64">
        <v>2.89</v>
      </c>
    </row>
    <row r="65" spans="1:11" x14ac:dyDescent="0.35">
      <c r="A65" s="6" t="s">
        <v>73</v>
      </c>
      <c r="C65">
        <v>855.72</v>
      </c>
      <c r="D65">
        <v>1036.04</v>
      </c>
      <c r="E65">
        <v>1074.6400000000001</v>
      </c>
      <c r="F65">
        <v>1418.02</v>
      </c>
      <c r="G65">
        <v>1979.64</v>
      </c>
      <c r="H65">
        <v>2019.92</v>
      </c>
      <c r="I65">
        <v>2810.21</v>
      </c>
      <c r="J65">
        <v>2661.09</v>
      </c>
      <c r="K65">
        <v>2809.28</v>
      </c>
    </row>
    <row r="66" spans="1:11" s="1" customFormat="1" x14ac:dyDescent="0.35">
      <c r="A66" s="1" t="s">
        <v>26</v>
      </c>
      <c r="C66">
        <v>3146.1</v>
      </c>
      <c r="D66">
        <v>3301.52</v>
      </c>
      <c r="E66">
        <v>3354.54</v>
      </c>
      <c r="F66">
        <v>3803.91</v>
      </c>
      <c r="G66">
        <v>8543.4599999999991</v>
      </c>
      <c r="H66">
        <v>9189.1299999999992</v>
      </c>
      <c r="I66">
        <v>10101.85</v>
      </c>
      <c r="J66">
        <v>11999.94</v>
      </c>
      <c r="K66">
        <v>15214.48</v>
      </c>
    </row>
    <row r="67" spans="1:11" s="6" customFormat="1" x14ac:dyDescent="0.35">
      <c r="A67" s="6" t="s">
        <v>78</v>
      </c>
      <c r="C67">
        <v>234.82</v>
      </c>
      <c r="D67">
        <v>279.56</v>
      </c>
      <c r="E67">
        <v>362.61</v>
      </c>
      <c r="F67">
        <v>411.16</v>
      </c>
      <c r="G67">
        <v>365.89</v>
      </c>
      <c r="H67">
        <v>385.36</v>
      </c>
      <c r="I67">
        <v>336.12</v>
      </c>
      <c r="J67">
        <v>462.69</v>
      </c>
      <c r="K67">
        <v>687.31</v>
      </c>
    </row>
    <row r="68" spans="1:11" x14ac:dyDescent="0.35">
      <c r="A68" s="6" t="s">
        <v>45</v>
      </c>
      <c r="C68">
        <v>23.12</v>
      </c>
      <c r="D68">
        <v>28.27</v>
      </c>
      <c r="E68">
        <v>26.01</v>
      </c>
      <c r="F68">
        <v>43.37</v>
      </c>
      <c r="G68">
        <v>53.8</v>
      </c>
      <c r="H68">
        <v>61.36</v>
      </c>
      <c r="I68">
        <v>76.23</v>
      </c>
      <c r="J68">
        <v>79.84</v>
      </c>
      <c r="K68">
        <v>106.21</v>
      </c>
    </row>
    <row r="69" spans="1:11" x14ac:dyDescent="0.35">
      <c r="A69" s="4" t="s">
        <v>87</v>
      </c>
      <c r="C69">
        <v>22.75</v>
      </c>
      <c r="D69">
        <v>89.97</v>
      </c>
      <c r="E69">
        <v>11.64</v>
      </c>
      <c r="F69">
        <v>280.79000000000002</v>
      </c>
      <c r="G69">
        <v>652.91999999999996</v>
      </c>
      <c r="H69">
        <v>499.31</v>
      </c>
      <c r="I69">
        <v>1468.07</v>
      </c>
      <c r="J69">
        <v>1099.27</v>
      </c>
      <c r="K69">
        <v>681.89</v>
      </c>
    </row>
    <row r="70" spans="1:11" x14ac:dyDescent="0.35">
      <c r="A70" s="4" t="s">
        <v>74</v>
      </c>
      <c r="C70">
        <v>537244328</v>
      </c>
      <c r="D70">
        <v>537244328</v>
      </c>
      <c r="E70">
        <v>537244328</v>
      </c>
      <c r="F70">
        <v>537244328</v>
      </c>
      <c r="G70">
        <v>965945006</v>
      </c>
      <c r="H70">
        <v>969613455</v>
      </c>
      <c r="I70">
        <v>970922825</v>
      </c>
      <c r="J70">
        <v>971912408</v>
      </c>
    </row>
    <row r="71" spans="1:11" x14ac:dyDescent="0.35">
      <c r="A71" s="4" t="s">
        <v>75</v>
      </c>
    </row>
    <row r="72" spans="1:11" x14ac:dyDescent="0.35">
      <c r="A72" s="4" t="s">
        <v>88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5">
      <c r="A74" s="6"/>
    </row>
    <row r="75" spans="1:11" x14ac:dyDescent="0.35">
      <c r="A75" s="6"/>
    </row>
    <row r="76" spans="1:11" x14ac:dyDescent="0.35">
      <c r="A76" s="6"/>
    </row>
    <row r="77" spans="1:11" x14ac:dyDescent="0.35">
      <c r="A77" s="6"/>
    </row>
    <row r="78" spans="1:11" x14ac:dyDescent="0.35">
      <c r="A78" s="6"/>
    </row>
    <row r="79" spans="1:11" x14ac:dyDescent="0.35">
      <c r="A79" s="6"/>
    </row>
    <row r="80" spans="1:11" x14ac:dyDescent="0.35">
      <c r="A80" s="1" t="s">
        <v>41</v>
      </c>
    </row>
    <row r="81" spans="1:11" s="18" customFormat="1" x14ac:dyDescent="0.35">
      <c r="A81" s="17" t="s">
        <v>38</v>
      </c>
      <c r="B81" s="12"/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5">
      <c r="A82" s="6" t="s">
        <v>32</v>
      </c>
      <c r="C82">
        <v>156.06</v>
      </c>
      <c r="D82">
        <v>165.71</v>
      </c>
      <c r="E82">
        <v>88.95</v>
      </c>
      <c r="F82">
        <v>249.82</v>
      </c>
      <c r="G82">
        <v>117.86</v>
      </c>
      <c r="H82">
        <v>740.52</v>
      </c>
      <c r="I82">
        <v>1284.1300000000001</v>
      </c>
      <c r="J82">
        <v>1121.8</v>
      </c>
      <c r="K82">
        <v>1459.31</v>
      </c>
    </row>
    <row r="83" spans="1:11" s="6" customFormat="1" x14ac:dyDescent="0.35">
      <c r="A83" s="6" t="s">
        <v>33</v>
      </c>
      <c r="C83">
        <v>-103.79</v>
      </c>
      <c r="D83">
        <v>-124.11</v>
      </c>
      <c r="E83">
        <v>-16.53</v>
      </c>
      <c r="F83">
        <v>-126.68</v>
      </c>
      <c r="G83">
        <v>206.39</v>
      </c>
      <c r="H83">
        <v>-763.8</v>
      </c>
      <c r="I83">
        <v>-102.21</v>
      </c>
      <c r="J83">
        <v>-1252.55</v>
      </c>
      <c r="K83">
        <v>-1631.74</v>
      </c>
    </row>
    <row r="84" spans="1:11" s="6" customFormat="1" x14ac:dyDescent="0.35">
      <c r="A84" s="6" t="s">
        <v>34</v>
      </c>
      <c r="C84">
        <v>-48.19</v>
      </c>
      <c r="D84">
        <v>-47.72</v>
      </c>
      <c r="E84">
        <v>-73.95</v>
      </c>
      <c r="F84">
        <v>144.05000000000001</v>
      </c>
      <c r="G84">
        <v>191.33</v>
      </c>
      <c r="H84">
        <v>-294.17</v>
      </c>
      <c r="I84">
        <v>-288.56</v>
      </c>
      <c r="J84">
        <v>-263.74</v>
      </c>
      <c r="K84">
        <v>-163.80000000000001</v>
      </c>
    </row>
    <row r="85" spans="1:11" s="1" customFormat="1" x14ac:dyDescent="0.35">
      <c r="A85" s="6" t="s">
        <v>35</v>
      </c>
      <c r="C85">
        <v>4.08</v>
      </c>
      <c r="D85">
        <v>-6.12</v>
      </c>
      <c r="E85">
        <v>-1.53</v>
      </c>
      <c r="F85">
        <v>267.19</v>
      </c>
      <c r="G85">
        <v>515.58000000000004</v>
      </c>
      <c r="H85">
        <v>-317.45</v>
      </c>
      <c r="I85">
        <v>893.36</v>
      </c>
      <c r="J85">
        <v>-394.49</v>
      </c>
      <c r="K85">
        <v>-336.23</v>
      </c>
    </row>
    <row r="86" spans="1:11" x14ac:dyDescent="0.35">
      <c r="A86" s="6"/>
    </row>
    <row r="87" spans="1:11" x14ac:dyDescent="0.35">
      <c r="A87" s="6"/>
    </row>
    <row r="88" spans="1:11" x14ac:dyDescent="0.35">
      <c r="A88" s="6"/>
    </row>
    <row r="89" spans="1:11" x14ac:dyDescent="0.35">
      <c r="A89" s="6"/>
    </row>
    <row r="90" spans="1:11" s="1" customFormat="1" x14ac:dyDescent="0.35">
      <c r="A90" s="1" t="s">
        <v>77</v>
      </c>
      <c r="G90">
        <v>205.75</v>
      </c>
      <c r="H90">
        <v>347.65</v>
      </c>
      <c r="I90">
        <v>441.1</v>
      </c>
      <c r="J90">
        <v>819.9</v>
      </c>
      <c r="K90">
        <v>1096.95</v>
      </c>
    </row>
    <row r="92" spans="1:11" s="1" customFormat="1" x14ac:dyDescent="0.35">
      <c r="A92" s="1" t="s">
        <v>76</v>
      </c>
    </row>
    <row r="93" spans="1:11" x14ac:dyDescent="0.35">
      <c r="A93" s="4" t="s">
        <v>89</v>
      </c>
      <c r="B93" s="24">
        <f>IF($B7&gt;0,(B70*B72/$B7)+SUM(C71:$K71),0)/10000000</f>
        <v>0</v>
      </c>
      <c r="C93" s="24">
        <v>53.72</v>
      </c>
      <c r="D93" s="24">
        <v>53.72</v>
      </c>
      <c r="E93" s="24">
        <v>53.72</v>
      </c>
      <c r="F93" s="24">
        <v>53.72</v>
      </c>
      <c r="G93" s="24">
        <v>96.59</v>
      </c>
      <c r="H93" s="24">
        <v>96.96</v>
      </c>
      <c r="I93" s="24">
        <v>97.09</v>
      </c>
      <c r="J93" s="24">
        <v>97.19</v>
      </c>
      <c r="K93" s="24">
        <v>97.21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Akshay Raj</cp:lastModifiedBy>
  <cp:lastPrinted>2012-12-06T18:14:13Z</cp:lastPrinted>
  <dcterms:created xsi:type="dcterms:W3CDTF">2012-08-17T09:55:37Z</dcterms:created>
  <dcterms:modified xsi:type="dcterms:W3CDTF">2025-08-24T21:20:15Z</dcterms:modified>
</cp:coreProperties>
</file>