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rshighoshal/Desktop/PGDDS/Predictive Analytics/timeSeriesAnalyasis/"/>
    </mc:Choice>
  </mc:AlternateContent>
  <xr:revisionPtr revIDLastSave="0" documentId="13_ncr:1_{DAE90D9B-139A-B844-8E88-21058518AFBA}" xr6:coauthVersionLast="36" xr6:coauthVersionMax="36" xr10:uidLastSave="{00000000-0000-0000-0000-000000000000}"/>
  <bookViews>
    <workbookView xWindow="0" yWindow="460" windowWidth="28800" windowHeight="17540" tabRatio="816" xr2:uid="{00000000-000D-0000-FFFF-FFFF00000000}"/>
  </bookViews>
  <sheets>
    <sheet name="Winter-holt" sheetId="28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>#REF!</definedName>
    <definedName name="aa" localSheetId="0">#REF!</definedName>
    <definedName name="aa">#REF!</definedName>
    <definedName name="aaaa" localSheetId="0">#REF!</definedName>
    <definedName name="aaaa">#REF!</definedName>
    <definedName name="abc" localSheetId="0">#REF!</definedName>
    <definedName name="abc">#REF!</definedName>
    <definedName name="alp" localSheetId="0">#REF!</definedName>
    <definedName name="alp">#REF!</definedName>
    <definedName name="alpha">'Winter-holt'!#REF!</definedName>
    <definedName name="Apr">'[1]Intersector Operator'!$C$11:$G$11</definedName>
    <definedName name="b">#REF!</definedName>
    <definedName name="bet" localSheetId="0">#REF!</definedName>
    <definedName name="bet">#REF!</definedName>
    <definedName name="beta">'Winter-holt'!#REF!</definedName>
    <definedName name="BoomName">[1]VLOOKUP!$B$31:$B$39</definedName>
    <definedName name="CCF" localSheetId="0">#REF!</definedName>
    <definedName name="CCF">#REF!</definedName>
    <definedName name="CCFNew" localSheetId="0">#REF!</definedName>
    <definedName name="CCFNew">#REF!</definedName>
    <definedName name="CMA_INCPT">'Winter-holt'!#REF!</definedName>
    <definedName name="Costs_per_Unit" localSheetId="0">#REF!</definedName>
    <definedName name="Costs_per_Unit">#REF!</definedName>
    <definedName name="_xlnm.Criteria" localSheetId="0">'[2]Any-Column Lookup'!#REF!</definedName>
    <definedName name="_xlnm.Criteria">'[2]Any-Column Lookup'!#REF!</definedName>
    <definedName name="_xlnm.Database" localSheetId="0">#REF!</definedName>
    <definedName name="_xlnm.Database">#REF!</definedName>
    <definedName name="Dept03">'[1]Intersector Operator'!$E$8:$E$19</definedName>
    <definedName name="Dept04">'[1]Intersector Operator'!$F$8:$F$19</definedName>
    <definedName name="Fac" localSheetId="0">#REF!</definedName>
    <definedName name="Fac">#REF!</definedName>
    <definedName name="FebSales" localSheetId="0">#REF!</definedName>
    <definedName name="FebSales">#REF!</definedName>
    <definedName name="gam" localSheetId="0">#REF!</definedName>
    <definedName name="gam">#REF!</definedName>
    <definedName name="gamma">'Winter-holt'!#REF!</definedName>
    <definedName name="iemr" localSheetId="0">#REF!</definedName>
    <definedName name="iemr">#REF!</definedName>
    <definedName name="JanSales" localSheetId="0">#REF!</definedName>
    <definedName name="JanSales">#REF!</definedName>
    <definedName name="k" localSheetId="0">'Winter-holt'!p</definedName>
    <definedName name="k">[0]!p</definedName>
    <definedName name="MarSales" localSheetId="0">#REF!</definedName>
    <definedName name="MarSales">#REF!</definedName>
    <definedName name="Max_CFA" localSheetId="0">#REF!</definedName>
    <definedName name="Max_CFA">#REF!</definedName>
    <definedName name="Max_FRMPRM" localSheetId="0">#REF!</definedName>
    <definedName name="Max_FRMPRM">#REF!</definedName>
    <definedName name="May">'[1]Intersector Operator'!$C$12:$G$12</definedName>
    <definedName name="NAME">[1]Table1!$A$1:$B$4</definedName>
    <definedName name="NFB" localSheetId="0">#REF!</definedName>
    <definedName name="NFB">#REF!</definedName>
    <definedName name="p" localSheetId="0">INDEX(#REF!,MATCH(#REF!,#REF!,0),1)</definedName>
    <definedName name="p">INDEX(#REF!,MATCH(#REF!,#REF!,0),1)</definedName>
    <definedName name="Pristine_Course" localSheetId="0">#REF!</definedName>
    <definedName name="Pristine_Course">#REF!</definedName>
    <definedName name="Pristine_Month">'[3]D-I'!$K$3:$K$5</definedName>
    <definedName name="Pristine_product">'[4]D-I'!$I$3:$I$6</definedName>
    <definedName name="pristine_region">'[4]D-I'!$G$3:$G$7</definedName>
    <definedName name="product" localSheetId="0">#REF!</definedName>
    <definedName name="product">#REF!</definedName>
    <definedName name="Prov" localSheetId="0">#REF!</definedName>
    <definedName name="Prov">#REF!</definedName>
    <definedName name="RAROC" localSheetId="0">#REF!</definedName>
    <definedName name="RAROC">#REF!</definedName>
    <definedName name="Rating" localSheetId="0">#REF!</definedName>
    <definedName name="Rating">#REF!</definedName>
    <definedName name="region" localSheetId="0">#REF!</definedName>
    <definedName name="region">#REF!</definedName>
    <definedName name="RR" localSheetId="0">#REF!</definedName>
    <definedName name="RR">#REF!</definedName>
    <definedName name="RW" localSheetId="0">#REF!</definedName>
    <definedName name="RW">#REF!</definedName>
    <definedName name="sea" localSheetId="0">#REF!</definedName>
    <definedName name="sea">#REF!</definedName>
    <definedName name="sign_trend">'Winter-holt'!#REF!</definedName>
    <definedName name="slope">'Winter-holt'!#REF!</definedName>
    <definedName name="slp">'Winter-holt'!#REF!</definedName>
    <definedName name="solver_adj" localSheetId="0" hidden="1">'Winter-holt'!#REF!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'Winter-holt'!#REF!</definedName>
    <definedName name="solver_lhs2" localSheetId="0" hidden="1">'Winter-holt'!#REF!</definedName>
    <definedName name="solver_lhs3" localSheetId="0" hidden="1">'Winter-holt'!#REF!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'Winter-holt'!#REF!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s" localSheetId="0">#REF!</definedName>
    <definedName name="ss">#REF!</definedName>
    <definedName name="Tax">[1]VLOOKUP!$I$70:$M$77</definedName>
    <definedName name="Tenor" localSheetId="0">#REF!</definedName>
    <definedName name="Tenor">#REF!</definedName>
    <definedName name="test" localSheetId="0">'[5]Scroll Bars and Spinners'!#REF!</definedName>
    <definedName name="test">'[5]Scroll Bars and Spinners'!#REF!</definedName>
    <definedName name="TL" localSheetId="0">#REF!</definedName>
    <definedName name="TL">#REF!</definedName>
    <definedName name="TLF">'Winter-holt'!#REF!</definedName>
    <definedName name="Total_Costs">'[6]Break Even (Solver)'!$B$10:$C$10</definedName>
    <definedName name="Total_Revenue" localSheetId="0">#REF!</definedName>
    <definedName name="Total_Revenue">#REF!</definedName>
    <definedName name="valuevx">42.314159</definedName>
    <definedName name="WC" localSheetId="0">#REF!</definedName>
    <definedName name="WC">#REF!</definedName>
    <definedName name="WCFB" localSheetId="0">#REF!</definedName>
    <definedName name="WCFB">#REF!</definedName>
  </definedNames>
  <calcPr calcId="181029"/>
</workbook>
</file>

<file path=xl/calcChain.xml><?xml version="1.0" encoding="utf-8"?>
<calcChain xmlns="http://schemas.openxmlformats.org/spreadsheetml/2006/main">
  <c r="Z39" i="28" l="1"/>
  <c r="Z36" i="28"/>
  <c r="Z35" i="28"/>
  <c r="AC35" i="28"/>
  <c r="AB35" i="28"/>
  <c r="K23" i="28"/>
  <c r="AA35" i="28"/>
  <c r="J24" i="28"/>
  <c r="J16" i="28"/>
  <c r="I19" i="28"/>
  <c r="I18" i="28"/>
  <c r="I17" i="28"/>
  <c r="I16" i="28"/>
  <c r="J15" i="28"/>
  <c r="Y30" i="28"/>
  <c r="F4" i="28"/>
  <c r="J3" i="28" s="1"/>
  <c r="G4" i="28"/>
  <c r="E17" i="28"/>
  <c r="E16" i="28"/>
  <c r="H4" i="28" l="1"/>
  <c r="I4" i="28" s="1"/>
  <c r="J4" i="28" s="1"/>
  <c r="H5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D25" i="28"/>
  <c r="D37" i="28" s="1"/>
  <c r="E24" i="28"/>
  <c r="E23" i="28"/>
  <c r="E22" i="28"/>
  <c r="E21" i="28"/>
  <c r="E20" i="28"/>
  <c r="E19" i="28"/>
  <c r="E18" i="28"/>
  <c r="D17" i="28"/>
  <c r="D29" i="28" s="1"/>
  <c r="D15" i="28"/>
  <c r="D27" i="28" s="1"/>
  <c r="D39" i="28" s="1"/>
  <c r="D14" i="28"/>
  <c r="D26" i="28" s="1"/>
  <c r="D38" i="28" s="1"/>
  <c r="D13" i="28"/>
  <c r="D12" i="28"/>
  <c r="D24" i="28" s="1"/>
  <c r="D36" i="28" s="1"/>
  <c r="D11" i="28"/>
  <c r="D23" i="28" s="1"/>
  <c r="D35" i="28" s="1"/>
  <c r="D10" i="28"/>
  <c r="D22" i="28" s="1"/>
  <c r="D34" i="28" s="1"/>
  <c r="D9" i="28"/>
  <c r="D21" i="28" s="1"/>
  <c r="D33" i="28" s="1"/>
  <c r="D8" i="28"/>
  <c r="D20" i="28" s="1"/>
  <c r="D32" i="28" s="1"/>
  <c r="D7" i="28"/>
  <c r="D19" i="28" s="1"/>
  <c r="D31" i="28" s="1"/>
  <c r="D6" i="28"/>
  <c r="D18" i="28" s="1"/>
  <c r="D30" i="28" s="1"/>
  <c r="D5" i="28"/>
  <c r="D4" i="28"/>
  <c r="D16" i="28" s="1"/>
  <c r="D28" i="28" s="1"/>
  <c r="C2" i="28"/>
  <c r="C1" i="28"/>
  <c r="K4" i="28" l="1"/>
  <c r="L4" i="28"/>
  <c r="K3" i="28"/>
  <c r="H50" i="28" l="1"/>
  <c r="H46" i="28"/>
  <c r="H42" i="28"/>
  <c r="H51" i="28"/>
  <c r="H47" i="28"/>
  <c r="H43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48" i="28"/>
  <c r="H44" i="28"/>
  <c r="H40" i="28"/>
  <c r="H14" i="28"/>
  <c r="I14" i="28" s="1"/>
  <c r="H10" i="28"/>
  <c r="I10" i="28" s="1"/>
  <c r="I5" i="28"/>
  <c r="J5" i="28" s="1"/>
  <c r="K5" i="28" s="1"/>
  <c r="H45" i="28"/>
  <c r="H24" i="28"/>
  <c r="H23" i="28"/>
  <c r="H22" i="28"/>
  <c r="H21" i="28"/>
  <c r="H20" i="28"/>
  <c r="H19" i="28"/>
  <c r="H18" i="28"/>
  <c r="H17" i="28"/>
  <c r="H16" i="28"/>
  <c r="H15" i="28"/>
  <c r="I15" i="28" s="1"/>
  <c r="H11" i="28"/>
  <c r="I11" i="28" s="1"/>
  <c r="H7" i="28"/>
  <c r="I7" i="28" s="1"/>
  <c r="H6" i="28"/>
  <c r="I6" i="28" s="1"/>
  <c r="H12" i="28"/>
  <c r="I12" i="28" s="1"/>
  <c r="H8" i="28"/>
  <c r="I8" i="28" s="1"/>
  <c r="H49" i="28"/>
  <c r="H41" i="28"/>
  <c r="H9" i="28"/>
  <c r="I9" i="28" s="1"/>
  <c r="H13" i="28"/>
  <c r="I13" i="28" s="1"/>
  <c r="L5" i="28" l="1"/>
  <c r="M4" i="28"/>
  <c r="L6" i="28" l="1"/>
  <c r="M6" i="28" s="1"/>
  <c r="M5" i="28"/>
  <c r="J6" i="28" l="1"/>
  <c r="K6" i="28" l="1"/>
  <c r="L7" i="28" s="1"/>
  <c r="M7" i="28" s="1"/>
  <c r="J7" i="28" l="1"/>
  <c r="K7" i="28" l="1"/>
  <c r="L8" i="28" s="1"/>
  <c r="M8" i="28" s="1"/>
  <c r="J8" i="28" l="1"/>
  <c r="I20" i="28" s="1"/>
  <c r="K8" i="28" l="1"/>
  <c r="J9" i="28" s="1"/>
  <c r="I21" i="28" s="1"/>
  <c r="L9" i="28"/>
  <c r="M9" i="28" s="1"/>
  <c r="K9" i="28"/>
  <c r="L10" i="28" s="1"/>
  <c r="M10" i="28" s="1"/>
  <c r="J10" i="28"/>
  <c r="I22" i="28" l="1"/>
  <c r="K10" i="28"/>
  <c r="L11" i="28" s="1"/>
  <c r="M11" i="28" s="1"/>
  <c r="J11" i="28" l="1"/>
  <c r="I23" i="28" s="1"/>
  <c r="K11" i="28" l="1"/>
  <c r="L12" i="28" s="1"/>
  <c r="M12" i="28" s="1"/>
  <c r="J12" i="28" l="1"/>
  <c r="K12" i="28" s="1"/>
  <c r="J13" i="28" s="1"/>
  <c r="I24" i="28" l="1"/>
  <c r="L13" i="28"/>
  <c r="M13" i="28" s="1"/>
  <c r="K13" i="28"/>
  <c r="L14" i="28" s="1"/>
  <c r="M14" i="28" s="1"/>
  <c r="I25" i="28"/>
  <c r="J14" i="28" l="1"/>
  <c r="K14" i="28" s="1"/>
  <c r="L15" i="28" s="1"/>
  <c r="M15" i="28" s="1"/>
  <c r="I26" i="28" l="1"/>
  <c r="K15" i="28"/>
  <c r="L16" i="28" l="1"/>
  <c r="M16" i="28" s="1"/>
  <c r="I27" i="28"/>
  <c r="K16" i="28"/>
  <c r="L17" i="28" s="1"/>
  <c r="M17" i="28" s="1"/>
  <c r="I28" i="28" l="1"/>
  <c r="J17" i="28"/>
  <c r="I29" i="28" l="1"/>
  <c r="K17" i="28"/>
  <c r="L18" i="28" s="1"/>
  <c r="M18" i="28" s="1"/>
  <c r="J18" i="28" l="1"/>
  <c r="I30" i="28" s="1"/>
  <c r="K18" i="28" l="1"/>
  <c r="L19" i="28" s="1"/>
  <c r="M19" i="28" s="1"/>
  <c r="J19" i="28" l="1"/>
  <c r="I31" i="28" s="1"/>
  <c r="K19" i="28" l="1"/>
  <c r="J20" i="28" s="1"/>
  <c r="I32" i="28" s="1"/>
  <c r="L20" i="28" l="1"/>
  <c r="M20" i="28" s="1"/>
  <c r="K20" i="28"/>
  <c r="L21" i="28" s="1"/>
  <c r="M21" i="28" s="1"/>
  <c r="J21" i="28" l="1"/>
  <c r="I33" i="28" s="1"/>
  <c r="K21" i="28" l="1"/>
  <c r="L22" i="28" s="1"/>
  <c r="M22" i="28" s="1"/>
  <c r="J22" i="28" l="1"/>
  <c r="K22" i="28" l="1"/>
  <c r="L23" i="28" s="1"/>
  <c r="M23" i="28" s="1"/>
  <c r="I34" i="28"/>
  <c r="J23" i="28" l="1"/>
  <c r="I35" i="28" s="1"/>
  <c r="L24" i="28" l="1"/>
  <c r="M24" i="28" s="1"/>
  <c r="I36" i="28" l="1"/>
  <c r="K24" i="28" l="1"/>
  <c r="J25" i="28" s="1"/>
  <c r="K25" i="28" s="1"/>
  <c r="L26" i="28" s="1"/>
  <c r="M26" i="28" s="1"/>
  <c r="J26" i="28" l="1"/>
  <c r="I37" i="28"/>
  <c r="L25" i="28"/>
  <c r="M25" i="28" s="1"/>
  <c r="L27" i="28"/>
  <c r="I38" i="28"/>
  <c r="K26" i="28"/>
  <c r="M27" i="28" l="1"/>
  <c r="J27" i="28"/>
  <c r="K27" i="28" l="1"/>
  <c r="L28" i="28" s="1"/>
  <c r="M28" i="28" s="1"/>
  <c r="I39" i="28"/>
  <c r="J28" i="28" l="1"/>
  <c r="K28" i="28" l="1"/>
  <c r="J29" i="28" s="1"/>
  <c r="I40" i="28"/>
  <c r="L29" i="28" l="1"/>
  <c r="M29" i="28" s="1"/>
  <c r="I41" i="28"/>
  <c r="K29" i="28"/>
  <c r="J30" i="28" s="1"/>
  <c r="L30" i="28" l="1"/>
  <c r="M30" i="28" s="1"/>
  <c r="K30" i="28"/>
  <c r="J31" i="28" s="1"/>
  <c r="I42" i="28"/>
  <c r="L31" i="28" l="1"/>
  <c r="M31" i="28" s="1"/>
  <c r="I43" i="28"/>
  <c r="K31" i="28"/>
  <c r="L32" i="28" s="1"/>
  <c r="M32" i="28" s="1"/>
  <c r="J32" i="28" l="1"/>
  <c r="I44" i="28" s="1"/>
  <c r="K32" i="28" l="1"/>
  <c r="L33" i="28" s="1"/>
  <c r="M33" i="28" s="1"/>
  <c r="J33" i="28" l="1"/>
  <c r="I45" i="28" l="1"/>
  <c r="K33" i="28"/>
  <c r="J34" i="28" l="1"/>
  <c r="L34" i="28"/>
  <c r="M34" i="28" s="1"/>
  <c r="K34" i="28" l="1"/>
  <c r="L35" i="28" s="1"/>
  <c r="M35" i="28" s="1"/>
  <c r="I46" i="28"/>
  <c r="J35" i="28" l="1"/>
  <c r="I47" i="28" s="1"/>
  <c r="K35" i="28" l="1"/>
  <c r="L36" i="28" s="1"/>
  <c r="M36" i="28" s="1"/>
  <c r="J36" i="28" l="1"/>
  <c r="K36" i="28" l="1"/>
  <c r="I48" i="28"/>
  <c r="J37" i="28"/>
  <c r="L37" i="28"/>
  <c r="M37" i="28" s="1"/>
  <c r="I49" i="28" l="1"/>
  <c r="K37" i="28"/>
  <c r="L38" i="28" s="1"/>
  <c r="M38" i="28" s="1"/>
  <c r="J38" i="28"/>
  <c r="I50" i="28" s="1"/>
  <c r="K38" i="28" l="1"/>
  <c r="J39" i="28" s="1"/>
  <c r="I51" i="28" s="1"/>
  <c r="K39" i="28" l="1"/>
  <c r="J40" i="28" s="1"/>
  <c r="K40" i="28" s="1"/>
  <c r="J41" i="28" s="1"/>
  <c r="K41" i="28" s="1"/>
  <c r="J42" i="28" s="1"/>
  <c r="K42" i="28" s="1"/>
  <c r="L43" i="28" s="1"/>
  <c r="M43" i="28" s="1"/>
  <c r="L39" i="28"/>
  <c r="M39" i="28" s="1"/>
  <c r="L40" i="28" l="1"/>
  <c r="M40" i="28" s="1"/>
  <c r="L41" i="28"/>
  <c r="M41" i="28" s="1"/>
  <c r="L42" i="28"/>
  <c r="M42" i="28" s="1"/>
  <c r="J43" i="28"/>
  <c r="K43" i="28" s="1"/>
  <c r="L44" i="28" s="1"/>
  <c r="M44" i="28" s="1"/>
  <c r="J44" i="28" l="1"/>
  <c r="K44" i="28" s="1"/>
  <c r="L45" i="28" s="1"/>
  <c r="M45" i="28" s="1"/>
  <c r="J45" i="28" l="1"/>
  <c r="K45" i="28" l="1"/>
  <c r="J46" i="28" s="1"/>
  <c r="K46" i="28" l="1"/>
  <c r="L47" i="28" s="1"/>
  <c r="M47" i="28" s="1"/>
  <c r="L46" i="28"/>
  <c r="M46" i="28" s="1"/>
  <c r="J47" i="28" l="1"/>
  <c r="K47" i="28" l="1"/>
  <c r="L48" i="28" s="1"/>
  <c r="M48" i="28" s="1"/>
  <c r="J48" i="28" l="1"/>
  <c r="K48" i="28" s="1"/>
  <c r="J49" i="28" s="1"/>
  <c r="L49" i="28" l="1"/>
  <c r="M49" i="28" s="1"/>
  <c r="K49" i="28"/>
  <c r="L50" i="28" s="1"/>
  <c r="M50" i="28" s="1"/>
  <c r="J50" i="28" l="1"/>
  <c r="K50" i="28" s="1"/>
  <c r="L51" i="28" s="1"/>
  <c r="M51" i="28" s="1"/>
  <c r="P6" i="28" s="1"/>
  <c r="J51" i="28" l="1"/>
  <c r="K51" i="28" s="1"/>
</calcChain>
</file>

<file path=xl/sharedStrings.xml><?xml version="1.0" encoding="utf-8"?>
<sst xmlns="http://schemas.openxmlformats.org/spreadsheetml/2006/main" count="36" uniqueCount="30">
  <si>
    <t>Forecast</t>
  </si>
  <si>
    <t>Intercept</t>
  </si>
  <si>
    <t>L</t>
  </si>
  <si>
    <t>T</t>
  </si>
  <si>
    <t>alpha</t>
  </si>
  <si>
    <t>beta</t>
  </si>
  <si>
    <t>SI</t>
  </si>
  <si>
    <t>Sales</t>
  </si>
  <si>
    <t>RMSE</t>
  </si>
  <si>
    <t>SSE</t>
  </si>
  <si>
    <t>Deseaonaised</t>
  </si>
  <si>
    <t>Slope</t>
  </si>
  <si>
    <t>Deseasonalised</t>
  </si>
  <si>
    <t>gamma</t>
  </si>
  <si>
    <t>Inititalisation of trend and level</t>
  </si>
  <si>
    <t>Seasonal Index</t>
  </si>
  <si>
    <t>ALT-Intercept</t>
  </si>
  <si>
    <t>ALT -Slope</t>
  </si>
  <si>
    <t>Step 1</t>
  </si>
  <si>
    <t>Deaseaon data</t>
  </si>
  <si>
    <t>Step 2</t>
  </si>
  <si>
    <t>Build regressio to get slope and intercept</t>
  </si>
  <si>
    <t xml:space="preserve">step 3 </t>
  </si>
  <si>
    <t>Compute SI for first 12 periods</t>
  </si>
  <si>
    <t>Step 4</t>
  </si>
  <si>
    <t>Use smoothing factors to update the level, trend, SI</t>
  </si>
  <si>
    <t>Q</t>
  </si>
  <si>
    <t>AS</t>
  </si>
  <si>
    <t>DD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</si>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</sst>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[$-14009]d/m/yy;@"/>
    <numFmt numFmtId="167" formatCode="0.0%"/>
    <numFmt numFmtId="168" formatCode="_([$€-2]* #,##0.00_);_([$€-2]* \(#,##0.00\);_([$€-2]* &quot;-&quot;??_)"/>
    <numFmt numFmtId="169" formatCode="_ * #,##0.00_ ;_ * \-#,##0.00_ ;_ * &quot;-&quot;??_ ;_ @_ "/>
    <numFmt numFmtId="170" formatCode="0.0000"/>
  </numFmts>
  <fonts count="3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b/>
      <sz val="10"/>
      <color indexed="9"/>
      <name val="Verdana"/>
      <family val="2"/>
    </font>
    <font>
      <sz val="10"/>
      <name val="Tahoma"/>
      <family val="2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4"/>
      <color indexed="23"/>
      <name val="Verdana"/>
      <family val="2"/>
    </font>
    <font>
      <b/>
      <sz val="10"/>
      <color indexed="23"/>
      <name val="Verdana"/>
      <family val="2"/>
    </font>
    <font>
      <b/>
      <sz val="10"/>
      <name val="Comic Sans MS"/>
      <family val="4"/>
    </font>
    <font>
      <sz val="14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34" borderId="0">
      <alignment horizontal="center"/>
    </xf>
    <xf numFmtId="4" fontId="20" fillId="35" borderId="0" applyBorder="0" applyAlignment="0" applyProtection="0"/>
    <xf numFmtId="4" fontId="21" fillId="36" borderId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3" fillId="0" borderId="0" applyNumberFormat="0">
      <alignment vertical="top" wrapText="1"/>
    </xf>
    <xf numFmtId="0" fontId="23" fillId="0" borderId="0" applyNumberFormat="0">
      <alignment vertical="top"/>
    </xf>
    <xf numFmtId="0" fontId="24" fillId="0" borderId="0" applyNumberFormat="0">
      <alignment vertical="top" wrapText="1"/>
    </xf>
    <xf numFmtId="0" fontId="25" fillId="0" borderId="0" applyNumberFormat="0">
      <alignment vertical="top" wrapText="1"/>
    </xf>
    <xf numFmtId="0" fontId="26" fillId="0" borderId="0" applyNumberFormat="0">
      <alignment vertical="top" wrapText="1"/>
    </xf>
    <xf numFmtId="4" fontId="19" fillId="37" borderId="0" applyBorder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20" fillId="38" borderId="0" applyNumberFormat="0" applyBorder="0" applyAlignment="0" applyProtection="0"/>
    <xf numFmtId="168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39" borderId="0" applyNumberFormat="0" applyProtection="0">
      <alignment horizontal="right"/>
    </xf>
    <xf numFmtId="0" fontId="29" fillId="0" borderId="0"/>
    <xf numFmtId="0" fontId="18" fillId="0" borderId="0"/>
    <xf numFmtId="0" fontId="18" fillId="0" borderId="0"/>
    <xf numFmtId="0" fontId="2" fillId="0" borderId="0"/>
    <xf numFmtId="0" fontId="20" fillId="0" borderId="0"/>
    <xf numFmtId="0" fontId="18" fillId="0" borderId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0" fillId="0" borderId="10">
      <alignment horizontal="right"/>
    </xf>
    <xf numFmtId="0" fontId="30" fillId="37" borderId="10">
      <alignment horizontal="right"/>
    </xf>
    <xf numFmtId="0" fontId="31" fillId="0" borderId="11"/>
    <xf numFmtId="4" fontId="28" fillId="40" borderId="0" applyBorder="0" applyProtection="0"/>
    <xf numFmtId="0" fontId="32" fillId="0" borderId="12"/>
    <xf numFmtId="0" fontId="33" fillId="0" borderId="0" applyNumberFormat="0" applyAlignment="0" applyProtection="0"/>
    <xf numFmtId="0" fontId="33" fillId="0" borderId="11"/>
    <xf numFmtId="0" fontId="34" fillId="0" borderId="0" applyNumberFormat="0" applyFill="0" applyBorder="0" applyProtection="0">
      <alignment horizontal="left"/>
    </xf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65" fontId="0" fillId="0" borderId="0" xfId="0" applyNumberFormat="1"/>
    <xf numFmtId="2" fontId="0" fillId="0" borderId="0" xfId="82" applyNumberFormat="1" applyFont="1"/>
    <xf numFmtId="9" fontId="0" fillId="0" borderId="0" xfId="82" applyFont="1"/>
    <xf numFmtId="0" fontId="0" fillId="0" borderId="0" xfId="0"/>
    <xf numFmtId="1" fontId="0" fillId="0" borderId="0" xfId="82" applyNumberFormat="1" applyFont="1"/>
    <xf numFmtId="0" fontId="0" fillId="41" borderId="14" xfId="0" applyFill="1" applyBorder="1"/>
    <xf numFmtId="0" fontId="0" fillId="41" borderId="15" xfId="0" applyFill="1" applyBorder="1"/>
    <xf numFmtId="0" fontId="0" fillId="41" borderId="16" xfId="0" applyFill="1" applyBorder="1"/>
    <xf numFmtId="2" fontId="0" fillId="41" borderId="17" xfId="82" applyNumberFormat="1" applyFont="1" applyFill="1" applyBorder="1"/>
    <xf numFmtId="2" fontId="0" fillId="41" borderId="0" xfId="82" applyNumberFormat="1" applyFont="1" applyFill="1" applyBorder="1"/>
    <xf numFmtId="1" fontId="0" fillId="41" borderId="18" xfId="82" applyNumberFormat="1" applyFont="1" applyFill="1" applyBorder="1"/>
    <xf numFmtId="0" fontId="0" fillId="41" borderId="17" xfId="0" applyFill="1" applyBorder="1"/>
    <xf numFmtId="0" fontId="0" fillId="41" borderId="0" xfId="0" applyFill="1" applyBorder="1"/>
    <xf numFmtId="0" fontId="0" fillId="41" borderId="19" xfId="0" applyFill="1" applyBorder="1"/>
    <xf numFmtId="0" fontId="0" fillId="41" borderId="13" xfId="0" applyFill="1" applyBorder="1"/>
    <xf numFmtId="1" fontId="0" fillId="41" borderId="20" xfId="82" applyNumberFormat="1" applyFont="1" applyFill="1" applyBorder="1"/>
    <xf numFmtId="2" fontId="0" fillId="42" borderId="0" xfId="0" applyNumberFormat="1" applyFill="1"/>
    <xf numFmtId="1" fontId="0" fillId="42" borderId="0" xfId="82" applyNumberFormat="1" applyFont="1" applyFill="1"/>
    <xf numFmtId="2" fontId="14" fillId="41" borderId="0" xfId="0" applyNumberFormat="1" applyFont="1" applyFill="1"/>
    <xf numFmtId="9" fontId="0" fillId="2" borderId="21" xfId="82" applyFont="1" applyFill="1" applyBorder="1"/>
    <xf numFmtId="9" fontId="0" fillId="2" borderId="22" xfId="82" applyFont="1" applyFill="1" applyBorder="1"/>
    <xf numFmtId="9" fontId="0" fillId="2" borderId="23" xfId="82" applyFont="1" applyFill="1" applyBorder="1"/>
    <xf numFmtId="0" fontId="0" fillId="43" borderId="0" xfId="0" applyFill="1"/>
    <xf numFmtId="170" fontId="0" fillId="41" borderId="0" xfId="82" applyNumberFormat="1" applyFont="1" applyFill="1" applyBorder="1"/>
    <xf numFmtId="2" fontId="35" fillId="41" borderId="17" xfId="82" applyNumberFormat="1" applyFont="1" applyFill="1" applyBorder="1" applyAlignment="1">
      <alignment horizontal="center" vertical="center" wrapText="1"/>
    </xf>
    <xf numFmtId="2" fontId="35" fillId="41" borderId="0" xfId="82" applyNumberFormat="1" applyFont="1" applyFill="1" applyBorder="1" applyAlignment="1">
      <alignment horizontal="center" vertical="center" wrapText="1"/>
    </xf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llet" xfId="43" xr:uid="{00000000-0005-0000-0000-000019000000}"/>
    <cellStyle name="calc1" xfId="44" xr:uid="{00000000-0005-0000-0000-00001A000000}"/>
    <cellStyle name="calc2" xfId="45" xr:uid="{00000000-0005-0000-0000-00001B000000}"/>
    <cellStyle name="Calculation" xfId="11" builtinId="22" customBuiltin="1"/>
    <cellStyle name="Check Cell" xfId="13" builtinId="23" customBuiltin="1"/>
    <cellStyle name="Comma 2" xfId="46" xr:uid="{00000000-0005-0000-0000-00001E000000}"/>
    <cellStyle name="Comma 2 2" xfId="47" xr:uid="{00000000-0005-0000-0000-00001F000000}"/>
    <cellStyle name="Comma 3" xfId="48" xr:uid="{00000000-0005-0000-0000-000020000000}"/>
    <cellStyle name="Comma 4" xfId="49" xr:uid="{00000000-0005-0000-0000-000021000000}"/>
    <cellStyle name="Comma 5" xfId="83" xr:uid="{00000000-0005-0000-0000-000022000000}"/>
    <cellStyle name="comment1" xfId="50" xr:uid="{00000000-0005-0000-0000-000023000000}"/>
    <cellStyle name="comment1flat" xfId="51" xr:uid="{00000000-0005-0000-0000-000024000000}"/>
    <cellStyle name="comment1orange" xfId="52" xr:uid="{00000000-0005-0000-0000-000025000000}"/>
    <cellStyle name="comment2" xfId="53" xr:uid="{00000000-0005-0000-0000-000026000000}"/>
    <cellStyle name="comment2bold" xfId="54" xr:uid="{00000000-0005-0000-0000-000027000000}"/>
    <cellStyle name="conclusion" xfId="55" xr:uid="{00000000-0005-0000-0000-000028000000}"/>
    <cellStyle name="Currency 2" xfId="56" xr:uid="{00000000-0005-0000-0000-000029000000}"/>
    <cellStyle name="Currency 2 2" xfId="57" xr:uid="{00000000-0005-0000-0000-00002A000000}"/>
    <cellStyle name="Currency 2 2 2" xfId="58" xr:uid="{00000000-0005-0000-0000-00002B000000}"/>
    <cellStyle name="Currency 2 3" xfId="59" xr:uid="{00000000-0005-0000-0000-00002C000000}"/>
    <cellStyle name="Currency 2 4" xfId="60" xr:uid="{00000000-0005-0000-0000-00002D000000}"/>
    <cellStyle name="Currency 3" xfId="61" xr:uid="{00000000-0005-0000-0000-00002E000000}"/>
    <cellStyle name="data" xfId="62" xr:uid="{00000000-0005-0000-0000-00002F000000}"/>
    <cellStyle name="Euro" xfId="63" xr:uid="{00000000-0005-0000-0000-000030000000}"/>
    <cellStyle name="Explanatory Text" xfId="16" builtinId="53" customBuiltin="1"/>
    <cellStyle name="fade" xfId="64" xr:uid="{00000000-0005-0000-0000-000032000000}"/>
    <cellStyle name="Good" xfId="6" builtinId="26" customBuiltin="1"/>
    <cellStyle name="head" xfId="65" xr:uid="{00000000-0005-0000-0000-000034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D000000}"/>
    <cellStyle name="Normal 3" xfId="66" xr:uid="{00000000-0005-0000-0000-00003E000000}"/>
    <cellStyle name="Normal 3 2" xfId="67" xr:uid="{00000000-0005-0000-0000-00003F000000}"/>
    <cellStyle name="Normal 4" xfId="68" xr:uid="{00000000-0005-0000-0000-000040000000}"/>
    <cellStyle name="Normal 4 2" xfId="69" xr:uid="{00000000-0005-0000-0000-000041000000}"/>
    <cellStyle name="Normal 5" xfId="70" xr:uid="{00000000-0005-0000-0000-000042000000}"/>
    <cellStyle name="Normal 6" xfId="71" xr:uid="{00000000-0005-0000-0000-000043000000}"/>
    <cellStyle name="Note" xfId="15" builtinId="10" customBuiltin="1"/>
    <cellStyle name="Output" xfId="10" builtinId="21" customBuiltin="1"/>
    <cellStyle name="Percent" xfId="82" builtinId="5"/>
    <cellStyle name="Percent 2" xfId="72" xr:uid="{00000000-0005-0000-0000-000047000000}"/>
    <cellStyle name="Percent 3" xfId="73" xr:uid="{00000000-0005-0000-0000-000048000000}"/>
    <cellStyle name="qtag" xfId="74" xr:uid="{00000000-0005-0000-0000-000049000000}"/>
    <cellStyle name="qtagorange" xfId="75" xr:uid="{00000000-0005-0000-0000-00004A000000}"/>
    <cellStyle name="qtext" xfId="76" xr:uid="{00000000-0005-0000-0000-00004B000000}"/>
    <cellStyle name="result" xfId="77" xr:uid="{00000000-0005-0000-0000-00004C000000}"/>
    <cellStyle name="section" xfId="78" xr:uid="{00000000-0005-0000-0000-00004D000000}"/>
    <cellStyle name="subsection" xfId="79" xr:uid="{00000000-0005-0000-0000-00004E000000}"/>
    <cellStyle name="subtitle" xfId="80" xr:uid="{00000000-0005-0000-0000-00004F000000}"/>
    <cellStyle name="text" xfId="81" xr:uid="{00000000-0005-0000-0000-000050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v/s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'Winter-holt'!$C$3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'Winter-holt'!$C$4:$C$51</c:f>
              <c:numCache>
                <c:formatCode>General</c:formatCode>
                <c:ptCount val="48"/>
                <c:pt idx="0">
                  <c:v>116</c:v>
                </c:pt>
                <c:pt idx="1">
                  <c:v>112</c:v>
                </c:pt>
                <c:pt idx="2">
                  <c:v>128</c:v>
                </c:pt>
                <c:pt idx="3">
                  <c:v>135</c:v>
                </c:pt>
                <c:pt idx="4">
                  <c:v>128</c:v>
                </c:pt>
                <c:pt idx="5">
                  <c:v>251</c:v>
                </c:pt>
                <c:pt idx="6">
                  <c:v>401</c:v>
                </c:pt>
                <c:pt idx="7">
                  <c:v>194</c:v>
                </c:pt>
                <c:pt idx="8">
                  <c:v>120</c:v>
                </c:pt>
                <c:pt idx="9">
                  <c:v>151</c:v>
                </c:pt>
                <c:pt idx="10">
                  <c:v>525</c:v>
                </c:pt>
                <c:pt idx="11">
                  <c:v>120</c:v>
                </c:pt>
                <c:pt idx="12">
                  <c:v>140</c:v>
                </c:pt>
                <c:pt idx="13">
                  <c:v>103</c:v>
                </c:pt>
                <c:pt idx="14">
                  <c:v>138</c:v>
                </c:pt>
                <c:pt idx="15">
                  <c:v>135</c:v>
                </c:pt>
                <c:pt idx="16">
                  <c:v>125</c:v>
                </c:pt>
                <c:pt idx="17">
                  <c:v>251</c:v>
                </c:pt>
                <c:pt idx="18">
                  <c:v>396</c:v>
                </c:pt>
                <c:pt idx="19">
                  <c:v>202</c:v>
                </c:pt>
                <c:pt idx="20">
                  <c:v>90</c:v>
                </c:pt>
                <c:pt idx="21">
                  <c:v>148</c:v>
                </c:pt>
                <c:pt idx="22">
                  <c:v>423</c:v>
                </c:pt>
                <c:pt idx="23">
                  <c:v>115</c:v>
                </c:pt>
                <c:pt idx="24">
                  <c:v>145</c:v>
                </c:pt>
                <c:pt idx="25">
                  <c:v>116</c:v>
                </c:pt>
                <c:pt idx="26">
                  <c:v>126</c:v>
                </c:pt>
                <c:pt idx="27">
                  <c:v>150</c:v>
                </c:pt>
                <c:pt idx="28">
                  <c:v>122</c:v>
                </c:pt>
                <c:pt idx="29">
                  <c:v>246</c:v>
                </c:pt>
                <c:pt idx="30">
                  <c:v>284</c:v>
                </c:pt>
                <c:pt idx="31">
                  <c:v>186</c:v>
                </c:pt>
                <c:pt idx="32">
                  <c:v>119</c:v>
                </c:pt>
                <c:pt idx="33">
                  <c:v>148</c:v>
                </c:pt>
                <c:pt idx="34">
                  <c:v>533</c:v>
                </c:pt>
                <c:pt idx="35">
                  <c:v>114</c:v>
                </c:pt>
                <c:pt idx="36">
                  <c:v>106</c:v>
                </c:pt>
                <c:pt idx="37">
                  <c:v>102</c:v>
                </c:pt>
                <c:pt idx="38">
                  <c:v>125</c:v>
                </c:pt>
                <c:pt idx="39">
                  <c:v>142</c:v>
                </c:pt>
                <c:pt idx="40">
                  <c:v>137</c:v>
                </c:pt>
                <c:pt idx="41">
                  <c:v>261</c:v>
                </c:pt>
                <c:pt idx="42">
                  <c:v>394</c:v>
                </c:pt>
                <c:pt idx="43">
                  <c:v>197</c:v>
                </c:pt>
                <c:pt idx="44">
                  <c:v>125</c:v>
                </c:pt>
                <c:pt idx="45">
                  <c:v>158</c:v>
                </c:pt>
                <c:pt idx="46">
                  <c:v>527</c:v>
                </c:pt>
                <c:pt idx="4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B30-B7A1-DD9821F44FCB}"/>
            </c:ext>
          </c:extLst>
        </c:ser>
        <c:ser>
          <c:idx val="1"/>
          <c:order val="1"/>
          <c:tx>
            <c:strRef>
              <c:f>'Winter-holt'!$L$3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'Winter-holt'!$L$4:$L$51</c:f>
              <c:numCache>
                <c:formatCode>0</c:formatCode>
                <c:ptCount val="48"/>
                <c:pt idx="0">
                  <c:v>116</c:v>
                </c:pt>
                <c:pt idx="1">
                  <c:v>112</c:v>
                </c:pt>
                <c:pt idx="2">
                  <c:v>128</c:v>
                </c:pt>
                <c:pt idx="3">
                  <c:v>135</c:v>
                </c:pt>
                <c:pt idx="4">
                  <c:v>128.00000000000003</c:v>
                </c:pt>
                <c:pt idx="5">
                  <c:v>251.00000000000006</c:v>
                </c:pt>
                <c:pt idx="6">
                  <c:v>401.00000000000006</c:v>
                </c:pt>
                <c:pt idx="7">
                  <c:v>194.00000000000003</c:v>
                </c:pt>
                <c:pt idx="8">
                  <c:v>120.00000000000001</c:v>
                </c:pt>
                <c:pt idx="9">
                  <c:v>151.00000000000003</c:v>
                </c:pt>
                <c:pt idx="10">
                  <c:v>525.00000000000011</c:v>
                </c:pt>
                <c:pt idx="11">
                  <c:v>120.00000000000004</c:v>
                </c:pt>
                <c:pt idx="12">
                  <c:v>114.29663998368433</c:v>
                </c:pt>
                <c:pt idx="13">
                  <c:v>113.58352910940519</c:v>
                </c:pt>
                <c:pt idx="14">
                  <c:v>129.09058599111967</c:v>
                </c:pt>
                <c:pt idx="15">
                  <c:v>137.89176488116561</c:v>
                </c:pt>
                <c:pt idx="16">
                  <c:v>131.14711039846867</c:v>
                </c:pt>
                <c:pt idx="17">
                  <c:v>256.93800570127416</c:v>
                </c:pt>
                <c:pt idx="18">
                  <c:v>410.80874588121389</c:v>
                </c:pt>
                <c:pt idx="19">
                  <c:v>198.42918082747542</c:v>
                </c:pt>
                <c:pt idx="20">
                  <c:v>123.27537265439172</c:v>
                </c:pt>
                <c:pt idx="21">
                  <c:v>150.06857995618523</c:v>
                </c:pt>
                <c:pt idx="22">
                  <c:v>517.8078710601601</c:v>
                </c:pt>
                <c:pt idx="23">
                  <c:v>114.79428488519672</c:v>
                </c:pt>
                <c:pt idx="24">
                  <c:v>114.44733788962179</c:v>
                </c:pt>
                <c:pt idx="25">
                  <c:v>103.93772880734146</c:v>
                </c:pt>
                <c:pt idx="26">
                  <c:v>125.49215511860338</c:v>
                </c:pt>
                <c:pt idx="27">
                  <c:v>129.19277372022322</c:v>
                </c:pt>
                <c:pt idx="28">
                  <c:v>124.10801130546251</c:v>
                </c:pt>
                <c:pt idx="29">
                  <c:v>245.45317983652538</c:v>
                </c:pt>
                <c:pt idx="30">
                  <c:v>392.3151599111664</c:v>
                </c:pt>
                <c:pt idx="31">
                  <c:v>186.40545367578403</c:v>
                </c:pt>
                <c:pt idx="32">
                  <c:v>105.62027339115751</c:v>
                </c:pt>
                <c:pt idx="33">
                  <c:v>144.80124080665368</c:v>
                </c:pt>
                <c:pt idx="34">
                  <c:v>480.78908602949298</c:v>
                </c:pt>
                <c:pt idx="35">
                  <c:v>117.37717713266903</c:v>
                </c:pt>
                <c:pt idx="36">
                  <c:v>126.58631010202733</c:v>
                </c:pt>
                <c:pt idx="37">
                  <c:v>106.24689835770448</c:v>
                </c:pt>
                <c:pt idx="38">
                  <c:v>122.21481594606307</c:v>
                </c:pt>
                <c:pt idx="39">
                  <c:v>130.9215692289207</c:v>
                </c:pt>
                <c:pt idx="40">
                  <c:v>118.53646517779953</c:v>
                </c:pt>
                <c:pt idx="41">
                  <c:v>239.73035853204405</c:v>
                </c:pt>
                <c:pt idx="42">
                  <c:v>357.53859111230912</c:v>
                </c:pt>
                <c:pt idx="43">
                  <c:v>193.70498486067495</c:v>
                </c:pt>
                <c:pt idx="44">
                  <c:v>115.40343901968392</c:v>
                </c:pt>
                <c:pt idx="45">
                  <c:v>155.29230638519914</c:v>
                </c:pt>
                <c:pt idx="46">
                  <c:v>533.9199316929479</c:v>
                </c:pt>
                <c:pt idx="47">
                  <c:v>125.29152356055899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C-4B30-B7A1-DD9821F4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172088"/>
        <c:axId val="414162248"/>
      </c:lineChart>
      <c:catAx>
        <c:axId val="41417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62248"/>
        <c:crosses val="autoZero"/>
        <c:auto val="1"/>
        <c:lblAlgn val="ctr"/>
        <c:lblOffset val="100"/>
        <c:noMultiLvlLbl val="0"/>
      </c:catAx>
      <c:valAx>
        <c:axId val="4141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'Winter-holt'!$C$3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'Winter-holt'!$C$4:$C$51</c:f>
              <c:numCache>
                <c:formatCode>General</c:formatCode>
                <c:ptCount val="48"/>
                <c:pt idx="0">
                  <c:v>116</c:v>
                </c:pt>
                <c:pt idx="1">
                  <c:v>112</c:v>
                </c:pt>
                <c:pt idx="2">
                  <c:v>128</c:v>
                </c:pt>
                <c:pt idx="3">
                  <c:v>135</c:v>
                </c:pt>
                <c:pt idx="4">
                  <c:v>128</c:v>
                </c:pt>
                <c:pt idx="5">
                  <c:v>251</c:v>
                </c:pt>
                <c:pt idx="6">
                  <c:v>401</c:v>
                </c:pt>
                <c:pt idx="7">
                  <c:v>194</c:v>
                </c:pt>
                <c:pt idx="8">
                  <c:v>120</c:v>
                </c:pt>
                <c:pt idx="9">
                  <c:v>151</c:v>
                </c:pt>
                <c:pt idx="10">
                  <c:v>525</c:v>
                </c:pt>
                <c:pt idx="11">
                  <c:v>120</c:v>
                </c:pt>
                <c:pt idx="12">
                  <c:v>140</c:v>
                </c:pt>
                <c:pt idx="13">
                  <c:v>103</c:v>
                </c:pt>
                <c:pt idx="14">
                  <c:v>138</c:v>
                </c:pt>
                <c:pt idx="15">
                  <c:v>135</c:v>
                </c:pt>
                <c:pt idx="16">
                  <c:v>125</c:v>
                </c:pt>
                <c:pt idx="17">
                  <c:v>251</c:v>
                </c:pt>
                <c:pt idx="18">
                  <c:v>396</c:v>
                </c:pt>
                <c:pt idx="19">
                  <c:v>202</c:v>
                </c:pt>
                <c:pt idx="20">
                  <c:v>90</c:v>
                </c:pt>
                <c:pt idx="21">
                  <c:v>148</c:v>
                </c:pt>
                <c:pt idx="22">
                  <c:v>423</c:v>
                </c:pt>
                <c:pt idx="23">
                  <c:v>115</c:v>
                </c:pt>
                <c:pt idx="24">
                  <c:v>145</c:v>
                </c:pt>
                <c:pt idx="25">
                  <c:v>116</c:v>
                </c:pt>
                <c:pt idx="26">
                  <c:v>126</c:v>
                </c:pt>
                <c:pt idx="27">
                  <c:v>150</c:v>
                </c:pt>
                <c:pt idx="28">
                  <c:v>122</c:v>
                </c:pt>
                <c:pt idx="29">
                  <c:v>246</c:v>
                </c:pt>
                <c:pt idx="30">
                  <c:v>284</c:v>
                </c:pt>
                <c:pt idx="31">
                  <c:v>186</c:v>
                </c:pt>
                <c:pt idx="32">
                  <c:v>119</c:v>
                </c:pt>
                <c:pt idx="33">
                  <c:v>148</c:v>
                </c:pt>
                <c:pt idx="34">
                  <c:v>533</c:v>
                </c:pt>
                <c:pt idx="35">
                  <c:v>114</c:v>
                </c:pt>
                <c:pt idx="36">
                  <c:v>106</c:v>
                </c:pt>
                <c:pt idx="37">
                  <c:v>102</c:v>
                </c:pt>
                <c:pt idx="38">
                  <c:v>125</c:v>
                </c:pt>
                <c:pt idx="39">
                  <c:v>142</c:v>
                </c:pt>
                <c:pt idx="40">
                  <c:v>137</c:v>
                </c:pt>
                <c:pt idx="41">
                  <c:v>261</c:v>
                </c:pt>
                <c:pt idx="42">
                  <c:v>394</c:v>
                </c:pt>
                <c:pt idx="43">
                  <c:v>197</c:v>
                </c:pt>
                <c:pt idx="44">
                  <c:v>125</c:v>
                </c:pt>
                <c:pt idx="45">
                  <c:v>158</c:v>
                </c:pt>
                <c:pt idx="46">
                  <c:v>527</c:v>
                </c:pt>
                <c:pt idx="4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A-4E6F-A82E-0CA82DFB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88032"/>
        <c:axId val="618591968"/>
      </c:lineChart>
      <c:catAx>
        <c:axId val="61858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1968"/>
        <c:crosses val="autoZero"/>
        <c:auto val="1"/>
        <c:lblAlgn val="ctr"/>
        <c:lblOffset val="100"/>
        <c:noMultiLvlLbl val="0"/>
      </c:catAx>
      <c:valAx>
        <c:axId val="6185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'Winter-holt'!$C$3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'Winter-holt'!$C$4:$C$51</c:f>
              <c:numCache>
                <c:formatCode>General</c:formatCode>
                <c:ptCount val="48"/>
                <c:pt idx="0">
                  <c:v>116</c:v>
                </c:pt>
                <c:pt idx="1">
                  <c:v>112</c:v>
                </c:pt>
                <c:pt idx="2">
                  <c:v>128</c:v>
                </c:pt>
                <c:pt idx="3">
                  <c:v>135</c:v>
                </c:pt>
                <c:pt idx="4">
                  <c:v>128</c:v>
                </c:pt>
                <c:pt idx="5">
                  <c:v>251</c:v>
                </c:pt>
                <c:pt idx="6">
                  <c:v>401</c:v>
                </c:pt>
                <c:pt idx="7">
                  <c:v>194</c:v>
                </c:pt>
                <c:pt idx="8">
                  <c:v>120</c:v>
                </c:pt>
                <c:pt idx="9">
                  <c:v>151</c:v>
                </c:pt>
                <c:pt idx="10">
                  <c:v>525</c:v>
                </c:pt>
                <c:pt idx="11">
                  <c:v>120</c:v>
                </c:pt>
                <c:pt idx="12">
                  <c:v>140</c:v>
                </c:pt>
                <c:pt idx="13">
                  <c:v>103</c:v>
                </c:pt>
                <c:pt idx="14">
                  <c:v>138</c:v>
                </c:pt>
                <c:pt idx="15">
                  <c:v>135</c:v>
                </c:pt>
                <c:pt idx="16">
                  <c:v>125</c:v>
                </c:pt>
                <c:pt idx="17">
                  <c:v>251</c:v>
                </c:pt>
                <c:pt idx="18">
                  <c:v>396</c:v>
                </c:pt>
                <c:pt idx="19">
                  <c:v>202</c:v>
                </c:pt>
                <c:pt idx="20">
                  <c:v>90</c:v>
                </c:pt>
                <c:pt idx="21">
                  <c:v>148</c:v>
                </c:pt>
                <c:pt idx="22">
                  <c:v>423</c:v>
                </c:pt>
                <c:pt idx="23">
                  <c:v>115</c:v>
                </c:pt>
                <c:pt idx="24">
                  <c:v>145</c:v>
                </c:pt>
                <c:pt idx="25">
                  <c:v>116</c:v>
                </c:pt>
                <c:pt idx="26">
                  <c:v>126</c:v>
                </c:pt>
                <c:pt idx="27">
                  <c:v>150</c:v>
                </c:pt>
                <c:pt idx="28">
                  <c:v>122</c:v>
                </c:pt>
                <c:pt idx="29">
                  <c:v>246</c:v>
                </c:pt>
                <c:pt idx="30">
                  <c:v>284</c:v>
                </c:pt>
                <c:pt idx="31">
                  <c:v>186</c:v>
                </c:pt>
                <c:pt idx="32">
                  <c:v>119</c:v>
                </c:pt>
                <c:pt idx="33">
                  <c:v>148</c:v>
                </c:pt>
                <c:pt idx="34">
                  <c:v>533</c:v>
                </c:pt>
                <c:pt idx="35">
                  <c:v>114</c:v>
                </c:pt>
                <c:pt idx="36">
                  <c:v>106</c:v>
                </c:pt>
                <c:pt idx="37">
                  <c:v>102</c:v>
                </c:pt>
                <c:pt idx="38">
                  <c:v>125</c:v>
                </c:pt>
                <c:pt idx="39">
                  <c:v>142</c:v>
                </c:pt>
                <c:pt idx="40">
                  <c:v>137</c:v>
                </c:pt>
                <c:pt idx="41">
                  <c:v>261</c:v>
                </c:pt>
                <c:pt idx="42">
                  <c:v>394</c:v>
                </c:pt>
                <c:pt idx="43">
                  <c:v>197</c:v>
                </c:pt>
                <c:pt idx="44">
                  <c:v>125</c:v>
                </c:pt>
                <c:pt idx="45">
                  <c:v>158</c:v>
                </c:pt>
                <c:pt idx="46">
                  <c:v>527</c:v>
                </c:pt>
                <c:pt idx="47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1-476A-AB02-D44732BF4843}"/>
            </c:ext>
          </c:extLst>
        </c:ser>
        <c:ser>
          <c:idx val="1"/>
          <c:order val="1"/>
          <c:tx>
            <c:strRef>
              <c:f>'Winter-holt'!$H$3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4507472280258"/>
                  <c:y val="-0.32892563429571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'Winter-holt'!$H$4:$H$51</c:f>
              <c:numCache>
                <c:formatCode>0</c:formatCode>
                <c:ptCount val="48"/>
                <c:pt idx="0">
                  <c:v>199.76203703703703</c:v>
                </c:pt>
                <c:pt idx="1">
                  <c:v>199.51759259259259</c:v>
                </c:pt>
                <c:pt idx="2">
                  <c:v>199.27314814814815</c:v>
                </c:pt>
                <c:pt idx="3">
                  <c:v>199.02870370370368</c:v>
                </c:pt>
                <c:pt idx="4">
                  <c:v>198.78425925925924</c:v>
                </c:pt>
                <c:pt idx="5">
                  <c:v>198.5398148148148</c:v>
                </c:pt>
                <c:pt idx="6">
                  <c:v>198.29537037037036</c:v>
                </c:pt>
                <c:pt idx="7">
                  <c:v>198.05092592592592</c:v>
                </c:pt>
                <c:pt idx="8">
                  <c:v>197.80648148148148</c:v>
                </c:pt>
                <c:pt idx="9">
                  <c:v>197.56203703703702</c:v>
                </c:pt>
                <c:pt idx="10">
                  <c:v>197.31759259259258</c:v>
                </c:pt>
                <c:pt idx="11">
                  <c:v>197.07314814814814</c:v>
                </c:pt>
                <c:pt idx="12">
                  <c:v>196.8287037037037</c:v>
                </c:pt>
                <c:pt idx="13">
                  <c:v>196.58425925925926</c:v>
                </c:pt>
                <c:pt idx="14">
                  <c:v>196.33981481481482</c:v>
                </c:pt>
                <c:pt idx="15">
                  <c:v>196.09537037037038</c:v>
                </c:pt>
                <c:pt idx="16">
                  <c:v>195.85092592592591</c:v>
                </c:pt>
                <c:pt idx="17">
                  <c:v>195.60648148148147</c:v>
                </c:pt>
                <c:pt idx="18">
                  <c:v>195.36203703703703</c:v>
                </c:pt>
                <c:pt idx="19">
                  <c:v>195.11759259259259</c:v>
                </c:pt>
                <c:pt idx="20">
                  <c:v>194.87314814814815</c:v>
                </c:pt>
                <c:pt idx="21">
                  <c:v>194.62870370370371</c:v>
                </c:pt>
                <c:pt idx="22">
                  <c:v>194.38425925925924</c:v>
                </c:pt>
                <c:pt idx="23">
                  <c:v>194.1398148148148</c:v>
                </c:pt>
                <c:pt idx="24">
                  <c:v>193.89537037037036</c:v>
                </c:pt>
                <c:pt idx="25">
                  <c:v>193.65092592592592</c:v>
                </c:pt>
                <c:pt idx="26">
                  <c:v>193.40648148148148</c:v>
                </c:pt>
                <c:pt idx="27">
                  <c:v>193.16203703703704</c:v>
                </c:pt>
                <c:pt idx="28">
                  <c:v>192.9175925925926</c:v>
                </c:pt>
                <c:pt idx="29">
                  <c:v>192.67314814814813</c:v>
                </c:pt>
                <c:pt idx="30">
                  <c:v>192.42870370370369</c:v>
                </c:pt>
                <c:pt idx="31">
                  <c:v>192.18425925925925</c:v>
                </c:pt>
                <c:pt idx="32">
                  <c:v>191.93981481481481</c:v>
                </c:pt>
                <c:pt idx="33">
                  <c:v>191.69537037037037</c:v>
                </c:pt>
                <c:pt idx="34">
                  <c:v>191.45092592592593</c:v>
                </c:pt>
                <c:pt idx="35">
                  <c:v>191.20648148148146</c:v>
                </c:pt>
                <c:pt idx="36">
                  <c:v>190.96203703703702</c:v>
                </c:pt>
                <c:pt idx="37">
                  <c:v>190.71759259259258</c:v>
                </c:pt>
                <c:pt idx="38">
                  <c:v>190.47314814814814</c:v>
                </c:pt>
                <c:pt idx="39">
                  <c:v>190.2287037037037</c:v>
                </c:pt>
                <c:pt idx="40">
                  <c:v>189.98425925925926</c:v>
                </c:pt>
                <c:pt idx="41">
                  <c:v>189.73981481481479</c:v>
                </c:pt>
                <c:pt idx="42">
                  <c:v>189.49537037037035</c:v>
                </c:pt>
                <c:pt idx="43">
                  <c:v>189.25092592592591</c:v>
                </c:pt>
                <c:pt idx="44">
                  <c:v>189.00648148148147</c:v>
                </c:pt>
                <c:pt idx="45">
                  <c:v>188.76203703703703</c:v>
                </c:pt>
                <c:pt idx="46">
                  <c:v>188.51759259259259</c:v>
                </c:pt>
                <c:pt idx="47">
                  <c:v>188.27314814814815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1-476A-AB02-D44732BF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05776"/>
        <c:axId val="639508072"/>
      </c:lineChart>
      <c:catAx>
        <c:axId val="6395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08072"/>
        <c:crosses val="autoZero"/>
        <c:auto val="1"/>
        <c:lblAlgn val="ctr"/>
        <c:lblOffset val="100"/>
        <c:noMultiLvlLbl val="0"/>
      </c:catAx>
      <c:valAx>
        <c:axId val="6395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9</xdr:row>
      <xdr:rowOff>66675</xdr:rowOff>
    </xdr:from>
    <xdr:to>
      <xdr:col>23</xdr:col>
      <xdr:colOff>361950</xdr:colOff>
      <xdr:row>20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35DD6-E3B7-4166-B2FF-9A2E1547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27</xdr:row>
      <xdr:rowOff>19050</xdr:rowOff>
    </xdr:from>
    <xdr:to>
      <xdr:col>18</xdr:col>
      <xdr:colOff>323850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F50FF-4D6E-4F2D-A821-2462275FB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0</xdr:row>
      <xdr:rowOff>57150</xdr:rowOff>
    </xdr:from>
    <xdr:to>
      <xdr:col>23</xdr:col>
      <xdr:colOff>419100</xdr:colOff>
      <xdr:row>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D1F510-554A-4F6D-B5DE-EF04E207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RISTINE/AppData/Local/Temp/Rar$DI29.6424/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Ques-Day7-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Answers-Day7-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5/Ques-Day5-v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1"/>
  <sheetViews>
    <sheetView tabSelected="1" topLeftCell="I1" zoomScaleNormal="100" workbookViewId="0">
      <selection activeCell="Z40" sqref="Z40"/>
    </sheetView>
  </sheetViews>
  <sheetFormatPr baseColWidth="10" defaultColWidth="8.83203125" defaultRowHeight="15" x14ac:dyDescent="0.2"/>
  <cols>
    <col min="4" max="4" width="0" hidden="1" customWidth="1"/>
    <col min="5" max="7" width="9.1640625" style="5"/>
    <col min="8" max="8" width="15" style="5" bestFit="1" customWidth="1"/>
    <col min="9" max="9" width="14.5" style="5" bestFit="1" customWidth="1"/>
    <col min="10" max="16" width="9.1640625" style="5"/>
  </cols>
  <sheetData>
    <row r="1" spans="1:16" s="5" customFormat="1" x14ac:dyDescent="0.2">
      <c r="C1" s="24">
        <f>INTERCEPT(C4:C51,B4:B51)</f>
        <v>173.68085106382978</v>
      </c>
      <c r="E1" s="5" t="s">
        <v>16</v>
      </c>
    </row>
    <row r="2" spans="1:16" ht="16" thickBot="1" x14ac:dyDescent="0.25">
      <c r="C2" s="24">
        <f>SLOPE(C4:C51,B4:B51)</f>
        <v>0.83700607902735558</v>
      </c>
      <c r="E2" s="5" t="s">
        <v>17</v>
      </c>
      <c r="J2" s="5" t="s">
        <v>2</v>
      </c>
      <c r="K2" s="5" t="s">
        <v>3</v>
      </c>
      <c r="O2" s="5" t="s">
        <v>4</v>
      </c>
      <c r="P2" s="5">
        <v>0.1</v>
      </c>
    </row>
    <row r="3" spans="1:16" ht="16" thickBot="1" x14ac:dyDescent="0.25">
      <c r="C3" t="s">
        <v>7</v>
      </c>
      <c r="D3" t="s">
        <v>6</v>
      </c>
      <c r="E3" s="5" t="s">
        <v>10</v>
      </c>
      <c r="F3" s="7" t="s">
        <v>1</v>
      </c>
      <c r="G3" s="8" t="s">
        <v>11</v>
      </c>
      <c r="H3" s="9" t="s">
        <v>12</v>
      </c>
      <c r="I3" s="5" t="s">
        <v>15</v>
      </c>
      <c r="J3" s="20">
        <f>F4</f>
        <v>200.00648148148147</v>
      </c>
      <c r="K3" s="20">
        <f>G4</f>
        <v>-0.24444444444444441</v>
      </c>
      <c r="L3" s="1" t="s">
        <v>0</v>
      </c>
      <c r="M3" s="18" t="s">
        <v>9</v>
      </c>
      <c r="N3" s="1"/>
      <c r="O3" s="1" t="s">
        <v>5</v>
      </c>
      <c r="P3" s="2">
        <v>0.3</v>
      </c>
    </row>
    <row r="4" spans="1:16" x14ac:dyDescent="0.2">
      <c r="A4">
        <v>1</v>
      </c>
      <c r="B4">
        <v>1</v>
      </c>
      <c r="C4" s="5">
        <v>116</v>
      </c>
      <c r="D4" s="3">
        <f t="shared" ref="D4:D15" si="0">C4/AVERAGE($C$4:$C$15)</f>
        <v>0.5846283074338513</v>
      </c>
      <c r="E4" s="3"/>
      <c r="F4" s="10">
        <f>INTERCEPT(E16:E51,B16:B51)</f>
        <v>200.00648148148147</v>
      </c>
      <c r="G4" s="25">
        <f>SLOPE(E16:E51,B16:B51)</f>
        <v>-0.24444444444444441</v>
      </c>
      <c r="H4" s="12">
        <f>$F$4+$G$4*B4</f>
        <v>199.76203703703703</v>
      </c>
      <c r="I4" s="21">
        <f>C4/H4</f>
        <v>0.58069091465308265</v>
      </c>
      <c r="J4" s="6">
        <f>$P$2*(C4/I4)+(1-$P$2)*(J3+K3)</f>
        <v>199.76203703703703</v>
      </c>
      <c r="K4" s="3">
        <f>$P$3*(J4-J3)+(1-$P$3)*K3</f>
        <v>-0.24444444444444308</v>
      </c>
      <c r="L4" s="6">
        <f>(J3+K3)*I4</f>
        <v>116</v>
      </c>
      <c r="M4" s="19">
        <f>(L4-C4)^2</f>
        <v>0</v>
      </c>
      <c r="N4" s="4"/>
      <c r="O4" s="4" t="s">
        <v>13</v>
      </c>
      <c r="P4" s="2">
        <v>0.3</v>
      </c>
    </row>
    <row r="5" spans="1:16" x14ac:dyDescent="0.2">
      <c r="A5">
        <v>2</v>
      </c>
      <c r="B5">
        <v>2</v>
      </c>
      <c r="C5" s="5">
        <v>112</v>
      </c>
      <c r="D5" s="3">
        <f t="shared" si="0"/>
        <v>0.56446871062578752</v>
      </c>
      <c r="E5" s="3"/>
      <c r="F5" s="10"/>
      <c r="G5" s="11"/>
      <c r="H5" s="12">
        <f>$F$4+$G$4*B5</f>
        <v>199.51759259259259</v>
      </c>
      <c r="I5" s="22">
        <f t="shared" ref="I5:I15" si="1">C5/H5</f>
        <v>0.56135400665494084</v>
      </c>
      <c r="J5" s="6">
        <f>$P$2*(C5/I5)+(1-$P$2)*(J4+K4)</f>
        <v>199.51759259259259</v>
      </c>
      <c r="K5" s="3">
        <f>$P$3*(J5-J4)+(1-$P$3)*K4</f>
        <v>-0.24444444444444213</v>
      </c>
      <c r="L5" s="6">
        <f>(J4+K4)*I5</f>
        <v>112</v>
      </c>
      <c r="M5" s="19">
        <f t="shared" ref="M5:M51" si="2">(L5-C5)^2</f>
        <v>0</v>
      </c>
      <c r="N5" s="4"/>
      <c r="O5" s="4"/>
      <c r="P5" s="4"/>
    </row>
    <row r="6" spans="1:16" x14ac:dyDescent="0.2">
      <c r="A6">
        <v>3</v>
      </c>
      <c r="B6">
        <v>3</v>
      </c>
      <c r="C6" s="5">
        <v>128</v>
      </c>
      <c r="D6" s="3">
        <f t="shared" si="0"/>
        <v>0.64510709785804288</v>
      </c>
      <c r="E6" s="3"/>
      <c r="F6" s="10"/>
      <c r="G6" s="11"/>
      <c r="H6" s="12">
        <f t="shared" ref="H5:H51" si="3">$F$4+$G$4*B6</f>
        <v>199.27314814814815</v>
      </c>
      <c r="I6" s="22">
        <f t="shared" si="1"/>
        <v>0.64233440977627021</v>
      </c>
      <c r="J6" s="6">
        <f t="shared" ref="J6:J51" si="4">$P$2*(C6/I6)+(1-$P$2)*(J5+K5)</f>
        <v>199.27314814814815</v>
      </c>
      <c r="K6" s="3">
        <f t="shared" ref="K5:K15" si="5">$P$3*(J6-J5)+(1-$P$3)*K5</f>
        <v>-0.24444444444444149</v>
      </c>
      <c r="L6" s="6">
        <f t="shared" ref="L5:L15" si="6">(J5+K5)*I6</f>
        <v>128</v>
      </c>
      <c r="M6" s="19">
        <f t="shared" si="2"/>
        <v>0</v>
      </c>
      <c r="N6" s="4"/>
      <c r="O6" s="4" t="s">
        <v>8</v>
      </c>
      <c r="P6" s="6">
        <f>SQRT(AVERAGE(M4:M51))</f>
        <v>25.207043801612627</v>
      </c>
    </row>
    <row r="7" spans="1:16" x14ac:dyDescent="0.2">
      <c r="A7">
        <v>4</v>
      </c>
      <c r="B7">
        <v>4</v>
      </c>
      <c r="C7" s="5">
        <v>135</v>
      </c>
      <c r="D7" s="3">
        <f t="shared" si="0"/>
        <v>0.68038639227215458</v>
      </c>
      <c r="E7" s="3"/>
      <c r="F7" s="10"/>
      <c r="G7" s="11"/>
      <c r="H7" s="12">
        <f t="shared" si="3"/>
        <v>199.02870370370368</v>
      </c>
      <c r="I7" s="22">
        <f t="shared" si="1"/>
        <v>0.67829412284660229</v>
      </c>
      <c r="J7" s="6">
        <f t="shared" si="4"/>
        <v>199.02870370370371</v>
      </c>
      <c r="K7" s="3">
        <f t="shared" si="5"/>
        <v>-0.24444444444444105</v>
      </c>
      <c r="L7" s="6">
        <f t="shared" si="6"/>
        <v>135</v>
      </c>
      <c r="M7" s="19">
        <f t="shared" si="2"/>
        <v>0</v>
      </c>
      <c r="N7" s="4"/>
      <c r="O7" s="4"/>
      <c r="P7" s="4"/>
    </row>
    <row r="8" spans="1:16" x14ac:dyDescent="0.2">
      <c r="A8">
        <v>5</v>
      </c>
      <c r="B8">
        <v>5</v>
      </c>
      <c r="C8" s="5">
        <v>128</v>
      </c>
      <c r="D8" s="3">
        <f t="shared" si="0"/>
        <v>0.64510709785804288</v>
      </c>
      <c r="E8" s="3"/>
      <c r="F8" s="10"/>
      <c r="G8" s="11"/>
      <c r="H8" s="12">
        <f t="shared" si="3"/>
        <v>198.78425925925924</v>
      </c>
      <c r="I8" s="22">
        <f t="shared" si="1"/>
        <v>0.64391416340998764</v>
      </c>
      <c r="J8" s="6">
        <f t="shared" si="4"/>
        <v>198.78425925925927</v>
      </c>
      <c r="K8" s="3">
        <f t="shared" si="5"/>
        <v>-0.24444444444444072</v>
      </c>
      <c r="L8" s="6">
        <f t="shared" si="6"/>
        <v>128.00000000000003</v>
      </c>
      <c r="M8" s="19">
        <f t="shared" si="2"/>
        <v>8.0779356694631609E-28</v>
      </c>
      <c r="N8" s="4"/>
      <c r="O8" s="4"/>
      <c r="P8" s="4"/>
    </row>
    <row r="9" spans="1:16" x14ac:dyDescent="0.2">
      <c r="A9">
        <v>6</v>
      </c>
      <c r="B9">
        <v>6</v>
      </c>
      <c r="C9" s="5">
        <v>251</v>
      </c>
      <c r="D9" s="3">
        <f t="shared" si="0"/>
        <v>1.2650146997060059</v>
      </c>
      <c r="E9" s="3"/>
      <c r="F9" s="26" t="s">
        <v>14</v>
      </c>
      <c r="G9" s="27"/>
      <c r="H9" s="12">
        <f t="shared" si="3"/>
        <v>198.5398148148148</v>
      </c>
      <c r="I9" s="22">
        <f t="shared" si="1"/>
        <v>1.2642300499480001</v>
      </c>
      <c r="J9" s="6">
        <f t="shared" si="4"/>
        <v>198.53981481481483</v>
      </c>
      <c r="K9" s="3">
        <f t="shared" si="5"/>
        <v>-0.2444444444444405</v>
      </c>
      <c r="L9" s="6">
        <f t="shared" si="6"/>
        <v>251.00000000000006</v>
      </c>
      <c r="M9" s="19">
        <f t="shared" si="2"/>
        <v>3.2311742677852644E-27</v>
      </c>
      <c r="N9" s="4"/>
      <c r="O9" s="4"/>
      <c r="P9" s="4"/>
    </row>
    <row r="10" spans="1:16" x14ac:dyDescent="0.2">
      <c r="A10">
        <v>7</v>
      </c>
      <c r="B10">
        <v>7</v>
      </c>
      <c r="C10" s="5">
        <v>401</v>
      </c>
      <c r="D10" s="3">
        <f t="shared" si="0"/>
        <v>2.0209995800083997</v>
      </c>
      <c r="E10" s="3"/>
      <c r="F10" s="26"/>
      <c r="G10" s="27"/>
      <c r="H10" s="12">
        <f t="shared" si="3"/>
        <v>198.29537037037036</v>
      </c>
      <c r="I10" s="22">
        <f t="shared" si="1"/>
        <v>2.0222358154455335</v>
      </c>
      <c r="J10" s="6">
        <f t="shared" si="4"/>
        <v>198.29537037037039</v>
      </c>
      <c r="K10" s="3">
        <f t="shared" si="5"/>
        <v>-0.24444444444444033</v>
      </c>
      <c r="L10" s="6">
        <f t="shared" si="6"/>
        <v>401.00000000000006</v>
      </c>
      <c r="M10" s="19">
        <f t="shared" si="2"/>
        <v>3.2311742677852644E-27</v>
      </c>
      <c r="N10" s="4"/>
      <c r="O10" s="4"/>
      <c r="P10" s="4"/>
    </row>
    <row r="11" spans="1:16" x14ac:dyDescent="0.2">
      <c r="A11">
        <v>8</v>
      </c>
      <c r="B11">
        <v>8</v>
      </c>
      <c r="C11" s="5">
        <v>194</v>
      </c>
      <c r="D11" s="3">
        <f t="shared" si="0"/>
        <v>0.97774044519109626</v>
      </c>
      <c r="E11" s="3"/>
      <c r="F11" s="26"/>
      <c r="G11" s="27"/>
      <c r="H11" s="12">
        <f t="shared" si="3"/>
        <v>198.05092592592592</v>
      </c>
      <c r="I11" s="22">
        <f t="shared" si="1"/>
        <v>0.97954603894434189</v>
      </c>
      <c r="J11" s="6">
        <f t="shared" si="4"/>
        <v>198.05092592592595</v>
      </c>
      <c r="K11" s="3">
        <f t="shared" si="5"/>
        <v>-0.24444444444444022</v>
      </c>
      <c r="L11" s="6">
        <f t="shared" si="6"/>
        <v>194.00000000000003</v>
      </c>
      <c r="M11" s="19">
        <f t="shared" si="2"/>
        <v>8.0779356694631609E-28</v>
      </c>
      <c r="N11" s="4"/>
      <c r="O11" s="4"/>
      <c r="P11" s="4"/>
    </row>
    <row r="12" spans="1:16" x14ac:dyDescent="0.2">
      <c r="A12">
        <v>9</v>
      </c>
      <c r="B12">
        <v>9</v>
      </c>
      <c r="C12" s="5">
        <v>120</v>
      </c>
      <c r="D12" s="3">
        <f t="shared" si="0"/>
        <v>0.6047879042419152</v>
      </c>
      <c r="E12" s="3"/>
      <c r="F12" s="26"/>
      <c r="G12" s="27"/>
      <c r="H12" s="12">
        <f t="shared" si="3"/>
        <v>197.80648148148148</v>
      </c>
      <c r="I12" s="22">
        <f t="shared" si="1"/>
        <v>0.60665352874816858</v>
      </c>
      <c r="J12" s="6">
        <f t="shared" si="4"/>
        <v>197.80648148148151</v>
      </c>
      <c r="K12" s="3">
        <f t="shared" si="5"/>
        <v>-0.24444444444444013</v>
      </c>
      <c r="L12" s="6">
        <f t="shared" si="6"/>
        <v>120.00000000000001</v>
      </c>
      <c r="M12" s="19">
        <f t="shared" si="2"/>
        <v>2.0194839173657902E-28</v>
      </c>
      <c r="N12" s="4"/>
      <c r="O12" s="4"/>
      <c r="P12" s="4"/>
    </row>
    <row r="13" spans="1:16" x14ac:dyDescent="0.2">
      <c r="A13">
        <v>10</v>
      </c>
      <c r="B13">
        <v>10</v>
      </c>
      <c r="C13" s="5">
        <v>151</v>
      </c>
      <c r="D13" s="3">
        <f t="shared" si="0"/>
        <v>0.76102477950440994</v>
      </c>
      <c r="E13" s="3"/>
      <c r="F13" s="26"/>
      <c r="G13" s="27"/>
      <c r="H13" s="12">
        <f t="shared" si="3"/>
        <v>197.56203703703702</v>
      </c>
      <c r="I13" s="22">
        <f t="shared" si="1"/>
        <v>0.764316881242179</v>
      </c>
      <c r="J13" s="6">
        <f t="shared" si="4"/>
        <v>197.56203703703707</v>
      </c>
      <c r="K13" s="3">
        <f t="shared" si="5"/>
        <v>-0.24444444444444008</v>
      </c>
      <c r="L13" s="6">
        <f t="shared" si="6"/>
        <v>151.00000000000003</v>
      </c>
      <c r="M13" s="19">
        <f t="shared" si="2"/>
        <v>8.0779356694631609E-28</v>
      </c>
      <c r="N13" s="4"/>
      <c r="O13" s="4"/>
      <c r="P13" s="4"/>
    </row>
    <row r="14" spans="1:16" ht="15" customHeight="1" x14ac:dyDescent="0.2">
      <c r="A14">
        <v>11</v>
      </c>
      <c r="B14">
        <v>11</v>
      </c>
      <c r="C14" s="5">
        <v>525</v>
      </c>
      <c r="D14" s="3">
        <f t="shared" si="0"/>
        <v>2.6459470810583792</v>
      </c>
      <c r="E14" s="3"/>
      <c r="F14" s="26"/>
      <c r="G14" s="27"/>
      <c r="H14" s="12">
        <f t="shared" si="3"/>
        <v>197.31759259259258</v>
      </c>
      <c r="I14" s="22">
        <f t="shared" si="1"/>
        <v>2.6606852085611186</v>
      </c>
      <c r="J14" s="6">
        <f t="shared" si="4"/>
        <v>197.31759259259263</v>
      </c>
      <c r="K14" s="3">
        <f t="shared" si="5"/>
        <v>-0.24444444444444005</v>
      </c>
      <c r="L14" s="6">
        <f t="shared" si="6"/>
        <v>525.00000000000011</v>
      </c>
      <c r="M14" s="19">
        <f t="shared" si="2"/>
        <v>1.2924697071141057E-26</v>
      </c>
      <c r="N14" s="4"/>
      <c r="O14" s="4"/>
      <c r="P14" s="4"/>
    </row>
    <row r="15" spans="1:16" ht="15" customHeight="1" thickBot="1" x14ac:dyDescent="0.25">
      <c r="A15">
        <v>12</v>
      </c>
      <c r="B15">
        <v>12</v>
      </c>
      <c r="C15" s="5">
        <v>120</v>
      </c>
      <c r="D15" s="3">
        <f t="shared" si="0"/>
        <v>0.6047879042419152</v>
      </c>
      <c r="E15" s="3"/>
      <c r="F15" s="26"/>
      <c r="G15" s="27"/>
      <c r="H15" s="12">
        <f t="shared" si="3"/>
        <v>197.07314814814814</v>
      </c>
      <c r="I15" s="23">
        <f>C15/H15</f>
        <v>0.60891096086713437</v>
      </c>
      <c r="J15" s="6">
        <f>$P$2*(C15/I15)+(1-$P$2)*(J14+K14)</f>
        <v>197.07314814814819</v>
      </c>
      <c r="K15" s="3">
        <f t="shared" si="5"/>
        <v>-0.24444444444444002</v>
      </c>
      <c r="L15" s="6">
        <f t="shared" si="6"/>
        <v>120.00000000000004</v>
      </c>
      <c r="M15" s="19">
        <f t="shared" si="2"/>
        <v>1.8175355256292112E-27</v>
      </c>
      <c r="N15" s="4"/>
      <c r="O15" s="4"/>
      <c r="P15" s="4"/>
    </row>
    <row r="16" spans="1:16" ht="15" customHeight="1" x14ac:dyDescent="0.2">
      <c r="A16">
        <v>1</v>
      </c>
      <c r="B16">
        <v>13</v>
      </c>
      <c r="C16" s="5">
        <v>140</v>
      </c>
      <c r="D16" s="3" t="e">
        <f>#REF!*C16/#REF!+(1-#REF!)*D4</f>
        <v>#REF!</v>
      </c>
      <c r="E16" s="3">
        <f>AVERAGE(C4:C15)</f>
        <v>198.41666666666666</v>
      </c>
      <c r="F16" s="26"/>
      <c r="G16" s="27"/>
      <c r="H16" s="12">
        <f t="shared" si="3"/>
        <v>196.8287037037037</v>
      </c>
      <c r="I16" s="3">
        <f>$P$4*(C4/J4)+(1-$P$4)*I4</f>
        <v>0.58069091465308265</v>
      </c>
      <c r="J16" s="6">
        <f>$P$2*(C16/I16)+(1-$P$2)*(J15+K15)</f>
        <v>201.25504469987231</v>
      </c>
      <c r="K16" s="3">
        <f t="shared" ref="K16:K51" si="7">$P$3*(J16-J15)+(1-$P$3)*K15</f>
        <v>1.0834578544061286</v>
      </c>
      <c r="L16" s="6">
        <f t="shared" ref="L16:L51" si="8">(J15+K15)*I16</f>
        <v>114.29663998368433</v>
      </c>
      <c r="M16" s="19">
        <f t="shared" si="2"/>
        <v>660.66271612833509</v>
      </c>
      <c r="N16" s="6"/>
      <c r="O16" s="6"/>
      <c r="P16" s="6"/>
    </row>
    <row r="17" spans="1:34" ht="15" customHeight="1" x14ac:dyDescent="0.2">
      <c r="A17">
        <v>2</v>
      </c>
      <c r="B17">
        <v>14</v>
      </c>
      <c r="C17" s="5">
        <v>103</v>
      </c>
      <c r="D17" s="3" t="e">
        <f>#REF!*C17/#REF!+(1-#REF!)*D5</f>
        <v>#REF!</v>
      </c>
      <c r="E17" s="3">
        <f>AVERAGE(C5:C16)</f>
        <v>200.41666666666666</v>
      </c>
      <c r="F17" s="26"/>
      <c r="G17" s="27"/>
      <c r="H17" s="12">
        <f t="shared" si="3"/>
        <v>196.58425925925926</v>
      </c>
      <c r="I17" s="3">
        <f>$P$4*(C5/J5)+(1-$P$4)*I5</f>
        <v>0.56135400665494084</v>
      </c>
      <c r="J17" s="6">
        <f t="shared" si="4"/>
        <v>200.45314518906224</v>
      </c>
      <c r="K17" s="3">
        <f t="shared" si="7"/>
        <v>0.51785064484126786</v>
      </c>
      <c r="L17" s="6">
        <f t="shared" si="8"/>
        <v>113.58352910940519</v>
      </c>
      <c r="M17" s="19">
        <f t="shared" si="2"/>
        <v>112.01108840962704</v>
      </c>
      <c r="N17" s="6"/>
      <c r="O17" s="6"/>
      <c r="P17" s="6"/>
    </row>
    <row r="18" spans="1:34" ht="15" customHeight="1" x14ac:dyDescent="0.2">
      <c r="A18">
        <v>3</v>
      </c>
      <c r="B18">
        <v>15</v>
      </c>
      <c r="C18" s="5">
        <v>138</v>
      </c>
      <c r="D18" s="3" t="e">
        <f>#REF!*C18/#REF!+(1-#REF!)*D6</f>
        <v>#REF!</v>
      </c>
      <c r="E18" s="3">
        <f t="shared" ref="E17:E51" si="9">AVERAGE(C6:C17)</f>
        <v>199.66666666666666</v>
      </c>
      <c r="F18" s="26"/>
      <c r="G18" s="27"/>
      <c r="H18" s="12">
        <f t="shared" si="3"/>
        <v>196.33981481481482</v>
      </c>
      <c r="I18" s="3">
        <f>$P$4*(C6/J6)+(1-$P$4)*I6</f>
        <v>0.64233440977627021</v>
      </c>
      <c r="J18" s="6">
        <f t="shared" si="4"/>
        <v>202.3580325352354</v>
      </c>
      <c r="K18" s="3">
        <f t="shared" si="7"/>
        <v>0.93396165524083385</v>
      </c>
      <c r="L18" s="6">
        <f t="shared" si="8"/>
        <v>129.09058599111967</v>
      </c>
      <c r="M18" s="19">
        <f t="shared" si="2"/>
        <v>79.377657981633121</v>
      </c>
      <c r="N18" s="6"/>
    </row>
    <row r="19" spans="1:34" x14ac:dyDescent="0.2">
      <c r="A19">
        <v>4</v>
      </c>
      <c r="B19">
        <v>16</v>
      </c>
      <c r="C19" s="5">
        <v>135</v>
      </c>
      <c r="D19" s="3" t="e">
        <f>#REF!*C19/#REF!+(1-#REF!)*D7</f>
        <v>#REF!</v>
      </c>
      <c r="E19" s="3">
        <f t="shared" si="9"/>
        <v>200.5</v>
      </c>
      <c r="F19" s="26"/>
      <c r="G19" s="27"/>
      <c r="H19" s="12">
        <f t="shared" si="3"/>
        <v>196.09537037037038</v>
      </c>
      <c r="I19" s="3">
        <f>$P$4*(C7/J7)+(1-$P$4)*I7</f>
        <v>0.67829412284660218</v>
      </c>
      <c r="J19" s="6">
        <f t="shared" si="4"/>
        <v>202.86566514179898</v>
      </c>
      <c r="K19" s="3">
        <f t="shared" si="7"/>
        <v>0.80606294063766049</v>
      </c>
      <c r="L19" s="6">
        <f t="shared" si="8"/>
        <v>137.89176488116561</v>
      </c>
      <c r="M19" s="19">
        <f t="shared" si="2"/>
        <v>8.3623041279427746</v>
      </c>
      <c r="N19" s="6"/>
    </row>
    <row r="20" spans="1:34" x14ac:dyDescent="0.2">
      <c r="A20">
        <v>5</v>
      </c>
      <c r="B20">
        <v>17</v>
      </c>
      <c r="C20" s="5">
        <v>125</v>
      </c>
      <c r="D20" s="3" t="e">
        <f>#REF!*C20/#REF!+(1-#REF!)*D8</f>
        <v>#REF!</v>
      </c>
      <c r="E20" s="3">
        <f t="shared" si="9"/>
        <v>200.5</v>
      </c>
      <c r="F20" s="26"/>
      <c r="G20" s="27"/>
      <c r="H20" s="12">
        <f t="shared" si="3"/>
        <v>195.85092592592591</v>
      </c>
      <c r="I20" s="3">
        <f t="shared" ref="I17:I51" si="10">$P$4*(C8/J8)+(1-$P$4)*I8</f>
        <v>0.64391416340998753</v>
      </c>
      <c r="J20" s="6">
        <f t="shared" si="4"/>
        <v>202.71708059248004</v>
      </c>
      <c r="K20" s="3">
        <f t="shared" si="7"/>
        <v>0.51966869365068025</v>
      </c>
      <c r="L20" s="6">
        <f t="shared" si="8"/>
        <v>131.14711039846867</v>
      </c>
      <c r="M20" s="19">
        <f t="shared" si="2"/>
        <v>37.78696625096164</v>
      </c>
      <c r="N20" s="6"/>
    </row>
    <row r="21" spans="1:34" x14ac:dyDescent="0.2">
      <c r="A21">
        <v>6</v>
      </c>
      <c r="B21">
        <v>18</v>
      </c>
      <c r="C21" s="5">
        <v>251</v>
      </c>
      <c r="D21" s="3" t="e">
        <f>#REF!*C21/#REF!+(1-#REF!)*D9</f>
        <v>#REF!</v>
      </c>
      <c r="E21" s="3">
        <f t="shared" si="9"/>
        <v>200.25</v>
      </c>
      <c r="F21" s="26"/>
      <c r="G21" s="27"/>
      <c r="H21" s="12">
        <f t="shared" si="3"/>
        <v>195.60648148148147</v>
      </c>
      <c r="I21" s="3">
        <f t="shared" si="10"/>
        <v>1.2642300499479999</v>
      </c>
      <c r="J21" s="6">
        <f t="shared" si="4"/>
        <v>202.76705583899917</v>
      </c>
      <c r="K21" s="3">
        <f t="shared" si="7"/>
        <v>0.37876065951121363</v>
      </c>
      <c r="L21" s="6">
        <f t="shared" si="8"/>
        <v>256.93800570127416</v>
      </c>
      <c r="M21" s="19">
        <f t="shared" si="2"/>
        <v>35.259911708364484</v>
      </c>
      <c r="N21" s="6"/>
    </row>
    <row r="22" spans="1:34" x14ac:dyDescent="0.2">
      <c r="A22">
        <v>7</v>
      </c>
      <c r="B22">
        <v>19</v>
      </c>
      <c r="C22" s="5">
        <v>396</v>
      </c>
      <c r="D22" s="3" t="e">
        <f>#REF!*C22/#REF!+(1-#REF!)*D10</f>
        <v>#REF!</v>
      </c>
      <c r="E22" s="3">
        <f t="shared" si="9"/>
        <v>200.25</v>
      </c>
      <c r="F22" s="26"/>
      <c r="G22" s="27"/>
      <c r="H22" s="12">
        <f t="shared" si="3"/>
        <v>195.36203703703703</v>
      </c>
      <c r="I22" s="3">
        <f t="shared" si="10"/>
        <v>2.0222358154455335</v>
      </c>
      <c r="J22" s="6">
        <f t="shared" si="4"/>
        <v>202.41352080044658</v>
      </c>
      <c r="K22" s="3">
        <f t="shared" si="7"/>
        <v>0.15907195009207165</v>
      </c>
      <c r="L22" s="6">
        <f t="shared" si="8"/>
        <v>410.80874588121389</v>
      </c>
      <c r="M22" s="19">
        <f t="shared" si="2"/>
        <v>219.2989545743695</v>
      </c>
      <c r="N22" s="6"/>
      <c r="O22" s="6"/>
    </row>
    <row r="23" spans="1:34" x14ac:dyDescent="0.2">
      <c r="A23">
        <v>8</v>
      </c>
      <c r="B23">
        <v>20</v>
      </c>
      <c r="C23" s="5">
        <v>202</v>
      </c>
      <c r="D23" s="3" t="e">
        <f>#REF!*C23/#REF!+(1-#REF!)*D11</f>
        <v>#REF!</v>
      </c>
      <c r="E23" s="3">
        <f t="shared" si="9"/>
        <v>199.83333333333334</v>
      </c>
      <c r="F23" s="26"/>
      <c r="G23" s="27"/>
      <c r="H23" s="12">
        <f t="shared" si="3"/>
        <v>195.11759259259259</v>
      </c>
      <c r="I23" s="3">
        <f>$P$4*(C11/J11)+(1-$P$4)*I11</f>
        <v>0.97954603894434178</v>
      </c>
      <c r="J23" s="6">
        <f t="shared" si="4"/>
        <v>202.93713091725647</v>
      </c>
      <c r="K23" s="3">
        <f>$P$3*(J23-J22)+(1-$P$3)*K22</f>
        <v>0.26843340010741751</v>
      </c>
      <c r="L23" s="6">
        <f t="shared" si="8"/>
        <v>198.42918082747542</v>
      </c>
      <c r="M23" s="19">
        <f t="shared" si="2"/>
        <v>12.750749562869125</v>
      </c>
      <c r="N23" s="6"/>
      <c r="O23" s="6"/>
    </row>
    <row r="24" spans="1:34" x14ac:dyDescent="0.2">
      <c r="A24">
        <v>9</v>
      </c>
      <c r="B24">
        <v>21</v>
      </c>
      <c r="C24" s="5">
        <v>90</v>
      </c>
      <c r="D24" s="3" t="e">
        <f>#REF!*C24/#REF!+(1-#REF!)*D12</f>
        <v>#REF!</v>
      </c>
      <c r="E24" s="3">
        <f t="shared" si="9"/>
        <v>200.5</v>
      </c>
      <c r="F24" s="26"/>
      <c r="G24" s="27"/>
      <c r="H24" s="12">
        <f t="shared" si="3"/>
        <v>194.87314814814815</v>
      </c>
      <c r="I24" s="3">
        <f t="shared" si="10"/>
        <v>0.60665352874816847</v>
      </c>
      <c r="J24" s="6">
        <f>$P$2*(C24/I24)+(1-$P$2)*(J23+K23)</f>
        <v>197.72049399673864</v>
      </c>
      <c r="K24" s="3">
        <f t="shared" si="7"/>
        <v>-1.3770876960801561</v>
      </c>
      <c r="L24" s="6">
        <f t="shared" si="8"/>
        <v>123.27537265439172</v>
      </c>
      <c r="M24" s="19">
        <f t="shared" si="2"/>
        <v>1107.2504252886401</v>
      </c>
      <c r="N24" s="6"/>
      <c r="O24" s="6" t="s">
        <v>18</v>
      </c>
      <c r="P24" t="s">
        <v>19</v>
      </c>
    </row>
    <row r="25" spans="1:34" x14ac:dyDescent="0.2">
      <c r="A25">
        <v>10</v>
      </c>
      <c r="B25">
        <v>22</v>
      </c>
      <c r="C25" s="5">
        <v>148</v>
      </c>
      <c r="D25" s="3" t="e">
        <f>#REF!*C25/#REF!+(1-#REF!)*D13</f>
        <v>#REF!</v>
      </c>
      <c r="E25" s="3">
        <f t="shared" si="9"/>
        <v>198</v>
      </c>
      <c r="F25" s="26"/>
      <c r="G25" s="27"/>
      <c r="H25" s="12">
        <f t="shared" si="3"/>
        <v>194.62870370370371</v>
      </c>
      <c r="I25" s="3">
        <f t="shared" si="10"/>
        <v>0.76431688124217878</v>
      </c>
      <c r="J25" s="6">
        <f t="shared" si="4"/>
        <v>196.07276201594459</v>
      </c>
      <c r="K25" s="3">
        <f t="shared" si="7"/>
        <v>-1.4582809814943238</v>
      </c>
      <c r="L25" s="6">
        <f t="shared" si="8"/>
        <v>150.06857995618523</v>
      </c>
      <c r="M25" s="19">
        <f t="shared" si="2"/>
        <v>4.2790230351312966</v>
      </c>
      <c r="N25" s="6"/>
      <c r="O25" s="6" t="s">
        <v>20</v>
      </c>
      <c r="P25" t="s">
        <v>21</v>
      </c>
      <c r="AF25" t="s">
        <v>4</v>
      </c>
      <c r="AG25" t="s">
        <v>5</v>
      </c>
      <c r="AH25" t="s">
        <v>13</v>
      </c>
    </row>
    <row r="26" spans="1:34" x14ac:dyDescent="0.2">
      <c r="A26">
        <v>11</v>
      </c>
      <c r="B26">
        <v>23</v>
      </c>
      <c r="C26" s="5">
        <v>423</v>
      </c>
      <c r="D26" s="3" t="e">
        <f>#REF!*C26/#REF!+(1-#REF!)*D14</f>
        <v>#REF!</v>
      </c>
      <c r="E26" s="3">
        <f t="shared" si="9"/>
        <v>197.75</v>
      </c>
      <c r="F26" s="26"/>
      <c r="G26" s="27"/>
      <c r="H26" s="12">
        <f t="shared" si="3"/>
        <v>194.38425925925924</v>
      </c>
      <c r="I26" s="3">
        <f t="shared" si="10"/>
        <v>2.6606852085611181</v>
      </c>
      <c r="J26" s="6">
        <f>$P$2*(C26/I26)+(1-$P$2)*(J25+K25)</f>
        <v>191.05119324846555</v>
      </c>
      <c r="K26" s="3">
        <f t="shared" si="7"/>
        <v>-2.5272673172897382</v>
      </c>
      <c r="L26" s="6">
        <f t="shared" si="8"/>
        <v>517.8078710601601</v>
      </c>
      <c r="M26" s="19">
        <f t="shared" si="2"/>
        <v>8988.5324149599419</v>
      </c>
      <c r="N26" s="6"/>
      <c r="O26" s="6" t="s">
        <v>22</v>
      </c>
      <c r="P26" t="s">
        <v>23</v>
      </c>
      <c r="AF26">
        <v>0.1</v>
      </c>
      <c r="AG26">
        <v>0.2</v>
      </c>
      <c r="AH26">
        <v>0.3</v>
      </c>
    </row>
    <row r="27" spans="1:34" x14ac:dyDescent="0.2">
      <c r="A27">
        <v>12</v>
      </c>
      <c r="B27">
        <v>24</v>
      </c>
      <c r="C27" s="5">
        <v>115</v>
      </c>
      <c r="D27" s="3" t="e">
        <f>#REF!*C27/#REF!+(1-#REF!)*D15</f>
        <v>#REF!</v>
      </c>
      <c r="E27" s="3">
        <f t="shared" si="9"/>
        <v>189.25</v>
      </c>
      <c r="F27" s="26"/>
      <c r="G27" s="27"/>
      <c r="H27" s="12">
        <f t="shared" si="3"/>
        <v>194.1398148148148</v>
      </c>
      <c r="I27" s="3">
        <f t="shared" si="10"/>
        <v>0.60891096086713425</v>
      </c>
      <c r="J27" s="6">
        <f t="shared" si="4"/>
        <v>188.55771003558911</v>
      </c>
      <c r="K27" s="3">
        <f t="shared" si="7"/>
        <v>-2.5171320859657489</v>
      </c>
      <c r="L27" s="6">
        <f>(J26+K26)*I27</f>
        <v>114.79428488519672</v>
      </c>
      <c r="M27" s="19">
        <f t="shared" si="2"/>
        <v>4.2318708458527893E-2</v>
      </c>
      <c r="N27" s="6"/>
      <c r="O27" s="6" t="s">
        <v>24</v>
      </c>
      <c r="P27" t="s">
        <v>25</v>
      </c>
    </row>
    <row r="28" spans="1:34" x14ac:dyDescent="0.2">
      <c r="A28">
        <v>1</v>
      </c>
      <c r="B28">
        <v>25</v>
      </c>
      <c r="C28" s="5">
        <v>145</v>
      </c>
      <c r="D28" s="3" t="e">
        <f>#REF!*C28/#REF!+(1-#REF!)*D16</f>
        <v>#REF!</v>
      </c>
      <c r="E28" s="3">
        <f t="shared" si="9"/>
        <v>188.83333333333334</v>
      </c>
      <c r="F28" s="26"/>
      <c r="G28" s="27"/>
      <c r="H28" s="12">
        <f t="shared" si="3"/>
        <v>193.89537037037036</v>
      </c>
      <c r="I28" s="3">
        <f t="shared" si="10"/>
        <v>0.61517406122341867</v>
      </c>
      <c r="J28" s="6">
        <f t="shared" si="4"/>
        <v>191.00708483543337</v>
      </c>
      <c r="K28" s="3">
        <f t="shared" si="7"/>
        <v>-1.0271800202227448</v>
      </c>
      <c r="L28" s="6">
        <f t="shared" si="8"/>
        <v>114.44733788962179</v>
      </c>
      <c r="M28" s="19">
        <f t="shared" si="2"/>
        <v>933.46516203094018</v>
      </c>
      <c r="N28" s="6"/>
      <c r="O28" s="6"/>
      <c r="P28" s="6"/>
      <c r="W28" t="s">
        <v>26</v>
      </c>
      <c r="X28" t="s">
        <v>27</v>
      </c>
      <c r="Y28" t="s">
        <v>28</v>
      </c>
      <c r="Z28" t="s">
        <v>6</v>
      </c>
      <c r="AA28" t="s">
        <v>2</v>
      </c>
      <c r="AB28" t="s">
        <v>3</v>
      </c>
      <c r="AC28" t="s">
        <v>29</v>
      </c>
    </row>
    <row r="29" spans="1:34" x14ac:dyDescent="0.2">
      <c r="A29">
        <v>2</v>
      </c>
      <c r="B29">
        <v>26</v>
      </c>
      <c r="C29" s="5">
        <v>116</v>
      </c>
      <c r="D29" s="3" t="e">
        <f>#REF!*C29/#REF!+(1-#REF!)*D17</f>
        <v>#REF!</v>
      </c>
      <c r="E29" s="3">
        <f t="shared" si="9"/>
        <v>189.25</v>
      </c>
      <c r="F29" s="26"/>
      <c r="G29" s="27"/>
      <c r="H29" s="12">
        <f t="shared" si="3"/>
        <v>193.65092592592592</v>
      </c>
      <c r="I29" s="3">
        <f t="shared" si="10"/>
        <v>0.547098541334882</v>
      </c>
      <c r="J29" s="6">
        <f t="shared" si="4"/>
        <v>192.18467603672173</v>
      </c>
      <c r="K29" s="3">
        <f t="shared" si="7"/>
        <v>-0.36574865376941601</v>
      </c>
      <c r="L29" s="6">
        <f t="shared" si="8"/>
        <v>103.93772880734146</v>
      </c>
      <c r="M29" s="19">
        <f t="shared" si="2"/>
        <v>145.49838632524015</v>
      </c>
      <c r="N29" s="6"/>
      <c r="O29" s="6"/>
      <c r="P29" s="6"/>
      <c r="W29">
        <v>0</v>
      </c>
      <c r="AA29">
        <v>4.7300000000000004</v>
      </c>
      <c r="AB29">
        <v>0.06</v>
      </c>
    </row>
    <row r="30" spans="1:34" x14ac:dyDescent="0.2">
      <c r="A30">
        <v>3</v>
      </c>
      <c r="B30">
        <v>27</v>
      </c>
      <c r="C30" s="5">
        <v>126</v>
      </c>
      <c r="D30" s="3" t="e">
        <f>#REF!*C30/#REF!+(1-#REF!)*D18</f>
        <v>#REF!</v>
      </c>
      <c r="E30" s="3">
        <f t="shared" si="9"/>
        <v>190.33333333333334</v>
      </c>
      <c r="F30" s="10"/>
      <c r="G30" s="11"/>
      <c r="H30" s="12">
        <f t="shared" si="3"/>
        <v>193.40648148148148</v>
      </c>
      <c r="I30" s="3">
        <f t="shared" si="10"/>
        <v>0.65422196250773301</v>
      </c>
      <c r="J30" s="6">
        <f t="shared" si="4"/>
        <v>191.89655315990572</v>
      </c>
      <c r="K30" s="3">
        <f t="shared" si="7"/>
        <v>-0.34246092068339246</v>
      </c>
      <c r="L30" s="6">
        <f t="shared" si="8"/>
        <v>125.49215511860338</v>
      </c>
      <c r="M30" s="19">
        <f t="shared" si="2"/>
        <v>0.25790642356074894</v>
      </c>
      <c r="N30" s="6"/>
      <c r="O30" s="6"/>
      <c r="P30" s="6"/>
      <c r="W30">
        <v>1</v>
      </c>
      <c r="X30">
        <v>3.5</v>
      </c>
      <c r="Y30">
        <f>AA29+AB29</f>
        <v>4.79</v>
      </c>
      <c r="Z30">
        <v>0.73</v>
      </c>
      <c r="AA30">
        <v>4.79</v>
      </c>
      <c r="AB30">
        <v>0.06</v>
      </c>
      <c r="AC30">
        <v>3.54</v>
      </c>
    </row>
    <row r="31" spans="1:34" x14ac:dyDescent="0.2">
      <c r="A31">
        <v>4</v>
      </c>
      <c r="B31">
        <v>28</v>
      </c>
      <c r="C31" s="5">
        <v>150</v>
      </c>
      <c r="D31" s="3" t="e">
        <f>#REF!*C31/#REF!+(1-#REF!)*D19</f>
        <v>#REF!</v>
      </c>
      <c r="E31" s="3">
        <f t="shared" si="9"/>
        <v>189.33333333333334</v>
      </c>
      <c r="F31" s="10"/>
      <c r="G31" s="11"/>
      <c r="H31" s="12">
        <f t="shared" si="3"/>
        <v>193.16203703703704</v>
      </c>
      <c r="I31" s="3">
        <f t="shared" si="10"/>
        <v>0.6744453862091383</v>
      </c>
      <c r="J31" s="6">
        <f t="shared" si="4"/>
        <v>194.63917914251161</v>
      </c>
      <c r="K31" s="3">
        <f t="shared" si="7"/>
        <v>0.58306515030339123</v>
      </c>
      <c r="L31" s="6">
        <f t="shared" si="8"/>
        <v>129.19277372022322</v>
      </c>
      <c r="M31" s="19">
        <f t="shared" si="2"/>
        <v>432.94066545783369</v>
      </c>
      <c r="N31" s="6"/>
      <c r="O31" s="6"/>
      <c r="P31" s="6"/>
      <c r="W31">
        <v>2</v>
      </c>
      <c r="X31">
        <v>5.2</v>
      </c>
      <c r="Y31">
        <v>4.8499999999999996</v>
      </c>
      <c r="Z31">
        <v>1.07</v>
      </c>
      <c r="AA31">
        <v>4.8499999999999996</v>
      </c>
      <c r="AB31">
        <v>0.06</v>
      </c>
      <c r="AC31">
        <v>5.26</v>
      </c>
    </row>
    <row r="32" spans="1:34" x14ac:dyDescent="0.2">
      <c r="A32">
        <v>5</v>
      </c>
      <c r="B32">
        <v>29</v>
      </c>
      <c r="C32" s="5">
        <v>122</v>
      </c>
      <c r="D32" s="3" t="e">
        <f>#REF!*C32/#REF!+(1-#REF!)*D20</f>
        <v>#REF!</v>
      </c>
      <c r="E32" s="3">
        <f t="shared" si="9"/>
        <v>190.58333333333334</v>
      </c>
      <c r="F32" s="10"/>
      <c r="G32" s="11"/>
      <c r="H32" s="12">
        <f t="shared" si="3"/>
        <v>192.9175925925926</v>
      </c>
      <c r="I32" s="3">
        <f t="shared" si="10"/>
        <v>0.63572679309695967</v>
      </c>
      <c r="J32" s="6">
        <f t="shared" si="4"/>
        <v>194.89065353270351</v>
      </c>
      <c r="K32" s="3">
        <f t="shared" si="7"/>
        <v>0.4835879222699444</v>
      </c>
      <c r="L32" s="6">
        <f t="shared" si="8"/>
        <v>124.10801130546251</v>
      </c>
      <c r="M32" s="19">
        <f t="shared" si="2"/>
        <v>4.4437116639577621</v>
      </c>
      <c r="N32" s="6"/>
      <c r="O32" s="6"/>
      <c r="P32" s="6"/>
      <c r="W32">
        <v>3</v>
      </c>
      <c r="X32">
        <v>6.1</v>
      </c>
      <c r="Y32">
        <v>4.91</v>
      </c>
      <c r="Z32">
        <v>1.24</v>
      </c>
      <c r="AA32" s="5">
        <v>4.91</v>
      </c>
      <c r="AB32" s="5">
        <v>0.06</v>
      </c>
      <c r="AC32" s="5">
        <v>6.17</v>
      </c>
    </row>
    <row r="33" spans="1:29" x14ac:dyDescent="0.2">
      <c r="A33">
        <v>6</v>
      </c>
      <c r="B33">
        <v>30</v>
      </c>
      <c r="C33" s="5">
        <v>246</v>
      </c>
      <c r="D33" s="3" t="e">
        <f>#REF!*C33/#REF!+(1-#REF!)*D21</f>
        <v>#REF!</v>
      </c>
      <c r="E33" s="3">
        <f t="shared" si="9"/>
        <v>190.33333333333334</v>
      </c>
      <c r="F33" s="10"/>
      <c r="G33" s="11"/>
      <c r="H33" s="12">
        <f t="shared" si="3"/>
        <v>192.67314814814813</v>
      </c>
      <c r="I33" s="3">
        <f t="shared" si="10"/>
        <v>1.2563231366049514</v>
      </c>
      <c r="J33" s="6">
        <f t="shared" si="4"/>
        <v>195.41776689421295</v>
      </c>
      <c r="K33" s="3">
        <f t="shared" si="7"/>
        <v>0.49664555404179178</v>
      </c>
      <c r="L33" s="6">
        <f t="shared" si="8"/>
        <v>245.45317983652538</v>
      </c>
      <c r="M33" s="19">
        <f t="shared" si="2"/>
        <v>0.29901229118241102</v>
      </c>
      <c r="N33" s="6"/>
      <c r="O33" s="6"/>
      <c r="P33" s="6"/>
      <c r="W33">
        <v>4</v>
      </c>
      <c r="X33">
        <v>5.3</v>
      </c>
      <c r="Y33">
        <v>4.97</v>
      </c>
      <c r="Z33">
        <v>1.07</v>
      </c>
      <c r="AA33" s="5">
        <v>4.97</v>
      </c>
      <c r="AB33" s="5">
        <v>0.06</v>
      </c>
      <c r="AC33" s="5">
        <v>5.36</v>
      </c>
    </row>
    <row r="34" spans="1:29" x14ac:dyDescent="0.2">
      <c r="A34">
        <v>7</v>
      </c>
      <c r="B34">
        <v>31</v>
      </c>
      <c r="C34" s="5">
        <v>284</v>
      </c>
      <c r="D34" s="3" t="e">
        <f>#REF!*C34/#REF!+(1-#REF!)*D22</f>
        <v>#REF!</v>
      </c>
      <c r="E34" s="3">
        <f t="shared" si="9"/>
        <v>189.91666666666666</v>
      </c>
      <c r="F34" s="10"/>
      <c r="G34" s="11"/>
      <c r="H34" s="12">
        <f t="shared" si="3"/>
        <v>192.42870370370369</v>
      </c>
      <c r="I34" s="3">
        <f t="shared" si="10"/>
        <v>2.0024823850812168</v>
      </c>
      <c r="J34" s="6">
        <f t="shared" si="4"/>
        <v>190.50536811817076</v>
      </c>
      <c r="K34" s="3">
        <f t="shared" si="7"/>
        <v>-1.1260677449834</v>
      </c>
      <c r="L34" s="6">
        <f t="shared" si="8"/>
        <v>392.3151599111664</v>
      </c>
      <c r="M34" s="19">
        <f t="shared" si="2"/>
        <v>11732.17386658155</v>
      </c>
      <c r="N34" s="6"/>
      <c r="O34" s="6"/>
      <c r="P34" s="6"/>
      <c r="W34">
        <v>5</v>
      </c>
      <c r="X34">
        <v>4.2</v>
      </c>
      <c r="Y34">
        <v>5.03</v>
      </c>
      <c r="Z34">
        <v>0.73</v>
      </c>
      <c r="AA34" s="5">
        <v>5.0999999999999996</v>
      </c>
      <c r="AB34" s="5">
        <v>7.0000000000000007E-2</v>
      </c>
      <c r="AC34" s="5">
        <v>3.78</v>
      </c>
    </row>
    <row r="35" spans="1:29" x14ac:dyDescent="0.2">
      <c r="A35">
        <v>8</v>
      </c>
      <c r="B35">
        <v>32</v>
      </c>
      <c r="C35" s="5">
        <v>186</v>
      </c>
      <c r="D35" s="3" t="e">
        <f>#REF!*C35/#REF!+(1-#REF!)*D23</f>
        <v>#REF!</v>
      </c>
      <c r="E35" s="3">
        <f t="shared" si="9"/>
        <v>180.58333333333334</v>
      </c>
      <c r="F35" s="10"/>
      <c r="G35" s="11"/>
      <c r="H35" s="12">
        <f t="shared" si="3"/>
        <v>192.18425925925925</v>
      </c>
      <c r="I35" s="3">
        <f t="shared" si="10"/>
        <v>0.98429687567995483</v>
      </c>
      <c r="J35" s="6">
        <f t="shared" si="4"/>
        <v>189.33810815915095</v>
      </c>
      <c r="K35" s="3">
        <f t="shared" si="7"/>
        <v>-1.1384254091943249</v>
      </c>
      <c r="L35" s="6">
        <f t="shared" si="8"/>
        <v>186.40545367578403</v>
      </c>
      <c r="M35" s="19">
        <f t="shared" si="2"/>
        <v>0.16439268320678213</v>
      </c>
      <c r="N35" s="6"/>
      <c r="O35" s="6"/>
      <c r="P35" s="6"/>
      <c r="W35">
        <v>6</v>
      </c>
      <c r="X35">
        <v>5.0999999999999996</v>
      </c>
      <c r="Y35" s="5">
        <v>5.09</v>
      </c>
      <c r="Z35" s="5">
        <f>AH26*X31/AA31+(1-AH26)*Z31</f>
        <v>1.0706494845360826</v>
      </c>
      <c r="AA35" s="5">
        <f>AF26*(X35/Z35)+(1-AF26)*(AA34+AB34)</f>
        <v>5.1293463742019973</v>
      </c>
      <c r="AB35" s="5">
        <f>AG26*(AA35-AA34)+(1-AG26)*AB34</f>
        <v>6.186927484039955E-2</v>
      </c>
      <c r="AC35" s="5">
        <f>(AA35+AB35)*Z35</f>
        <v>5.5579723587628882</v>
      </c>
    </row>
    <row r="36" spans="1:29" x14ac:dyDescent="0.2">
      <c r="A36">
        <v>9</v>
      </c>
      <c r="B36">
        <v>33</v>
      </c>
      <c r="C36" s="5">
        <v>119</v>
      </c>
      <c r="D36" s="3" t="e">
        <f>#REF!*C36/#REF!+(1-#REF!)*D24</f>
        <v>#REF!</v>
      </c>
      <c r="E36" s="3">
        <f t="shared" si="9"/>
        <v>179.25</v>
      </c>
      <c r="F36" s="10"/>
      <c r="G36" s="11"/>
      <c r="H36" s="12">
        <f t="shared" si="3"/>
        <v>191.93981481481481</v>
      </c>
      <c r="I36" s="3">
        <f t="shared" si="10"/>
        <v>0.56121387585698179</v>
      </c>
      <c r="J36" s="6">
        <f t="shared" si="4"/>
        <v>190.58375185167145</v>
      </c>
      <c r="K36" s="3">
        <f t="shared" si="7"/>
        <v>-0.4232046786798766</v>
      </c>
      <c r="L36" s="6">
        <f t="shared" si="8"/>
        <v>105.62027339115751</v>
      </c>
      <c r="M36" s="19">
        <f t="shared" si="2"/>
        <v>179.01708412736772</v>
      </c>
      <c r="N36" s="6"/>
      <c r="O36" s="6"/>
      <c r="P36" s="6"/>
      <c r="W36">
        <v>7</v>
      </c>
      <c r="X36">
        <v>6.4</v>
      </c>
      <c r="Y36" s="5">
        <v>5.15</v>
      </c>
      <c r="Z36" s="5">
        <f>AH26*(X32/AA32)+(1-AH26)*Z32</f>
        <v>1.2407087576374745</v>
      </c>
      <c r="AA36" s="5"/>
      <c r="AB36" s="5"/>
      <c r="AC36" s="5"/>
    </row>
    <row r="37" spans="1:29" x14ac:dyDescent="0.2">
      <c r="A37">
        <v>10</v>
      </c>
      <c r="B37">
        <v>34</v>
      </c>
      <c r="C37" s="5">
        <v>148</v>
      </c>
      <c r="D37" s="3" t="e">
        <f>#REF!*C37/#REF!+(1-#REF!)*D25</f>
        <v>#REF!</v>
      </c>
      <c r="E37" s="3">
        <f t="shared" si="9"/>
        <v>181.66666666666666</v>
      </c>
      <c r="F37" s="10"/>
      <c r="G37" s="11"/>
      <c r="H37" s="12">
        <f t="shared" si="3"/>
        <v>191.69537037037037</v>
      </c>
      <c r="I37" s="3">
        <f t="shared" si="10"/>
        <v>0.76146836428129361</v>
      </c>
      <c r="J37" s="6">
        <f t="shared" si="4"/>
        <v>190.5806249258429</v>
      </c>
      <c r="K37" s="3">
        <f t="shared" si="7"/>
        <v>-0.29718135282447961</v>
      </c>
      <c r="L37" s="6">
        <f t="shared" si="8"/>
        <v>144.80124080665368</v>
      </c>
      <c r="M37" s="19">
        <f t="shared" si="2"/>
        <v>10.232060377017595</v>
      </c>
      <c r="N37" s="6"/>
      <c r="O37" s="6"/>
      <c r="P37" s="6"/>
      <c r="W37">
        <v>8</v>
      </c>
      <c r="X37">
        <v>5.2</v>
      </c>
      <c r="Y37" s="5">
        <v>5.21</v>
      </c>
      <c r="Z37" s="5">
        <v>1.07</v>
      </c>
      <c r="AA37" s="5"/>
      <c r="AB37" s="5"/>
      <c r="AC37" s="5"/>
    </row>
    <row r="38" spans="1:29" x14ac:dyDescent="0.2">
      <c r="A38">
        <v>11</v>
      </c>
      <c r="B38">
        <v>35</v>
      </c>
      <c r="C38" s="5">
        <v>533</v>
      </c>
      <c r="D38" s="3" t="e">
        <f>#REF!*C38/#REF!+(1-#REF!)*D26</f>
        <v>#REF!</v>
      </c>
      <c r="E38" s="3">
        <f t="shared" si="9"/>
        <v>181.66666666666666</v>
      </c>
      <c r="F38" s="10"/>
      <c r="G38" s="11"/>
      <c r="H38" s="12">
        <f t="shared" si="3"/>
        <v>191.45092592592593</v>
      </c>
      <c r="I38" s="3">
        <f t="shared" si="10"/>
        <v>2.5266995225730051</v>
      </c>
      <c r="J38" s="6">
        <f t="shared" si="4"/>
        <v>192.3498117147015</v>
      </c>
      <c r="K38" s="3">
        <f t="shared" si="7"/>
        <v>0.32272908968044556</v>
      </c>
      <c r="L38" s="6">
        <f t="shared" si="8"/>
        <v>480.78908602949298</v>
      </c>
      <c r="M38" s="19">
        <f t="shared" si="2"/>
        <v>2725.9795376356851</v>
      </c>
      <c r="N38" s="6"/>
      <c r="O38" s="6"/>
      <c r="P38" s="6"/>
      <c r="W38">
        <v>9</v>
      </c>
      <c r="X38">
        <v>4.3</v>
      </c>
      <c r="Y38">
        <v>5.27</v>
      </c>
      <c r="Z38">
        <v>0.76</v>
      </c>
    </row>
    <row r="39" spans="1:29" x14ac:dyDescent="0.2">
      <c r="A39">
        <v>12</v>
      </c>
      <c r="B39">
        <v>36</v>
      </c>
      <c r="C39" s="5">
        <v>114</v>
      </c>
      <c r="D39" s="3" t="e">
        <f>#REF!*C39/#REF!+(1-#REF!)*D27</f>
        <v>#REF!</v>
      </c>
      <c r="E39" s="3">
        <f t="shared" si="9"/>
        <v>190.83333333333334</v>
      </c>
      <c r="F39" s="10"/>
      <c r="G39" s="11"/>
      <c r="H39" s="12">
        <f t="shared" si="3"/>
        <v>191.20648148148146</v>
      </c>
      <c r="I39" s="3">
        <f t="shared" si="10"/>
        <v>0.60920552893855606</v>
      </c>
      <c r="J39" s="6">
        <f t="shared" si="4"/>
        <v>192.11818320711043</v>
      </c>
      <c r="K39" s="3">
        <f t="shared" si="7"/>
        <v>0.15642181049899134</v>
      </c>
      <c r="L39" s="6">
        <f t="shared" si="8"/>
        <v>117.37717713266903</v>
      </c>
      <c r="M39" s="19">
        <f t="shared" si="2"/>
        <v>11.40532538542263</v>
      </c>
      <c r="N39" s="6"/>
      <c r="O39" s="6"/>
      <c r="P39" s="6"/>
      <c r="W39">
        <v>10</v>
      </c>
      <c r="X39">
        <v>5.4</v>
      </c>
      <c r="Y39">
        <v>5.33</v>
      </c>
      <c r="Z39">
        <f>AH26*X35/AA35+(1-AH26)*Z35</f>
        <v>1.047738258252948</v>
      </c>
    </row>
    <row r="40" spans="1:29" x14ac:dyDescent="0.2">
      <c r="B40" s="5">
        <v>37</v>
      </c>
      <c r="C40" s="5">
        <v>106</v>
      </c>
      <c r="E40" s="3">
        <f t="shared" si="9"/>
        <v>190.75</v>
      </c>
      <c r="F40" s="13"/>
      <c r="G40" s="14"/>
      <c r="H40" s="12">
        <f t="shared" si="3"/>
        <v>190.96203703703702</v>
      </c>
      <c r="I40" s="3">
        <f t="shared" si="10"/>
        <v>0.65836208630065296</v>
      </c>
      <c r="J40" s="6">
        <f t="shared" si="4"/>
        <v>189.14770714022677</v>
      </c>
      <c r="K40" s="3">
        <f t="shared" si="7"/>
        <v>-0.78164755271580488</v>
      </c>
      <c r="L40" s="6">
        <f t="shared" si="8"/>
        <v>126.58631010202733</v>
      </c>
      <c r="M40" s="19">
        <f t="shared" si="2"/>
        <v>423.79616361683236</v>
      </c>
    </row>
    <row r="41" spans="1:29" x14ac:dyDescent="0.2">
      <c r="B41" s="5">
        <v>38</v>
      </c>
      <c r="C41" s="5">
        <v>102</v>
      </c>
      <c r="E41" s="3">
        <f t="shared" si="9"/>
        <v>187.5</v>
      </c>
      <c r="F41" s="13"/>
      <c r="G41" s="14"/>
      <c r="H41" s="12">
        <f t="shared" si="3"/>
        <v>190.71759259259258</v>
      </c>
      <c r="I41" s="3">
        <f t="shared" si="10"/>
        <v>0.56404481035684872</v>
      </c>
      <c r="J41" s="6">
        <f t="shared" si="4"/>
        <v>187.61312324633312</v>
      </c>
      <c r="K41" s="3">
        <f t="shared" si="7"/>
        <v>-1.0075284550691594</v>
      </c>
      <c r="L41" s="6">
        <f t="shared" si="8"/>
        <v>106.24689835770448</v>
      </c>
      <c r="M41" s="19">
        <f t="shared" si="2"/>
        <v>18.036145660673018</v>
      </c>
    </row>
    <row r="42" spans="1:29" x14ac:dyDescent="0.2">
      <c r="B42" s="5">
        <v>39</v>
      </c>
      <c r="C42" s="5">
        <v>125</v>
      </c>
      <c r="E42" s="3">
        <f t="shared" si="9"/>
        <v>186.33333333333334</v>
      </c>
      <c r="F42" s="13"/>
      <c r="G42" s="14"/>
      <c r="H42" s="12">
        <f t="shared" si="3"/>
        <v>190.47314814814814</v>
      </c>
      <c r="I42" s="3">
        <f t="shared" si="10"/>
        <v>0.65493650435707418</v>
      </c>
      <c r="J42" s="6">
        <f t="shared" si="4"/>
        <v>187.03085495547958</v>
      </c>
      <c r="K42" s="3">
        <f t="shared" si="7"/>
        <v>-0.87995040580447181</v>
      </c>
      <c r="L42" s="6">
        <f t="shared" si="8"/>
        <v>122.21481594606307</v>
      </c>
      <c r="M42" s="19">
        <f t="shared" si="2"/>
        <v>7.7572502143045554</v>
      </c>
    </row>
    <row r="43" spans="1:29" x14ac:dyDescent="0.2">
      <c r="B43" s="5">
        <v>40</v>
      </c>
      <c r="C43" s="5">
        <v>142</v>
      </c>
      <c r="E43" s="3">
        <f t="shared" si="9"/>
        <v>186.25</v>
      </c>
      <c r="F43" s="13"/>
      <c r="G43" s="14"/>
      <c r="H43" s="12">
        <f t="shared" si="3"/>
        <v>190.2287037037037</v>
      </c>
      <c r="I43" s="3">
        <f t="shared" si="10"/>
        <v>0.70330879963026849</v>
      </c>
      <c r="J43" s="6">
        <f t="shared" si="4"/>
        <v>187.7260918325448</v>
      </c>
      <c r="K43" s="3">
        <f t="shared" si="7"/>
        <v>-0.40739422094356637</v>
      </c>
      <c r="L43" s="6">
        <f t="shared" si="8"/>
        <v>130.9215692289207</v>
      </c>
      <c r="M43" s="19">
        <f t="shared" si="2"/>
        <v>122.73162834959663</v>
      </c>
    </row>
    <row r="44" spans="1:29" x14ac:dyDescent="0.2">
      <c r="B44" s="5">
        <v>41</v>
      </c>
      <c r="C44" s="5">
        <v>137</v>
      </c>
      <c r="E44" s="3">
        <f t="shared" si="9"/>
        <v>185.58333333333334</v>
      </c>
      <c r="F44" s="13"/>
      <c r="G44" s="14"/>
      <c r="H44" s="12">
        <f t="shared" si="3"/>
        <v>189.98425925925926</v>
      </c>
      <c r="I44" s="3">
        <f t="shared" si="10"/>
        <v>0.63280637058229361</v>
      </c>
      <c r="J44" s="6">
        <f t="shared" si="4"/>
        <v>190.23642026430002</v>
      </c>
      <c r="K44" s="3">
        <f t="shared" si="7"/>
        <v>0.46792257486607153</v>
      </c>
      <c r="L44" s="6">
        <f t="shared" si="8"/>
        <v>118.53646517779953</v>
      </c>
      <c r="M44" s="19">
        <f t="shared" si="2"/>
        <v>340.90211813060944</v>
      </c>
    </row>
    <row r="45" spans="1:29" x14ac:dyDescent="0.2">
      <c r="B45" s="5">
        <v>42</v>
      </c>
      <c r="C45" s="5">
        <v>261</v>
      </c>
      <c r="E45" s="3">
        <f t="shared" si="9"/>
        <v>186.83333333333334</v>
      </c>
      <c r="F45" s="13"/>
      <c r="G45" s="14"/>
      <c r="H45" s="12">
        <f t="shared" si="3"/>
        <v>189.73981481481479</v>
      </c>
      <c r="I45" s="3">
        <f t="shared" si="10"/>
        <v>1.2570786536005891</v>
      </c>
      <c r="J45" s="6">
        <f t="shared" si="4"/>
        <v>192.39633254935922</v>
      </c>
      <c r="K45" s="3">
        <f t="shared" si="7"/>
        <v>0.97551948792400767</v>
      </c>
      <c r="L45" s="6">
        <f t="shared" si="8"/>
        <v>239.73035853204405</v>
      </c>
      <c r="M45" s="19">
        <f t="shared" si="2"/>
        <v>452.39764817539134</v>
      </c>
    </row>
    <row r="46" spans="1:29" x14ac:dyDescent="0.2">
      <c r="B46" s="5">
        <v>43</v>
      </c>
      <c r="C46" s="5">
        <v>394</v>
      </c>
      <c r="E46" s="3">
        <f t="shared" si="9"/>
        <v>188.08333333333334</v>
      </c>
      <c r="F46" s="13"/>
      <c r="G46" s="14"/>
      <c r="H46" s="12">
        <f t="shared" si="3"/>
        <v>189.49537037037035</v>
      </c>
      <c r="I46" s="3">
        <f t="shared" si="10"/>
        <v>1.8489691614649975</v>
      </c>
      <c r="J46" s="6">
        <f t="shared" si="4"/>
        <v>195.34383781441761</v>
      </c>
      <c r="K46" s="3">
        <f t="shared" si="7"/>
        <v>1.5671152210643242</v>
      </c>
      <c r="L46" s="6">
        <f t="shared" si="8"/>
        <v>357.53859111230912</v>
      </c>
      <c r="M46" s="19">
        <f t="shared" si="2"/>
        <v>1329.4343380753835</v>
      </c>
    </row>
    <row r="47" spans="1:29" x14ac:dyDescent="0.2">
      <c r="B47" s="5">
        <v>44</v>
      </c>
      <c r="C47" s="5">
        <v>197</v>
      </c>
      <c r="E47" s="3">
        <f t="shared" si="9"/>
        <v>197.25</v>
      </c>
      <c r="F47" s="13"/>
      <c r="G47" s="14"/>
      <c r="H47" s="12">
        <f t="shared" si="3"/>
        <v>189.25092592592591</v>
      </c>
      <c r="I47" s="3">
        <f t="shared" si="10"/>
        <v>0.98371869047716576</v>
      </c>
      <c r="J47" s="6">
        <f t="shared" si="4"/>
        <v>197.24590805577606</v>
      </c>
      <c r="K47" s="3">
        <f t="shared" si="7"/>
        <v>1.6676017271525603</v>
      </c>
      <c r="L47" s="6">
        <f t="shared" si="8"/>
        <v>193.70498486067495</v>
      </c>
      <c r="M47" s="19">
        <f t="shared" si="2"/>
        <v>10.857124768381246</v>
      </c>
    </row>
    <row r="48" spans="1:29" x14ac:dyDescent="0.2">
      <c r="B48" s="5">
        <v>45</v>
      </c>
      <c r="C48" s="5">
        <v>125</v>
      </c>
      <c r="E48" s="3">
        <f t="shared" si="9"/>
        <v>198.16666666666666</v>
      </c>
      <c r="F48" s="13"/>
      <c r="G48" s="14"/>
      <c r="H48" s="12">
        <f t="shared" si="3"/>
        <v>189.00648148148147</v>
      </c>
      <c r="I48" s="3">
        <f t="shared" si="10"/>
        <v>0.58016893445609596</v>
      </c>
      <c r="J48" s="6">
        <f t="shared" si="4"/>
        <v>200.56760747937162</v>
      </c>
      <c r="K48" s="3">
        <f t="shared" si="7"/>
        <v>2.1638310360854605</v>
      </c>
      <c r="L48" s="6">
        <f t="shared" si="8"/>
        <v>115.40343901968392</v>
      </c>
      <c r="M48" s="19">
        <f t="shared" si="2"/>
        <v>92.093982648925206</v>
      </c>
    </row>
    <row r="49" spans="2:13" x14ac:dyDescent="0.2">
      <c r="B49" s="5">
        <v>46</v>
      </c>
      <c r="C49" s="5">
        <v>158</v>
      </c>
      <c r="E49" s="3">
        <f t="shared" si="9"/>
        <v>198.66666666666666</v>
      </c>
      <c r="F49" s="13"/>
      <c r="G49" s="14"/>
      <c r="H49" s="12">
        <f t="shared" si="3"/>
        <v>188.76203703703703</v>
      </c>
      <c r="I49" s="3">
        <f t="shared" si="10"/>
        <v>0.76600012076251811</v>
      </c>
      <c r="J49" s="6">
        <f t="shared" si="4"/>
        <v>203.08492326583877</v>
      </c>
      <c r="K49" s="3">
        <f t="shared" si="7"/>
        <v>2.2698764611999676</v>
      </c>
      <c r="L49" s="6">
        <f t="shared" si="8"/>
        <v>155.29230638519914</v>
      </c>
      <c r="M49" s="19">
        <f t="shared" si="2"/>
        <v>7.3316047116333474</v>
      </c>
    </row>
    <row r="50" spans="2:13" x14ac:dyDescent="0.2">
      <c r="B50" s="5">
        <v>47</v>
      </c>
      <c r="C50" s="5">
        <v>527</v>
      </c>
      <c r="E50" s="3">
        <f t="shared" si="9"/>
        <v>199.5</v>
      </c>
      <c r="F50" s="13"/>
      <c r="G50" s="14"/>
      <c r="H50" s="12">
        <f t="shared" si="3"/>
        <v>188.51759259259259</v>
      </c>
      <c r="I50" s="3">
        <f t="shared" si="10"/>
        <v>2.5999875941669917</v>
      </c>
      <c r="J50" s="6">
        <f t="shared" si="4"/>
        <v>205.08864723813946</v>
      </c>
      <c r="K50" s="3">
        <f t="shared" si="7"/>
        <v>2.1900307145301845</v>
      </c>
      <c r="L50" s="6">
        <f t="shared" si="8"/>
        <v>533.9199316929479</v>
      </c>
      <c r="M50" s="19">
        <f t="shared" si="2"/>
        <v>47.885454635064768</v>
      </c>
    </row>
    <row r="51" spans="2:13" ht="16" thickBot="1" x14ac:dyDescent="0.25">
      <c r="B51" s="5">
        <v>48</v>
      </c>
      <c r="C51" s="5">
        <v>111</v>
      </c>
      <c r="E51" s="3">
        <f t="shared" si="9"/>
        <v>199</v>
      </c>
      <c r="F51" s="15"/>
      <c r="G51" s="16"/>
      <c r="H51" s="17">
        <f t="shared" si="3"/>
        <v>188.27314814814815</v>
      </c>
      <c r="I51" s="3">
        <f t="shared" si="10"/>
        <v>0.60445929508083918</v>
      </c>
      <c r="J51" s="6">
        <f t="shared" si="4"/>
        <v>204.91432957108879</v>
      </c>
      <c r="K51" s="3">
        <f t="shared" si="7"/>
        <v>1.4807262000559274</v>
      </c>
      <c r="L51" s="6">
        <f t="shared" si="8"/>
        <v>125.29152356055899</v>
      </c>
      <c r="M51" s="19">
        <f t="shared" si="2"/>
        <v>204.24764568201257</v>
      </c>
    </row>
  </sheetData>
  <mergeCells count="1">
    <mergeCell ref="F9:G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Winter-holt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2013-03-28T16:53:16Z</dcterms:created>
  <dcterms:modified xsi:type="dcterms:W3CDTF">2019-01-21T06:42:28Z</dcterms:modified>
</cp:coreProperties>
</file>