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KSHAY AKHADE\Desktop\PROJECT FILES\"/>
    </mc:Choice>
  </mc:AlternateContent>
  <xr:revisionPtr revIDLastSave="0" documentId="8_{928876CE-F559-4F35-B60D-4A8A68D62FE1}" xr6:coauthVersionLast="47" xr6:coauthVersionMax="47" xr10:uidLastSave="{00000000-0000-0000-0000-000000000000}"/>
  <bookViews>
    <workbookView xWindow="-120" yWindow="-120" windowWidth="20730" windowHeight="11160" activeTab="2" xr2:uid="{42450797-86C0-482D-9351-6EF71381F4DD}"/>
  </bookViews>
  <sheets>
    <sheet name="inputdata" sheetId="1" r:id="rId1"/>
    <sheet name="masterdata" sheetId="2" r:id="rId2"/>
    <sheet name="dashboard" sheetId="5" r:id="rId3"/>
    <sheet name="symbols" sheetId="4" r:id="rId4"/>
    <sheet name="analysis" sheetId="3" r:id="rId5"/>
  </sheets>
  <definedNames>
    <definedName name="_xlchart.v1.0" hidden="1">analysis!$AT$2:$AT$6</definedName>
    <definedName name="_xlchart.v1.1" hidden="1">analysis!$AU$1</definedName>
    <definedName name="_xlchart.v1.2" hidden="1">analysis!$AU$2:$AU$6</definedName>
    <definedName name="_xlcn.WorksheetConnection_DASHBOARD.xlsxinputdata" hidden="1">inputdata[]</definedName>
    <definedName name="Category">OFFSET(analysis!$AP$1,1,0,COUNT(analysis!$AQ:$AQ))</definedName>
    <definedName name="Categorynew">OFFSET(analysis!$AP$1,1,0,COUNT(analysis!$AQ:$AQ))</definedName>
    <definedName name="Categoryrange">OFFSET(analysis!$AP$1,1,0,COUNT(analysis!$AQ:$AQ))</definedName>
    <definedName name="Categoryrangenew">OFFSET(analysis!$AP$1,1,1,COUNT(analysis!$AQ:$AQ))</definedName>
    <definedName name="Slicer_MONTH">#N/A</definedName>
    <definedName name="Slicer_PAYMENT_MODE">#N/A</definedName>
    <definedName name="Slicer_SALE_TYPE">#N/A</definedName>
    <definedName name="Slicer_YEAR">#N/A</definedName>
  </definedNames>
  <calcPr calcId="191029"/>
  <pivotCaches>
    <pivotCache cacheId="0" r:id="rId6"/>
    <pivotCache cacheId="1" r:id="rId7"/>
    <pivotCache cacheId="2" r:id="rId8"/>
    <pivotCache cacheId="3" r:id="rId9"/>
    <pivotCache cacheId="4" r:id="rId10"/>
    <pivotCache cacheId="5" r:id="rId11"/>
    <pivotCache cacheId="6" r:id="rId12"/>
  </pivotCaches>
  <extLst>
    <ext xmlns:x14="http://schemas.microsoft.com/office/spreadsheetml/2009/9/main" uri="{876F7934-8845-4945-9796-88D515C7AA90}">
      <x14:pivotCaches>
        <pivotCache cacheId="7" r:id="rId13"/>
      </x14:pivotCaches>
    </ex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DASHBOARD.xlsx!inpu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2" i="3" l="1" a="1"/>
  <c r="AU2" i="3" s="1"/>
  <c r="AS2" i="3" s="1"/>
  <c r="AT2" i="3" a="1"/>
  <c r="AT2" i="3" s="1"/>
  <c r="AD1" i="3"/>
  <c r="AE1" i="3" s="1"/>
  <c r="AD4" i="3" s="1" a="1"/>
  <c r="AD4" i="3" s="1"/>
  <c r="X4" i="3" a="1"/>
  <c r="X4" i="3" s="1"/>
  <c r="Z4" i="3" a="1"/>
  <c r="Z4" i="3" s="1"/>
  <c r="Y4" i="3" a="1"/>
  <c r="N4" i="3"/>
  <c r="N5" i="3"/>
  <c r="N6" i="3"/>
  <c r="N7" i="3"/>
  <c r="N8" i="3"/>
  <c r="N9" i="3"/>
  <c r="N10" i="3"/>
  <c r="N11" i="3"/>
  <c r="N12" i="3"/>
  <c r="N13" i="3"/>
  <c r="N14" i="3"/>
  <c r="N3" i="3"/>
  <c r="M4" i="3"/>
  <c r="M5" i="3"/>
  <c r="M6" i="3"/>
  <c r="M7" i="3"/>
  <c r="M8" i="3"/>
  <c r="M9" i="3"/>
  <c r="M10" i="3"/>
  <c r="M11" i="3"/>
  <c r="M12" i="3"/>
  <c r="M13" i="3"/>
  <c r="M14" i="3"/>
  <c r="M3" i="3"/>
  <c r="L4" i="3"/>
  <c r="L5" i="3"/>
  <c r="L6" i="3"/>
  <c r="L7" i="3"/>
  <c r="L8" i="3"/>
  <c r="L9" i="3"/>
  <c r="L10" i="3"/>
  <c r="L11" i="3"/>
  <c r="L12" i="3"/>
  <c r="L13" i="3"/>
  <c r="L14" i="3"/>
  <c r="L3" i="3"/>
  <c r="E5" i="3"/>
  <c r="E4" i="3"/>
  <c r="AS6" i="3" l="1"/>
  <c r="AS5" i="3"/>
  <c r="AS4" i="3"/>
  <c r="AS3" i="3"/>
  <c r="AC4" i="3" a="1"/>
  <c r="AC4" i="3" s="1"/>
  <c r="Y4" i="3"/>
  <c r="W4" i="3" s="1"/>
  <c r="G2" i="1"/>
  <c r="H2" i="1"/>
  <c r="I2" i="1"/>
  <c r="J2" i="1"/>
  <c r="L2" i="1" s="1"/>
  <c r="K2" i="1"/>
  <c r="M2" i="1" s="1"/>
  <c r="N2" i="1"/>
  <c r="O2"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K3" i="1"/>
  <c r="M3" i="1" s="1"/>
  <c r="K4" i="1"/>
  <c r="M4" i="1" s="1"/>
  <c r="K5" i="1"/>
  <c r="M5" i="1" s="1"/>
  <c r="K6" i="1"/>
  <c r="M6" i="1" s="1"/>
  <c r="K7" i="1"/>
  <c r="M7" i="1" s="1"/>
  <c r="K8" i="1"/>
  <c r="M8" i="1" s="1"/>
  <c r="K9" i="1"/>
  <c r="M9" i="1" s="1"/>
  <c r="K10" i="1"/>
  <c r="M10" i="1" s="1"/>
  <c r="K11" i="1"/>
  <c r="M11" i="1" s="1"/>
  <c r="K12" i="1"/>
  <c r="M12" i="1" s="1"/>
  <c r="K13" i="1"/>
  <c r="M13" i="1" s="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K255" i="1"/>
  <c r="M255" i="1" s="1"/>
  <c r="K256" i="1"/>
  <c r="M256" i="1" s="1"/>
  <c r="K257" i="1"/>
  <c r="M257" i="1" s="1"/>
  <c r="K258" i="1"/>
  <c r="M258" i="1" s="1"/>
  <c r="K259" i="1"/>
  <c r="M259" i="1" s="1"/>
  <c r="K260" i="1"/>
  <c r="M260" i="1" s="1"/>
  <c r="K261" i="1"/>
  <c r="M261" i="1" s="1"/>
  <c r="K262" i="1"/>
  <c r="M262" i="1" s="1"/>
  <c r="K263" i="1"/>
  <c r="M263" i="1" s="1"/>
  <c r="K264" i="1"/>
  <c r="M264" i="1" s="1"/>
  <c r="K265" i="1"/>
  <c r="M265" i="1" s="1"/>
  <c r="K266" i="1"/>
  <c r="M266" i="1" s="1"/>
  <c r="K267" i="1"/>
  <c r="M267" i="1" s="1"/>
  <c r="K268" i="1"/>
  <c r="M268" i="1" s="1"/>
  <c r="K269" i="1"/>
  <c r="M269" i="1" s="1"/>
  <c r="K270" i="1"/>
  <c r="M270" i="1" s="1"/>
  <c r="K271" i="1"/>
  <c r="M271" i="1" s="1"/>
  <c r="K272" i="1"/>
  <c r="M272" i="1" s="1"/>
  <c r="K273" i="1"/>
  <c r="M273" i="1" s="1"/>
  <c r="K274" i="1"/>
  <c r="M274" i="1" s="1"/>
  <c r="K275" i="1"/>
  <c r="M275" i="1" s="1"/>
  <c r="K276" i="1"/>
  <c r="M276" i="1" s="1"/>
  <c r="K277" i="1"/>
  <c r="M277" i="1" s="1"/>
  <c r="K278" i="1"/>
  <c r="M278" i="1" s="1"/>
  <c r="K279" i="1"/>
  <c r="M279" i="1" s="1"/>
  <c r="K280" i="1"/>
  <c r="M280" i="1" s="1"/>
  <c r="K281" i="1"/>
  <c r="M281" i="1" s="1"/>
  <c r="K282" i="1"/>
  <c r="M282" i="1" s="1"/>
  <c r="K283" i="1"/>
  <c r="M283" i="1" s="1"/>
  <c r="K284" i="1"/>
  <c r="M284" i="1" s="1"/>
  <c r="K285" i="1"/>
  <c r="M285" i="1" s="1"/>
  <c r="K286" i="1"/>
  <c r="M286" i="1" s="1"/>
  <c r="K287" i="1"/>
  <c r="M287" i="1" s="1"/>
  <c r="K288" i="1"/>
  <c r="M288" i="1" s="1"/>
  <c r="K289" i="1"/>
  <c r="M289" i="1" s="1"/>
  <c r="K290" i="1"/>
  <c r="M290" i="1" s="1"/>
  <c r="K291" i="1"/>
  <c r="M291" i="1" s="1"/>
  <c r="K292" i="1"/>
  <c r="M292" i="1" s="1"/>
  <c r="K293" i="1"/>
  <c r="M293" i="1" s="1"/>
  <c r="K294" i="1"/>
  <c r="M294" i="1" s="1"/>
  <c r="K295" i="1"/>
  <c r="M295" i="1" s="1"/>
  <c r="K296" i="1"/>
  <c r="M296" i="1" s="1"/>
  <c r="K297" i="1"/>
  <c r="M297" i="1" s="1"/>
  <c r="K298" i="1"/>
  <c r="M298" i="1" s="1"/>
  <c r="K299" i="1"/>
  <c r="M299" i="1" s="1"/>
  <c r="K300" i="1"/>
  <c r="M300" i="1" s="1"/>
  <c r="K301" i="1"/>
  <c r="M301" i="1" s="1"/>
  <c r="K302" i="1"/>
  <c r="M302" i="1" s="1"/>
  <c r="K303" i="1"/>
  <c r="M303" i="1" s="1"/>
  <c r="K304" i="1"/>
  <c r="M304" i="1" s="1"/>
  <c r="K305" i="1"/>
  <c r="M305" i="1" s="1"/>
  <c r="K306" i="1"/>
  <c r="M306" i="1" s="1"/>
  <c r="K307" i="1"/>
  <c r="M307" i="1" s="1"/>
  <c r="K308" i="1"/>
  <c r="M308" i="1" s="1"/>
  <c r="K309" i="1"/>
  <c r="M309" i="1" s="1"/>
  <c r="K310" i="1"/>
  <c r="M310" i="1" s="1"/>
  <c r="K311" i="1"/>
  <c r="M311" i="1" s="1"/>
  <c r="K312" i="1"/>
  <c r="M312" i="1" s="1"/>
  <c r="K313" i="1"/>
  <c r="M313" i="1" s="1"/>
  <c r="K314" i="1"/>
  <c r="M314" i="1" s="1"/>
  <c r="K315" i="1"/>
  <c r="M315" i="1" s="1"/>
  <c r="K316" i="1"/>
  <c r="M316" i="1" s="1"/>
  <c r="K317" i="1"/>
  <c r="M317" i="1" s="1"/>
  <c r="K318" i="1"/>
  <c r="M318" i="1" s="1"/>
  <c r="K319" i="1"/>
  <c r="M319" i="1" s="1"/>
  <c r="K320" i="1"/>
  <c r="M320" i="1" s="1"/>
  <c r="K321" i="1"/>
  <c r="M321" i="1" s="1"/>
  <c r="K322" i="1"/>
  <c r="M322" i="1" s="1"/>
  <c r="K323" i="1"/>
  <c r="M323" i="1" s="1"/>
  <c r="K324" i="1"/>
  <c r="M324" i="1" s="1"/>
  <c r="K325" i="1"/>
  <c r="M325" i="1" s="1"/>
  <c r="K326" i="1"/>
  <c r="M326" i="1" s="1"/>
  <c r="K327" i="1"/>
  <c r="M327" i="1" s="1"/>
  <c r="K328" i="1"/>
  <c r="M328" i="1" s="1"/>
  <c r="K329" i="1"/>
  <c r="M329" i="1" s="1"/>
  <c r="K330" i="1"/>
  <c r="M330" i="1" s="1"/>
  <c r="K331" i="1"/>
  <c r="M331" i="1" s="1"/>
  <c r="K332" i="1"/>
  <c r="M332" i="1" s="1"/>
  <c r="K333" i="1"/>
  <c r="M333" i="1" s="1"/>
  <c r="K334" i="1"/>
  <c r="M334" i="1" s="1"/>
  <c r="K335" i="1"/>
  <c r="M335" i="1" s="1"/>
  <c r="K336" i="1"/>
  <c r="M336" i="1" s="1"/>
  <c r="K337" i="1"/>
  <c r="M337" i="1" s="1"/>
  <c r="K338" i="1"/>
  <c r="M338" i="1" s="1"/>
  <c r="K339" i="1"/>
  <c r="M339" i="1" s="1"/>
  <c r="K340" i="1"/>
  <c r="M340" i="1" s="1"/>
  <c r="K341" i="1"/>
  <c r="M341" i="1" s="1"/>
  <c r="K342" i="1"/>
  <c r="M342" i="1" s="1"/>
  <c r="K343" i="1"/>
  <c r="M343" i="1" s="1"/>
  <c r="K344" i="1"/>
  <c r="M344" i="1" s="1"/>
  <c r="K345" i="1"/>
  <c r="M345" i="1" s="1"/>
  <c r="K346" i="1"/>
  <c r="M346" i="1" s="1"/>
  <c r="K347" i="1"/>
  <c r="M347" i="1" s="1"/>
  <c r="K348" i="1"/>
  <c r="M348" i="1" s="1"/>
  <c r="K349" i="1"/>
  <c r="M349" i="1" s="1"/>
  <c r="K350" i="1"/>
  <c r="M350" i="1" s="1"/>
  <c r="K351" i="1"/>
  <c r="M351" i="1" s="1"/>
  <c r="K352" i="1"/>
  <c r="M352" i="1" s="1"/>
  <c r="K353" i="1"/>
  <c r="M353" i="1" s="1"/>
  <c r="K354" i="1"/>
  <c r="M354" i="1" s="1"/>
  <c r="K355" i="1"/>
  <c r="M355" i="1" s="1"/>
  <c r="K356" i="1"/>
  <c r="M356" i="1" s="1"/>
  <c r="K357" i="1"/>
  <c r="M357" i="1" s="1"/>
  <c r="K358" i="1"/>
  <c r="M358" i="1" s="1"/>
  <c r="K359" i="1"/>
  <c r="M359" i="1" s="1"/>
  <c r="K360" i="1"/>
  <c r="M360" i="1" s="1"/>
  <c r="K361" i="1"/>
  <c r="M361" i="1" s="1"/>
  <c r="K362" i="1"/>
  <c r="M362" i="1" s="1"/>
  <c r="K363" i="1"/>
  <c r="M363" i="1" s="1"/>
  <c r="K364" i="1"/>
  <c r="M364" i="1" s="1"/>
  <c r="K365" i="1"/>
  <c r="M365" i="1" s="1"/>
  <c r="K366" i="1"/>
  <c r="M366" i="1" s="1"/>
  <c r="K367" i="1"/>
  <c r="M367" i="1" s="1"/>
  <c r="K368" i="1"/>
  <c r="M368" i="1" s="1"/>
  <c r="K369" i="1"/>
  <c r="M369" i="1" s="1"/>
  <c r="K370" i="1"/>
  <c r="M370" i="1" s="1"/>
  <c r="K371" i="1"/>
  <c r="M371" i="1" s="1"/>
  <c r="K372" i="1"/>
  <c r="M372" i="1" s="1"/>
  <c r="K373" i="1"/>
  <c r="M373" i="1" s="1"/>
  <c r="K374" i="1"/>
  <c r="M374" i="1" s="1"/>
  <c r="K375" i="1"/>
  <c r="M375" i="1" s="1"/>
  <c r="K376" i="1"/>
  <c r="M376" i="1" s="1"/>
  <c r="K377" i="1"/>
  <c r="M377" i="1" s="1"/>
  <c r="K378" i="1"/>
  <c r="M378" i="1" s="1"/>
  <c r="K379" i="1"/>
  <c r="M379" i="1" s="1"/>
  <c r="K380" i="1"/>
  <c r="M380" i="1" s="1"/>
  <c r="K381" i="1"/>
  <c r="M381" i="1" s="1"/>
  <c r="K382" i="1"/>
  <c r="M382" i="1" s="1"/>
  <c r="K383" i="1"/>
  <c r="M383" i="1" s="1"/>
  <c r="K384" i="1"/>
  <c r="M384" i="1" s="1"/>
  <c r="K385" i="1"/>
  <c r="M385" i="1" s="1"/>
  <c r="K386" i="1"/>
  <c r="M386" i="1" s="1"/>
  <c r="K387" i="1"/>
  <c r="M387" i="1" s="1"/>
  <c r="K388" i="1"/>
  <c r="M388" i="1" s="1"/>
  <c r="K389" i="1"/>
  <c r="M389" i="1" s="1"/>
  <c r="K390" i="1"/>
  <c r="M390" i="1" s="1"/>
  <c r="K391" i="1"/>
  <c r="M391" i="1" s="1"/>
  <c r="K392" i="1"/>
  <c r="M392" i="1" s="1"/>
  <c r="K393" i="1"/>
  <c r="M393" i="1" s="1"/>
  <c r="K394" i="1"/>
  <c r="M394" i="1" s="1"/>
  <c r="K395" i="1"/>
  <c r="M395" i="1" s="1"/>
  <c r="K396" i="1"/>
  <c r="M396" i="1" s="1"/>
  <c r="K397" i="1"/>
  <c r="M397" i="1" s="1"/>
  <c r="K398" i="1"/>
  <c r="M398" i="1" s="1"/>
  <c r="K399" i="1"/>
  <c r="M399" i="1" s="1"/>
  <c r="K400" i="1"/>
  <c r="M400" i="1" s="1"/>
  <c r="K401" i="1"/>
  <c r="M401" i="1" s="1"/>
  <c r="K402" i="1"/>
  <c r="M402" i="1" s="1"/>
  <c r="K403" i="1"/>
  <c r="M403" i="1" s="1"/>
  <c r="K404" i="1"/>
  <c r="M404" i="1" s="1"/>
  <c r="K405" i="1"/>
  <c r="M405" i="1" s="1"/>
  <c r="K406" i="1"/>
  <c r="M406" i="1" s="1"/>
  <c r="K407" i="1"/>
  <c r="M407" i="1" s="1"/>
  <c r="K408" i="1"/>
  <c r="M408" i="1" s="1"/>
  <c r="K409" i="1"/>
  <c r="M409" i="1" s="1"/>
  <c r="K410" i="1"/>
  <c r="M410" i="1" s="1"/>
  <c r="K411" i="1"/>
  <c r="M411" i="1" s="1"/>
  <c r="K412" i="1"/>
  <c r="M412" i="1" s="1"/>
  <c r="K413" i="1"/>
  <c r="M413" i="1" s="1"/>
  <c r="K414" i="1"/>
  <c r="M414" i="1" s="1"/>
  <c r="K415" i="1"/>
  <c r="M415" i="1" s="1"/>
  <c r="K416" i="1"/>
  <c r="M416" i="1" s="1"/>
  <c r="K417" i="1"/>
  <c r="M417" i="1" s="1"/>
  <c r="K418" i="1"/>
  <c r="M418" i="1" s="1"/>
  <c r="K419" i="1"/>
  <c r="M419" i="1" s="1"/>
  <c r="K420" i="1"/>
  <c r="M420" i="1" s="1"/>
  <c r="K421" i="1"/>
  <c r="M421" i="1" s="1"/>
  <c r="K422" i="1"/>
  <c r="M422" i="1" s="1"/>
  <c r="K423" i="1"/>
  <c r="M423" i="1" s="1"/>
  <c r="K424" i="1"/>
  <c r="M424" i="1" s="1"/>
  <c r="K425" i="1"/>
  <c r="M425" i="1" s="1"/>
  <c r="K426" i="1"/>
  <c r="M426" i="1" s="1"/>
  <c r="K427" i="1"/>
  <c r="M427" i="1" s="1"/>
  <c r="K428" i="1"/>
  <c r="M428" i="1" s="1"/>
  <c r="K429" i="1"/>
  <c r="M429" i="1" s="1"/>
  <c r="K430" i="1"/>
  <c r="M430" i="1" s="1"/>
  <c r="K431" i="1"/>
  <c r="M431" i="1" s="1"/>
  <c r="K432" i="1"/>
  <c r="M432" i="1" s="1"/>
  <c r="K433" i="1"/>
  <c r="M433" i="1" s="1"/>
  <c r="K434" i="1"/>
  <c r="M434" i="1" s="1"/>
  <c r="K435" i="1"/>
  <c r="M435" i="1" s="1"/>
  <c r="K436" i="1"/>
  <c r="M436" i="1" s="1"/>
  <c r="K437" i="1"/>
  <c r="M437" i="1" s="1"/>
  <c r="K438" i="1"/>
  <c r="M438" i="1" s="1"/>
  <c r="K439" i="1"/>
  <c r="M439" i="1" s="1"/>
  <c r="K440" i="1"/>
  <c r="M440" i="1" s="1"/>
  <c r="K441" i="1"/>
  <c r="M441" i="1" s="1"/>
  <c r="K442" i="1"/>
  <c r="M442" i="1" s="1"/>
  <c r="K443" i="1"/>
  <c r="M443" i="1" s="1"/>
  <c r="K444" i="1"/>
  <c r="M444" i="1" s="1"/>
  <c r="K445" i="1"/>
  <c r="M445" i="1" s="1"/>
  <c r="K446" i="1"/>
  <c r="M446" i="1" s="1"/>
  <c r="K447" i="1"/>
  <c r="M447" i="1" s="1"/>
  <c r="K448" i="1"/>
  <c r="M448" i="1" s="1"/>
  <c r="K449" i="1"/>
  <c r="M449" i="1" s="1"/>
  <c r="K450" i="1"/>
  <c r="M450" i="1" s="1"/>
  <c r="K451" i="1"/>
  <c r="M451" i="1" s="1"/>
  <c r="K452" i="1"/>
  <c r="M452" i="1" s="1"/>
  <c r="K453" i="1"/>
  <c r="M453" i="1" s="1"/>
  <c r="K454" i="1"/>
  <c r="M454" i="1" s="1"/>
  <c r="K455" i="1"/>
  <c r="M455" i="1" s="1"/>
  <c r="K456" i="1"/>
  <c r="M456" i="1" s="1"/>
  <c r="K457" i="1"/>
  <c r="M457" i="1" s="1"/>
  <c r="K458" i="1"/>
  <c r="M458" i="1" s="1"/>
  <c r="K459" i="1"/>
  <c r="M459" i="1" s="1"/>
  <c r="K460" i="1"/>
  <c r="M460" i="1" s="1"/>
  <c r="K461" i="1"/>
  <c r="M461" i="1" s="1"/>
  <c r="K462" i="1"/>
  <c r="M462" i="1" s="1"/>
  <c r="K463" i="1"/>
  <c r="M463" i="1" s="1"/>
  <c r="K464" i="1"/>
  <c r="M464" i="1" s="1"/>
  <c r="K465" i="1"/>
  <c r="M465" i="1" s="1"/>
  <c r="K466" i="1"/>
  <c r="M466" i="1" s="1"/>
  <c r="K467" i="1"/>
  <c r="M467" i="1" s="1"/>
  <c r="K468" i="1"/>
  <c r="M468" i="1" s="1"/>
  <c r="K469" i="1"/>
  <c r="M469" i="1" s="1"/>
  <c r="K470" i="1"/>
  <c r="M470" i="1" s="1"/>
  <c r="K471" i="1"/>
  <c r="M471" i="1" s="1"/>
  <c r="K472" i="1"/>
  <c r="M472" i="1" s="1"/>
  <c r="K473" i="1"/>
  <c r="M473" i="1" s="1"/>
  <c r="K474" i="1"/>
  <c r="M474" i="1" s="1"/>
  <c r="K475" i="1"/>
  <c r="M475" i="1" s="1"/>
  <c r="K476" i="1"/>
  <c r="M476" i="1" s="1"/>
  <c r="K477" i="1"/>
  <c r="M477" i="1" s="1"/>
  <c r="K478" i="1"/>
  <c r="M478" i="1" s="1"/>
  <c r="K479" i="1"/>
  <c r="M479" i="1" s="1"/>
  <c r="K480" i="1"/>
  <c r="M480" i="1" s="1"/>
  <c r="K481" i="1"/>
  <c r="M481" i="1" s="1"/>
  <c r="K482" i="1"/>
  <c r="M482" i="1" s="1"/>
  <c r="K483" i="1"/>
  <c r="M483" i="1" s="1"/>
  <c r="K484" i="1"/>
  <c r="M484" i="1" s="1"/>
  <c r="K485" i="1"/>
  <c r="M485" i="1" s="1"/>
  <c r="K486" i="1"/>
  <c r="M486" i="1" s="1"/>
  <c r="K487" i="1"/>
  <c r="M487" i="1" s="1"/>
  <c r="K488" i="1"/>
  <c r="M488" i="1" s="1"/>
  <c r="K489" i="1"/>
  <c r="M489" i="1" s="1"/>
  <c r="K490" i="1"/>
  <c r="M490" i="1" s="1"/>
  <c r="K491" i="1"/>
  <c r="M491" i="1" s="1"/>
  <c r="K492" i="1"/>
  <c r="M492" i="1" s="1"/>
  <c r="K493" i="1"/>
  <c r="M493" i="1" s="1"/>
  <c r="K494" i="1"/>
  <c r="M494" i="1" s="1"/>
  <c r="K495" i="1"/>
  <c r="M495" i="1" s="1"/>
  <c r="K496" i="1"/>
  <c r="M496" i="1" s="1"/>
  <c r="K497" i="1"/>
  <c r="M497" i="1" s="1"/>
  <c r="K498" i="1"/>
  <c r="M498" i="1" s="1"/>
  <c r="K499" i="1"/>
  <c r="M499" i="1" s="1"/>
  <c r="K500" i="1"/>
  <c r="M500" i="1" s="1"/>
  <c r="K501" i="1"/>
  <c r="M501" i="1" s="1"/>
  <c r="K502" i="1"/>
  <c r="M502" i="1" s="1"/>
  <c r="K503" i="1"/>
  <c r="M503" i="1" s="1"/>
  <c r="K504" i="1"/>
  <c r="M504" i="1" s="1"/>
  <c r="K505" i="1"/>
  <c r="M505" i="1" s="1"/>
  <c r="K506" i="1"/>
  <c r="M506" i="1" s="1"/>
  <c r="K507" i="1"/>
  <c r="M507" i="1" s="1"/>
  <c r="K508" i="1"/>
  <c r="M508" i="1" s="1"/>
  <c r="K509" i="1"/>
  <c r="M509" i="1" s="1"/>
  <c r="K510" i="1"/>
  <c r="M510" i="1" s="1"/>
  <c r="K511" i="1"/>
  <c r="M511" i="1" s="1"/>
  <c r="K512" i="1"/>
  <c r="M512" i="1" s="1"/>
  <c r="K513" i="1"/>
  <c r="M513" i="1" s="1"/>
  <c r="K514" i="1"/>
  <c r="M514" i="1" s="1"/>
  <c r="K515" i="1"/>
  <c r="M515" i="1" s="1"/>
  <c r="K516" i="1"/>
  <c r="M516" i="1" s="1"/>
  <c r="K517" i="1"/>
  <c r="M517" i="1" s="1"/>
  <c r="K518" i="1"/>
  <c r="M518" i="1" s="1"/>
  <c r="K519" i="1"/>
  <c r="M519" i="1" s="1"/>
  <c r="K520" i="1"/>
  <c r="M520" i="1" s="1"/>
  <c r="K521" i="1"/>
  <c r="M521" i="1" s="1"/>
  <c r="K522" i="1"/>
  <c r="M522" i="1" s="1"/>
  <c r="K523" i="1"/>
  <c r="M523" i="1" s="1"/>
  <c r="K524" i="1"/>
  <c r="M524" i="1" s="1"/>
  <c r="K525" i="1"/>
  <c r="M525" i="1" s="1"/>
  <c r="K526" i="1"/>
  <c r="M526" i="1" s="1"/>
  <c r="K527" i="1"/>
  <c r="M527" i="1" s="1"/>
  <c r="K528" i="1"/>
  <c r="M528" i="1" s="1"/>
  <c r="K529" i="1"/>
  <c r="M529"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J529" i="1"/>
  <c r="L529"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G15" i="1"/>
  <c r="G3" i="1"/>
  <c r="G4" i="1"/>
  <c r="G5" i="1"/>
  <c r="G6" i="1"/>
  <c r="G7" i="1"/>
  <c r="G8" i="1"/>
  <c r="G9" i="1"/>
  <c r="G10" i="1"/>
  <c r="G11" i="1"/>
  <c r="G12" i="1"/>
  <c r="G13" i="1"/>
  <c r="G14"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E6" i="3"/>
  <c r="AR2" i="3" l="1"/>
  <c r="AR3" i="3"/>
  <c r="W17" i="3"/>
  <c r="W10" i="3"/>
  <c r="W41" i="3"/>
  <c r="W18" i="3"/>
  <c r="W9" i="3"/>
  <c r="W38" i="3"/>
  <c r="W25" i="3"/>
  <c r="W45" i="3"/>
  <c r="W22" i="3"/>
  <c r="W46" i="3"/>
  <c r="W29" i="3"/>
  <c r="W6" i="3"/>
  <c r="W30" i="3"/>
  <c r="W7" i="3"/>
  <c r="W13" i="3"/>
  <c r="W33" i="3"/>
  <c r="W14" i="3"/>
  <c r="W34" i="3"/>
  <c r="W11" i="3"/>
  <c r="W27" i="3"/>
  <c r="W12" i="3"/>
  <c r="W28" i="3"/>
  <c r="W19" i="3"/>
  <c r="W23" i="3"/>
  <c r="W31" i="3"/>
  <c r="W35" i="3"/>
  <c r="W39" i="3"/>
  <c r="W43" i="3"/>
  <c r="W47" i="3"/>
  <c r="W8" i="3"/>
  <c r="W16" i="3"/>
  <c r="W20" i="3"/>
  <c r="W24" i="3"/>
  <c r="W32" i="3"/>
  <c r="W36" i="3"/>
  <c r="W40" i="3"/>
  <c r="W44" i="3"/>
  <c r="W15" i="3"/>
  <c r="W21" i="3"/>
  <c r="W37" i="3"/>
  <c r="W26" i="3"/>
  <c r="W42" i="3"/>
  <c r="W5" i="3"/>
  <c r="U3" i="3" l="1"/>
  <c r="U5" i="3"/>
  <c r="U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074BDC-19A3-40CE-BF2C-BA5A2A67043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D2EB9CF-AC19-4AA0-9EB9-07EF2A426CDD}" name="WorksheetConnection_DASHBOARD.xlsx!inputdata" type="102" refreshedVersion="8" minRefreshableVersion="5">
    <extLst>
      <ext xmlns:x15="http://schemas.microsoft.com/office/spreadsheetml/2010/11/main" uri="{DE250136-89BD-433C-8126-D09CA5730AF9}">
        <x15:connection id="inputdata" autoDelete="1">
          <x15:rangePr sourceName="_xlcn.WorksheetConnection_DASHBOARD.xlsxinpu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<sst xmlns="http://schemas.openxmlformats.org/spreadsheetml/2006/main" count="1894" uniqueCount="150">
  <si>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</si>
  <si>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</si>
  <si>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</si>
  <si>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</si>
  <si>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</si>
  <si>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</si>
  <si>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</si>
  <si>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</si>
  <si>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</si>
  <si>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</si>
  <si>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</si>
  <si>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</si>
  <si>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</si>
  <si>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</si>
  <si>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</si>
  <si>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</si>
  <si>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</si>
  <si>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</si>
  <si>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</si>
  <si>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</si>
  <si>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</si>
  <si>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</si>
  <si>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</si>
  <si>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</si>
  <si>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</si>
  <si>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</si>
  <si>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</si>
  <si>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</si>
  <si>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</si>
  <si>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</si>
  <si>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</si>
  <si>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</si>
  <si>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</si>
  <si>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</si>
  <si>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</si>
  <si>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</si>
  <si>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</si>
  <si>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</si>
  <si>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</si>
  <si>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</si>
  <si>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</si>
  <si>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</si>
  <si>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</si>
  <si>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</si>
  <si>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</si>
  <si>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</si>
  <si>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</si>
  <si>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</si>
  <si>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</si>
  <si>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</si>
  <si>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</si>
  <si>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</si>
  <si>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</si>
  <si>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</si>
  <si>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</si>
  <si>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</si>
  <si>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</si>
  <si>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</si>
  <si>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</si>
  <si>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</si>
  <si>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</si>
  <si>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</si>
  <si>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</si>
  <si>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</si>
  <si>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</si>
  <si>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</si>
  <si>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</si>
  <si>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</si>
  <si>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</si>
  <si>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</si>
  <si>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</si>
  <si>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</si>
  <si>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</si>
  <si>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</si>
  <si>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</si>
  <si>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</si>
  <si>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</si>
  <si>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</si>
  <si>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</si>
  <si>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</si>
  <si>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</si>
  <si>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</si>
  <si>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</si>
  <si>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</si>
  <si>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</si>
  <si>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</si>
  <si>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</si>
  <si>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</si>
  <si>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</si>
  <si>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</si>
  <si>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</si>
  <si>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</si>
  <si>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</si>
  <si>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</si>
  <si>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</si>
  <si>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</si>
  <si>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</si>
  <si>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</si>
  <si>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</si>
  <si>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</si>
  <si>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</si>
  <si>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</si>
  <si>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</si>
  <si>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</si>
  <si>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</si>
  <si>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</si>
  <si>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</si>
  <si>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</si>
  <si>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</si>
  <si>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</si>
  <si>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</si>
  <si>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</si>
  <si>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</si>
  <si>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</si>
  <si>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 xml:space="preserve">PRODUCT </t>
  </si>
  <si>
    <t>TOTAL BUYING PRICE</t>
  </si>
  <si>
    <t>TOTAL SELLING PRICE</t>
  </si>
  <si>
    <t>DAY</t>
  </si>
  <si>
    <t>MONTH</t>
  </si>
  <si>
    <t>YEAR</t>
  </si>
  <si>
    <t>Jan</t>
  </si>
  <si>
    <t>day</t>
  </si>
  <si>
    <t>Sum of BUYING PRIZE</t>
  </si>
  <si>
    <t>Apr</t>
  </si>
  <si>
    <t>Aug</t>
  </si>
  <si>
    <t>Dec</t>
  </si>
  <si>
    <t>Feb</t>
  </si>
  <si>
    <t>Jul</t>
  </si>
  <si>
    <t>Jun</t>
  </si>
  <si>
    <t>Mar</t>
  </si>
  <si>
    <t>May</t>
  </si>
  <si>
    <t>Nov</t>
  </si>
  <si>
    <t>Oct</t>
  </si>
  <si>
    <t>Sep</t>
  </si>
  <si>
    <t>product</t>
  </si>
  <si>
    <t>Sum of QUANTITY</t>
  </si>
  <si>
    <t>month</t>
  </si>
  <si>
    <t>sales types</t>
  </si>
  <si>
    <t>mode of cash</t>
  </si>
  <si>
    <t>category</t>
  </si>
  <si>
    <t>TOTAL PROFIT</t>
  </si>
  <si>
    <t>PROFIT %</t>
  </si>
  <si>
    <t>Sum of SELLING PRICE</t>
  </si>
  <si>
    <t>TOTAL SALES</t>
  </si>
  <si>
    <t>SALES</t>
  </si>
  <si>
    <t>PROFIT</t>
  </si>
  <si>
    <t>selling price</t>
  </si>
  <si>
    <t>quantity</t>
  </si>
  <si>
    <t>rank</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</si>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</sst>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 #,##0"/>
    <numFmt numFmtId="166" formatCode="[$$-409]#,##0"/>
  </numFmts>
  <fonts count="4" x14ac:knownFonts="1">
    <font>
      <sz val="11"/>
      <color theme="1"/>
      <name val="Calibri"/>
      <family val="2"/>
    </font>
    <font>
      <b/>
      <sz val="11"/>
      <color rgb="FF7030A0"/>
      <name val="Calibri"/>
      <family val="2"/>
      <scheme val="minor"/>
    </font>
    <font>
      <sz val="11"/>
      <color theme="1"/>
      <name val="Calibri"/>
      <family val="2"/>
    </font>
    <font>
      <b/>
      <sz val="11"/>
      <color theme="1"/>
      <name val="Calibri"/>
      <family val="2"/>
    </font>
  </fonts>
  <fills count="7">
    <fill>
      <patternFill patternType="none"/>
    </fill>
    <fill>
      <patternFill patternType="gray125"/>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1CCF0"/>
        <bgColor indexed="64"/>
      </patternFill>
    </fill>
    <fill>
      <patternFill patternType="solid">
        <fgColor theme="4" tint="0.79998168889431442"/>
        <bgColor theme="4" tint="0.79998168889431442"/>
      </patternFill>
    </fill>
  </fills>
  <borders count="8">
    <border>
      <left/>
      <right/>
      <top/>
      <bottom/>
      <diagonal/>
    </border>
    <border>
      <left/>
      <right/>
      <top/>
      <bottom style="medium">
        <color rgb="FF7030A0"/>
      </bottom>
      <diagonal/>
    </border>
    <border>
      <left style="thin">
        <color theme="9"/>
      </left>
      <right/>
      <top style="thin">
        <color theme="9"/>
      </top>
      <bottom/>
      <diagonal/>
    </border>
    <border>
      <left/>
      <right/>
      <top style="thin">
        <color theme="9"/>
      </top>
      <bottom/>
      <diagonal/>
    </border>
    <border>
      <left/>
      <right/>
      <top style="medium">
        <color rgb="FF7030A0"/>
      </top>
      <bottom/>
      <diagonal/>
    </border>
    <border>
      <left/>
      <right/>
      <top style="thin">
        <color theme="4" tint="0.39997558519241921"/>
      </top>
      <bottom/>
      <diagonal/>
    </border>
    <border>
      <left style="thin">
        <color theme="9"/>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38">
    <xf numFmtId="0" fontId="0" fillId="0" borderId="0" xfId="0"/>
    <xf numFmtId="0" fontId="1" fillId="5" borderId="1" xfId="0" applyFont="1" applyFill="1" applyBorder="1" applyAlignment="1">
      <alignment horizontal="center" vertical="center"/>
    </xf>
    <xf numFmtId="0" fontId="0" fillId="0" borderId="0" xfId="0" applyNumberFormat="1"/>
    <xf numFmtId="0" fontId="1" fillId="2" borderId="5"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5" xfId="0" applyFont="1" applyFill="1" applyBorder="1" applyAlignment="1">
      <alignment horizontal="center" vertical="center"/>
    </xf>
    <xf numFmtId="0" fontId="0" fillId="3" borderId="4" xfId="0" applyFont="1" applyFill="1" applyBorder="1" applyAlignment="1">
      <alignment horizontal="center" vertical="center"/>
    </xf>
    <xf numFmtId="0" fontId="0" fillId="4" borderId="4" xfId="0" applyFont="1" applyFill="1" applyBorder="1"/>
    <xf numFmtId="164" fontId="0" fillId="4" borderId="4" xfId="0" applyNumberFormat="1" applyFont="1" applyFill="1" applyBorder="1"/>
    <xf numFmtId="0" fontId="0" fillId="6" borderId="4" xfId="0" applyFont="1" applyFill="1" applyBorder="1"/>
    <xf numFmtId="165" fontId="0" fillId="6" borderId="4" xfId="0" applyNumberFormat="1" applyFont="1" applyFill="1" applyBorder="1"/>
    <xf numFmtId="0" fontId="0" fillId="6" borderId="4" xfId="0" applyNumberFormat="1" applyFont="1" applyFill="1" applyBorder="1"/>
    <xf numFmtId="0" fontId="0" fillId="3" borderId="5" xfId="0" applyFont="1" applyFill="1" applyBorder="1" applyAlignment="1">
      <alignment horizontal="center" vertical="center"/>
    </xf>
    <xf numFmtId="0" fontId="0" fillId="4" borderId="5" xfId="0" applyFont="1" applyFill="1" applyBorder="1"/>
    <xf numFmtId="164" fontId="0" fillId="4" borderId="5" xfId="0" applyNumberFormat="1" applyFont="1" applyFill="1" applyBorder="1"/>
    <xf numFmtId="0" fontId="0" fillId="0" borderId="5" xfId="0" applyFont="1" applyBorder="1"/>
    <xf numFmtId="165" fontId="0" fillId="0" borderId="5" xfId="0" applyNumberFormat="1" applyFont="1" applyBorder="1"/>
    <xf numFmtId="0" fontId="0" fillId="0" borderId="5" xfId="0" applyNumberFormat="1" applyFont="1" applyBorder="1"/>
    <xf numFmtId="0" fontId="0" fillId="6" borderId="5" xfId="0" applyFont="1" applyFill="1" applyBorder="1"/>
    <xf numFmtId="165" fontId="0" fillId="6" borderId="5" xfId="0" applyNumberFormat="1" applyFont="1" applyFill="1" applyBorder="1"/>
    <xf numFmtId="0" fontId="0" fillId="6" borderId="5" xfId="0" applyNumberFormat="1" applyFont="1" applyFill="1" applyBorder="1"/>
    <xf numFmtId="14" fontId="0" fillId="3" borderId="4" xfId="0" applyNumberFormat="1" applyFont="1" applyFill="1" applyBorder="1"/>
    <xf numFmtId="14" fontId="0" fillId="3" borderId="5" xfId="0" applyNumberFormat="1" applyFont="1" applyFill="1" applyBorder="1"/>
    <xf numFmtId="0" fontId="0" fillId="0" borderId="0" xfId="0" pivotButton="1"/>
    <xf numFmtId="0" fontId="0" fillId="0" borderId="0" xfId="0" applyAlignment="1">
      <alignment horizontal="left"/>
    </xf>
    <xf numFmtId="14" fontId="0" fillId="0" borderId="0" xfId="0" applyNumberFormat="1"/>
    <xf numFmtId="0" fontId="3" fillId="0" borderId="0" xfId="0" applyFont="1"/>
    <xf numFmtId="166" fontId="0" fillId="0" borderId="0" xfId="0" applyNumberFormat="1"/>
    <xf numFmtId="0" fontId="0" fillId="0" borderId="7" xfId="0" applyBorder="1"/>
    <xf numFmtId="0" fontId="0" fillId="0" borderId="7" xfId="0" applyBorder="1" applyAlignment="1">
      <alignment horizontal="left"/>
    </xf>
    <xf numFmtId="166" fontId="0" fillId="0" borderId="7" xfId="0" applyNumberFormat="1" applyBorder="1"/>
    <xf numFmtId="9" fontId="0" fillId="0" borderId="7" xfId="1" applyFont="1" applyBorder="1"/>
    <xf numFmtId="9" fontId="0" fillId="0" borderId="7" xfId="0" applyNumberFormat="1" applyBorder="1"/>
    <xf numFmtId="0" fontId="0" fillId="0" borderId="0" xfId="0" applyBorder="1"/>
    <xf numFmtId="9" fontId="0" fillId="0" borderId="0" xfId="1" applyFont="1" applyBorder="1"/>
    <xf numFmtId="166" fontId="0" fillId="0" borderId="0" xfId="1" applyNumberFormat="1" applyFont="1" applyBorder="1"/>
  </cellXfs>
  <cellStyles count="2">
    <cellStyle name="Normal" xfId="0" builtinId="0"/>
    <cellStyle name="Percent" xfId="1" builtinId="5"/>
  </cellStyles>
  <dxfs count="38">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166"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65" formatCode="&quot;₹&quot;\ #,##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65" formatCode="&quot;₹&quot;\ #,##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65" formatCode="&quot;₹&quot;\ #,##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65" formatCode="&quot;₹&quot;\ #,##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64" formatCode="0.0%"/>
      <fill>
        <patternFill patternType="solid">
          <fgColor indexed="64"/>
          <bgColor theme="9" tint="0.5999938962981048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fill>
        <patternFill patternType="solid">
          <fgColor indexed="64"/>
          <bgColor theme="9" tint="0.5999938962981048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fill>
        <patternFill patternType="solid">
          <fgColor indexed="64"/>
          <bgColor theme="9" tint="0.5999938962981048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fill>
        <patternFill patternType="solid">
          <fgColor indexed="64"/>
          <bgColor theme="9" tint="0.5999938962981048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fill>
        <patternFill patternType="solid">
          <fgColor indexed="64"/>
          <bgColor theme="7" tint="0.59999389629810485"/>
        </patternFill>
      </fill>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numFmt numFmtId="19" formatCode="dd/mm/yyyy"/>
      <fill>
        <patternFill patternType="solid">
          <fgColor indexed="64"/>
          <bgColor theme="7" tint="0.59999389629810485"/>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bottom style="thin">
          <color theme="4" tint="0.39997558519241921"/>
        </bottom>
      </border>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6"/>
        <color theme="1"/>
        <name val="Calibri"/>
        <family val="2"/>
        <scheme val="minor"/>
      </font>
      <fill>
        <patternFill>
          <bgColor theme="5" tint="0.59996337778862885"/>
        </patternFill>
      </fill>
      <border diagonalUp="0" diagonalDown="0">
        <left/>
        <right/>
        <top/>
        <bottom/>
        <vertical/>
        <horizontal/>
      </border>
    </dxf>
    <dxf>
      <font>
        <b/>
        <i val="0"/>
        <sz val="11"/>
        <color theme="0"/>
        <name val="Arial"/>
        <family val="2"/>
        <scheme val="none"/>
      </font>
      <fill>
        <patternFill>
          <bgColor theme="5" tint="0.59996337778862885"/>
        </patternFill>
      </fill>
      <border diagonalUp="0" diagonalDown="0">
        <left/>
        <right/>
        <top/>
        <bottom/>
        <vertical/>
        <horizontal/>
      </border>
    </dxf>
  </dxfs>
  <tableStyles count="1" defaultTableStyle="TableStyleMedium2" defaultPivotStyle="PivotStyleLight16">
    <tableStyle name="SlicERHEADER" pivot="0" table="0" count="10" xr9:uid="{97C14B93-0A68-44E0-AED9-CD77479DD138}">
      <tableStyleElement type="wholeTable" dxfId="37"/>
      <tableStyleElement type="headerRow" dxfId="3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HEA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[MAVEN_EXCEL_DASHBOARD.xlsx]analysis!daywise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48378409337968"/>
          <c:y val="0.15579007028186925"/>
          <c:w val="0.83329396325459315"/>
          <c:h val="0.69886597585551502"/>
        </c:manualLayout>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c:formatCode>
                <c:ptCount val="31"/>
                <c:pt idx="0">
                  <c:v>1778.99</c:v>
                </c:pt>
                <c:pt idx="1">
                  <c:v>1631.6599999999999</c:v>
                </c:pt>
                <c:pt idx="2">
                  <c:v>2355.8099999999995</c:v>
                </c:pt>
                <c:pt idx="3">
                  <c:v>1409.5400000000002</c:v>
                </c:pt>
                <c:pt idx="4">
                  <c:v>1380.53</c:v>
                </c:pt>
                <c:pt idx="5">
                  <c:v>1666.5900000000001</c:v>
                </c:pt>
                <c:pt idx="6">
                  <c:v>1038.6100000000001</c:v>
                </c:pt>
                <c:pt idx="7">
                  <c:v>1488.7700000000002</c:v>
                </c:pt>
                <c:pt idx="8">
                  <c:v>2121.33</c:v>
                </c:pt>
                <c:pt idx="9">
                  <c:v>1794.6399999999999</c:v>
                </c:pt>
                <c:pt idx="10">
                  <c:v>1688.1999999999996</c:v>
                </c:pt>
                <c:pt idx="11">
                  <c:v>1770.04</c:v>
                </c:pt>
                <c:pt idx="12">
                  <c:v>1138.04</c:v>
                </c:pt>
                <c:pt idx="13">
                  <c:v>1175.7000000000003</c:v>
                </c:pt>
                <c:pt idx="14">
                  <c:v>1276.74</c:v>
                </c:pt>
                <c:pt idx="15">
                  <c:v>1480.8799999999999</c:v>
                </c:pt>
                <c:pt idx="16">
                  <c:v>450.08</c:v>
                </c:pt>
                <c:pt idx="17">
                  <c:v>2303.63</c:v>
                </c:pt>
                <c:pt idx="18">
                  <c:v>1238.6100000000001</c:v>
                </c:pt>
                <c:pt idx="19">
                  <c:v>2430.41</c:v>
                </c:pt>
                <c:pt idx="20">
                  <c:v>1431.8000000000002</c:v>
                </c:pt>
                <c:pt idx="21">
                  <c:v>1491.95</c:v>
                </c:pt>
                <c:pt idx="22">
                  <c:v>2213.4499999999998</c:v>
                </c:pt>
                <c:pt idx="23">
                  <c:v>1406.22</c:v>
                </c:pt>
                <c:pt idx="24">
                  <c:v>2285.62</c:v>
                </c:pt>
                <c:pt idx="25">
                  <c:v>1876.7799999999995</c:v>
                </c:pt>
                <c:pt idx="26">
                  <c:v>1453.2899999999997</c:v>
                </c:pt>
                <c:pt idx="27">
                  <c:v>1691.1599999999999</c:v>
                </c:pt>
                <c:pt idx="28">
                  <c:v>1000.6999999999999</c:v>
                </c:pt>
                <c:pt idx="29">
                  <c:v>2029.2400000000002</c:v>
                </c:pt>
                <c:pt idx="30">
                  <c:v>1280.6000000000001</c:v>
                </c:pt>
              </c:numCache>
            </c:numRef>
          </c:val>
          <c:extLst>
            <c:ext xmlns:c16="http://schemas.microsoft.com/office/drawing/2014/chart" uri="{C3380CC4-5D6E-409C-BE32-E72D297353CC}">
              <c16:uniqueId val="{00000000-6D83-4B8B-83A0-E4F13A1C4792}"/>
            </c:ext>
          </c:extLst>
        </c:ser>
        <c:dLbls>
          <c:showLegendKey val="0"/>
          <c:showVal val="0"/>
          <c:showCatName val="0"/>
          <c:showSerName val="0"/>
          <c:showPercent val="0"/>
          <c:showBubbleSize val="0"/>
        </c:dLbls>
        <c:axId val="759149480"/>
        <c:axId val="759148168"/>
      </c:areaChart>
      <c:catAx>
        <c:axId val="759149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759148168"/>
        <c:crosses val="autoZero"/>
        <c:auto val="1"/>
        <c:lblAlgn val="ctr"/>
        <c:lblOffset val="100"/>
        <c:noMultiLvlLbl val="0"/>
      </c:catAx>
      <c:valAx>
        <c:axId val="75914816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7591494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40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85210099977981"/>
          <c:y val="3.4283939457693813E-2"/>
          <c:w val="0.85862729658792647"/>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447C622A-21B9-4879-B131-E5890D3BCEB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D6E-40E1-ADF4-027EE2FFDD69}"/>
                </c:ext>
              </c:extLst>
            </c:dLbl>
            <c:dLbl>
              <c:idx val="1"/>
              <c:tx>
                <c:rich>
                  <a:bodyPr/>
                  <a:lstStyle/>
                  <a:p>
                    <a:fld id="{57BE8252-1B49-4F22-8B10-B8C751CEB3E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D6E-40E1-ADF4-027EE2FFDD69}"/>
                </c:ext>
              </c:extLst>
            </c:dLbl>
            <c:dLbl>
              <c:idx val="2"/>
              <c:tx>
                <c:rich>
                  <a:bodyPr/>
                  <a:lstStyle/>
                  <a:p>
                    <a:fld id="{3BFDCE22-8D1A-46BD-9761-986AFB472B4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D6E-40E1-ADF4-027EE2FFDD69}"/>
                </c:ext>
              </c:extLst>
            </c:dLbl>
            <c:dLbl>
              <c:idx val="3"/>
              <c:tx>
                <c:rich>
                  <a:bodyPr/>
                  <a:lstStyle/>
                  <a:p>
                    <a:fld id="{5AF7CDA0-84F4-4252-84B0-39A8ADB3E81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D6E-40E1-ADF4-027EE2FFDD69}"/>
                </c:ext>
              </c:extLst>
            </c:dLbl>
            <c:dLbl>
              <c:idx val="4"/>
              <c:tx>
                <c:rich>
                  <a:bodyPr/>
                  <a:lstStyle/>
                  <a:p>
                    <a:fld id="{B73AB326-3C24-4F68-AD85-275E9302A37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D6E-40E1-ADF4-027EE2FFDD69}"/>
                </c:ext>
              </c:extLst>
            </c:dLbl>
            <c:dLbl>
              <c:idx val="5"/>
              <c:tx>
                <c:rich>
                  <a:bodyPr/>
                  <a:lstStyle/>
                  <a:p>
                    <a:fld id="{506B0591-B322-4B8D-832B-8D617B66BF3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D6E-40E1-ADF4-027EE2FFDD69}"/>
                </c:ext>
              </c:extLst>
            </c:dLbl>
            <c:dLbl>
              <c:idx val="6"/>
              <c:tx>
                <c:rich>
                  <a:bodyPr/>
                  <a:lstStyle/>
                  <a:p>
                    <a:fld id="{2813BE51-345C-4C03-808E-9B03746B4E3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D6E-40E1-ADF4-027EE2FFDD69}"/>
                </c:ext>
              </c:extLst>
            </c:dLbl>
            <c:dLbl>
              <c:idx val="7"/>
              <c:tx>
                <c:rich>
                  <a:bodyPr/>
                  <a:lstStyle/>
                  <a:p>
                    <a:fld id="{02BB7516-03CD-4ECA-BED0-2738A3D2EDA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D6E-40E1-ADF4-027EE2FFDD69}"/>
                </c:ext>
              </c:extLst>
            </c:dLbl>
            <c:dLbl>
              <c:idx val="8"/>
              <c:tx>
                <c:rich>
                  <a:bodyPr/>
                  <a:lstStyle/>
                  <a:p>
                    <a:fld id="{DCC78B95-6B67-473D-9E6F-9453821618F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D6E-40E1-ADF4-027EE2FFDD69}"/>
                </c:ext>
              </c:extLst>
            </c:dLbl>
            <c:dLbl>
              <c:idx val="9"/>
              <c:tx>
                <c:rich>
                  <a:bodyPr/>
                  <a:lstStyle/>
                  <a:p>
                    <a:fld id="{6AC16258-19FB-40A7-AFF6-887FAA54EFE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D6E-40E1-ADF4-027EE2FFDD69}"/>
                </c:ext>
              </c:extLst>
            </c:dLbl>
            <c:dLbl>
              <c:idx val="10"/>
              <c:tx>
                <c:rich>
                  <a:bodyPr/>
                  <a:lstStyle/>
                  <a:p>
                    <a:fld id="{B26D5D12-D6C9-431C-AC8A-9345280C336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D6E-40E1-ADF4-027EE2FFDD69}"/>
                </c:ext>
              </c:extLst>
            </c:dLbl>
            <c:dLbl>
              <c:idx val="11"/>
              <c:tx>
                <c:rich>
                  <a:bodyPr/>
                  <a:lstStyle/>
                  <a:p>
                    <a:fld id="{714C9508-5C9F-4040-8AF2-2628F1267E7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D6E-40E1-ADF4-027EE2FFDD69}"/>
                </c:ext>
              </c:extLst>
            </c:dLbl>
            <c:spPr>
              <a:noFill/>
              <a:ln>
                <a:noFill/>
              </a:ln>
              <a:effectLst/>
            </c:spPr>
            <c:txPr>
              <a:bodyPr rot="0" spcFirstLastPara="1" vertOverflow="ellipsis" vert="horz" wrap="square" anchor="ctr" anchorCtr="1"/>
              <a:lstStyle/>
              <a:p>
                <a:pPr>
                  <a:defRPr sz="60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5741.6100000000006</c:v>
                </c:pt>
                <c:pt idx="1">
                  <c:v>3799.6500000000005</c:v>
                </c:pt>
                <c:pt idx="2">
                  <c:v>4047.6400000000008</c:v>
                </c:pt>
                <c:pt idx="3">
                  <c:v>3799.6500000000005</c:v>
                </c:pt>
                <c:pt idx="4">
                  <c:v>4047.6400000000008</c:v>
                </c:pt>
                <c:pt idx="5">
                  <c:v>4047.6400000000008</c:v>
                </c:pt>
                <c:pt idx="6">
                  <c:v>4429.6299999999992</c:v>
                </c:pt>
                <c:pt idx="7">
                  <c:v>4047.6400000000008</c:v>
                </c:pt>
                <c:pt idx="8">
                  <c:v>4429.6299999999992</c:v>
                </c:pt>
                <c:pt idx="9">
                  <c:v>4429.6299999999992</c:v>
                </c:pt>
                <c:pt idx="10">
                  <c:v>3858.2400000000007</c:v>
                </c:pt>
                <c:pt idx="11">
                  <c:v>4429.6299999999992</c:v>
                </c:pt>
              </c:numCache>
            </c:numRef>
          </c:val>
          <c:extLst>
            <c:ext xmlns:c15="http://schemas.microsoft.com/office/drawing/2012/chart" uri="{02D57815-91ED-43cb-92C2-25804820EDAC}">
              <c15:datalabelsRange>
                <c15:f>analysis!$N$3:$N$14</c15:f>
                <c15:dlblRangeCache>
                  <c:ptCount val="12"/>
                  <c:pt idx="0">
                    <c:v>21%</c:v>
                  </c:pt>
                  <c:pt idx="1">
                    <c:v>26%</c:v>
                  </c:pt>
                  <c:pt idx="2">
                    <c:v>17%</c:v>
                  </c:pt>
                  <c:pt idx="3">
                    <c:v>26%</c:v>
                  </c:pt>
                  <c:pt idx="4">
                    <c:v>17%</c:v>
                  </c:pt>
                  <c:pt idx="5">
                    <c:v>17%</c:v>
                  </c:pt>
                  <c:pt idx="6">
                    <c:v>20%</c:v>
                  </c:pt>
                  <c:pt idx="7">
                    <c:v>17%</c:v>
                  </c:pt>
                  <c:pt idx="8">
                    <c:v>20%</c:v>
                  </c:pt>
                  <c:pt idx="9">
                    <c:v>20%</c:v>
                  </c:pt>
                  <c:pt idx="10">
                    <c:v>23%</c:v>
                  </c:pt>
                  <c:pt idx="11">
                    <c:v>20%</c:v>
                  </c:pt>
                </c15:dlblRangeCache>
              </c15:datalabelsRange>
            </c:ext>
            <c:ext xmlns:c16="http://schemas.microsoft.com/office/drawing/2014/chart" uri="{C3380CC4-5D6E-409C-BE32-E72D297353CC}">
              <c16:uniqueId val="{0000000C-8D6E-40E1-ADF4-027EE2FFDD69}"/>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998.61000000000058</c:v>
                </c:pt>
                <c:pt idx="1">
                  <c:v>785.65000000000055</c:v>
                </c:pt>
                <c:pt idx="2">
                  <c:v>589.64000000000078</c:v>
                </c:pt>
                <c:pt idx="3">
                  <c:v>785.65000000000055</c:v>
                </c:pt>
                <c:pt idx="4">
                  <c:v>589.64000000000078</c:v>
                </c:pt>
                <c:pt idx="5">
                  <c:v>589.64000000000078</c:v>
                </c:pt>
                <c:pt idx="6">
                  <c:v>746.6299999999992</c:v>
                </c:pt>
                <c:pt idx="7">
                  <c:v>589.64000000000078</c:v>
                </c:pt>
                <c:pt idx="8">
                  <c:v>746.6299999999992</c:v>
                </c:pt>
                <c:pt idx="9">
                  <c:v>746.6299999999992</c:v>
                </c:pt>
                <c:pt idx="10">
                  <c:v>725.24000000000069</c:v>
                </c:pt>
                <c:pt idx="11">
                  <c:v>746.6299999999992</c:v>
                </c:pt>
              </c:numCache>
            </c:numRef>
          </c:val>
          <c:extLst>
            <c:ext xmlns:c16="http://schemas.microsoft.com/office/drawing/2014/chart" uri="{C3380CC4-5D6E-409C-BE32-E72D297353CC}">
              <c16:uniqueId val="{0000000D-8D6E-40E1-ADF4-027EE2FFDD69}"/>
            </c:ext>
          </c:extLst>
        </c:ser>
        <c:dLbls>
          <c:showLegendKey val="0"/>
          <c:showVal val="0"/>
          <c:showCatName val="0"/>
          <c:showSerName val="0"/>
          <c:showPercent val="0"/>
          <c:showBubbleSize val="0"/>
        </c:dLbls>
        <c:gapWidth val="50"/>
        <c:overlap val="100"/>
        <c:axId val="448677776"/>
        <c:axId val="448678432"/>
      </c:barChart>
      <c:catAx>
        <c:axId val="44867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448678432"/>
        <c:crosses val="autoZero"/>
        <c:auto val="1"/>
        <c:lblAlgn val="ctr"/>
        <c:lblOffset val="100"/>
        <c:noMultiLvlLbl val="0"/>
      </c:catAx>
      <c:valAx>
        <c:axId val="44867843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44867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60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11361379724394"/>
          <c:y val="8.3935439077649568E-2"/>
          <c:w val="0.7978863881837045"/>
          <c:h val="0.89814814814814814"/>
        </c:manualLayout>
      </c:layout>
      <c:barChart>
        <c:barDir val="bar"/>
        <c:grouping val="clustered"/>
        <c:varyColors val="0"/>
        <c:ser>
          <c:idx val="0"/>
          <c:order val="0"/>
          <c:spPr>
            <a:solidFill>
              <a:schemeClr val="accent1"/>
            </a:solidFill>
            <a:ln>
              <a:noFill/>
            </a:ln>
            <a:effectLst/>
          </c:spPr>
          <c:invertIfNegative val="0"/>
          <c:cat>
            <c:strRef>
              <c:f>analysis!$AC$4:$AC$13</c:f>
              <c:strCache>
                <c:ptCount val="10"/>
                <c:pt idx="0">
                  <c:v>Product18</c:v>
                </c:pt>
                <c:pt idx="1">
                  <c:v>Product19</c:v>
                </c:pt>
                <c:pt idx="2">
                  <c:v>Product20</c:v>
                </c:pt>
                <c:pt idx="3">
                  <c:v>Product21</c:v>
                </c:pt>
                <c:pt idx="4">
                  <c:v>Product22</c:v>
                </c:pt>
                <c:pt idx="5">
                  <c:v>Product23</c:v>
                </c:pt>
                <c:pt idx="6">
                  <c:v>Product24</c:v>
                </c:pt>
                <c:pt idx="7">
                  <c:v>Product25</c:v>
                </c:pt>
                <c:pt idx="8">
                  <c:v>Product26</c:v>
                </c:pt>
                <c:pt idx="9">
                  <c:v>Product27</c:v>
                </c:pt>
              </c:strCache>
            </c:strRef>
          </c:cat>
          <c:val>
            <c:numRef>
              <c:f>analysis!$AD$4:$AD$13</c:f>
              <c:numCache>
                <c:formatCode>[$$-409]#,##0</c:formatCode>
                <c:ptCount val="10"/>
                <c:pt idx="0">
                  <c:v>590.52</c:v>
                </c:pt>
                <c:pt idx="1">
                  <c:v>2730</c:v>
                </c:pt>
                <c:pt idx="2">
                  <c:v>838.75</c:v>
                </c:pt>
                <c:pt idx="3">
                  <c:v>1462.86</c:v>
                </c:pt>
                <c:pt idx="4">
                  <c:v>1132.5599999999997</c:v>
                </c:pt>
                <c:pt idx="5">
                  <c:v>1494.6000000000001</c:v>
                </c:pt>
                <c:pt idx="6">
                  <c:v>941.7600000000001</c:v>
                </c:pt>
                <c:pt idx="7">
                  <c:v>83.3</c:v>
                </c:pt>
                <c:pt idx="8">
                  <c:v>345.24000000000007</c:v>
                </c:pt>
                <c:pt idx="9">
                  <c:v>971.04000000000008</c:v>
                </c:pt>
              </c:numCache>
            </c:numRef>
          </c:val>
          <c:extLst>
            <c:ext xmlns:c16="http://schemas.microsoft.com/office/drawing/2014/chart" uri="{C3380CC4-5D6E-409C-BE32-E72D297353CC}">
              <c16:uniqueId val="{00000000-9C87-4CE9-9638-E1ABC063FEA3}"/>
            </c:ext>
          </c:extLst>
        </c:ser>
        <c:dLbls>
          <c:showLegendKey val="0"/>
          <c:showVal val="0"/>
          <c:showCatName val="0"/>
          <c:showSerName val="0"/>
          <c:showPercent val="0"/>
          <c:showBubbleSize val="0"/>
        </c:dLbls>
        <c:gapWidth val="50"/>
        <c:axId val="787360232"/>
        <c:axId val="787365480"/>
      </c:barChart>
      <c:catAx>
        <c:axId val="787360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787365480"/>
        <c:crosses val="autoZero"/>
        <c:auto val="1"/>
        <c:lblAlgn val="ctr"/>
        <c:lblOffset val="100"/>
        <c:noMultiLvlLbl val="0"/>
      </c:catAx>
      <c:valAx>
        <c:axId val="787365480"/>
        <c:scaling>
          <c:orientation val="minMax"/>
        </c:scaling>
        <c:delete val="1"/>
        <c:axPos val="b"/>
        <c:numFmt formatCode="[$$-409]#,##0" sourceLinked="1"/>
        <c:majorTickMark val="none"/>
        <c:minorTickMark val="none"/>
        <c:tickLblPos val="nextTo"/>
        <c:crossAx val="787360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40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[MAVEN_EXCEL_DASHBOARD.xlsx]analysis!salestypewise</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70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manualLayout>
          <c:layoutTarget val="inner"/>
          <c:xMode val="edge"/>
          <c:yMode val="edge"/>
          <c:x val="0.19672531087267622"/>
          <c:y val="0.11780453113432578"/>
          <c:w val="0.57599406596727332"/>
          <c:h val="0.71552058311836697"/>
        </c:manualLayout>
      </c:layout>
      <c:pieChart>
        <c:varyColors val="1"/>
        <c:ser>
          <c:idx val="0"/>
          <c:order val="0"/>
          <c:tx>
            <c:strRef>
              <c:f>analysis!$AK$1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64-4074-8A83-C8301CF059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64-4074-8A83-C8301CF0592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64-4074-8A83-C8301CF05921}"/>
              </c:ext>
            </c:extLst>
          </c:dPt>
          <c:dLbls>
            <c:spPr>
              <a:noFill/>
              <a:ln>
                <a:noFill/>
              </a:ln>
              <a:effectLst/>
            </c:spPr>
            <c:txPr>
              <a:bodyPr rot="0" spcFirstLastPara="1" vertOverflow="ellipsis" vert="horz" wrap="square" anchor="ctr" anchorCtr="1"/>
              <a:lstStyle/>
              <a:p>
                <a:pPr>
                  <a:defRPr sz="70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[$$-409]#,##0</c:formatCode>
                <c:ptCount val="3"/>
                <c:pt idx="0">
                  <c:v>26121.079999999991</c:v>
                </c:pt>
                <c:pt idx="1">
                  <c:v>15834.489999999994</c:v>
                </c:pt>
                <c:pt idx="2">
                  <c:v>7824.0400000000009</c:v>
                </c:pt>
              </c:numCache>
            </c:numRef>
          </c:val>
          <c:extLst>
            <c:ext xmlns:c16="http://schemas.microsoft.com/office/drawing/2014/chart" uri="{C3380CC4-5D6E-409C-BE32-E72D297353CC}">
              <c16:uniqueId val="{00000006-6064-4074-8A83-C8301CF0592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70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[MAVEN_EXCEL_DASHBOARD.xlsx]analysis!paymentmodewise</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A3-4B13-B1BA-91B4ACF35B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A3-4B13-B1BA-91B4ACF35BB5}"/>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[$$-409]#,##0</c:formatCode>
                <c:ptCount val="2"/>
                <c:pt idx="0">
                  <c:v>25836.2</c:v>
                </c:pt>
                <c:pt idx="1">
                  <c:v>23943.409999999982</c:v>
                </c:pt>
              </c:numCache>
            </c:numRef>
          </c:val>
          <c:extLst>
            <c:ext xmlns:c16="http://schemas.microsoft.com/office/drawing/2014/chart" uri="{C3380CC4-5D6E-409C-BE32-E72D297353CC}">
              <c16:uniqueId val="{00000004-53A3-4B13-B1BA-91B4ACF35B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[MAVEN_EXCEL_DASHBOARD.xlsx]analysis!daywise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4838145231846"/>
          <c:y val="7.6815501564786906E-2"/>
          <c:w val="0.83329396325459315"/>
          <c:h val="0.749635248143671"/>
        </c:manualLayout>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c:formatCode>
                <c:ptCount val="31"/>
                <c:pt idx="0">
                  <c:v>1778.99</c:v>
                </c:pt>
                <c:pt idx="1">
                  <c:v>1631.6599999999999</c:v>
                </c:pt>
                <c:pt idx="2">
                  <c:v>2355.8099999999995</c:v>
                </c:pt>
                <c:pt idx="3">
                  <c:v>1409.5400000000002</c:v>
                </c:pt>
                <c:pt idx="4">
                  <c:v>1380.53</c:v>
                </c:pt>
                <c:pt idx="5">
                  <c:v>1666.5900000000001</c:v>
                </c:pt>
                <c:pt idx="6">
                  <c:v>1038.6100000000001</c:v>
                </c:pt>
                <c:pt idx="7">
                  <c:v>1488.7700000000002</c:v>
                </c:pt>
                <c:pt idx="8">
                  <c:v>2121.33</c:v>
                </c:pt>
                <c:pt idx="9">
                  <c:v>1794.6399999999999</c:v>
                </c:pt>
                <c:pt idx="10">
                  <c:v>1688.1999999999996</c:v>
                </c:pt>
                <c:pt idx="11">
                  <c:v>1770.04</c:v>
                </c:pt>
                <c:pt idx="12">
                  <c:v>1138.04</c:v>
                </c:pt>
                <c:pt idx="13">
                  <c:v>1175.7000000000003</c:v>
                </c:pt>
                <c:pt idx="14">
                  <c:v>1276.74</c:v>
                </c:pt>
                <c:pt idx="15">
                  <c:v>1480.8799999999999</c:v>
                </c:pt>
                <c:pt idx="16">
                  <c:v>450.08</c:v>
                </c:pt>
                <c:pt idx="17">
                  <c:v>2303.63</c:v>
                </c:pt>
                <c:pt idx="18">
                  <c:v>1238.6100000000001</c:v>
                </c:pt>
                <c:pt idx="19">
                  <c:v>2430.41</c:v>
                </c:pt>
                <c:pt idx="20">
                  <c:v>1431.8000000000002</c:v>
                </c:pt>
                <c:pt idx="21">
                  <c:v>1491.95</c:v>
                </c:pt>
                <c:pt idx="22">
                  <c:v>2213.4499999999998</c:v>
                </c:pt>
                <c:pt idx="23">
                  <c:v>1406.22</c:v>
                </c:pt>
                <c:pt idx="24">
                  <c:v>2285.62</c:v>
                </c:pt>
                <c:pt idx="25">
                  <c:v>1876.7799999999995</c:v>
                </c:pt>
                <c:pt idx="26">
                  <c:v>1453.2899999999997</c:v>
                </c:pt>
                <c:pt idx="27">
                  <c:v>1691.1599999999999</c:v>
                </c:pt>
                <c:pt idx="28">
                  <c:v>1000.6999999999999</c:v>
                </c:pt>
                <c:pt idx="29">
                  <c:v>2029.2400000000002</c:v>
                </c:pt>
                <c:pt idx="30">
                  <c:v>1280.6000000000001</c:v>
                </c:pt>
              </c:numCache>
            </c:numRef>
          </c:val>
          <c:extLst>
            <c:ext xmlns:c16="http://schemas.microsoft.com/office/drawing/2014/chart" uri="{C3380CC4-5D6E-409C-BE32-E72D297353CC}">
              <c16:uniqueId val="{00000000-1BBB-47C9-A553-905893FCD224}"/>
            </c:ext>
          </c:extLst>
        </c:ser>
        <c:dLbls>
          <c:showLegendKey val="0"/>
          <c:showVal val="0"/>
          <c:showCatName val="0"/>
          <c:showSerName val="0"/>
          <c:showPercent val="0"/>
          <c:showBubbleSize val="0"/>
        </c:dLbls>
        <c:axId val="759149480"/>
        <c:axId val="759148168"/>
      </c:areaChart>
      <c:catAx>
        <c:axId val="759149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48168"/>
        <c:crosses val="autoZero"/>
        <c:auto val="1"/>
        <c:lblAlgn val="ctr"/>
        <c:lblOffset val="100"/>
        <c:noMultiLvlLbl val="0"/>
      </c:catAx>
      <c:valAx>
        <c:axId val="75914816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494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85210099977981"/>
          <c:y val="3.4283939457693813E-2"/>
          <c:w val="0.85862729658792647"/>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6D353641-0745-492E-B001-59DFA1DBFB0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83B-4086-8327-4C836F85031D}"/>
                </c:ext>
              </c:extLst>
            </c:dLbl>
            <c:dLbl>
              <c:idx val="1"/>
              <c:tx>
                <c:rich>
                  <a:bodyPr/>
                  <a:lstStyle/>
                  <a:p>
                    <a:fld id="{59CEC814-234E-4E4D-BE4B-31A0856968E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83B-4086-8327-4C836F85031D}"/>
                </c:ext>
              </c:extLst>
            </c:dLbl>
            <c:dLbl>
              <c:idx val="2"/>
              <c:tx>
                <c:rich>
                  <a:bodyPr/>
                  <a:lstStyle/>
                  <a:p>
                    <a:fld id="{C194DCAF-DBE4-4563-B3F9-B0E7A03E98E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83B-4086-8327-4C836F85031D}"/>
                </c:ext>
              </c:extLst>
            </c:dLbl>
            <c:dLbl>
              <c:idx val="3"/>
              <c:tx>
                <c:rich>
                  <a:bodyPr/>
                  <a:lstStyle/>
                  <a:p>
                    <a:fld id="{BEE23F6D-E182-4678-8563-6B719357CD4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83B-4086-8327-4C836F85031D}"/>
                </c:ext>
              </c:extLst>
            </c:dLbl>
            <c:dLbl>
              <c:idx val="4"/>
              <c:tx>
                <c:rich>
                  <a:bodyPr/>
                  <a:lstStyle/>
                  <a:p>
                    <a:fld id="{BD0FF9F4-3CC0-4DFF-8CD6-A53F7F6FF2D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83B-4086-8327-4C836F85031D}"/>
                </c:ext>
              </c:extLst>
            </c:dLbl>
            <c:dLbl>
              <c:idx val="5"/>
              <c:tx>
                <c:rich>
                  <a:bodyPr/>
                  <a:lstStyle/>
                  <a:p>
                    <a:fld id="{31DF9D30-642E-4138-8BE1-599650F3B16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83B-4086-8327-4C836F85031D}"/>
                </c:ext>
              </c:extLst>
            </c:dLbl>
            <c:dLbl>
              <c:idx val="6"/>
              <c:tx>
                <c:rich>
                  <a:bodyPr/>
                  <a:lstStyle/>
                  <a:p>
                    <a:fld id="{BA93E7CC-C81D-4035-8FA3-2D4C753EDE4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83B-4086-8327-4C836F85031D}"/>
                </c:ext>
              </c:extLst>
            </c:dLbl>
            <c:dLbl>
              <c:idx val="7"/>
              <c:tx>
                <c:rich>
                  <a:bodyPr/>
                  <a:lstStyle/>
                  <a:p>
                    <a:fld id="{F2BC81DE-EC11-420B-9929-153B371B253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83B-4086-8327-4C836F85031D}"/>
                </c:ext>
              </c:extLst>
            </c:dLbl>
            <c:dLbl>
              <c:idx val="8"/>
              <c:tx>
                <c:rich>
                  <a:bodyPr/>
                  <a:lstStyle/>
                  <a:p>
                    <a:fld id="{E8D20648-E579-4764-A6D7-6A8DD69F21A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83B-4086-8327-4C836F85031D}"/>
                </c:ext>
              </c:extLst>
            </c:dLbl>
            <c:dLbl>
              <c:idx val="9"/>
              <c:tx>
                <c:rich>
                  <a:bodyPr/>
                  <a:lstStyle/>
                  <a:p>
                    <a:fld id="{4C9550F1-15A5-4EF7-8B61-D2BD7110C40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83B-4086-8327-4C836F85031D}"/>
                </c:ext>
              </c:extLst>
            </c:dLbl>
            <c:dLbl>
              <c:idx val="10"/>
              <c:tx>
                <c:rich>
                  <a:bodyPr/>
                  <a:lstStyle/>
                  <a:p>
                    <a:fld id="{51D7E023-89A8-41F3-B67D-B3780DC42B8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83B-4086-8327-4C836F85031D}"/>
                </c:ext>
              </c:extLst>
            </c:dLbl>
            <c:dLbl>
              <c:idx val="11"/>
              <c:tx>
                <c:rich>
                  <a:bodyPr/>
                  <a:lstStyle/>
                  <a:p>
                    <a:fld id="{2A586E08-B228-465D-BE87-DBD71493FF6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83B-4086-8327-4C836F8503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5741.6100000000006</c:v>
                </c:pt>
                <c:pt idx="1">
                  <c:v>3799.6500000000005</c:v>
                </c:pt>
                <c:pt idx="2">
                  <c:v>4047.6400000000008</c:v>
                </c:pt>
                <c:pt idx="3">
                  <c:v>3799.6500000000005</c:v>
                </c:pt>
                <c:pt idx="4">
                  <c:v>4047.6400000000008</c:v>
                </c:pt>
                <c:pt idx="5">
                  <c:v>4047.6400000000008</c:v>
                </c:pt>
                <c:pt idx="6">
                  <c:v>4429.6299999999992</c:v>
                </c:pt>
                <c:pt idx="7">
                  <c:v>4047.6400000000008</c:v>
                </c:pt>
                <c:pt idx="8">
                  <c:v>4429.6299999999992</c:v>
                </c:pt>
                <c:pt idx="9">
                  <c:v>4429.6299999999992</c:v>
                </c:pt>
                <c:pt idx="10">
                  <c:v>3858.2400000000007</c:v>
                </c:pt>
                <c:pt idx="11">
                  <c:v>4429.6299999999992</c:v>
                </c:pt>
              </c:numCache>
            </c:numRef>
          </c:val>
          <c:extLst>
            <c:ext xmlns:c15="http://schemas.microsoft.com/office/drawing/2012/chart" uri="{02D57815-91ED-43cb-92C2-25804820EDAC}">
              <c15:datalabelsRange>
                <c15:f>analysis!$N$3:$N$14</c15:f>
                <c15:dlblRangeCache>
                  <c:ptCount val="12"/>
                  <c:pt idx="0">
                    <c:v>21%</c:v>
                  </c:pt>
                  <c:pt idx="1">
                    <c:v>26%</c:v>
                  </c:pt>
                  <c:pt idx="2">
                    <c:v>17%</c:v>
                  </c:pt>
                  <c:pt idx="3">
                    <c:v>26%</c:v>
                  </c:pt>
                  <c:pt idx="4">
                    <c:v>17%</c:v>
                  </c:pt>
                  <c:pt idx="5">
                    <c:v>17%</c:v>
                  </c:pt>
                  <c:pt idx="6">
                    <c:v>20%</c:v>
                  </c:pt>
                  <c:pt idx="7">
                    <c:v>17%</c:v>
                  </c:pt>
                  <c:pt idx="8">
                    <c:v>20%</c:v>
                  </c:pt>
                  <c:pt idx="9">
                    <c:v>20%</c:v>
                  </c:pt>
                  <c:pt idx="10">
                    <c:v>23%</c:v>
                  </c:pt>
                  <c:pt idx="11">
                    <c:v>20%</c:v>
                  </c:pt>
                </c15:dlblRangeCache>
              </c15:datalabelsRange>
            </c:ext>
            <c:ext xmlns:c16="http://schemas.microsoft.com/office/drawing/2014/chart" uri="{C3380CC4-5D6E-409C-BE32-E72D297353CC}">
              <c16:uniqueId val="{00000000-E83B-4086-8327-4C836F85031D}"/>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998.61000000000058</c:v>
                </c:pt>
                <c:pt idx="1">
                  <c:v>785.65000000000055</c:v>
                </c:pt>
                <c:pt idx="2">
                  <c:v>589.64000000000078</c:v>
                </c:pt>
                <c:pt idx="3">
                  <c:v>785.65000000000055</c:v>
                </c:pt>
                <c:pt idx="4">
                  <c:v>589.64000000000078</c:v>
                </c:pt>
                <c:pt idx="5">
                  <c:v>589.64000000000078</c:v>
                </c:pt>
                <c:pt idx="6">
                  <c:v>746.6299999999992</c:v>
                </c:pt>
                <c:pt idx="7">
                  <c:v>589.64000000000078</c:v>
                </c:pt>
                <c:pt idx="8">
                  <c:v>746.6299999999992</c:v>
                </c:pt>
                <c:pt idx="9">
                  <c:v>746.6299999999992</c:v>
                </c:pt>
                <c:pt idx="10">
                  <c:v>725.24000000000069</c:v>
                </c:pt>
                <c:pt idx="11">
                  <c:v>746.6299999999992</c:v>
                </c:pt>
              </c:numCache>
            </c:numRef>
          </c:val>
          <c:extLst>
            <c:ext xmlns:c16="http://schemas.microsoft.com/office/drawing/2014/chart" uri="{C3380CC4-5D6E-409C-BE32-E72D297353CC}">
              <c16:uniqueId val="{00000001-E83B-4086-8327-4C836F85031D}"/>
            </c:ext>
          </c:extLst>
        </c:ser>
        <c:dLbls>
          <c:showLegendKey val="0"/>
          <c:showVal val="0"/>
          <c:showCatName val="0"/>
          <c:showSerName val="0"/>
          <c:showPercent val="0"/>
          <c:showBubbleSize val="0"/>
        </c:dLbls>
        <c:gapWidth val="50"/>
        <c:overlap val="100"/>
        <c:axId val="448677776"/>
        <c:axId val="448678432"/>
      </c:barChart>
      <c:catAx>
        <c:axId val="44867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78432"/>
        <c:crosses val="autoZero"/>
        <c:auto val="1"/>
        <c:lblAlgn val="ctr"/>
        <c:lblOffset val="100"/>
        <c:noMultiLvlLbl val="0"/>
      </c:catAx>
      <c:valAx>
        <c:axId val="44867843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7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17847769028872"/>
          <c:y val="0.10185185185185185"/>
          <c:w val="0.82282152230971128"/>
          <c:h val="0.89814814814814814"/>
        </c:manualLayout>
      </c:layout>
      <c:barChart>
        <c:barDir val="bar"/>
        <c:grouping val="clustered"/>
        <c:varyColors val="0"/>
        <c:ser>
          <c:idx val="0"/>
          <c:order val="0"/>
          <c:spPr>
            <a:solidFill>
              <a:schemeClr val="accent1"/>
            </a:solidFill>
            <a:ln>
              <a:noFill/>
            </a:ln>
            <a:effectLst/>
          </c:spPr>
          <c:invertIfNegative val="0"/>
          <c:cat>
            <c:strRef>
              <c:f>analysis!$AC$4:$AC$13</c:f>
              <c:strCache>
                <c:ptCount val="10"/>
                <c:pt idx="0">
                  <c:v>Product18</c:v>
                </c:pt>
                <c:pt idx="1">
                  <c:v>Product19</c:v>
                </c:pt>
                <c:pt idx="2">
                  <c:v>Product20</c:v>
                </c:pt>
                <c:pt idx="3">
                  <c:v>Product21</c:v>
                </c:pt>
                <c:pt idx="4">
                  <c:v>Product22</c:v>
                </c:pt>
                <c:pt idx="5">
                  <c:v>Product23</c:v>
                </c:pt>
                <c:pt idx="6">
                  <c:v>Product24</c:v>
                </c:pt>
                <c:pt idx="7">
                  <c:v>Product25</c:v>
                </c:pt>
                <c:pt idx="8">
                  <c:v>Product26</c:v>
                </c:pt>
                <c:pt idx="9">
                  <c:v>Product27</c:v>
                </c:pt>
              </c:strCache>
            </c:strRef>
          </c:cat>
          <c:val>
            <c:numRef>
              <c:f>analysis!$AD$4:$AD$13</c:f>
              <c:numCache>
                <c:formatCode>[$$-409]#,##0</c:formatCode>
                <c:ptCount val="10"/>
                <c:pt idx="0">
                  <c:v>590.52</c:v>
                </c:pt>
                <c:pt idx="1">
                  <c:v>2730</c:v>
                </c:pt>
                <c:pt idx="2">
                  <c:v>838.75</c:v>
                </c:pt>
                <c:pt idx="3">
                  <c:v>1462.86</c:v>
                </c:pt>
                <c:pt idx="4">
                  <c:v>1132.5599999999997</c:v>
                </c:pt>
                <c:pt idx="5">
                  <c:v>1494.6000000000001</c:v>
                </c:pt>
                <c:pt idx="6">
                  <c:v>941.7600000000001</c:v>
                </c:pt>
                <c:pt idx="7">
                  <c:v>83.3</c:v>
                </c:pt>
                <c:pt idx="8">
                  <c:v>345.24000000000007</c:v>
                </c:pt>
                <c:pt idx="9">
                  <c:v>971.04000000000008</c:v>
                </c:pt>
              </c:numCache>
            </c:numRef>
          </c:val>
          <c:extLst>
            <c:ext xmlns:c16="http://schemas.microsoft.com/office/drawing/2014/chart" uri="{C3380CC4-5D6E-409C-BE32-E72D297353CC}">
              <c16:uniqueId val="{00000000-420C-40EE-9204-3E81C19B4326}"/>
            </c:ext>
          </c:extLst>
        </c:ser>
        <c:dLbls>
          <c:showLegendKey val="0"/>
          <c:showVal val="0"/>
          <c:showCatName val="0"/>
          <c:showSerName val="0"/>
          <c:showPercent val="0"/>
          <c:showBubbleSize val="0"/>
        </c:dLbls>
        <c:gapWidth val="50"/>
        <c:axId val="787360232"/>
        <c:axId val="787365480"/>
      </c:barChart>
      <c:catAx>
        <c:axId val="787360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365480"/>
        <c:crosses val="autoZero"/>
        <c:auto val="1"/>
        <c:lblAlgn val="ctr"/>
        <c:lblOffset val="100"/>
        <c:noMultiLvlLbl val="0"/>
      </c:catAx>
      <c:valAx>
        <c:axId val="787365480"/>
        <c:scaling>
          <c:orientation val="minMax"/>
        </c:scaling>
        <c:delete val="1"/>
        <c:axPos val="b"/>
        <c:numFmt formatCode="[$$-409]#,##0" sourceLinked="1"/>
        <c:majorTickMark val="none"/>
        <c:minorTickMark val="none"/>
        <c:tickLblPos val="nextTo"/>
        <c:crossAx val="787360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[MAVEN_EXCEL_DASHBOARD.xlsx]analysis!salestypewise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9672531087267622"/>
          <c:y val="0.11780453113432578"/>
          <c:w val="0.57599406596727332"/>
          <c:h val="0.71552058311836697"/>
        </c:manualLayout>
      </c:layout>
      <c:pieChart>
        <c:varyColors val="1"/>
        <c:ser>
          <c:idx val="0"/>
          <c:order val="0"/>
          <c:tx>
            <c:strRef>
              <c:f>analysis!$AK$1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30-459A-AD73-6BBCAD3A90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30-459A-AD73-6BBCAD3A90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30-459A-AD73-6BBCAD3A90C1}"/>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[$$-409]#,##0</c:formatCode>
                <c:ptCount val="3"/>
                <c:pt idx="0">
                  <c:v>26121.079999999991</c:v>
                </c:pt>
                <c:pt idx="1">
                  <c:v>15834.489999999994</c:v>
                </c:pt>
                <c:pt idx="2">
                  <c:v>7824.0400000000009</c:v>
                </c:pt>
              </c:numCache>
            </c:numRef>
          </c:val>
          <c:extLst>
            <c:ext xmlns:c16="http://schemas.microsoft.com/office/drawing/2014/chart" uri="{C3380CC4-5D6E-409C-BE32-E72D297353CC}">
              <c16:uniqueId val="{00000000-313D-40EB-AE3F-B957EDA7404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[MAVEN_EXCEL_DASHBOARD.xlsx]analysis!paymentmodewise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72-4F2D-9A41-44A0CBD84A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72-4F2D-9A41-44A0CBD84A7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[$$-409]#,##0</c:formatCode>
                <c:ptCount val="2"/>
                <c:pt idx="0">
                  <c:v>25836.2</c:v>
                </c:pt>
                <c:pt idx="1">
                  <c:v>23943.409999999982</c:v>
                </c:pt>
              </c:numCache>
            </c:numRef>
          </c:val>
          <c:extLst>
            <c:ext xmlns:c16="http://schemas.microsoft.com/office/drawing/2014/chart" uri="{C3380CC4-5D6E-409C-BE32-E72D297353CC}">
              <c16:uniqueId val="{00000000-02D3-4EB7-990B-525CE59A8F3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8553C9E0-234E-4865-B23C-809DB8611676}">
          <cx:tx>
            <cx:txData>
              <cx:f>_xlchart.v1.1</cx:f>
              <cx:v>sales</cx:v>
            </cx:txData>
          </cx:tx>
          <cx:dataLabels>
            <cx:txPr>
              <a:bodyPr spcFirstLastPara="1" vertOverflow="ellipsis" horzOverflow="overflow" wrap="square" lIns="0" tIns="0" rIns="0" bIns="0" anchor="ctr" anchorCtr="1"/>
              <a:lstStyle/>
              <a:p>
                <a:pPr algn="ctr" rtl="0">
                  <a:defRPr sz="1400" b="1" i="0" baseline="0">
                    <a:solidFill>
                      <a:schemeClr val="tx1"/>
                    </a:solidFill>
                  </a:defRPr>
                </a:pPr>
                <a:endParaRPr lang="en-US" sz="1400" b="1" i="0" u="none" strike="noStrike" baseline="0">
                  <a:solidFill>
                    <a:schemeClr val="tx1"/>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[0]!Categorynew</cx:f>
      </cx:strDim>
      <cx:numDim type="size">
        <cx:f>[0]!Categoryrangenew</cx:f>
      </cx:numDim>
    </cx:data>
  </cx:chartData>
  <cx:chart>
    <cx:plotArea>
      <cx:plotAreaRegion>
        <cx:series layoutId="treemap" uniqueId="{CA02E9A3-87B4-4A52-812C-B839B41D3EBC}">
          <cx:tx>
            <cx:txData>
              <cx:f/>
              <cx:v/>
            </cx:txData>
          </cx:tx>
          <cx:dataLabels pos="inEnd">
            <cx:txPr>
              <a:bodyPr spcFirstLastPara="1" vertOverflow="ellipsis" horzOverflow="overflow" wrap="square" lIns="0" tIns="0" rIns="0" bIns="0" anchor="ctr" anchorCtr="1"/>
              <a:lstStyle/>
              <a:p>
                <a:pPr algn="ctr" rtl="0">
                  <a:defRPr sz="1500" baseline="0">
                    <a:solidFill>
                      <a:schemeClr val="tx1"/>
                    </a:solidFill>
                  </a:defRPr>
                </a:pPr>
                <a:endParaRPr lang="en-US" sz="1500" b="0"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K$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Scroll" dx="22" fmlaLink="analysis!$AC$1" max="100" min="1" page="10" val="18"/>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18" Type="http://schemas.openxmlformats.org/officeDocument/2006/relationships/image" Target="../media/image12.png"/><Relationship Id="rId26" Type="http://schemas.openxmlformats.org/officeDocument/2006/relationships/image" Target="../media/image20.png"/><Relationship Id="rId3" Type="http://schemas.openxmlformats.org/officeDocument/2006/relationships/chart" Target="../charts/chart3.xml"/><Relationship Id="rId21" Type="http://schemas.openxmlformats.org/officeDocument/2006/relationships/image" Target="../media/image15.svg"/><Relationship Id="rId7" Type="http://schemas.microsoft.com/office/2007/relationships/hdphoto" Target="../media/hdphoto1.wdp"/><Relationship Id="rId12" Type="http://schemas.openxmlformats.org/officeDocument/2006/relationships/image" Target="../media/image6.png"/><Relationship Id="rId17" Type="http://schemas.openxmlformats.org/officeDocument/2006/relationships/image" Target="../media/image11.svg"/><Relationship Id="rId25" Type="http://schemas.openxmlformats.org/officeDocument/2006/relationships/image" Target="../media/image19.svg"/><Relationship Id="rId2" Type="http://schemas.openxmlformats.org/officeDocument/2006/relationships/chart" Target="../charts/chart2.xml"/><Relationship Id="rId16" Type="http://schemas.openxmlformats.org/officeDocument/2006/relationships/image" Target="../media/image10.png"/><Relationship Id="rId20" Type="http://schemas.openxmlformats.org/officeDocument/2006/relationships/image" Target="../media/image14.png"/><Relationship Id="rId29" Type="http://schemas.openxmlformats.org/officeDocument/2006/relationships/image" Target="../media/image23.sv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5.svg"/><Relationship Id="rId24" Type="http://schemas.openxmlformats.org/officeDocument/2006/relationships/image" Target="../media/image18.png"/><Relationship Id="rId32" Type="http://schemas.microsoft.com/office/2014/relationships/chartEx" Target="../charts/chartEx1.xml"/><Relationship Id="rId5" Type="http://schemas.openxmlformats.org/officeDocument/2006/relationships/chart" Target="../charts/chart5.xml"/><Relationship Id="rId15" Type="http://schemas.openxmlformats.org/officeDocument/2006/relationships/image" Target="../media/image9.svg"/><Relationship Id="rId23" Type="http://schemas.openxmlformats.org/officeDocument/2006/relationships/image" Target="../media/image17.svg"/><Relationship Id="rId28" Type="http://schemas.openxmlformats.org/officeDocument/2006/relationships/image" Target="../media/image22.png"/><Relationship Id="rId10" Type="http://schemas.openxmlformats.org/officeDocument/2006/relationships/image" Target="../media/image4.png"/><Relationship Id="rId19" Type="http://schemas.openxmlformats.org/officeDocument/2006/relationships/image" Target="../media/image13.svg"/><Relationship Id="rId31" Type="http://schemas.openxmlformats.org/officeDocument/2006/relationships/image" Target="../media/image25.svg"/><Relationship Id="rId4" Type="http://schemas.openxmlformats.org/officeDocument/2006/relationships/chart" Target="../charts/chart4.xml"/><Relationship Id="rId9" Type="http://schemas.openxmlformats.org/officeDocument/2006/relationships/image" Target="../media/image3.svg"/><Relationship Id="rId14" Type="http://schemas.openxmlformats.org/officeDocument/2006/relationships/image" Target="../media/image8.png"/><Relationship Id="rId22" Type="http://schemas.openxmlformats.org/officeDocument/2006/relationships/image" Target="../media/image16.png"/><Relationship Id="rId27" Type="http://schemas.openxmlformats.org/officeDocument/2006/relationships/image" Target="../media/image21.svg"/><Relationship Id="rId30" Type="http://schemas.openxmlformats.org/officeDocument/2006/relationships/image" Target="../media/image24.png"/></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openxmlformats.org/officeDocument/2006/relationships/image" Target="../media/image19.sv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image" Target="../media/image18.png"/><Relationship Id="rId2" Type="http://schemas.openxmlformats.org/officeDocument/2006/relationships/image" Target="../media/image3.svg"/><Relationship Id="rId16" Type="http://schemas.openxmlformats.org/officeDocument/2006/relationships/image" Target="../media/image17.svg"/><Relationship Id="rId20" Type="http://schemas.openxmlformats.org/officeDocument/2006/relationships/image" Target="../media/image21.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svg"/><Relationship Id="rId19" Type="http://schemas.openxmlformats.org/officeDocument/2006/relationships/image" Target="../media/image20.png"/><Relationship Id="rId4" Type="http://schemas.openxmlformats.org/officeDocument/2006/relationships/image" Target="../media/image26.svg"/><Relationship Id="rId9" Type="http://schemas.openxmlformats.org/officeDocument/2006/relationships/image" Target="../media/image10.png"/><Relationship Id="rId14" Type="http://schemas.openxmlformats.org/officeDocument/2006/relationships/image" Target="../media/image15.svg"/></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603249</xdr:colOff>
      <xdr:row>3</xdr:row>
      <xdr:rowOff>0</xdr:rowOff>
    </xdr:from>
    <xdr:to>
      <xdr:col>9</xdr:col>
      <xdr:colOff>206374</xdr:colOff>
      <xdr:row>7</xdr:row>
      <xdr:rowOff>174000</xdr:rowOff>
    </xdr:to>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603249" y="571500"/>
          <a:ext cx="5032375" cy="936000"/>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341086</xdr:colOff>
      <xdr:row>3</xdr:row>
      <xdr:rowOff>0</xdr:rowOff>
    </xdr:from>
    <xdr:to>
      <xdr:col>20</xdr:col>
      <xdr:colOff>449943</xdr:colOff>
      <xdr:row>7</xdr:row>
      <xdr:rowOff>174000</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5217886" y="0"/>
          <a:ext cx="6814457" cy="936000"/>
        </a:xfrm>
        <a:prstGeom prst="roundRect">
          <a:avLst/>
        </a:prstGeom>
        <a:solidFill>
          <a:schemeClr val="accent2">
            <a:lumMod val="40000"/>
            <a:lumOff val="6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14515</xdr:colOff>
      <xdr:row>8</xdr:row>
      <xdr:rowOff>114304</xdr:rowOff>
    </xdr:from>
    <xdr:to>
      <xdr:col>3</xdr:col>
      <xdr:colOff>112582</xdr:colOff>
      <xdr:row>15</xdr:row>
      <xdr:rowOff>7261</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14515" y="1066804"/>
          <a:ext cx="1317267" cy="1226457"/>
        </a:xfrm>
        <a:prstGeom prst="roundRect">
          <a:avLst/>
        </a:prstGeom>
        <a:solidFill>
          <a:schemeClr val="accent2">
            <a:lumMod val="40000"/>
            <a:lumOff val="60000"/>
          </a:schemeClr>
        </a:solidFill>
        <a:ln>
          <a:solidFill>
            <a:srgbClr val="FF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14514</xdr:colOff>
      <xdr:row>16</xdr:row>
      <xdr:rowOff>34480</xdr:rowOff>
    </xdr:from>
    <xdr:to>
      <xdr:col>3</xdr:col>
      <xdr:colOff>112581</xdr:colOff>
      <xdr:row>32</xdr:row>
      <xdr:rowOff>177584</xdr:rowOff>
    </xdr:to>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627989" y="3134141"/>
          <a:ext cx="1325016" cy="3242765"/>
        </a:xfrm>
        <a:prstGeom prst="roundRect">
          <a:avLst/>
        </a:prstGeom>
        <a:solidFill>
          <a:schemeClr val="accent2">
            <a:lumMod val="40000"/>
            <a:lumOff val="6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32287</xdr:colOff>
      <xdr:row>33</xdr:row>
      <xdr:rowOff>64576</xdr:rowOff>
    </xdr:from>
    <xdr:to>
      <xdr:col>2</xdr:col>
      <xdr:colOff>564614</xdr:colOff>
      <xdr:row>38</xdr:row>
      <xdr:rowOff>137334</xdr:rowOff>
    </xdr:to>
    <xdr:sp macro="" textlink="">
      <xdr:nvSpPr>
        <xdr:cNvPr id="6" name="Oval 5">
          <a:extLst>
            <a:ext uri="{FF2B5EF4-FFF2-40B4-BE49-F238E27FC236}">
              <a16:creationId xmlns:a16="http://schemas.microsoft.com/office/drawing/2014/main" id="{00000000-0008-0000-0200-000006000000}"/>
            </a:ext>
          </a:extLst>
        </xdr:cNvPr>
        <xdr:cNvSpPr/>
      </xdr:nvSpPr>
      <xdr:spPr>
        <a:xfrm>
          <a:off x="645762" y="6457627"/>
          <a:ext cx="1145801" cy="1041402"/>
        </a:xfrm>
        <a:prstGeom prst="ellipse">
          <a:avLst/>
        </a:prstGeom>
        <a:solidFill>
          <a:schemeClr val="accent2">
            <a:lumMod val="40000"/>
            <a:lumOff val="6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315785</xdr:colOff>
      <xdr:row>8</xdr:row>
      <xdr:rowOff>96864</xdr:rowOff>
    </xdr:from>
    <xdr:to>
      <xdr:col>7</xdr:col>
      <xdr:colOff>275769</xdr:colOff>
      <xdr:row>12</xdr:row>
      <xdr:rowOff>172358</xdr:rowOff>
    </xdr:to>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2156209" y="1646695"/>
          <a:ext cx="2413882" cy="850409"/>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359325</xdr:colOff>
      <xdr:row>13</xdr:row>
      <xdr:rowOff>96864</xdr:rowOff>
    </xdr:from>
    <xdr:to>
      <xdr:col>7</xdr:col>
      <xdr:colOff>319309</xdr:colOff>
      <xdr:row>27</xdr:row>
      <xdr:rowOff>43544</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2199749" y="2615339"/>
          <a:ext cx="2413882" cy="2658883"/>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478972</xdr:colOff>
      <xdr:row>8</xdr:row>
      <xdr:rowOff>96864</xdr:rowOff>
    </xdr:from>
    <xdr:to>
      <xdr:col>11</xdr:col>
      <xdr:colOff>141415</xdr:colOff>
      <xdr:row>12</xdr:row>
      <xdr:rowOff>172358</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773294" y="1646695"/>
          <a:ext cx="2116341" cy="850409"/>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53069</xdr:colOff>
      <xdr:row>13</xdr:row>
      <xdr:rowOff>80720</xdr:rowOff>
    </xdr:from>
    <xdr:to>
      <xdr:col>11</xdr:col>
      <xdr:colOff>210465</xdr:colOff>
      <xdr:row>27</xdr:row>
      <xdr:rowOff>17054</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4960866" y="2599195"/>
          <a:ext cx="1997819" cy="2648537"/>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200">
            <a:latin typeface="PoPPINS" panose="00000500000000000000" pitchFamily="2" charset="0"/>
            <a:cs typeface="PoPPINS" panose="00000500000000000000" pitchFamily="2" charset="0"/>
          </a:endParaRPr>
        </a:p>
      </xdr:txBody>
    </xdr:sp>
    <xdr:clientData/>
  </xdr:twoCellAnchor>
  <xdr:twoCellAnchor>
    <xdr:from>
      <xdr:col>11</xdr:col>
      <xdr:colOff>344618</xdr:colOff>
      <xdr:row>8</xdr:row>
      <xdr:rowOff>113008</xdr:rowOff>
    </xdr:from>
    <xdr:to>
      <xdr:col>15</xdr:col>
      <xdr:colOff>7061</xdr:colOff>
      <xdr:row>12</xdr:row>
      <xdr:rowOff>157844</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7092838" y="1662839"/>
          <a:ext cx="2116342" cy="819751"/>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520851</xdr:colOff>
      <xdr:row>13</xdr:row>
      <xdr:rowOff>80721</xdr:rowOff>
    </xdr:from>
    <xdr:to>
      <xdr:col>15</xdr:col>
      <xdr:colOff>209873</xdr:colOff>
      <xdr:row>27</xdr:row>
      <xdr:rowOff>17054</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7269071" y="2599196"/>
          <a:ext cx="2142921" cy="2648536"/>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395618</xdr:colOff>
      <xdr:row>27</xdr:row>
      <xdr:rowOff>145297</xdr:rowOff>
    </xdr:from>
    <xdr:to>
      <xdr:col>15</xdr:col>
      <xdr:colOff>7061</xdr:colOff>
      <xdr:row>38</xdr:row>
      <xdr:rowOff>16332</xdr:rowOff>
    </xdr:to>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6530364" y="5375975"/>
          <a:ext cx="2678816" cy="2002052"/>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359326</xdr:colOff>
      <xdr:row>27</xdr:row>
      <xdr:rowOff>177585</xdr:rowOff>
    </xdr:from>
    <xdr:to>
      <xdr:col>10</xdr:col>
      <xdr:colOff>148872</xdr:colOff>
      <xdr:row>38</xdr:row>
      <xdr:rowOff>16332</xdr:rowOff>
    </xdr:to>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2199750" y="5408263"/>
          <a:ext cx="4083868" cy="1969764"/>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301572</xdr:colOff>
      <xdr:row>19</xdr:row>
      <xdr:rowOff>58343</xdr:rowOff>
    </xdr:from>
    <xdr:to>
      <xdr:col>20</xdr:col>
      <xdr:colOff>335784</xdr:colOff>
      <xdr:row>37</xdr:row>
      <xdr:rowOff>98228</xdr:rowOff>
    </xdr:to>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9350322" y="3677843"/>
          <a:ext cx="3050462" cy="3468885"/>
        </a:xfrm>
        <a:prstGeom prst="roundRect">
          <a:avLst/>
        </a:prstGeom>
        <a:solidFill>
          <a:schemeClr val="accent2">
            <a:lumMod val="40000"/>
            <a:lumOff val="60000"/>
          </a:schemeClr>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22677</xdr:colOff>
      <xdr:row>8</xdr:row>
      <xdr:rowOff>182533</xdr:rowOff>
    </xdr:from>
    <xdr:to>
      <xdr:col>20</xdr:col>
      <xdr:colOff>326666</xdr:colOff>
      <xdr:row>19</xdr:row>
      <xdr:rowOff>321</xdr:rowOff>
    </xdr:to>
    <xdr:grpSp>
      <xdr:nvGrpSpPr>
        <xdr:cNvPr id="16" name="Group 15">
          <a:extLst>
            <a:ext uri="{FF2B5EF4-FFF2-40B4-BE49-F238E27FC236}">
              <a16:creationId xmlns:a16="http://schemas.microsoft.com/office/drawing/2014/main" id="{00000000-0008-0000-0200-000010000000}"/>
            </a:ext>
          </a:extLst>
        </xdr:cNvPr>
        <xdr:cNvGrpSpPr/>
      </xdr:nvGrpSpPr>
      <xdr:grpSpPr>
        <a:xfrm>
          <a:off x="11065219" y="1732364"/>
          <a:ext cx="1530939" cy="1948804"/>
          <a:chOff x="9004464" y="1254391"/>
          <a:chExt cx="1092514" cy="1073074"/>
        </a:xfrm>
      </xdr:grpSpPr>
      <xdr:sp macro="" textlink="">
        <xdr:nvSpPr>
          <xdr:cNvPr id="22" name="Trapezoid 21">
            <a:extLst>
              <a:ext uri="{FF2B5EF4-FFF2-40B4-BE49-F238E27FC236}">
                <a16:creationId xmlns:a16="http://schemas.microsoft.com/office/drawing/2014/main" id="{00000000-0008-0000-0200-000016000000}"/>
              </a:ext>
            </a:extLst>
          </xdr:cNvPr>
          <xdr:cNvSpPr/>
        </xdr:nvSpPr>
        <xdr:spPr>
          <a:xfrm>
            <a:off x="9004464" y="1254391"/>
            <a:ext cx="1092514" cy="166288"/>
          </a:xfrm>
          <a:prstGeom prst="trapezoid">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200-000017000000}"/>
              </a:ext>
            </a:extLst>
          </xdr:cNvPr>
          <xdr:cNvSpPr/>
        </xdr:nvSpPr>
        <xdr:spPr>
          <a:xfrm>
            <a:off x="9250213" y="1254391"/>
            <a:ext cx="626914" cy="1073074"/>
          </a:xfrm>
          <a:prstGeom prst="flowChartOffpageConnector">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18</xdr:col>
      <xdr:colOff>442482</xdr:colOff>
      <xdr:row>9</xdr:row>
      <xdr:rowOff>69032</xdr:rowOff>
    </xdr:from>
    <xdr:to>
      <xdr:col>19</xdr:col>
      <xdr:colOff>552570</xdr:colOff>
      <xdr:row>18</xdr:row>
      <xdr:rowOff>81561</xdr:rowOff>
    </xdr:to>
    <xdr:sp macro="" textlink="">
      <xdr:nvSpPr>
        <xdr:cNvPr id="17" name="Flowchart: Off-page Connector 16">
          <a:extLst>
            <a:ext uri="{FF2B5EF4-FFF2-40B4-BE49-F238E27FC236}">
              <a16:creationId xmlns:a16="http://schemas.microsoft.com/office/drawing/2014/main" id="{00000000-0008-0000-0200-000011000000}"/>
            </a:ext>
          </a:extLst>
        </xdr:cNvPr>
        <xdr:cNvSpPr/>
      </xdr:nvSpPr>
      <xdr:spPr>
        <a:xfrm>
          <a:off x="10805682" y="1212032"/>
          <a:ext cx="719688" cy="1727029"/>
        </a:xfrm>
        <a:prstGeom prst="flowChartOffpageConnector">
          <a:avLst/>
        </a:prstGeom>
        <a:no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251109</xdr:colOff>
      <xdr:row>8</xdr:row>
      <xdr:rowOff>166403</xdr:rowOff>
    </xdr:from>
    <xdr:to>
      <xdr:col>17</xdr:col>
      <xdr:colOff>555098</xdr:colOff>
      <xdr:row>18</xdr:row>
      <xdr:rowOff>174691</xdr:rowOff>
    </xdr:to>
    <xdr:grpSp>
      <xdr:nvGrpSpPr>
        <xdr:cNvPr id="18" name="Group 17">
          <a:extLst>
            <a:ext uri="{FF2B5EF4-FFF2-40B4-BE49-F238E27FC236}">
              <a16:creationId xmlns:a16="http://schemas.microsoft.com/office/drawing/2014/main" id="{00000000-0008-0000-0200-000012000000}"/>
            </a:ext>
          </a:extLst>
        </xdr:cNvPr>
        <xdr:cNvGrpSpPr/>
      </xdr:nvGrpSpPr>
      <xdr:grpSpPr>
        <a:xfrm>
          <a:off x="9453228" y="1716234"/>
          <a:ext cx="1530938" cy="1945576"/>
          <a:chOff x="9004464" y="1254391"/>
          <a:chExt cx="1092514" cy="1073074"/>
        </a:xfrm>
      </xdr:grpSpPr>
      <xdr:sp macro="" textlink="">
        <xdr:nvSpPr>
          <xdr:cNvPr id="20" name="Trapezoid 19">
            <a:extLst>
              <a:ext uri="{FF2B5EF4-FFF2-40B4-BE49-F238E27FC236}">
                <a16:creationId xmlns:a16="http://schemas.microsoft.com/office/drawing/2014/main" id="{00000000-0008-0000-0200-000014000000}"/>
              </a:ext>
            </a:extLst>
          </xdr:cNvPr>
          <xdr:cNvSpPr/>
        </xdr:nvSpPr>
        <xdr:spPr>
          <a:xfrm>
            <a:off x="9004464" y="1254391"/>
            <a:ext cx="1092514" cy="166288"/>
          </a:xfrm>
          <a:prstGeom prst="trapezoid">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00000000-0008-0000-0200-000015000000}"/>
              </a:ext>
            </a:extLst>
          </xdr:cNvPr>
          <xdr:cNvSpPr/>
        </xdr:nvSpPr>
        <xdr:spPr>
          <a:xfrm>
            <a:off x="9250213" y="1254391"/>
            <a:ext cx="626914" cy="1073074"/>
          </a:xfrm>
          <a:prstGeom prst="flowChartOffpageConnector">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16</xdr:col>
      <xdr:colOff>61313</xdr:colOff>
      <xdr:row>9</xdr:row>
      <xdr:rowOff>69030</xdr:rowOff>
    </xdr:from>
    <xdr:to>
      <xdr:col>17</xdr:col>
      <xdr:colOff>171401</xdr:colOff>
      <xdr:row>18</xdr:row>
      <xdr:rowOff>81559</xdr:rowOff>
    </xdr:to>
    <xdr:sp macro="" textlink="">
      <xdr:nvSpPr>
        <xdr:cNvPr id="19" name="Flowchart: Off-page Connector 18">
          <a:extLst>
            <a:ext uri="{FF2B5EF4-FFF2-40B4-BE49-F238E27FC236}">
              <a16:creationId xmlns:a16="http://schemas.microsoft.com/office/drawing/2014/main" id="{00000000-0008-0000-0200-000013000000}"/>
            </a:ext>
          </a:extLst>
        </xdr:cNvPr>
        <xdr:cNvSpPr/>
      </xdr:nvSpPr>
      <xdr:spPr>
        <a:xfrm>
          <a:off x="9205313" y="1212030"/>
          <a:ext cx="719688" cy="1727029"/>
        </a:xfrm>
        <a:prstGeom prst="flowChartOffpageConnector">
          <a:avLst/>
        </a:prstGeom>
        <a:no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xdr:col>
      <xdr:colOff>89469</xdr:colOff>
      <xdr:row>9</xdr:row>
      <xdr:rowOff>64296</xdr:rowOff>
    </xdr:from>
    <xdr:to>
      <xdr:col>2</xdr:col>
      <xdr:colOff>557777</xdr:colOff>
      <xdr:row>14</xdr:row>
      <xdr:rowOff>54770</xdr:rowOff>
    </xdr:to>
    <mc:AlternateContent xmlns:mc="http://schemas.openxmlformats.org/markup-compatibility/2006" xmlns:a14="http://schemas.microsoft.com/office/drawing/2010/main">
      <mc:Choice Requires="a14">
        <xdr:graphicFrame macro="">
          <xdr:nvGraphicFramePr>
            <xdr:cNvPr id="24" name="YEAR 1">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02944" y="1807855"/>
              <a:ext cx="1081782" cy="9591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148201</xdr:colOff>
      <xdr:row>16</xdr:row>
      <xdr:rowOff>70386</xdr:rowOff>
    </xdr:from>
    <xdr:to>
      <xdr:col>3</xdr:col>
      <xdr:colOff>2927</xdr:colOff>
      <xdr:row>32</xdr:row>
      <xdr:rowOff>177584</xdr:rowOff>
    </xdr:to>
    <mc:AlternateContent xmlns:mc="http://schemas.openxmlformats.org/markup-compatibility/2006" xmlns:a14="http://schemas.microsoft.com/office/drawing/2010/main">
      <mc:Choice Requires="a14">
        <xdr:graphicFrame macro="">
          <xdr:nvGraphicFramePr>
            <xdr:cNvPr id="25" name="MONTH 1">
              <a:extLst>
                <a:ext uri="{FF2B5EF4-FFF2-40B4-BE49-F238E27FC236}">
                  <a16:creationId xmlns:a16="http://schemas.microsoft.com/office/drawing/2014/main" id="{00000000-0008-0000-0200-000019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61676" y="3170047"/>
              <a:ext cx="1081675" cy="3206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494208</xdr:colOff>
      <xdr:row>3</xdr:row>
      <xdr:rowOff>113009</xdr:rowOff>
    </xdr:from>
    <xdr:to>
      <xdr:col>16</xdr:col>
      <xdr:colOff>113009</xdr:colOff>
      <xdr:row>7</xdr:row>
      <xdr:rowOff>80720</xdr:rowOff>
    </xdr:to>
    <mc:AlternateContent xmlns:mc="http://schemas.openxmlformats.org/markup-compatibility/2006" xmlns:a14="http://schemas.microsoft.com/office/drawing/2010/main">
      <mc:Choice Requires="a14">
        <xdr:graphicFrame macro="">
          <xdr:nvGraphicFramePr>
            <xdr:cNvPr id="26" name="SALE TYPE 1">
              <a:extLst>
                <a:ext uri="{FF2B5EF4-FFF2-40B4-BE49-F238E27FC236}">
                  <a16:creationId xmlns:a16="http://schemas.microsoft.com/office/drawing/2014/main" id="{00000000-0008-0000-0200-00001A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015479" y="694195"/>
              <a:ext cx="3913123" cy="742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306739</xdr:colOff>
      <xdr:row>3</xdr:row>
      <xdr:rowOff>109014</xdr:rowOff>
    </xdr:from>
    <xdr:to>
      <xdr:col>20</xdr:col>
      <xdr:colOff>335852</xdr:colOff>
      <xdr:row>7</xdr:row>
      <xdr:rowOff>129152</xdr:rowOff>
    </xdr:to>
    <mc:AlternateContent xmlns:mc="http://schemas.openxmlformats.org/markup-compatibility/2006" xmlns:a14="http://schemas.microsoft.com/office/drawing/2010/main">
      <mc:Choice Requires="a14">
        <xdr:graphicFrame macro="">
          <xdr:nvGraphicFramePr>
            <xdr:cNvPr id="27" name="PAYMENT MODE 1">
              <a:extLst>
                <a:ext uri="{FF2B5EF4-FFF2-40B4-BE49-F238E27FC236}">
                  <a16:creationId xmlns:a16="http://schemas.microsoft.com/office/drawing/2014/main" id="{00000000-0008-0000-0200-00001B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0122332" y="690200"/>
              <a:ext cx="2483012" cy="7950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138546</xdr:colOff>
      <xdr:row>27</xdr:row>
      <xdr:rowOff>139719</xdr:rowOff>
    </xdr:from>
    <xdr:to>
      <xdr:col>10</xdr:col>
      <xdr:colOff>173181</xdr:colOff>
      <xdr:row>38</xdr:row>
      <xdr:rowOff>16144</xdr:rowOff>
    </xdr:to>
    <xdr:graphicFrame macro="">
      <xdr:nvGraphicFramePr>
        <xdr:cNvPr id="28" name="Chart 27">
          <a:extLst>
            <a:ext uri="{FF2B5EF4-FFF2-40B4-BE49-F238E27FC236}">
              <a16:creationId xmlns:a16="http://schemas.microsoft.com/office/drawing/2014/main" id="{00000000-0008-0000-02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339024</xdr:colOff>
      <xdr:row>14</xdr:row>
      <xdr:rowOff>1</xdr:rowOff>
    </xdr:from>
    <xdr:to>
      <xdr:col>7</xdr:col>
      <xdr:colOff>357589</xdr:colOff>
      <xdr:row>27</xdr:row>
      <xdr:rowOff>69273</xdr:rowOff>
    </xdr:to>
    <xdr:graphicFrame macro="">
      <xdr:nvGraphicFramePr>
        <xdr:cNvPr id="46" name="Chart 45">
          <a:extLst>
            <a:ext uri="{FF2B5EF4-FFF2-40B4-BE49-F238E27FC236}">
              <a16:creationId xmlns:a16="http://schemas.microsoft.com/office/drawing/2014/main" id="{00000000-0008-0000-02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53069</xdr:colOff>
      <xdr:row>13</xdr:row>
      <xdr:rowOff>51956</xdr:rowOff>
    </xdr:from>
    <xdr:to>
      <xdr:col>11</xdr:col>
      <xdr:colOff>161441</xdr:colOff>
      <xdr:row>27</xdr:row>
      <xdr:rowOff>0</xdr:rowOff>
    </xdr:to>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462308</xdr:colOff>
      <xdr:row>15</xdr:row>
      <xdr:rowOff>51956</xdr:rowOff>
    </xdr:from>
    <xdr:to>
      <xdr:col>15</xdr:col>
      <xdr:colOff>277091</xdr:colOff>
      <xdr:row>27</xdr:row>
      <xdr:rowOff>17318</xdr:rowOff>
    </xdr:to>
    <xdr:graphicFrame macro="">
      <xdr:nvGraphicFramePr>
        <xdr:cNvPr id="54" name="Chart 53">
          <a:extLst>
            <a:ext uri="{FF2B5EF4-FFF2-40B4-BE49-F238E27FC236}">
              <a16:creationId xmlns:a16="http://schemas.microsoft.com/office/drawing/2014/main" id="{00000000-0008-0000-02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121228</xdr:colOff>
      <xdr:row>28</xdr:row>
      <xdr:rowOff>86591</xdr:rowOff>
    </xdr:from>
    <xdr:to>
      <xdr:col>15</xdr:col>
      <xdr:colOff>294409</xdr:colOff>
      <xdr:row>38</xdr:row>
      <xdr:rowOff>131503</xdr:rowOff>
    </xdr:to>
    <xdr:graphicFrame macro="">
      <xdr:nvGraphicFramePr>
        <xdr:cNvPr id="55" name="Chart 54">
          <a:extLst>
            <a:ext uri="{FF2B5EF4-FFF2-40B4-BE49-F238E27FC236}">
              <a16:creationId xmlns:a16="http://schemas.microsoft.com/office/drawing/2014/main" id="{00000000-0008-0000-02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570595</xdr:colOff>
      <xdr:row>2</xdr:row>
      <xdr:rowOff>160195</xdr:rowOff>
    </xdr:from>
    <xdr:to>
      <xdr:col>4</xdr:col>
      <xdr:colOff>108239</xdr:colOff>
      <xdr:row>6</xdr:row>
      <xdr:rowOff>125558</xdr:rowOff>
    </xdr:to>
    <xdr:pic>
      <xdr:nvPicPr>
        <xdr:cNvPr id="57" name="Picture 56">
          <a:extLst>
            <a:ext uri="{FF2B5EF4-FFF2-40B4-BE49-F238E27FC236}">
              <a16:creationId xmlns:a16="http://schemas.microsoft.com/office/drawing/2014/main" id="{00000000-0008-0000-0200-000039000000}"/>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rightnessContrast bright="-7000" contrast="-27000"/>
                  </a14:imgEffect>
                </a14:imgLayer>
              </a14:imgProps>
            </a:ext>
            <a:ext uri="{28A0092B-C50C-407E-A947-70E740481C1C}">
              <a14:useLocalDpi xmlns:a14="http://schemas.microsoft.com/office/drawing/2010/main" val="0"/>
            </a:ext>
          </a:extLst>
        </a:blip>
        <a:stretch>
          <a:fillRect/>
        </a:stretch>
      </xdr:blipFill>
      <xdr:spPr>
        <a:xfrm>
          <a:off x="570595" y="541195"/>
          <a:ext cx="1950644" cy="727363"/>
        </a:xfrm>
        <a:prstGeom prst="rect">
          <a:avLst/>
        </a:prstGeom>
      </xdr:spPr>
    </xdr:pic>
    <xdr:clientData/>
  </xdr:twoCellAnchor>
  <xdr:twoCellAnchor editAs="oneCell">
    <xdr:from>
      <xdr:col>1</xdr:col>
      <xdr:colOff>145297</xdr:colOff>
      <xdr:row>33</xdr:row>
      <xdr:rowOff>127806</xdr:rowOff>
    </xdr:from>
    <xdr:to>
      <xdr:col>2</xdr:col>
      <xdr:colOff>450097</xdr:colOff>
      <xdr:row>38</xdr:row>
      <xdr:rowOff>89707</xdr:rowOff>
    </xdr:to>
    <xdr:pic>
      <xdr:nvPicPr>
        <xdr:cNvPr id="58" name="Graphic 57" descr="Shopping cart with solid fill">
          <a:extLst>
            <a:ext uri="{FF2B5EF4-FFF2-40B4-BE49-F238E27FC236}">
              <a16:creationId xmlns:a16="http://schemas.microsoft.com/office/drawing/2014/main" id="{00000000-0008-0000-0200-00003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58772" y="6520857"/>
          <a:ext cx="918274" cy="930545"/>
        </a:xfrm>
        <a:prstGeom prst="rect">
          <a:avLst/>
        </a:prstGeom>
      </xdr:spPr>
    </xdr:pic>
    <xdr:clientData/>
  </xdr:twoCellAnchor>
  <xdr:twoCellAnchor editAs="oneCell">
    <xdr:from>
      <xdr:col>6</xdr:col>
      <xdr:colOff>286720</xdr:colOff>
      <xdr:row>10</xdr:row>
      <xdr:rowOff>48431</xdr:rowOff>
    </xdr:from>
    <xdr:to>
      <xdr:col>7</xdr:col>
      <xdr:colOff>203031</xdr:colOff>
      <xdr:row>12</xdr:row>
      <xdr:rowOff>190499</xdr:rowOff>
    </xdr:to>
    <xdr:pic>
      <xdr:nvPicPr>
        <xdr:cNvPr id="59" name="Graphic 58" descr="Money with solid fill">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967567" y="1985719"/>
          <a:ext cx="529786" cy="532755"/>
        </a:xfrm>
        <a:prstGeom prst="rect">
          <a:avLst/>
        </a:prstGeom>
      </xdr:spPr>
    </xdr:pic>
    <xdr:clientData/>
  </xdr:twoCellAnchor>
  <xdr:twoCellAnchor editAs="oneCell">
    <xdr:from>
      <xdr:col>14</xdr:col>
      <xdr:colOff>144818</xdr:colOff>
      <xdr:row>10</xdr:row>
      <xdr:rowOff>10817</xdr:rowOff>
    </xdr:from>
    <xdr:to>
      <xdr:col>15</xdr:col>
      <xdr:colOff>62052</xdr:colOff>
      <xdr:row>12</xdr:row>
      <xdr:rowOff>155865</xdr:rowOff>
    </xdr:to>
    <xdr:pic>
      <xdr:nvPicPr>
        <xdr:cNvPr id="60" name="Graphic 59" descr="Piggy Bank with solid fill">
          <a:extLst>
            <a:ext uri="{FF2B5EF4-FFF2-40B4-BE49-F238E27FC236}">
              <a16:creationId xmlns:a16="http://schemas.microsoft.com/office/drawing/2014/main" id="{00000000-0008-0000-0200-00003C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630727" y="1915817"/>
          <a:ext cx="523370" cy="526048"/>
        </a:xfrm>
        <a:prstGeom prst="rect">
          <a:avLst/>
        </a:prstGeom>
      </xdr:spPr>
    </xdr:pic>
    <xdr:clientData/>
  </xdr:twoCellAnchor>
  <xdr:twoCellAnchor editAs="oneCell">
    <xdr:from>
      <xdr:col>10</xdr:col>
      <xdr:colOff>207818</xdr:colOff>
      <xdr:row>10</xdr:row>
      <xdr:rowOff>73248</xdr:rowOff>
    </xdr:from>
    <xdr:to>
      <xdr:col>11</xdr:col>
      <xdr:colOff>115767</xdr:colOff>
      <xdr:row>13</xdr:row>
      <xdr:rowOff>15931</xdr:rowOff>
    </xdr:to>
    <xdr:pic>
      <xdr:nvPicPr>
        <xdr:cNvPr id="61" name="Graphic 60" descr="Bar graph with upward trend with solid fill">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269182" y="1978248"/>
          <a:ext cx="514085" cy="514183"/>
        </a:xfrm>
        <a:prstGeom prst="rect">
          <a:avLst/>
        </a:prstGeom>
      </xdr:spPr>
    </xdr:pic>
    <xdr:clientData/>
  </xdr:twoCellAnchor>
  <xdr:twoCellAnchor editAs="oneCell">
    <xdr:from>
      <xdr:col>18</xdr:col>
      <xdr:colOff>554180</xdr:colOff>
      <xdr:row>16</xdr:row>
      <xdr:rowOff>83868</xdr:rowOff>
    </xdr:from>
    <xdr:to>
      <xdr:col>19</xdr:col>
      <xdr:colOff>432953</xdr:colOff>
      <xdr:row>18</xdr:row>
      <xdr:rowOff>182421</xdr:rowOff>
    </xdr:to>
    <xdr:pic>
      <xdr:nvPicPr>
        <xdr:cNvPr id="62" name="Graphic 61" descr="Ribbon with solid fill">
          <a:extLst>
            <a:ext uri="{FF2B5EF4-FFF2-40B4-BE49-F238E27FC236}">
              <a16:creationId xmlns:a16="http://schemas.microsoft.com/office/drawing/2014/main" id="{00000000-0008-0000-0200-00003E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412680" y="3131868"/>
          <a:ext cx="482023" cy="479553"/>
        </a:xfrm>
        <a:prstGeom prst="rect">
          <a:avLst/>
        </a:prstGeom>
      </xdr:spPr>
    </xdr:pic>
    <xdr:clientData/>
  </xdr:twoCellAnchor>
  <xdr:twoCellAnchor editAs="oneCell">
    <xdr:from>
      <xdr:col>16</xdr:col>
      <xdr:colOff>208991</xdr:colOff>
      <xdr:row>16</xdr:row>
      <xdr:rowOff>62226</xdr:rowOff>
    </xdr:from>
    <xdr:to>
      <xdr:col>17</xdr:col>
      <xdr:colOff>44323</xdr:colOff>
      <xdr:row>18</xdr:row>
      <xdr:rowOff>119671</xdr:rowOff>
    </xdr:to>
    <xdr:pic>
      <xdr:nvPicPr>
        <xdr:cNvPr id="63" name="Graphic 62" descr="Trophy with solid fill">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flipH="1">
          <a:off x="10024584" y="3161887"/>
          <a:ext cx="448807" cy="444903"/>
        </a:xfrm>
        <a:prstGeom prst="rect">
          <a:avLst/>
        </a:prstGeom>
      </xdr:spPr>
    </xdr:pic>
    <xdr:clientData/>
  </xdr:twoCellAnchor>
  <xdr:twoCellAnchor editAs="oneCell">
    <xdr:from>
      <xdr:col>15</xdr:col>
      <xdr:colOff>467591</xdr:colOff>
      <xdr:row>19</xdr:row>
      <xdr:rowOff>73910</xdr:rowOff>
    </xdr:from>
    <xdr:to>
      <xdr:col>16</xdr:col>
      <xdr:colOff>346364</xdr:colOff>
      <xdr:row>21</xdr:row>
      <xdr:rowOff>180593</xdr:rowOff>
    </xdr:to>
    <xdr:pic>
      <xdr:nvPicPr>
        <xdr:cNvPr id="64" name="Graphic 63" descr="Pyramid with levels with solid fill">
          <a:extLst>
            <a:ext uri="{FF2B5EF4-FFF2-40B4-BE49-F238E27FC236}">
              <a16:creationId xmlns:a16="http://schemas.microsoft.com/office/drawing/2014/main" id="{00000000-0008-0000-0200-000040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559636" y="3693410"/>
          <a:ext cx="484910" cy="487683"/>
        </a:xfrm>
        <a:prstGeom prst="rect">
          <a:avLst/>
        </a:prstGeom>
      </xdr:spPr>
    </xdr:pic>
    <xdr:clientData/>
  </xdr:twoCellAnchor>
  <xdr:twoCellAnchor editAs="oneCell">
    <xdr:from>
      <xdr:col>10</xdr:col>
      <xdr:colOff>567040</xdr:colOff>
      <xdr:row>27</xdr:row>
      <xdr:rowOff>143492</xdr:rowOff>
    </xdr:from>
    <xdr:to>
      <xdr:col>11</xdr:col>
      <xdr:colOff>369337</xdr:colOff>
      <xdr:row>29</xdr:row>
      <xdr:rowOff>173182</xdr:rowOff>
    </xdr:to>
    <xdr:pic>
      <xdr:nvPicPr>
        <xdr:cNvPr id="65" name="Graphic 64" descr="Coins with solid fill">
          <a:extLst>
            <a:ext uri="{FF2B5EF4-FFF2-40B4-BE49-F238E27FC236}">
              <a16:creationId xmlns:a16="http://schemas.microsoft.com/office/drawing/2014/main" id="{00000000-0008-0000-0200-000041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6628404" y="5286992"/>
          <a:ext cx="408433" cy="410690"/>
        </a:xfrm>
        <a:prstGeom prst="rect">
          <a:avLst/>
        </a:prstGeom>
      </xdr:spPr>
    </xdr:pic>
    <xdr:clientData/>
  </xdr:twoCellAnchor>
  <xdr:twoCellAnchor editAs="oneCell">
    <xdr:from>
      <xdr:col>3</xdr:col>
      <xdr:colOff>523607</xdr:colOff>
      <xdr:row>13</xdr:row>
      <xdr:rowOff>64576</xdr:rowOff>
    </xdr:from>
    <xdr:to>
      <xdr:col>4</xdr:col>
      <xdr:colOff>369965</xdr:colOff>
      <xdr:row>15</xdr:row>
      <xdr:rowOff>138545</xdr:rowOff>
    </xdr:to>
    <xdr:pic>
      <xdr:nvPicPr>
        <xdr:cNvPr id="66" name="Graphic 65" descr="Flip calendar with solid fill">
          <a:extLst>
            <a:ext uri="{FF2B5EF4-FFF2-40B4-BE49-F238E27FC236}">
              <a16:creationId xmlns:a16="http://schemas.microsoft.com/office/drawing/2014/main" id="{00000000-0008-0000-0200-000042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2342016" y="2541076"/>
          <a:ext cx="452494" cy="454969"/>
        </a:xfrm>
        <a:prstGeom prst="rect">
          <a:avLst/>
        </a:prstGeom>
      </xdr:spPr>
    </xdr:pic>
    <xdr:clientData/>
  </xdr:twoCellAnchor>
  <xdr:twoCellAnchor editAs="oneCell">
    <xdr:from>
      <xdr:col>4</xdr:col>
      <xdr:colOff>2476</xdr:colOff>
      <xdr:row>27</xdr:row>
      <xdr:rowOff>120113</xdr:rowOff>
    </xdr:from>
    <xdr:to>
      <xdr:col>4</xdr:col>
      <xdr:colOff>483267</xdr:colOff>
      <xdr:row>30</xdr:row>
      <xdr:rowOff>34636</xdr:rowOff>
    </xdr:to>
    <xdr:pic>
      <xdr:nvPicPr>
        <xdr:cNvPr id="67" name="Graphic 66" descr="Daily calendar with solid fill">
          <a:extLst>
            <a:ext uri="{FF2B5EF4-FFF2-40B4-BE49-F238E27FC236}">
              <a16:creationId xmlns:a16="http://schemas.microsoft.com/office/drawing/2014/main" id="{00000000-0008-0000-0200-000043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2415476" y="5263613"/>
          <a:ext cx="480791" cy="486023"/>
        </a:xfrm>
        <a:prstGeom prst="rect">
          <a:avLst/>
        </a:prstGeom>
      </xdr:spPr>
    </xdr:pic>
    <xdr:clientData/>
  </xdr:twoCellAnchor>
  <xdr:twoCellAnchor editAs="oneCell">
    <xdr:from>
      <xdr:col>8</xdr:col>
      <xdr:colOff>222250</xdr:colOff>
      <xdr:row>13</xdr:row>
      <xdr:rowOff>536</xdr:rowOff>
    </xdr:from>
    <xdr:to>
      <xdr:col>9</xdr:col>
      <xdr:colOff>158750</xdr:colOff>
      <xdr:row>15</xdr:row>
      <xdr:rowOff>159809</xdr:rowOff>
    </xdr:to>
    <xdr:pic>
      <xdr:nvPicPr>
        <xdr:cNvPr id="69" name="Graphic 68" descr="Continuous Improvement with solid fill">
          <a:extLst>
            <a:ext uri="{FF2B5EF4-FFF2-40B4-BE49-F238E27FC236}">
              <a16:creationId xmlns:a16="http://schemas.microsoft.com/office/drawing/2014/main" id="{00000000-0008-0000-0200-000045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flipV="1">
          <a:off x="5048250" y="2477036"/>
          <a:ext cx="539750" cy="540273"/>
        </a:xfrm>
        <a:prstGeom prst="rect">
          <a:avLst/>
        </a:prstGeom>
      </xdr:spPr>
    </xdr:pic>
    <xdr:clientData/>
  </xdr:twoCellAnchor>
  <xdr:twoCellAnchor editAs="oneCell">
    <xdr:from>
      <xdr:col>12</xdr:col>
      <xdr:colOff>100387</xdr:colOff>
      <xdr:row>13</xdr:row>
      <xdr:rowOff>101560</xdr:rowOff>
    </xdr:from>
    <xdr:to>
      <xdr:col>12</xdr:col>
      <xdr:colOff>454039</xdr:colOff>
      <xdr:row>15</xdr:row>
      <xdr:rowOff>69273</xdr:rowOff>
    </xdr:to>
    <xdr:pic>
      <xdr:nvPicPr>
        <xdr:cNvPr id="71" name="Graphic 70" descr="Register with solid fill">
          <a:extLst>
            <a:ext uri="{FF2B5EF4-FFF2-40B4-BE49-F238E27FC236}">
              <a16:creationId xmlns:a16="http://schemas.microsoft.com/office/drawing/2014/main" id="{00000000-0008-0000-0200-000047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7374023" y="2578060"/>
          <a:ext cx="353652" cy="348713"/>
        </a:xfrm>
        <a:prstGeom prst="rect">
          <a:avLst/>
        </a:prstGeom>
      </xdr:spPr>
    </xdr:pic>
    <xdr:clientData/>
  </xdr:twoCellAnchor>
  <xdr:twoCellAnchor>
    <xdr:from>
      <xdr:col>17</xdr:col>
      <xdr:colOff>96866</xdr:colOff>
      <xdr:row>19</xdr:row>
      <xdr:rowOff>113009</xdr:rowOff>
    </xdr:from>
    <xdr:to>
      <xdr:col>18</xdr:col>
      <xdr:colOff>548900</xdr:colOff>
      <xdr:row>22</xdr:row>
      <xdr:rowOff>96864</xdr:rowOff>
    </xdr:to>
    <xdr:sp macro="" textlink="">
      <xdr:nvSpPr>
        <xdr:cNvPr id="72" name="TextBox 71">
          <a:extLst>
            <a:ext uri="{FF2B5EF4-FFF2-40B4-BE49-F238E27FC236}">
              <a16:creationId xmlns:a16="http://schemas.microsoft.com/office/drawing/2014/main" id="{00000000-0008-0000-0200-000048000000}"/>
            </a:ext>
          </a:extLst>
        </xdr:cNvPr>
        <xdr:cNvSpPr txBox="1"/>
      </xdr:nvSpPr>
      <xdr:spPr>
        <a:xfrm>
          <a:off x="10525934" y="3793856"/>
          <a:ext cx="1065508" cy="565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CATEGORY</a:t>
          </a:r>
        </a:p>
      </xdr:txBody>
    </xdr:sp>
    <xdr:clientData/>
  </xdr:twoCellAnchor>
  <xdr:twoCellAnchor>
    <xdr:from>
      <xdr:col>11</xdr:col>
      <xdr:colOff>437711</xdr:colOff>
      <xdr:row>27</xdr:row>
      <xdr:rowOff>168545</xdr:rowOff>
    </xdr:from>
    <xdr:to>
      <xdr:col>14</xdr:col>
      <xdr:colOff>228072</xdr:colOff>
      <xdr:row>30</xdr:row>
      <xdr:rowOff>152401</xdr:rowOff>
    </xdr:to>
    <xdr:sp macro="" textlink="">
      <xdr:nvSpPr>
        <xdr:cNvPr id="73" name="TextBox 72">
          <a:extLst>
            <a:ext uri="{FF2B5EF4-FFF2-40B4-BE49-F238E27FC236}">
              <a16:creationId xmlns:a16="http://schemas.microsoft.com/office/drawing/2014/main" id="{00000000-0008-0000-0200-000049000000}"/>
            </a:ext>
          </a:extLst>
        </xdr:cNvPr>
        <xdr:cNvSpPr txBox="1"/>
      </xdr:nvSpPr>
      <xdr:spPr>
        <a:xfrm>
          <a:off x="7105211" y="5312045"/>
          <a:ext cx="1608770" cy="555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PAYMENT</a:t>
          </a:r>
          <a:r>
            <a:rPr lang="en-IN" sz="1400" b="1" baseline="0"/>
            <a:t> MODE</a:t>
          </a:r>
          <a:endParaRPr lang="en-IN" sz="1400" b="1"/>
        </a:p>
      </xdr:txBody>
    </xdr:sp>
    <xdr:clientData/>
  </xdr:twoCellAnchor>
  <xdr:twoCellAnchor>
    <xdr:from>
      <xdr:col>12</xdr:col>
      <xdr:colOff>544789</xdr:colOff>
      <xdr:row>13</xdr:row>
      <xdr:rowOff>135433</xdr:rowOff>
    </xdr:from>
    <xdr:to>
      <xdr:col>14</xdr:col>
      <xdr:colOff>560932</xdr:colOff>
      <xdr:row>16</xdr:row>
      <xdr:rowOff>43736</xdr:rowOff>
    </xdr:to>
    <xdr:sp macro="" textlink="">
      <xdr:nvSpPr>
        <xdr:cNvPr id="74" name="TextBox 73">
          <a:extLst>
            <a:ext uri="{FF2B5EF4-FFF2-40B4-BE49-F238E27FC236}">
              <a16:creationId xmlns:a16="http://schemas.microsoft.com/office/drawing/2014/main" id="{00000000-0008-0000-0200-00004A000000}"/>
            </a:ext>
          </a:extLst>
        </xdr:cNvPr>
        <xdr:cNvSpPr txBox="1"/>
      </xdr:nvSpPr>
      <xdr:spPr>
        <a:xfrm>
          <a:off x="7818425" y="2611933"/>
          <a:ext cx="1228416" cy="47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SALE TYPE</a:t>
          </a:r>
        </a:p>
      </xdr:txBody>
    </xdr:sp>
    <xdr:clientData/>
  </xdr:twoCellAnchor>
  <xdr:twoCellAnchor>
    <xdr:from>
      <xdr:col>6</xdr:col>
      <xdr:colOff>149119</xdr:colOff>
      <xdr:row>27</xdr:row>
      <xdr:rowOff>181406</xdr:rowOff>
    </xdr:from>
    <xdr:to>
      <xdr:col>7</xdr:col>
      <xdr:colOff>601153</xdr:colOff>
      <xdr:row>30</xdr:row>
      <xdr:rowOff>165262</xdr:rowOff>
    </xdr:to>
    <xdr:sp macro="" textlink="">
      <xdr:nvSpPr>
        <xdr:cNvPr id="75" name="TextBox 74">
          <a:extLst>
            <a:ext uri="{FF2B5EF4-FFF2-40B4-BE49-F238E27FC236}">
              <a16:creationId xmlns:a16="http://schemas.microsoft.com/office/drawing/2014/main" id="{00000000-0008-0000-0200-00004B000000}"/>
            </a:ext>
          </a:extLst>
        </xdr:cNvPr>
        <xdr:cNvSpPr txBox="1"/>
      </xdr:nvSpPr>
      <xdr:spPr>
        <a:xfrm>
          <a:off x="3768619" y="5324906"/>
          <a:ext cx="1055284" cy="555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DAILY</a:t>
          </a:r>
        </a:p>
      </xdr:txBody>
    </xdr:sp>
    <xdr:clientData/>
  </xdr:twoCellAnchor>
  <xdr:twoCellAnchor>
    <xdr:from>
      <xdr:col>4</xdr:col>
      <xdr:colOff>160794</xdr:colOff>
      <xdr:row>8</xdr:row>
      <xdr:rowOff>109402</xdr:rowOff>
    </xdr:from>
    <xdr:to>
      <xdr:col>6</xdr:col>
      <xdr:colOff>293820</xdr:colOff>
      <xdr:row>10</xdr:row>
      <xdr:rowOff>64845</xdr:rowOff>
    </xdr:to>
    <xdr:sp macro="" textlink="">
      <xdr:nvSpPr>
        <xdr:cNvPr id="76" name="TextBox 75">
          <a:extLst>
            <a:ext uri="{FF2B5EF4-FFF2-40B4-BE49-F238E27FC236}">
              <a16:creationId xmlns:a16="http://schemas.microsoft.com/office/drawing/2014/main" id="{00000000-0008-0000-0200-00004C000000}"/>
            </a:ext>
          </a:extLst>
        </xdr:cNvPr>
        <xdr:cNvSpPr txBox="1"/>
      </xdr:nvSpPr>
      <xdr:spPr>
        <a:xfrm>
          <a:off x="2573794" y="1633402"/>
          <a:ext cx="1339526" cy="336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solidFill>
                <a:schemeClr val="tx1"/>
              </a:solidFill>
              <a:effectLst/>
              <a:latin typeface="+mn-lt"/>
              <a:ea typeface="+mn-ea"/>
              <a:cs typeface="+mn-cs"/>
            </a:rPr>
            <a:t>TOTAL SALE</a:t>
          </a:r>
          <a:endParaRPr lang="en-IN" sz="1600" b="1">
            <a:solidFill>
              <a:schemeClr val="tx1"/>
            </a:solidFill>
            <a:effectLst/>
          </a:endParaRPr>
        </a:p>
        <a:p>
          <a:endParaRPr lang="en-IN" sz="1400">
            <a:effectLst/>
          </a:endParaRPr>
        </a:p>
      </xdr:txBody>
    </xdr:sp>
    <xdr:clientData/>
  </xdr:twoCellAnchor>
  <xdr:twoCellAnchor>
    <xdr:from>
      <xdr:col>9</xdr:col>
      <xdr:colOff>67538</xdr:colOff>
      <xdr:row>13</xdr:row>
      <xdr:rowOff>98750</xdr:rowOff>
    </xdr:from>
    <xdr:to>
      <xdr:col>10</xdr:col>
      <xdr:colOff>519571</xdr:colOff>
      <xdr:row>16</xdr:row>
      <xdr:rowOff>82606</xdr:rowOff>
    </xdr:to>
    <xdr:sp macro="" textlink="">
      <xdr:nvSpPr>
        <xdr:cNvPr id="77" name="TextBox 76">
          <a:extLst>
            <a:ext uri="{FF2B5EF4-FFF2-40B4-BE49-F238E27FC236}">
              <a16:creationId xmlns:a16="http://schemas.microsoft.com/office/drawing/2014/main" id="{00000000-0008-0000-0200-00004D000000}"/>
            </a:ext>
          </a:extLst>
        </xdr:cNvPr>
        <xdr:cNvSpPr txBox="1"/>
      </xdr:nvSpPr>
      <xdr:spPr>
        <a:xfrm>
          <a:off x="5496788" y="2575250"/>
          <a:ext cx="1055283" cy="555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PRODUCT</a:t>
          </a:r>
        </a:p>
      </xdr:txBody>
    </xdr:sp>
    <xdr:clientData/>
  </xdr:twoCellAnchor>
  <xdr:twoCellAnchor>
    <xdr:from>
      <xdr:col>4</xdr:col>
      <xdr:colOff>349361</xdr:colOff>
      <xdr:row>13</xdr:row>
      <xdr:rowOff>155629</xdr:rowOff>
    </xdr:from>
    <xdr:to>
      <xdr:col>6</xdr:col>
      <xdr:colOff>187920</xdr:colOff>
      <xdr:row>15</xdr:row>
      <xdr:rowOff>145297</xdr:rowOff>
    </xdr:to>
    <xdr:sp macro="" textlink="">
      <xdr:nvSpPr>
        <xdr:cNvPr id="78" name="TextBox 77">
          <a:extLst>
            <a:ext uri="{FF2B5EF4-FFF2-40B4-BE49-F238E27FC236}">
              <a16:creationId xmlns:a16="http://schemas.microsoft.com/office/drawing/2014/main" id="{00000000-0008-0000-0200-00004E000000}"/>
            </a:ext>
          </a:extLst>
        </xdr:cNvPr>
        <xdr:cNvSpPr txBox="1"/>
      </xdr:nvSpPr>
      <xdr:spPr>
        <a:xfrm>
          <a:off x="2803259" y="2674104"/>
          <a:ext cx="1065508" cy="37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MONTHLY</a:t>
          </a:r>
        </a:p>
      </xdr:txBody>
    </xdr:sp>
    <xdr:clientData/>
  </xdr:twoCellAnchor>
  <xdr:twoCellAnchor>
    <xdr:from>
      <xdr:col>12</xdr:col>
      <xdr:colOff>327725</xdr:colOff>
      <xdr:row>8</xdr:row>
      <xdr:rowOff>100631</xdr:rowOff>
    </xdr:from>
    <xdr:to>
      <xdr:col>14</xdr:col>
      <xdr:colOff>308353</xdr:colOff>
      <xdr:row>9</xdr:row>
      <xdr:rowOff>145835</xdr:rowOff>
    </xdr:to>
    <xdr:sp macro="" textlink="">
      <xdr:nvSpPr>
        <xdr:cNvPr id="79" name="TextBox 78">
          <a:extLst>
            <a:ext uri="{FF2B5EF4-FFF2-40B4-BE49-F238E27FC236}">
              <a16:creationId xmlns:a16="http://schemas.microsoft.com/office/drawing/2014/main" id="{00000000-0008-0000-0200-00004F000000}"/>
            </a:ext>
          </a:extLst>
        </xdr:cNvPr>
        <xdr:cNvSpPr txBox="1"/>
      </xdr:nvSpPr>
      <xdr:spPr>
        <a:xfrm>
          <a:off x="7566725" y="1624631"/>
          <a:ext cx="1187128" cy="235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a:solidFill>
                <a:schemeClr val="dk1"/>
              </a:solidFill>
              <a:effectLst/>
              <a:latin typeface="+mn-lt"/>
              <a:ea typeface="+mn-ea"/>
              <a:cs typeface="+mn-cs"/>
            </a:rPr>
            <a:t>PROFIT</a:t>
          </a:r>
          <a:r>
            <a:rPr lang="en-IN" sz="1100" b="1" baseline="0">
              <a:solidFill>
                <a:schemeClr val="dk1"/>
              </a:solidFill>
              <a:effectLst/>
              <a:latin typeface="+mn-lt"/>
              <a:ea typeface="+mn-ea"/>
              <a:cs typeface="+mn-cs"/>
            </a:rPr>
            <a:t> %</a:t>
          </a:r>
          <a:endParaRPr lang="en-IN" sz="1400">
            <a:effectLst/>
          </a:endParaRPr>
        </a:p>
        <a:p>
          <a:endParaRPr lang="en-IN" sz="1400">
            <a:effectLst/>
          </a:endParaRPr>
        </a:p>
      </xdr:txBody>
    </xdr:sp>
    <xdr:clientData/>
  </xdr:twoCellAnchor>
  <xdr:twoCellAnchor>
    <xdr:from>
      <xdr:col>8</xdr:col>
      <xdr:colOff>209443</xdr:colOff>
      <xdr:row>8</xdr:row>
      <xdr:rowOff>97133</xdr:rowOff>
    </xdr:from>
    <xdr:to>
      <xdr:col>11</xdr:col>
      <xdr:colOff>174625</xdr:colOff>
      <xdr:row>10</xdr:row>
      <xdr:rowOff>31750</xdr:rowOff>
    </xdr:to>
    <xdr:sp macro="" textlink="">
      <xdr:nvSpPr>
        <xdr:cNvPr id="80" name="TextBox 79">
          <a:extLst>
            <a:ext uri="{FF2B5EF4-FFF2-40B4-BE49-F238E27FC236}">
              <a16:creationId xmlns:a16="http://schemas.microsoft.com/office/drawing/2014/main" id="{00000000-0008-0000-0200-000050000000}"/>
            </a:ext>
          </a:extLst>
        </xdr:cNvPr>
        <xdr:cNvSpPr txBox="1"/>
      </xdr:nvSpPr>
      <xdr:spPr>
        <a:xfrm>
          <a:off x="5035443" y="1621133"/>
          <a:ext cx="1774932" cy="31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a:solidFill>
                <a:schemeClr val="dk1"/>
              </a:solidFill>
              <a:effectLst/>
              <a:latin typeface="+mn-lt"/>
              <a:ea typeface="+mn-ea"/>
              <a:cs typeface="+mn-cs"/>
            </a:rPr>
            <a:t>TOTAL PROFIT</a:t>
          </a:r>
          <a:endParaRPr lang="en-IN" sz="1600">
            <a:effectLst/>
          </a:endParaRPr>
        </a:p>
        <a:p>
          <a:endParaRPr lang="en-IN" sz="1400">
            <a:effectLst/>
          </a:endParaRPr>
        </a:p>
      </xdr:txBody>
    </xdr:sp>
    <xdr:clientData/>
  </xdr:twoCellAnchor>
  <xdr:twoCellAnchor>
    <xdr:from>
      <xdr:col>18</xdr:col>
      <xdr:colOff>50546</xdr:colOff>
      <xdr:row>9</xdr:row>
      <xdr:rowOff>6810</xdr:rowOff>
    </xdr:from>
    <xdr:to>
      <xdr:col>20</xdr:col>
      <xdr:colOff>363681</xdr:colOff>
      <xdr:row>12</xdr:row>
      <xdr:rowOff>155864</xdr:rowOff>
    </xdr:to>
    <xdr:sp macro="" textlink="">
      <xdr:nvSpPr>
        <xdr:cNvPr id="81" name="TextBox 80">
          <a:extLst>
            <a:ext uri="{FF2B5EF4-FFF2-40B4-BE49-F238E27FC236}">
              <a16:creationId xmlns:a16="http://schemas.microsoft.com/office/drawing/2014/main" id="{00000000-0008-0000-0200-000051000000}"/>
            </a:ext>
          </a:extLst>
        </xdr:cNvPr>
        <xdr:cNvSpPr txBox="1"/>
      </xdr:nvSpPr>
      <xdr:spPr>
        <a:xfrm>
          <a:off x="10961001" y="1721310"/>
          <a:ext cx="1525407" cy="720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TOP</a:t>
          </a:r>
          <a:r>
            <a:rPr lang="en-IN" sz="1100" b="1" baseline="0">
              <a:solidFill>
                <a:schemeClr val="dk1"/>
              </a:solidFill>
              <a:effectLst/>
              <a:latin typeface="+mn-lt"/>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b="1" baseline="0">
              <a:solidFill>
                <a:schemeClr val="dk1"/>
              </a:solidFill>
              <a:effectLst/>
              <a:latin typeface="+mn-lt"/>
              <a:ea typeface="+mn-ea"/>
              <a:cs typeface="+mn-cs"/>
            </a:rPr>
            <a:t>CATEGORY</a:t>
          </a:r>
          <a:endParaRPr lang="en-IN" sz="1400">
            <a:effectLst/>
          </a:endParaRPr>
        </a:p>
        <a:p>
          <a:endParaRPr lang="en-IN" sz="1400">
            <a:effectLst/>
          </a:endParaRPr>
        </a:p>
      </xdr:txBody>
    </xdr:sp>
    <xdr:clientData/>
  </xdr:twoCellAnchor>
  <xdr:twoCellAnchor>
    <xdr:from>
      <xdr:col>14</xdr:col>
      <xdr:colOff>571501</xdr:colOff>
      <xdr:row>8</xdr:row>
      <xdr:rowOff>138547</xdr:rowOff>
    </xdr:from>
    <xdr:to>
      <xdr:col>18</xdr:col>
      <xdr:colOff>294291</xdr:colOff>
      <xdr:row>12</xdr:row>
      <xdr:rowOff>86591</xdr:rowOff>
    </xdr:to>
    <xdr:sp macro="" textlink="">
      <xdr:nvSpPr>
        <xdr:cNvPr id="82" name="TextBox 81">
          <a:extLst>
            <a:ext uri="{FF2B5EF4-FFF2-40B4-BE49-F238E27FC236}">
              <a16:creationId xmlns:a16="http://schemas.microsoft.com/office/drawing/2014/main" id="{00000000-0008-0000-0200-000052000000}"/>
            </a:ext>
          </a:extLst>
        </xdr:cNvPr>
        <xdr:cNvSpPr txBox="1"/>
      </xdr:nvSpPr>
      <xdr:spPr>
        <a:xfrm>
          <a:off x="9057410" y="1662547"/>
          <a:ext cx="2147336" cy="710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TOP</a:t>
          </a:r>
          <a:r>
            <a:rPr lang="en-IN" sz="1100" b="1" baseline="0">
              <a:solidFill>
                <a:schemeClr val="dk1"/>
              </a:solidFill>
              <a:effectLst/>
              <a:latin typeface="+mn-lt"/>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b="1" baseline="0">
              <a:solidFill>
                <a:schemeClr val="dk1"/>
              </a:solidFill>
              <a:effectLst/>
              <a:latin typeface="+mn-lt"/>
              <a:ea typeface="+mn-ea"/>
              <a:cs typeface="+mn-cs"/>
            </a:rPr>
            <a:t>PRODUCT</a:t>
          </a:r>
          <a:endParaRPr lang="en-IN" sz="1400">
            <a:effectLst/>
          </a:endParaRPr>
        </a:p>
      </xdr:txBody>
    </xdr:sp>
    <xdr:clientData/>
  </xdr:twoCellAnchor>
  <xdr:twoCellAnchor>
    <xdr:from>
      <xdr:col>4</xdr:col>
      <xdr:colOff>465855</xdr:colOff>
      <xdr:row>3</xdr:row>
      <xdr:rowOff>33267</xdr:rowOff>
    </xdr:from>
    <xdr:to>
      <xdr:col>9</xdr:col>
      <xdr:colOff>190501</xdr:colOff>
      <xdr:row>6</xdr:row>
      <xdr:rowOff>28864</xdr:rowOff>
    </xdr:to>
    <xdr:sp macro="" textlink="">
      <xdr:nvSpPr>
        <xdr:cNvPr id="83" name="TextBox 82">
          <a:extLst>
            <a:ext uri="{FF2B5EF4-FFF2-40B4-BE49-F238E27FC236}">
              <a16:creationId xmlns:a16="http://schemas.microsoft.com/office/drawing/2014/main" id="{00000000-0008-0000-0200-000053000000}"/>
            </a:ext>
          </a:extLst>
        </xdr:cNvPr>
        <xdr:cNvSpPr txBox="1"/>
      </xdr:nvSpPr>
      <xdr:spPr>
        <a:xfrm>
          <a:off x="2878855" y="604767"/>
          <a:ext cx="2740896" cy="567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6">
                  <a:lumMod val="75000"/>
                </a:schemeClr>
              </a:solidFill>
            </a:rPr>
            <a:t>SALES DASHBOARD</a:t>
          </a:r>
        </a:p>
      </xdr:txBody>
    </xdr:sp>
    <xdr:clientData/>
  </xdr:twoCellAnchor>
  <xdr:twoCellAnchor>
    <xdr:from>
      <xdr:col>5</xdr:col>
      <xdr:colOff>342946</xdr:colOff>
      <xdr:row>6</xdr:row>
      <xdr:rowOff>868</xdr:rowOff>
    </xdr:from>
    <xdr:to>
      <xdr:col>9</xdr:col>
      <xdr:colOff>96569</xdr:colOff>
      <xdr:row>8</xdr:row>
      <xdr:rowOff>33156</xdr:rowOff>
    </xdr:to>
    <xdr:sp macro="" textlink="">
      <xdr:nvSpPr>
        <xdr:cNvPr id="84" name="TextBox 83">
          <a:extLst>
            <a:ext uri="{FF2B5EF4-FFF2-40B4-BE49-F238E27FC236}">
              <a16:creationId xmlns:a16="http://schemas.microsoft.com/office/drawing/2014/main" id="{00000000-0008-0000-0200-000054000000}"/>
            </a:ext>
          </a:extLst>
        </xdr:cNvPr>
        <xdr:cNvSpPr txBox="1"/>
      </xdr:nvSpPr>
      <xdr:spPr>
        <a:xfrm>
          <a:off x="3359196" y="1143868"/>
          <a:ext cx="2166623" cy="413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6">
                  <a:lumMod val="50000"/>
                </a:schemeClr>
              </a:solidFill>
            </a:rPr>
            <a:t>SUPERMARKET SHOP</a:t>
          </a:r>
        </a:p>
      </xdr:txBody>
    </xdr:sp>
    <xdr:clientData/>
  </xdr:twoCellAnchor>
  <xdr:twoCellAnchor>
    <xdr:from>
      <xdr:col>4</xdr:col>
      <xdr:colOff>226015</xdr:colOff>
      <xdr:row>10</xdr:row>
      <xdr:rowOff>64575</xdr:rowOff>
    </xdr:from>
    <xdr:to>
      <xdr:col>6</xdr:col>
      <xdr:colOff>234088</xdr:colOff>
      <xdr:row>12</xdr:row>
      <xdr:rowOff>113008</xdr:rowOff>
    </xdr:to>
    <xdr:sp macro="" textlink="analysis!$E$4">
      <xdr:nvSpPr>
        <xdr:cNvPr id="86" name="TextBox 85">
          <a:extLst>
            <a:ext uri="{FF2B5EF4-FFF2-40B4-BE49-F238E27FC236}">
              <a16:creationId xmlns:a16="http://schemas.microsoft.com/office/drawing/2014/main" id="{00000000-0008-0000-0200-000056000000}"/>
            </a:ext>
          </a:extLst>
        </xdr:cNvPr>
        <xdr:cNvSpPr txBox="1"/>
      </xdr:nvSpPr>
      <xdr:spPr>
        <a:xfrm>
          <a:off x="2679913" y="2001863"/>
          <a:ext cx="1235022" cy="435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A7BA65-2719-4C70-AB65-9B6AE6E531A4}" type="TxLink">
            <a:rPr lang="en-US" sz="2000" b="0" i="0" u="none" strike="noStrike">
              <a:solidFill>
                <a:srgbClr val="000000"/>
              </a:solidFill>
              <a:latin typeface="Calibri"/>
              <a:cs typeface="Calibri"/>
            </a:rPr>
            <a:pPr/>
            <a:t>$49,780</a:t>
          </a:fld>
          <a:endParaRPr lang="en-IN" sz="3200" b="1"/>
        </a:p>
      </xdr:txBody>
    </xdr:sp>
    <xdr:clientData/>
  </xdr:twoCellAnchor>
  <xdr:twoCellAnchor>
    <xdr:from>
      <xdr:col>8</xdr:col>
      <xdr:colOff>394561</xdr:colOff>
      <xdr:row>10</xdr:row>
      <xdr:rowOff>71680</xdr:rowOff>
    </xdr:from>
    <xdr:to>
      <xdr:col>10</xdr:col>
      <xdr:colOff>273103</xdr:colOff>
      <xdr:row>12</xdr:row>
      <xdr:rowOff>103968</xdr:rowOff>
    </xdr:to>
    <xdr:sp macro="" textlink="analysis!$E$5">
      <xdr:nvSpPr>
        <xdr:cNvPr id="87" name="TextBox 86">
          <a:extLst>
            <a:ext uri="{FF2B5EF4-FFF2-40B4-BE49-F238E27FC236}">
              <a16:creationId xmlns:a16="http://schemas.microsoft.com/office/drawing/2014/main" id="{00000000-0008-0000-0200-000057000000}"/>
            </a:ext>
          </a:extLst>
        </xdr:cNvPr>
        <xdr:cNvSpPr txBox="1"/>
      </xdr:nvSpPr>
      <xdr:spPr>
        <a:xfrm>
          <a:off x="5302358" y="2008968"/>
          <a:ext cx="1105491" cy="419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8442813-C459-46C2-81C9-92039B1F70B0}" type="TxLink">
            <a:rPr lang="en-US" sz="2000" b="0" i="0" u="none" strike="noStrike">
              <a:solidFill>
                <a:srgbClr val="000000"/>
              </a:solidFill>
              <a:latin typeface="Calibri"/>
              <a:ea typeface="+mn-ea"/>
              <a:cs typeface="Calibri"/>
            </a:rPr>
            <a:pPr marL="0" indent="0"/>
            <a:t>$8,763</a:t>
          </a:fld>
          <a:endParaRPr lang="en-IN" sz="2000" b="0" i="0" u="none" strike="noStrike">
            <a:solidFill>
              <a:srgbClr val="000000"/>
            </a:solidFill>
            <a:latin typeface="Calibri"/>
            <a:ea typeface="+mn-ea"/>
            <a:cs typeface="Calibri"/>
          </a:endParaRPr>
        </a:p>
      </xdr:txBody>
    </xdr:sp>
    <xdr:clientData/>
  </xdr:twoCellAnchor>
  <xdr:twoCellAnchor>
    <xdr:from>
      <xdr:col>18</xdr:col>
      <xdr:colOff>382210</xdr:colOff>
      <xdr:row>11</xdr:row>
      <xdr:rowOff>161794</xdr:rowOff>
    </xdr:from>
    <xdr:to>
      <xdr:col>20</xdr:col>
      <xdr:colOff>116799</xdr:colOff>
      <xdr:row>13</xdr:row>
      <xdr:rowOff>109486</xdr:rowOff>
    </xdr:to>
    <xdr:sp macro="" textlink="analysis!$AR$2">
      <xdr:nvSpPr>
        <xdr:cNvPr id="88" name="TextBox 87">
          <a:extLst>
            <a:ext uri="{FF2B5EF4-FFF2-40B4-BE49-F238E27FC236}">
              <a16:creationId xmlns:a16="http://schemas.microsoft.com/office/drawing/2014/main" id="{00000000-0008-0000-0200-000058000000}"/>
            </a:ext>
          </a:extLst>
        </xdr:cNvPr>
        <xdr:cNvSpPr txBox="1"/>
      </xdr:nvSpPr>
      <xdr:spPr>
        <a:xfrm>
          <a:off x="11240710" y="2257294"/>
          <a:ext cx="941089" cy="328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91E8BF-2AE2-4885-A4E6-C42E227311D3}" type="TxLink">
            <a:rPr lang="en-US" sz="1200" b="0" i="0" u="none" strike="noStrike">
              <a:solidFill>
                <a:srgbClr val="000000"/>
              </a:solidFill>
              <a:latin typeface="Calibri"/>
              <a:cs typeface="Calibri"/>
            </a:rPr>
            <a:pPr/>
            <a:t>Category04</a:t>
          </a:fld>
          <a:endParaRPr lang="en-IN" sz="1800" b="1"/>
        </a:p>
      </xdr:txBody>
    </xdr:sp>
    <xdr:clientData/>
  </xdr:twoCellAnchor>
  <xdr:twoCellAnchor>
    <xdr:from>
      <xdr:col>16</xdr:col>
      <xdr:colOff>200011</xdr:colOff>
      <xdr:row>14</xdr:row>
      <xdr:rowOff>163027</xdr:rowOff>
    </xdr:from>
    <xdr:to>
      <xdr:col>17</xdr:col>
      <xdr:colOff>206375</xdr:colOff>
      <xdr:row>16</xdr:row>
      <xdr:rowOff>0</xdr:rowOff>
    </xdr:to>
    <xdr:sp macro="" textlink="analysis!$U$5">
      <xdr:nvSpPr>
        <xdr:cNvPr id="89" name="TextBox 88">
          <a:extLst>
            <a:ext uri="{FF2B5EF4-FFF2-40B4-BE49-F238E27FC236}">
              <a16:creationId xmlns:a16="http://schemas.microsoft.com/office/drawing/2014/main" id="{00000000-0008-0000-0200-000059000000}"/>
            </a:ext>
          </a:extLst>
        </xdr:cNvPr>
        <xdr:cNvSpPr txBox="1"/>
      </xdr:nvSpPr>
      <xdr:spPr>
        <a:xfrm>
          <a:off x="9852011" y="2830027"/>
          <a:ext cx="609614" cy="217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FCB87C-48FB-4D28-A753-A1F5167709B6}" type="TxLink">
            <a:rPr lang="en-US" sz="1400" b="0" i="0" u="none" strike="noStrike">
              <a:solidFill>
                <a:srgbClr val="000000"/>
              </a:solidFill>
              <a:latin typeface="Calibri"/>
              <a:cs typeface="Calibri"/>
            </a:rPr>
            <a:pPr/>
            <a:t>127</a:t>
          </a:fld>
          <a:endParaRPr lang="en-IN" sz="2000" b="1"/>
        </a:p>
      </xdr:txBody>
    </xdr:sp>
    <xdr:clientData/>
  </xdr:twoCellAnchor>
  <xdr:twoCellAnchor>
    <xdr:from>
      <xdr:col>16</xdr:col>
      <xdr:colOff>45576</xdr:colOff>
      <xdr:row>13</xdr:row>
      <xdr:rowOff>29774</xdr:rowOff>
    </xdr:from>
    <xdr:to>
      <xdr:col>17</xdr:col>
      <xdr:colOff>217993</xdr:colOff>
      <xdr:row>14</xdr:row>
      <xdr:rowOff>134388</xdr:rowOff>
    </xdr:to>
    <xdr:sp macro="" textlink="analysis!$U$4">
      <xdr:nvSpPr>
        <xdr:cNvPr id="90" name="TextBox 89">
          <a:extLst>
            <a:ext uri="{FF2B5EF4-FFF2-40B4-BE49-F238E27FC236}">
              <a16:creationId xmlns:a16="http://schemas.microsoft.com/office/drawing/2014/main" id="{00000000-0008-0000-0200-00005A000000}"/>
            </a:ext>
          </a:extLst>
        </xdr:cNvPr>
        <xdr:cNvSpPr txBox="1"/>
      </xdr:nvSpPr>
      <xdr:spPr>
        <a:xfrm>
          <a:off x="9697576" y="2506274"/>
          <a:ext cx="775667" cy="29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9CA936-1A83-4162-8F96-DBAC0F2490E6}" type="TxLink">
            <a:rPr lang="en-US" sz="1600" b="0" i="0" u="none" strike="noStrike">
              <a:solidFill>
                <a:srgbClr val="000000"/>
              </a:solidFill>
              <a:latin typeface="Calibri"/>
              <a:cs typeface="Calibri"/>
            </a:rPr>
            <a:pPr/>
            <a:t>$3,240</a:t>
          </a:fld>
          <a:endParaRPr lang="en-IN" sz="2400" b="1"/>
        </a:p>
      </xdr:txBody>
    </xdr:sp>
    <xdr:clientData/>
  </xdr:twoCellAnchor>
  <xdr:twoCellAnchor>
    <xdr:from>
      <xdr:col>16</xdr:col>
      <xdr:colOff>40449</xdr:colOff>
      <xdr:row>11</xdr:row>
      <xdr:rowOff>148467</xdr:rowOff>
    </xdr:from>
    <xdr:to>
      <xdr:col>17</xdr:col>
      <xdr:colOff>408299</xdr:colOff>
      <xdr:row>13</xdr:row>
      <xdr:rowOff>103909</xdr:rowOff>
    </xdr:to>
    <xdr:sp macro="" textlink="analysis!$U$3">
      <xdr:nvSpPr>
        <xdr:cNvPr id="91" name="TextBox 90">
          <a:extLst>
            <a:ext uri="{FF2B5EF4-FFF2-40B4-BE49-F238E27FC236}">
              <a16:creationId xmlns:a16="http://schemas.microsoft.com/office/drawing/2014/main" id="{00000000-0008-0000-0200-00005B000000}"/>
            </a:ext>
          </a:extLst>
        </xdr:cNvPr>
        <xdr:cNvSpPr txBox="1"/>
      </xdr:nvSpPr>
      <xdr:spPr>
        <a:xfrm>
          <a:off x="9738631" y="2243967"/>
          <a:ext cx="973986" cy="336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A27715-4A8B-495E-AA16-A220177787FB}" type="TxLink">
            <a:rPr lang="en-US" sz="1200" b="0" i="0" u="none" strike="noStrike">
              <a:solidFill>
                <a:srgbClr val="000000"/>
              </a:solidFill>
              <a:latin typeface="Calibri"/>
              <a:cs typeface="Calibri"/>
            </a:rPr>
            <a:pPr/>
            <a:t>Product42</a:t>
          </a:fld>
          <a:endParaRPr lang="en-IN" sz="1800" b="1"/>
        </a:p>
      </xdr:txBody>
    </xdr:sp>
    <xdr:clientData/>
  </xdr:twoCellAnchor>
  <xdr:twoCellAnchor>
    <xdr:from>
      <xdr:col>18</xdr:col>
      <xdr:colOff>454796</xdr:colOff>
      <xdr:row>14</xdr:row>
      <xdr:rowOff>60291</xdr:rowOff>
    </xdr:from>
    <xdr:to>
      <xdr:col>20</xdr:col>
      <xdr:colOff>28180</xdr:colOff>
      <xdr:row>15</xdr:row>
      <xdr:rowOff>188151</xdr:rowOff>
    </xdr:to>
    <xdr:sp macro="" textlink="analysis!$AR$3">
      <xdr:nvSpPr>
        <xdr:cNvPr id="92" name="TextBox 91">
          <a:extLst>
            <a:ext uri="{FF2B5EF4-FFF2-40B4-BE49-F238E27FC236}">
              <a16:creationId xmlns:a16="http://schemas.microsoft.com/office/drawing/2014/main" id="{00000000-0008-0000-0200-00005C000000}"/>
            </a:ext>
          </a:extLst>
        </xdr:cNvPr>
        <xdr:cNvSpPr txBox="1"/>
      </xdr:nvSpPr>
      <xdr:spPr>
        <a:xfrm>
          <a:off x="11365251" y="2727291"/>
          <a:ext cx="785656" cy="318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06802F-5787-47B5-8F0B-67027FA8CEF5}" type="TxLink">
            <a:rPr lang="en-US" sz="1400" b="0" i="0" u="none" strike="noStrike">
              <a:solidFill>
                <a:srgbClr val="000000"/>
              </a:solidFill>
              <a:latin typeface="Calibri"/>
              <a:cs typeface="Calibri"/>
            </a:rPr>
            <a:pPr/>
            <a:t>$11,597</a:t>
          </a:fld>
          <a:endParaRPr lang="en-IN" sz="2000" b="1"/>
        </a:p>
      </xdr:txBody>
    </xdr:sp>
    <xdr:clientData/>
  </xdr:twoCellAnchor>
  <xdr:twoCellAnchor>
    <xdr:from>
      <xdr:col>12</xdr:col>
      <xdr:colOff>424912</xdr:colOff>
      <xdr:row>10</xdr:row>
      <xdr:rowOff>37455</xdr:rowOff>
    </xdr:from>
    <xdr:to>
      <xdr:col>14</xdr:col>
      <xdr:colOff>32288</xdr:colOff>
      <xdr:row>12</xdr:row>
      <xdr:rowOff>69743</xdr:rowOff>
    </xdr:to>
    <xdr:sp macro="" textlink="analysis!$E$6">
      <xdr:nvSpPr>
        <xdr:cNvPr id="93" name="TextBox 92">
          <a:extLst>
            <a:ext uri="{FF2B5EF4-FFF2-40B4-BE49-F238E27FC236}">
              <a16:creationId xmlns:a16="http://schemas.microsoft.com/office/drawing/2014/main" id="{00000000-0008-0000-0200-00005D000000}"/>
            </a:ext>
          </a:extLst>
        </xdr:cNvPr>
        <xdr:cNvSpPr txBox="1"/>
      </xdr:nvSpPr>
      <xdr:spPr>
        <a:xfrm>
          <a:off x="7786607" y="1974743"/>
          <a:ext cx="834325" cy="419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9BE807-71AD-4EEA-A8C7-872FF81487E0}" type="TxLink">
            <a:rPr lang="en-US" sz="2000" b="0" i="0" u="none" strike="noStrike">
              <a:solidFill>
                <a:srgbClr val="000000"/>
              </a:solidFill>
              <a:latin typeface="Calibri"/>
              <a:cs typeface="Calibri"/>
            </a:rPr>
            <a:pPr/>
            <a:t>21%</a:t>
          </a:fld>
          <a:endParaRPr lang="en-IN" sz="3200" b="1"/>
        </a:p>
      </xdr:txBody>
    </xdr:sp>
    <xdr:clientData/>
  </xdr:twoCellAnchor>
  <xdr:twoCellAnchor>
    <xdr:from>
      <xdr:col>15</xdr:col>
      <xdr:colOff>274448</xdr:colOff>
      <xdr:row>21</xdr:row>
      <xdr:rowOff>170157</xdr:rowOff>
    </xdr:from>
    <xdr:to>
      <xdr:col>20</xdr:col>
      <xdr:colOff>403600</xdr:colOff>
      <xdr:row>36</xdr:row>
      <xdr:rowOff>64576</xdr:rowOff>
    </xdr:to>
    <mc:AlternateContent xmlns:mc="http://schemas.openxmlformats.org/markup-compatibility/2006">
      <mc:Choice xmlns:cx1="http://schemas.microsoft.com/office/drawing/2015/9/8/chartex" Requires="cx1">
        <xdr:graphicFrame macro="">
          <xdr:nvGraphicFramePr>
            <xdr:cNvPr id="99" name="Chart 98">
              <a:extLst>
                <a:ext uri="{FF2B5EF4-FFF2-40B4-BE49-F238E27FC236}">
                  <a16:creationId xmlns:a16="http://schemas.microsoft.com/office/drawing/2014/main" id="{00000000-0008-0000-0200-00006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9418448" y="4170657"/>
              <a:ext cx="3177152" cy="27519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2</xdr:col>
      <xdr:colOff>914400</xdr:colOff>
      <xdr:row>12</xdr:row>
      <xdr:rowOff>152400</xdr:rowOff>
    </xdr:to>
    <xdr:pic>
      <xdr:nvPicPr>
        <xdr:cNvPr id="2" name="Graphic 1" descr="Shopping cart with solid fill">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38450" y="1524000"/>
          <a:ext cx="914400" cy="914400"/>
        </a:xfrm>
        <a:prstGeom prst="rect">
          <a:avLst/>
        </a:prstGeom>
      </xdr:spPr>
    </xdr:pic>
    <xdr:clientData/>
  </xdr:twoCellAnchor>
  <xdr:twoCellAnchor editAs="oneCell">
    <xdr:from>
      <xdr:col>2</xdr:col>
      <xdr:colOff>1371600</xdr:colOff>
      <xdr:row>8</xdr:row>
      <xdr:rowOff>0</xdr:rowOff>
    </xdr:from>
    <xdr:to>
      <xdr:col>3</xdr:col>
      <xdr:colOff>762000</xdr:colOff>
      <xdr:row>12</xdr:row>
      <xdr:rowOff>152400</xdr:rowOff>
    </xdr:to>
    <xdr:pic>
      <xdr:nvPicPr>
        <xdr:cNvPr id="3" name="Graphic 2" descr="Money with solid fill">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210050" y="1524000"/>
          <a:ext cx="914400" cy="914400"/>
        </a:xfrm>
        <a:prstGeom prst="rect">
          <a:avLst/>
        </a:prstGeom>
      </xdr:spPr>
    </xdr:pic>
    <xdr:clientData/>
  </xdr:twoCellAnchor>
  <xdr:twoCellAnchor editAs="oneCell">
    <xdr:from>
      <xdr:col>4</xdr:col>
      <xdr:colOff>885825</xdr:colOff>
      <xdr:row>8</xdr:row>
      <xdr:rowOff>123825</xdr:rowOff>
    </xdr:from>
    <xdr:to>
      <xdr:col>4</xdr:col>
      <xdr:colOff>1800225</xdr:colOff>
      <xdr:row>13</xdr:row>
      <xdr:rowOff>85725</xdr:rowOff>
    </xdr:to>
    <xdr:pic>
      <xdr:nvPicPr>
        <xdr:cNvPr id="4" name="Graphic 3" descr="Piggy Bank with solid fill">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743700" y="1647825"/>
          <a:ext cx="914400" cy="914400"/>
        </a:xfrm>
        <a:prstGeom prst="rect">
          <a:avLst/>
        </a:prstGeom>
      </xdr:spPr>
    </xdr:pic>
    <xdr:clientData/>
  </xdr:twoCellAnchor>
  <xdr:twoCellAnchor editAs="oneCell">
    <xdr:from>
      <xdr:col>3</xdr:col>
      <xdr:colOff>1219200</xdr:colOff>
      <xdr:row>8</xdr:row>
      <xdr:rowOff>95250</xdr:rowOff>
    </xdr:from>
    <xdr:to>
      <xdr:col>4</xdr:col>
      <xdr:colOff>638175</xdr:colOff>
      <xdr:row>13</xdr:row>
      <xdr:rowOff>57150</xdr:rowOff>
    </xdr:to>
    <xdr:pic>
      <xdr:nvPicPr>
        <xdr:cNvPr id="5" name="Graphic 4" descr="Bar graph with upward trend with solid fill">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581650" y="1619250"/>
          <a:ext cx="914400" cy="914400"/>
        </a:xfrm>
        <a:prstGeom prst="rect">
          <a:avLst/>
        </a:prstGeom>
      </xdr:spPr>
    </xdr:pic>
    <xdr:clientData/>
  </xdr:twoCellAnchor>
  <xdr:twoCellAnchor editAs="oneCell">
    <xdr:from>
      <xdr:col>2</xdr:col>
      <xdr:colOff>466725</xdr:colOff>
      <xdr:row>16</xdr:row>
      <xdr:rowOff>0</xdr:rowOff>
    </xdr:from>
    <xdr:to>
      <xdr:col>2</xdr:col>
      <xdr:colOff>1381125</xdr:colOff>
      <xdr:row>20</xdr:row>
      <xdr:rowOff>152400</xdr:rowOff>
    </xdr:to>
    <xdr:pic>
      <xdr:nvPicPr>
        <xdr:cNvPr id="6" name="Graphic 5" descr="Ribbon with solid fill">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05175" y="3048000"/>
          <a:ext cx="914400" cy="914400"/>
        </a:xfrm>
        <a:prstGeom prst="rect">
          <a:avLst/>
        </a:prstGeom>
      </xdr:spPr>
    </xdr:pic>
    <xdr:clientData/>
  </xdr:twoCellAnchor>
  <xdr:twoCellAnchor editAs="oneCell">
    <xdr:from>
      <xdr:col>3</xdr:col>
      <xdr:colOff>38100</xdr:colOff>
      <xdr:row>16</xdr:row>
      <xdr:rowOff>38100</xdr:rowOff>
    </xdr:from>
    <xdr:to>
      <xdr:col>3</xdr:col>
      <xdr:colOff>952500</xdr:colOff>
      <xdr:row>21</xdr:row>
      <xdr:rowOff>0</xdr:rowOff>
    </xdr:to>
    <xdr:pic>
      <xdr:nvPicPr>
        <xdr:cNvPr id="7" name="Graphic 6" descr="Trophy with solid fill">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400550" y="3086100"/>
          <a:ext cx="914400" cy="914400"/>
        </a:xfrm>
        <a:prstGeom prst="rect">
          <a:avLst/>
        </a:prstGeom>
      </xdr:spPr>
    </xdr:pic>
    <xdr:clientData/>
  </xdr:twoCellAnchor>
  <xdr:twoCellAnchor editAs="oneCell">
    <xdr:from>
      <xdr:col>3</xdr:col>
      <xdr:colOff>1485900</xdr:colOff>
      <xdr:row>15</xdr:row>
      <xdr:rowOff>38100</xdr:rowOff>
    </xdr:from>
    <xdr:to>
      <xdr:col>4</xdr:col>
      <xdr:colOff>904875</xdr:colOff>
      <xdr:row>20</xdr:row>
      <xdr:rowOff>0</xdr:rowOff>
    </xdr:to>
    <xdr:pic>
      <xdr:nvPicPr>
        <xdr:cNvPr id="8" name="Graphic 7" descr="Pyramid with levels with solid fill">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848350" y="2895600"/>
          <a:ext cx="914400" cy="914400"/>
        </a:xfrm>
        <a:prstGeom prst="rect">
          <a:avLst/>
        </a:prstGeom>
      </xdr:spPr>
    </xdr:pic>
    <xdr:clientData/>
  </xdr:twoCellAnchor>
  <xdr:twoCellAnchor editAs="oneCell">
    <xdr:from>
      <xdr:col>4</xdr:col>
      <xdr:colOff>1104900</xdr:colOff>
      <xdr:row>13</xdr:row>
      <xdr:rowOff>123825</xdr:rowOff>
    </xdr:from>
    <xdr:to>
      <xdr:col>5</xdr:col>
      <xdr:colOff>104775</xdr:colOff>
      <xdr:row>18</xdr:row>
      <xdr:rowOff>85725</xdr:rowOff>
    </xdr:to>
    <xdr:pic>
      <xdr:nvPicPr>
        <xdr:cNvPr id="9" name="Graphic 8" descr="Coins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962775" y="2600325"/>
          <a:ext cx="914400" cy="914400"/>
        </a:xfrm>
        <a:prstGeom prst="rect">
          <a:avLst/>
        </a:prstGeom>
      </xdr:spPr>
    </xdr:pic>
    <xdr:clientData/>
  </xdr:twoCellAnchor>
  <xdr:twoCellAnchor editAs="oneCell">
    <xdr:from>
      <xdr:col>5</xdr:col>
      <xdr:colOff>219075</xdr:colOff>
      <xdr:row>8</xdr:row>
      <xdr:rowOff>0</xdr:rowOff>
    </xdr:from>
    <xdr:to>
      <xdr:col>5</xdr:col>
      <xdr:colOff>1133475</xdr:colOff>
      <xdr:row>12</xdr:row>
      <xdr:rowOff>152400</xdr:rowOff>
    </xdr:to>
    <xdr:pic>
      <xdr:nvPicPr>
        <xdr:cNvPr id="10" name="Graphic 9" descr="Flip calendar with solid fill">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991475" y="1524000"/>
          <a:ext cx="914400" cy="914400"/>
        </a:xfrm>
        <a:prstGeom prst="rect">
          <a:avLst/>
        </a:prstGeom>
      </xdr:spPr>
    </xdr:pic>
    <xdr:clientData/>
  </xdr:twoCellAnchor>
  <xdr:twoCellAnchor editAs="oneCell">
    <xdr:from>
      <xdr:col>5</xdr:col>
      <xdr:colOff>123825</xdr:colOff>
      <xdr:row>12</xdr:row>
      <xdr:rowOff>152400</xdr:rowOff>
    </xdr:from>
    <xdr:to>
      <xdr:col>5</xdr:col>
      <xdr:colOff>1038225</xdr:colOff>
      <xdr:row>17</xdr:row>
      <xdr:rowOff>114300</xdr:rowOff>
    </xdr:to>
    <xdr:pic>
      <xdr:nvPicPr>
        <xdr:cNvPr id="11" name="Graphic 10" descr="Daily calendar with solid fill">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896225" y="243840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1371601</xdr:colOff>
      <xdr:row>12</xdr:row>
      <xdr:rowOff>64295</xdr:rowOff>
    </xdr:from>
    <xdr:to>
      <xdr:col>3</xdr:col>
      <xdr:colOff>1026409</xdr:colOff>
      <xdr:row>17</xdr:row>
      <xdr:rowOff>54769</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276601" y="2350295"/>
              <a:ext cx="1071652"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12</xdr:row>
      <xdr:rowOff>38100</xdr:rowOff>
    </xdr:from>
    <xdr:to>
      <xdr:col>2</xdr:col>
      <xdr:colOff>1264446</xdr:colOff>
      <xdr:row>30</xdr:row>
      <xdr:rowOff>133350</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24050" y="2324100"/>
              <a:ext cx="1245396" cy="352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1083467</xdr:colOff>
      <xdr:row>12</xdr:row>
      <xdr:rowOff>71439</xdr:rowOff>
    </xdr:from>
    <xdr:to>
      <xdr:col>4</xdr:col>
      <xdr:colOff>374538</xdr:colOff>
      <xdr:row>18</xdr:row>
      <xdr:rowOff>100013</xdr:rowOff>
    </xdr:to>
    <mc:AlternateContent xmlns:mc="http://schemas.openxmlformats.org/markup-compatibility/2006" xmlns:a14="http://schemas.microsoft.com/office/drawing/2010/main">
      <mc:Choice Requires="a14">
        <xdr:graphicFrame macro="">
          <xdr:nvGraphicFramePr>
            <xdr:cNvPr id="4" name="SALE TYPE">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405311" y="2357439"/>
              <a:ext cx="1331523" cy="11715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1254918</xdr:colOff>
      <xdr:row>19</xdr:row>
      <xdr:rowOff>92870</xdr:rowOff>
    </xdr:from>
    <xdr:to>
      <xdr:col>3</xdr:col>
      <xdr:colOff>1247830</xdr:colOff>
      <xdr:row>24</xdr:row>
      <xdr:rowOff>26195</xdr:rowOff>
    </xdr:to>
    <mc:AlternateContent xmlns:mc="http://schemas.openxmlformats.org/markup-compatibility/2006" xmlns:a14="http://schemas.microsoft.com/office/drawing/2010/main">
      <mc:Choice Requires="a14">
        <xdr:graphicFrame macro="">
          <xdr:nvGraphicFramePr>
            <xdr:cNvPr id="5" name="PAYMENT MODE">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159918" y="3712370"/>
              <a:ext cx="1409756"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xdr:row>
      <xdr:rowOff>35718</xdr:rowOff>
    </xdr:from>
    <xdr:to>
      <xdr:col>3</xdr:col>
      <xdr:colOff>559593</xdr:colOff>
      <xdr:row>12</xdr:row>
      <xdr:rowOff>47625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214313</xdr:colOff>
      <xdr:row>16</xdr:row>
      <xdr:rowOff>83344</xdr:rowOff>
    </xdr:from>
    <xdr:to>
      <xdr:col>15</xdr:col>
      <xdr:colOff>642937</xdr:colOff>
      <xdr:row>29</xdr:row>
      <xdr:rowOff>11906</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85725</xdr:colOff>
          <xdr:row>14</xdr:row>
          <xdr:rowOff>95250</xdr:rowOff>
        </xdr:from>
        <xdr:to>
          <xdr:col>6</xdr:col>
          <xdr:colOff>619125</xdr:colOff>
          <xdr:row>16</xdr:row>
          <xdr:rowOff>66675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4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438150</xdr:colOff>
          <xdr:row>14</xdr:row>
          <xdr:rowOff>133350</xdr:rowOff>
        </xdr:from>
        <xdr:to>
          <xdr:col>7</xdr:col>
          <xdr:colOff>971550</xdr:colOff>
          <xdr:row>16</xdr:row>
          <xdr:rowOff>104775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14</xdr:row>
          <xdr:rowOff>123825</xdr:rowOff>
        </xdr:from>
        <xdr:to>
          <xdr:col>8</xdr:col>
          <xdr:colOff>647700</xdr:colOff>
          <xdr:row>16</xdr:row>
          <xdr:rowOff>95250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4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27</xdr:col>
      <xdr:colOff>5951</xdr:colOff>
      <xdr:row>13</xdr:row>
      <xdr:rowOff>15479</xdr:rowOff>
    </xdr:from>
    <xdr:to>
      <xdr:col>35</xdr:col>
      <xdr:colOff>65483</xdr:colOff>
      <xdr:row>27</xdr:row>
      <xdr:rowOff>91679</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85725</xdr:colOff>
          <xdr:row>3</xdr:row>
          <xdr:rowOff>47625</xdr:rowOff>
        </xdr:from>
        <xdr:to>
          <xdr:col>27</xdr:col>
          <xdr:colOff>476250</xdr:colOff>
          <xdr:row>12</xdr:row>
          <xdr:rowOff>9525</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4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xdr:col>
      <xdr:colOff>976313</xdr:colOff>
      <xdr:row>24</xdr:row>
      <xdr:rowOff>10206</xdr:rowOff>
    </xdr:from>
    <xdr:to>
      <xdr:col>8</xdr:col>
      <xdr:colOff>1551214</xdr:colOff>
      <xdr:row>38</xdr:row>
      <xdr:rowOff>48306</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520238" y="4582206"/>
              <a:ext cx="3584801" cy="2705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242453</xdr:colOff>
      <xdr:row>8</xdr:row>
      <xdr:rowOff>169717</xdr:rowOff>
    </xdr:from>
    <xdr:to>
      <xdr:col>38</xdr:col>
      <xdr:colOff>1004454</xdr:colOff>
      <xdr:row>26</xdr:row>
      <xdr:rowOff>86590</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69890</xdr:colOff>
      <xdr:row>9</xdr:row>
      <xdr:rowOff>0</xdr:rowOff>
    </xdr:from>
    <xdr:to>
      <xdr:col>42</xdr:col>
      <xdr:colOff>1243815</xdr:colOff>
      <xdr:row>25</xdr:row>
      <xdr:rowOff>138545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49884259" backgroundQuery="1" createdVersion="8" refreshedVersion="8" minRefreshableVersion="3" recordCount="0" supportSubquery="1" supportAdvancedDrill="1" xr:uid="{5779EDF5-82A1-4A9C-892A-F2B840CC7B79}">
  <cacheSource type="external" connectionId="1"/>
  <cacheFields count="3">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Measures].[Sum of SELLING PRICE]" caption="Sum of SELLING PRICE" numFmtId="0" hierarchy="22" level="32767"/>
    <cacheField name="[inputdata].[SALE TYPE].[SALE TYPE]" caption="SALE TYPE" numFmtId="0" hierarchy="3"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0"/>
      </fieldsUsage>
    </cacheHierarchy>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51620368" backgroundQuery="1" createdVersion="8" refreshedVersion="8" minRefreshableVersion="3" recordCount="0" supportSubquery="1" supportAdvancedDrill="1" xr:uid="{CDDB4860-73AC-4EA9-A8E8-F3EAF04F25FB}">
  <cacheSource type="external" connectionId="1"/>
  <cacheFields count="3">
    <cacheField name="[inputdata].[CATEGORY].[CATEGORY]" caption="CATEGORY" numFmtId="0" hierarchy="7" level="1">
      <sharedItems count="5">
        <s v="Category01"/>
        <s v="Category02"/>
        <s v="Category03"/>
        <s v="Category04"/>
        <s v="Category05"/>
      </sharedItems>
    </cacheField>
    <cacheField name="[Measures].[Sum of SELLING PRICE]" caption="Sum of SELLING PRICE" numFmtId="0" hierarchy="22" level="32767"/>
    <cacheField name="[inputdata].[SALE TYPE].[SALE TYPE]" caption="SALE TYPE" numFmtId="0" hierarchy="3"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0"/>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525463" backgroundQuery="1" createdVersion="8" refreshedVersion="8" minRefreshableVersion="3" recordCount="0" supportSubquery="1" supportAdvancedDrill="1" xr:uid="{9FB797A2-2482-40C3-A9F5-D3FFA7086A22}">
  <cacheSource type="external" connectionId="1"/>
  <cacheFields count="4">
    <cacheField name="[Measures].[Sum of BUYING PRIZE]" caption="Sum of BUYING PRIZE" numFmtId="0" hierarchy="19" level="32767"/>
    <cacheField name="[inputdata].[MONTH].[MONTH]" caption="MONTH" numFmtId="0" hierarchy="14" level="1">
      <sharedItems count="12">
        <s v="Apr"/>
        <s v="Aug"/>
        <s v="Dec"/>
        <s v="Feb"/>
        <s v="Jan"/>
        <s v="Jul"/>
        <s v="Jun"/>
        <s v="Mar"/>
        <s v="May"/>
        <s v="Nov"/>
        <s v="Oct"/>
        <s v="Sep"/>
      </sharedItems>
    </cacheField>
    <cacheField name="[Measures].[Sum of SELLING PRICE]" caption="Sum of SELLING PRICE" numFmtId="0" hierarchy="22" level="32767"/>
    <cacheField name="[inputdata].[SALE TYPE].[SALE TYPE]" caption="SALE TYPE" numFmtId="0" hierarchy="3"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3"/>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1"/>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oneField="1" hidden="1">
      <fieldsUsage count="1">
        <fieldUsage x="0"/>
      </fieldsUsage>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2"/>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53819447" backgroundQuery="1" createdVersion="8" refreshedVersion="8" minRefreshableVersion="3" recordCount="0" supportSubquery="1" supportAdvancedDrill="1" xr:uid="{191EAEB2-6C5B-4ECD-B77D-87A00E312BC7}">
  <cacheSource type="external" connectionId="1"/>
  <cacheFields count="3">
    <cacheField name="[inputdata].[PAYMENT MODE].[PAYMENT MODE]" caption="PAYMENT MODE" numFmtId="0" hierarchy="4" level="1">
      <sharedItems count="2">
        <s v="Cash"/>
        <s v="Online"/>
      </sharedItems>
    </cacheField>
    <cacheField name="[Measures].[Sum of SELLING PRICE]" caption="Sum of SELLING PRICE" numFmtId="0" hierarchy="22" level="32767"/>
    <cacheField name="[inputdata].[SALE TYPE].[SALE TYPE]" caption="SALE TYPE" numFmtId="0" hierarchy="3"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0"/>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55902779" backgroundQuery="1" createdVersion="8" refreshedVersion="8" minRefreshableVersion="3" recordCount="0" supportSubquery="1" supportAdvancedDrill="1" xr:uid="{0FD7D877-0E2B-4D0C-84A4-44D5A4153A19}">
  <cacheSource type="external" connectionId="1"/>
  <cacheFields count="4">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QUANTITY]" caption="Sum of QUANTITY" numFmtId="0" hierarchy="20" level="32767"/>
    <cacheField name="[Measures].[Sum of SELLING PRICE]" caption="Sum of SELLING PRICE" numFmtId="0" hierarchy="22" level="32767"/>
    <cacheField name="[inputdata].[SALE TYPE].[SALE TYPE]" caption="SALE TYPE" numFmtId="0" hierarchy="3"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3"/>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2"/>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65393516" backgroundQuery="1" createdVersion="8" refreshedVersion="8" minRefreshableVersion="3" recordCount="0" supportSubquery="1" supportAdvancedDrill="1" xr:uid="{492C01D9-FA00-4DBD-AF96-99BE95E7C5C6}">
  <cacheSource type="external" connectionId="1"/>
  <cacheFields count="2">
    <cacheField name="[inputdata].[SALE TYPE].[SALE TYPE]" caption="SALE TYPE" numFmtId="0" hierarchy="3" level="1">
      <sharedItems count="3">
        <s v="Direct Sales"/>
        <s v="Online"/>
        <s v="Wholesaler"/>
      </sharedItems>
    </cacheField>
    <cacheField name="[Measures].[Sum of SELLING PRICE]" caption="Sum of SELLING PRICE" numFmtId="0" hierarchy="22" level="32767"/>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0"/>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3.004266435186" backgroundQuery="1" createdVersion="8" refreshedVersion="8" minRefreshableVersion="3" recordCount="0" supportSubquery="1" supportAdvancedDrill="1" xr:uid="{FA1421F2-CE0E-4552-9389-08A9016A41A9}">
  <cacheSource type="external" connectionId="1"/>
  <cacheFields count="3">
    <cacheField name="[Measures].[Sum of BUYING PRIZE]" caption="Sum of BUYING PRIZE" numFmtId="0" hierarchy="19" level="32767"/>
    <cacheField name="[Measures].[Sum of SELLING PRICE]" caption="Sum of SELLING PRICE" numFmtId="0" hierarchy="22" level="32767"/>
    <cacheField name="[inputdata].[SALE TYPE].[SALE TYPE]" caption="SALE TYPE" numFmtId="0" hierarchy="3"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oneField="1" hidden="1">
      <fieldsUsage count="1">
        <fieldUsage x="0"/>
      </fieldsUsage>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y uniqueName="[Measures].[Sum of SELLING PRICE]" caption="Sum of SELLING PRICE" measure="1" displayFolder="" measureGroup="inputdata"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AKHADE" refreshedDate="44880.313432407405" backgroundQuery="1" createdVersion="3" refreshedVersion="8" minRefreshableVersion="3" recordCount="0" supportSubquery="1" supportAdvancedDrill="1" xr:uid="{D1F6DADF-7023-41AD-83CA-8DBC066B05AA}">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PRICE]" caption="TOTAL BUYING PRICE" attribute="1" defaultMemberUniqueName="[inputdata].[TOTAL BUYING PRICE].[All]" allUniqueName="[inputdata].[TOTAL BUYING PRICE].[All]" dimensionUniqueName="[inputdata]" displayFolder="" count="0" memberValueDatatype="20" unbalanced="0"/>
    <cacheHierarchy uniqueName="[inputdata].[TOTAL SELLING PRICE]" caption="TOTAL SELLING PRICE" attribute="1" defaultMemberUniqueName="[inputdata].[TOTAL SELLING PRICE].[All]" allUniqueName="[inputdata].[TOTAL SELLING PRIC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PRICE]" caption="Sum of TOTAL SELLING PRICE" measure="1" displayFolder="" measureGroup="inputdata" count="0" hidden="1">
      <extLst>
        <ext xmlns:x15="http://schemas.microsoft.com/office/spreadsheetml/2010/11/main" uri="{B97F6D7D-B522-45F9-BDA1-12C45D357490}">
          <x15:cacheHierarchy aggregatedColumn="12"/>
        </ext>
      </extLst>
    </cacheHierarchy>
    <cacheHierarchy uniqueName="[Measures].[Sum of BUYING PRIZE]" caption="Sum of BUYING PRIZE" measure="1" displayFolder="" measureGroup="inputdata"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input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17154064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BF96EF-A629-48D9-863E-AB810BDD2258}" name="paymentmodewise"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1" rowHeaderCaption="mode of cash">
  <location ref="AM1:AN3"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Sum of SELLING PRICE" fld="1" baseField="0" baseItem="0" numFmtId="166"/>
  </dataFields>
  <formats count="1">
    <format dxfId="0">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20" format="12" series="1">
      <pivotArea type="data" outline="0" fieldPosition="0">
        <references count="1">
          <reference field="4294967294" count="1" selected="0">
            <x v="0"/>
          </reference>
        </references>
      </pivotArea>
    </chartFormat>
    <chartFormat chart="20" format="13">
      <pivotArea type="data" outline="0" fieldPosition="0">
        <references count="2">
          <reference field="4294967294" count="1" selected="0">
            <x v="0"/>
          </reference>
          <reference field="0" count="1" selected="0">
            <x v="0"/>
          </reference>
        </references>
      </pivotArea>
    </chartFormat>
    <chartFormat chart="20" format="14">
      <pivotArea type="data" outline="0" fieldPosition="0">
        <references count="2">
          <reference field="4294967294" count="1" selected="0">
            <x v="0"/>
          </reference>
          <reference field="0" count="1" selected="0">
            <x v="1"/>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7633AB-BD8A-4100-9E9B-ABD3C2117017}" name="PivotTable1" cacheId="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month">
  <location ref="D1:E2"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BUYING PRIZE" fld="0" baseField="0" baseItem="0"/>
    <dataField name="Sum of SELLING PRICE" fld="1" baseField="0" baseItem="0"/>
  </dataFields>
  <formats count="1">
    <format dxfId="1">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E8BCDE-4021-4CD0-9BE9-232ED591FF8C}" name="monthwise"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month">
  <location ref="G1:I13" firstHeaderRow="0" firstDataRow="1" firstDataCol="1"/>
  <pivotFields count="4">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BUYING PRIZE" fld="0" baseField="0" baseItem="0"/>
    <dataField name="Sum of SELLING PRICE" fld="2" baseField="0" baseItem="0"/>
  </dataFields>
  <formats count="1">
    <format dxfId="2">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F60127-DF4A-459F-98D5-2ACBF042DC17}" name="productwise" cacheId="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product">
  <location ref="R1:T45" firstHeaderRow="0" firstDataRow="1" firstDataCol="1"/>
  <pivotFields count="4">
    <pivotField axis="axisRow" allDrilled="1" subtotalTop="0" showAll="0" sortType="ascending"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SELLING PRICE" fld="2" baseField="0" baseItem="0"/>
    <dataField name="Sum of QUANTITY" fld="1" baseField="0" baseItem="0"/>
  </dataFields>
  <formats count="2">
    <format dxfId="4">
      <pivotArea collapsedLevelsAreSubtotals="1" fieldPosition="0">
        <references count="2">
          <reference field="4294967294" count="1" selected="0">
            <x v="0"/>
          </reference>
          <reference field="0" count="25">
            <x v="0"/>
            <x v="1"/>
            <x v="2"/>
            <x v="3"/>
            <x v="5"/>
            <x v="7"/>
            <x v="9"/>
            <x v="10"/>
            <x v="11"/>
            <x v="12"/>
            <x v="13"/>
            <x v="15"/>
            <x v="18"/>
            <x v="19"/>
            <x v="20"/>
            <x v="23"/>
            <x v="24"/>
            <x v="28"/>
            <x v="29"/>
            <x v="31"/>
            <x v="32"/>
            <x v="37"/>
            <x v="40"/>
            <x v="41"/>
            <x v="43"/>
          </reference>
        </references>
      </pivotArea>
    </format>
    <format dxfId="3">
      <pivotArea collapsedLevelsAreSubtotals="1" fieldPosition="0">
        <references count="2">
          <reference field="4294967294" count="1" selected="0">
            <x v="0"/>
          </reference>
          <reference field="0" count="19">
            <x v="4"/>
            <x v="6"/>
            <x v="8"/>
            <x v="14"/>
            <x v="16"/>
            <x v="17"/>
            <x v="21"/>
            <x v="22"/>
            <x v="25"/>
            <x v="26"/>
            <x v="27"/>
            <x v="30"/>
            <x v="33"/>
            <x v="34"/>
            <x v="35"/>
            <x v="36"/>
            <x v="38"/>
            <x v="39"/>
            <x v="42"/>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74FD60-6ACC-4300-9698-6DB4D3807E15}" name="daywise" cacheId="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4" rowHeaderCaption="day">
  <location ref="A1:B32" firstHeaderRow="1"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SELLING PRICE" fld="1" baseField="0" baseItem="0"/>
  </dataFields>
  <formats count="1">
    <format dxfId="5">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F36BDA-C946-4892-82AC-0C51FEE776BD}" name="salestypewise" cacheId="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9" rowHeaderCaption="sales types">
  <location ref="AJ1:AK4"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3">
    <i>
      <x/>
    </i>
    <i>
      <x v="1"/>
    </i>
    <i>
      <x v="2"/>
    </i>
  </rowItems>
  <colItems count="1">
    <i/>
  </colItems>
  <dataFields count="1">
    <dataField name="Sum of SELLING PRICE" fld="1" baseField="0" baseItem="0" numFmtId="166"/>
  </dataFields>
  <formats count="1">
    <format dxfId="6">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8" format="16" series="1">
      <pivotArea type="data" outline="0" fieldPosition="0">
        <references count="1">
          <reference field="4294967294" count="1" selected="0">
            <x v="0"/>
          </reference>
        </references>
      </pivotArea>
    </chartFormat>
    <chartFormat chart="18" format="17">
      <pivotArea type="data" outline="0" fieldPosition="0">
        <references count="2">
          <reference field="4294967294" count="1" selected="0">
            <x v="0"/>
          </reference>
          <reference field="0" count="1" selected="0">
            <x v="0"/>
          </reference>
        </references>
      </pivotArea>
    </chartFormat>
    <chartFormat chart="18" format="18">
      <pivotArea type="data" outline="0" fieldPosition="0">
        <references count="2">
          <reference field="4294967294" count="1" selected="0">
            <x v="0"/>
          </reference>
          <reference field="0" count="1" selected="0">
            <x v="1"/>
          </reference>
        </references>
      </pivotArea>
    </chartFormat>
    <chartFormat chart="18" format="19">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2FB539-D02C-41CB-B2BE-C0A11519949A}" name="categorywise"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category">
  <location ref="AP1:AQ6"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Items count="1">
    <i/>
  </colItems>
  <dataFields count="1">
    <dataField name="Sum of SELLING PRICE" fld="1" baseField="0" baseItem="0" numFmtId="166"/>
  </dataFields>
  <formats count="1">
    <format dxfId="7">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536E7EB-F449-4A65-BF55-633FAD5A81D3}" sourceName="[inputdata].[YEAR]">
  <pivotTables>
    <pivotTable tabId="3" name="daywise"/>
    <pivotTable tabId="3" name="categorywise"/>
    <pivotTable tabId="3" name="monthwise"/>
    <pivotTable tabId="3" name="paymentmodewise"/>
    <pivotTable tabId="3" name="productwise"/>
    <pivotTable tabId="3" name="salestypewise"/>
    <pivotTable tabId="3" name="PivotTable1"/>
  </pivotTables>
  <data>
    <olap pivotCacheId="1171540643">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079B0FF-D92F-473B-AC78-68F229780820}" sourceName="[inputdata].[MONTH]">
  <pivotTables>
    <pivotTable tabId="3" name="daywise"/>
    <pivotTable tabId="3" name="paymentmodewise"/>
    <pivotTable tabId="3" name="productwise"/>
    <pivotTable tabId="3" name="salestypewise"/>
    <pivotTable tabId="3" name="monthwise"/>
    <pivotTable tabId="3" name="PivotTable1"/>
    <pivotTable tabId="3" name="categorywise"/>
  </pivotTables>
  <data>
    <olap pivotCacheId="1171540643">
      <levels count="2">
        <level uniqueName="[inputdata].[MONTH].[(All)]" sourceCaption="(All)" count="0"/>
        <level uniqueName="[inputdata].[MONTH].[MONTH]" sourceCaption="MONTH" count="12">
          <ranges>
            <range startItem="0">
              <i n="[inputdata].[MONTH].&amp;[Apr]" c="Apr"/>
              <i n="[inputdata].[MONTH].&amp;[Aug]" c="Aug"/>
              <i n="[inputdata].[MONTH].&amp;[Dec]" c="Dec"/>
              <i n="[inputdata].[MONTH].&amp;[Feb]" c="Feb"/>
              <i n="[inputdata].[MONTH].&amp;[Jan]" c="Jan"/>
              <i n="[inputdata].[MONTH].&amp;[Jul]" c="Jul"/>
              <i n="[inputdata].[MONTH].&amp;[Jun]" c="Jun"/>
              <i n="[inputdata].[MONTH].&amp;[Mar]" c="Mar"/>
              <i n="[inputdata].[MONTH].&amp;[May]" c="May"/>
              <i n="[inputdata].[MONTH].&amp;[Nov]" c="Nov"/>
              <i n="[inputdata].[MONTH].&amp;[Oct]" c="Oct"/>
              <i n="[inputdata].[MONTH].&amp;[Sep]" c="Sep"/>
            </range>
          </ranges>
        </level>
      </levels>
      <selections count="1">
        <selection n="[inputdata].[MONTH].[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EDB3997-FFF6-4DFE-9DA5-BCD247B71EC9}" sourceName="[inputdata].[SALE TYPE]">
  <pivotTables>
    <pivotTable tabId="3" name="daywise"/>
    <pivotTable tabId="3" name="categorywise"/>
    <pivotTable tabId="3" name="monthwise"/>
    <pivotTable tabId="3" name="paymentmodewise"/>
    <pivotTable tabId="3" name="productwise"/>
    <pivotTable tabId="3" name="salestypewise"/>
    <pivotTable tabId="3" name="PivotTable1"/>
  </pivotTables>
  <data>
    <olap pivotCacheId="1171540643">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0285D97-5974-4A99-BA33-CF0D729B3CAB}" sourceName="[inputdata].[PAYMENT MODE]">
  <pivotTables>
    <pivotTable tabId="3" name="daywise"/>
    <pivotTable tabId="3" name="categorywise"/>
    <pivotTable tabId="3" name="monthwise"/>
    <pivotTable tabId="3" name="productwise"/>
    <pivotTable tabId="3" name="salestypewise"/>
    <pivotTable tabId="3" name="paymentmodewise"/>
    <pivotTable tabId="3" name="PivotTable1"/>
  </pivotTables>
  <data>
    <olap pivotCacheId="1171540643">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53ED80DA-F9A7-4BCE-9D88-DC382C30D36F}" cache="Slicer_YEAR" caption="YEAR" level="1" style="SlicERHEADER" rowHeight="241300"/>
  <slicer name="MONTH 1" xr10:uid="{DE4D9DAF-7136-483B-93B4-F23E6509198A}" cache="Slicer_MONTH" caption="MONTH" level="1" style="SlicERHEADER" rowHeight="216000"/>
  <slicer name="SALE TYPE 1" xr10:uid="{D485B2D3-4314-4FB5-BEB8-97C73C6826AB}" cache="Slicer_SALE_TYPE" caption="SALE TYPE" columnCount="3" level="1" style="SlicERHEADER" rowHeight="241300"/>
  <slicer name="PAYMENT MODE 1" xr10:uid="{5B0B886E-69C9-4495-8DCD-1CE7FBBB0D7F}" cache="Slicer_PAYMENT_MODE" caption="PAYMENT MODE" columnCount="2" level="1" style="SlicERHEA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83F4FF5-601F-4795-84E1-FDEFBBAD92B1}" cache="Slicer_YEAR" caption="YEAR" level="1" rowHeight="241300"/>
  <slicer name="MONTH" xr10:uid="{5BD5AE67-5ABF-4780-8B50-DC21E44D9EB7}" cache="Slicer_MONTH" caption="MONTH" level="1" rowHeight="241300"/>
  <slicer name="SALE TYPE" xr10:uid="{9A46DFC2-40F6-4198-A8C4-FD160CABEAE5}" cache="Slicer_SALE_TYPE" caption="SALE TYPE" level="1" rowHeight="241300"/>
  <slicer name="PAYMENT MODE" xr10:uid="{7D88A4E5-0314-4102-A82B-9561BC904C66}" cache="Slicer_PAYMENT_MODE" caption="PAYMENT MOD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E2C348-D492-4359-9951-9B1227D19665}" name="inputdata" displayName="inputdata" ref="A1:P529" totalsRowShown="0" headerRowDxfId="35" dataDxfId="34" tableBorderDxfId="33">
  <autoFilter ref="A1:P529" xr:uid="{37E2C348-D492-4359-9951-9B1227D19665}"/>
  <tableColumns count="16">
    <tableColumn id="1" xr3:uid="{6AB70A27-EB78-4A36-835E-D111DBABF555}" name="DATE" dataDxfId="32"/>
    <tableColumn id="2" xr3:uid="{D92DFB21-F6FC-4D3E-B5CF-58575FCBDCC9}" name="PRODUCT ID" dataDxfId="31"/>
    <tableColumn id="3" xr3:uid="{DBEB4098-D698-46ED-A7C9-7A08F1AB63DC}" name="QUANTITY" dataDxfId="30"/>
    <tableColumn id="4" xr3:uid="{6BC0DB38-2FA9-439C-9215-B37566547E18}" name="SALE TYPE" dataDxfId="29"/>
    <tableColumn id="5" xr3:uid="{17A6ABEB-E209-40A4-9BA8-6582EFAAC3F0}" name="PAYMENT MODE" dataDxfId="28"/>
    <tableColumn id="6" xr3:uid="{2BC28FCD-35D1-4E93-93BE-830579366849}" name="DISCOUNT %" dataDxfId="27"/>
    <tableColumn id="7" xr3:uid="{B396E03F-3D53-41C9-9CD0-7A941696F3DD}" name="PRODUCT " dataDxfId="26">
      <calculatedColumnFormula>VLOOKUP(inputdata!$B2,MasterData[],2,TRUE)</calculatedColumnFormula>
    </tableColumn>
    <tableColumn id="8" xr3:uid="{D18DEBE2-E344-407C-B6E3-FED2C2478153}" name="CATEGORY" dataDxfId="25">
      <calculatedColumnFormula>VLOOKUP(inputdata!$B2,MasterData[],3,TRUE)</calculatedColumnFormula>
    </tableColumn>
    <tableColumn id="9" xr3:uid="{5066EF41-8794-4752-A1AF-DF689F13489B}" name="UOM" dataDxfId="24">
      <calculatedColumnFormula>VLOOKUP(inputdata!$B2,MasterData[],4,TRUE)</calculatedColumnFormula>
    </tableColumn>
    <tableColumn id="10" xr3:uid="{63A976D5-042F-4931-8FB0-183BB9A016FB}" name="BUYING PRIZE" dataDxfId="23">
      <calculatedColumnFormula>VLOOKUP(inputdata!$B2,MasterData[],5,TRUE)</calculatedColumnFormula>
    </tableColumn>
    <tableColumn id="11" xr3:uid="{F1CE890F-6BD5-42C2-BABB-C0F083F8DCD2}" name="SELLING PRICE" dataDxfId="22">
      <calculatedColumnFormula>VLOOKUP(inputdata!$B2,MasterData[],6,TRUE)</calculatedColumnFormula>
    </tableColumn>
    <tableColumn id="12" xr3:uid="{F5C92CDA-7383-46E6-991C-3F079A361E51}" name="TOTAL BUYING PRICE" dataDxfId="21">
      <calculatedColumnFormula>inputdata!$J2*inputdata!$C2</calculatedColumnFormula>
    </tableColumn>
    <tableColumn id="13" xr3:uid="{DA65F9DD-17DB-418B-9138-8BF0170BCB0D}" name="TOTAL SELLING PRICE" dataDxfId="20">
      <calculatedColumnFormula>inputdata!$K2*inputdata!$C2*(1-inputdata!$F2)</calculatedColumnFormula>
    </tableColumn>
    <tableColumn id="14" xr3:uid="{9ED36A21-1D73-42D0-9054-90735E412C44}" name="DAY" dataDxfId="19">
      <calculatedColumnFormula>DAY(inputdata!$A2)</calculatedColumnFormula>
    </tableColumn>
    <tableColumn id="15" xr3:uid="{1B6B50A8-89C0-4930-ABAC-433B030DEFD7}" name="MONTH" dataDxfId="18">
      <calculatedColumnFormula>TEXT(inputdata!$A2,"mmm")</calculatedColumnFormula>
    </tableColumn>
    <tableColumn id="16" xr3:uid="{1F6CFC0D-D180-4927-A1CC-96513997DD54}" name="YEAR" dataDxfId="17">
      <calculatedColumnFormula>YEAR(inputdata!$A2)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68E286-B9DD-42C3-85A6-29CC4D204E91}" name="MasterData" displayName="MasterData" ref="A1:F46" totalsRowShown="0" headerRowDxfId="16" dataDxfId="14" headerRowBorderDxfId="15">
  <autoFilter ref="A1:F46" xr:uid="{5468E286-B9DD-42C3-85A6-29CC4D204E91}"/>
  <tableColumns count="6">
    <tableColumn id="1" xr3:uid="{8EE45106-F82B-47B5-B7E3-2BBB45D5490B}" name="PRODUCT ID" dataDxfId="13"/>
    <tableColumn id="2" xr3:uid="{293DFE68-C94C-4B4A-8CF2-64B814B255E6}" name="PRODUCT" dataDxfId="12"/>
    <tableColumn id="3" xr3:uid="{849DA28F-DCE7-4426-A955-5B2F191C66A9}" name="CATEGORY" dataDxfId="11"/>
    <tableColumn id="4" xr3:uid="{0760A517-0FFF-4E83-BF18-E9D5D9F2495E}" name="UOM" dataDxfId="10"/>
    <tableColumn id="5" xr3:uid="{8E03B172-C0D6-4CFB-8502-AF5698375978}" name="BUYING PRIZE" dataDxfId="9"/>
    <tableColumn id="6" xr3:uid="{95E097C8-C47A-481E-AD19-BE90354CF5C3}" name="SELLING PRICE" dataDxfId="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3.xml"/><Relationship Id="rId1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6456-FB5A-4985-9444-3C34E7D060EC}">
  <dimension ref="A1:P529"/>
  <sheetViews>
    <sheetView topLeftCell="F1" workbookViewId="0">
      <selection activeCell="O2" sqref="O2"/>
    </sheetView>
  </sheetViews>
  <sheetFormatPr defaultRowHeight="15" x14ac:dyDescent="0.25"/>
  <cols>
    <col min="1" max="1" width="15.7109375" bestFit="1" customWidth="1"/>
    <col min="2" max="2" width="16.42578125" bestFit="1" customWidth="1"/>
    <col min="3" max="3" width="12.42578125" customWidth="1"/>
    <col min="4" max="4" width="13.85546875" customWidth="1"/>
    <col min="5" max="5" width="18" customWidth="1"/>
    <col min="6" max="6" width="14.42578125" customWidth="1"/>
    <col min="7" max="7" width="12.140625" customWidth="1"/>
    <col min="8" max="8" width="12.7109375" customWidth="1"/>
    <col min="9" max="9" width="7.85546875" customWidth="1"/>
    <col min="10" max="10" width="15.5703125" customWidth="1"/>
    <col min="11" max="11" width="15.7109375" customWidth="1"/>
    <col min="12" max="13" width="24.42578125" bestFit="1" customWidth="1"/>
    <col min="14" max="14" width="24.42578125" customWidth="1"/>
    <col min="15" max="15" width="12.5703125" bestFit="1" customWidth="1"/>
    <col min="16" max="16" width="10.140625" bestFit="1" customWidth="1"/>
  </cols>
  <sheetData>
    <row r="1" spans="1:16" ht="15.75" thickBot="1" x14ac:dyDescent="0.3">
      <c r="A1" s="3" t="s">
        <v>0</v>
      </c>
      <c r="B1" s="3" t="s">
        <v>1</v>
      </c>
      <c r="C1" s="3" t="s">
        <v>2</v>
      </c>
      <c r="D1" s="3" t="s">
        <v>3</v>
      </c>
      <c r="E1" s="3" t="s">
        <v>4</v>
      </c>
      <c r="F1" s="3" t="s">
        <v>5</v>
      </c>
      <c r="G1" s="4" t="s">
        <v>114</v>
      </c>
      <c r="H1" s="5" t="s">
        <v>55</v>
      </c>
      <c r="I1" s="5" t="s">
        <v>56</v>
      </c>
      <c r="J1" s="5" t="s">
        <v>57</v>
      </c>
      <c r="K1" s="5" t="s">
        <v>58</v>
      </c>
      <c r="L1" s="6" t="s">
        <v>115</v>
      </c>
      <c r="M1" s="7" t="s">
        <v>116</v>
      </c>
      <c r="N1" s="7" t="s">
        <v>117</v>
      </c>
      <c r="O1" s="7" t="s">
        <v>118</v>
      </c>
      <c r="P1" s="7" t="s">
        <v>119</v>
      </c>
    </row>
    <row r="2" spans="1:16" x14ac:dyDescent="0.25">
      <c r="A2" s="23">
        <v>44197</v>
      </c>
      <c r="B2" s="8" t="s">
        <v>6</v>
      </c>
      <c r="C2" s="9">
        <v>9</v>
      </c>
      <c r="D2" s="9" t="s">
        <v>7</v>
      </c>
      <c r="E2" s="9" t="s">
        <v>8</v>
      </c>
      <c r="F2" s="10">
        <v>0</v>
      </c>
      <c r="G2" s="11" t="str">
        <f>VLOOKUP(inputdata!$B2,MasterData[],2,TRUE)</f>
        <v>Product24</v>
      </c>
      <c r="H2" s="11" t="str">
        <f>VLOOKUP(inputdata!$B2,MasterData[],3,TRUE)</f>
        <v>Category03</v>
      </c>
      <c r="I2" s="11" t="str">
        <f>VLOOKUP(inputdata!$B2,MasterData[],4,TRUE)</f>
        <v>Ft</v>
      </c>
      <c r="J2" s="12">
        <f>VLOOKUP(inputdata!$B2,MasterData[],5,TRUE)</f>
        <v>144</v>
      </c>
      <c r="K2" s="12">
        <f>VLOOKUP(inputdata!$B2,MasterData[],6,TRUE)</f>
        <v>156.96</v>
      </c>
      <c r="L2" s="12">
        <f>inputdata!$J2*inputdata!$C2</f>
        <v>1296</v>
      </c>
      <c r="M2" s="12">
        <f>inputdata!$K2*inputdata!$C2*(1-inputdata!$F2)</f>
        <v>1412.64</v>
      </c>
      <c r="N2" s="13">
        <f>DAY(inputdata!$A2)</f>
        <v>1</v>
      </c>
      <c r="O2" s="13" t="str">
        <f>TEXT(inputdata!$A2,"mmm")</f>
        <v>Jan</v>
      </c>
      <c r="P2" s="13">
        <f>YEAR(inputdata!$A2)</f>
        <v>2021</v>
      </c>
    </row>
    <row r="3" spans="1:16" x14ac:dyDescent="0.25">
      <c r="A3" s="24">
        <v>44198</v>
      </c>
      <c r="B3" s="14" t="s">
        <v>9</v>
      </c>
      <c r="C3" s="15">
        <v>15</v>
      </c>
      <c r="D3" s="15" t="s">
        <v>8</v>
      </c>
      <c r="E3" s="15" t="s">
        <v>10</v>
      </c>
      <c r="F3" s="16">
        <v>0</v>
      </c>
      <c r="G3" s="17" t="str">
        <f>VLOOKUP(inputdata!$B3,MasterData[],2,TRUE)</f>
        <v>Product38</v>
      </c>
      <c r="H3" s="17" t="str">
        <f>VLOOKUP(inputdata!$B3,MasterData[],3,TRUE)</f>
        <v>Category05</v>
      </c>
      <c r="I3" s="17" t="str">
        <f>VLOOKUP(inputdata!$B3,MasterData[],4,TRUE)</f>
        <v>Kg</v>
      </c>
      <c r="J3" s="18">
        <f>VLOOKUP(inputdata!$B3,MasterData[],5,TRUE)</f>
        <v>72</v>
      </c>
      <c r="K3" s="18">
        <f>VLOOKUP(inputdata!$B3,MasterData[],6,TRUE)</f>
        <v>79.92</v>
      </c>
      <c r="L3" s="18">
        <f>inputdata!$J3*inputdata!$C3</f>
        <v>1080</v>
      </c>
      <c r="M3" s="18">
        <f>inputdata!$K3*inputdata!$C3*(1-inputdata!$F3)</f>
        <v>1198.8</v>
      </c>
      <c r="N3" s="19">
        <f>DAY(inputdata!$A3)</f>
        <v>2</v>
      </c>
      <c r="O3" s="19" t="str">
        <f>TEXT(inputdata!$A3,"mmm")</f>
        <v>Jan</v>
      </c>
      <c r="P3" s="19">
        <f>YEAR(inputdata!$A3)</f>
        <v>2021</v>
      </c>
    </row>
    <row r="4" spans="1:16" x14ac:dyDescent="0.25">
      <c r="A4" s="24">
        <v>44198</v>
      </c>
      <c r="B4" s="14" t="s">
        <v>11</v>
      </c>
      <c r="C4" s="15">
        <v>6</v>
      </c>
      <c r="D4" s="15" t="s">
        <v>12</v>
      </c>
      <c r="E4" s="15" t="s">
        <v>10</v>
      </c>
      <c r="F4" s="16">
        <v>0</v>
      </c>
      <c r="G4" s="20" t="str">
        <f>VLOOKUP(inputdata!$B4,MasterData[],2,TRUE)</f>
        <v>Product13</v>
      </c>
      <c r="H4" s="20" t="str">
        <f>VLOOKUP(inputdata!$B4,MasterData[],3,TRUE)</f>
        <v>Category02</v>
      </c>
      <c r="I4" s="20" t="str">
        <f>VLOOKUP(inputdata!$B4,MasterData[],4,TRUE)</f>
        <v>Kg</v>
      </c>
      <c r="J4" s="21">
        <f>VLOOKUP(inputdata!$B4,MasterData[],5,TRUE)</f>
        <v>112</v>
      </c>
      <c r="K4" s="21">
        <f>VLOOKUP(inputdata!$B4,MasterData[],6,TRUE)</f>
        <v>122.08</v>
      </c>
      <c r="L4" s="21">
        <f>inputdata!$J4*inputdata!$C4</f>
        <v>672</v>
      </c>
      <c r="M4" s="21">
        <f>inputdata!$K4*inputdata!$C4*(1-inputdata!$F4)</f>
        <v>732.48</v>
      </c>
      <c r="N4" s="22">
        <f>DAY(inputdata!$A4)</f>
        <v>2</v>
      </c>
      <c r="O4" s="22" t="str">
        <f>TEXT(inputdata!$A4,"mmm")</f>
        <v>Jan</v>
      </c>
      <c r="P4" s="22">
        <f>YEAR(inputdata!$A4)</f>
        <v>2021</v>
      </c>
    </row>
    <row r="5" spans="1:16" x14ac:dyDescent="0.25">
      <c r="A5" s="24">
        <v>44199</v>
      </c>
      <c r="B5" s="14" t="s">
        <v>13</v>
      </c>
      <c r="C5" s="15">
        <v>5</v>
      </c>
      <c r="D5" s="15" t="s">
        <v>12</v>
      </c>
      <c r="E5" s="15" t="s">
        <v>8</v>
      </c>
      <c r="F5" s="16">
        <v>0</v>
      </c>
      <c r="G5" s="17" t="str">
        <f>VLOOKUP(inputdata!$B5,MasterData[],2,TRUE)</f>
        <v>Product04</v>
      </c>
      <c r="H5" s="17" t="str">
        <f>VLOOKUP(inputdata!$B5,MasterData[],3,TRUE)</f>
        <v>Category01</v>
      </c>
      <c r="I5" s="17" t="str">
        <f>VLOOKUP(inputdata!$B5,MasterData[],4,TRUE)</f>
        <v>Lt</v>
      </c>
      <c r="J5" s="18">
        <f>VLOOKUP(inputdata!$B5,MasterData[],5,TRUE)</f>
        <v>44</v>
      </c>
      <c r="K5" s="18">
        <f>VLOOKUP(inputdata!$B5,MasterData[],6,TRUE)</f>
        <v>48.84</v>
      </c>
      <c r="L5" s="18">
        <f>inputdata!$J5*inputdata!$C5</f>
        <v>220</v>
      </c>
      <c r="M5" s="18">
        <f>inputdata!$K5*inputdata!$C5*(1-inputdata!$F5)</f>
        <v>244.20000000000002</v>
      </c>
      <c r="N5" s="19">
        <f>DAY(inputdata!$A5)</f>
        <v>3</v>
      </c>
      <c r="O5" s="19" t="str">
        <f>TEXT(inputdata!$A5,"mmm")</f>
        <v>Jan</v>
      </c>
      <c r="P5" s="19">
        <f>YEAR(inputdata!$A5)</f>
        <v>2021</v>
      </c>
    </row>
    <row r="6" spans="1:16" x14ac:dyDescent="0.25">
      <c r="A6" s="24">
        <v>44200</v>
      </c>
      <c r="B6" s="14" t="s">
        <v>14</v>
      </c>
      <c r="C6" s="15">
        <v>12</v>
      </c>
      <c r="D6" s="15" t="s">
        <v>8</v>
      </c>
      <c r="E6" s="15" t="s">
        <v>8</v>
      </c>
      <c r="F6" s="16">
        <v>0</v>
      </c>
      <c r="G6" s="20" t="str">
        <f>VLOOKUP(inputdata!$B6,MasterData[],2,TRUE)</f>
        <v>Product35</v>
      </c>
      <c r="H6" s="20" t="str">
        <f>VLOOKUP(inputdata!$B6,MasterData[],3,TRUE)</f>
        <v>Category04</v>
      </c>
      <c r="I6" s="20" t="str">
        <f>VLOOKUP(inputdata!$B6,MasterData[],4,TRUE)</f>
        <v>No.</v>
      </c>
      <c r="J6" s="21">
        <f>VLOOKUP(inputdata!$B6,MasterData[],5,TRUE)</f>
        <v>5</v>
      </c>
      <c r="K6" s="21">
        <f>VLOOKUP(inputdata!$B6,MasterData[],6,TRUE)</f>
        <v>6.7</v>
      </c>
      <c r="L6" s="21">
        <f>inputdata!$J6*inputdata!$C6</f>
        <v>60</v>
      </c>
      <c r="M6" s="21">
        <f>inputdata!$K6*inputdata!$C6*(1-inputdata!$F6)</f>
        <v>80.400000000000006</v>
      </c>
      <c r="N6" s="22">
        <f>DAY(inputdata!$A6)</f>
        <v>4</v>
      </c>
      <c r="O6" s="22" t="str">
        <f>TEXT(inputdata!$A6,"mmm")</f>
        <v>Jan</v>
      </c>
      <c r="P6" s="22">
        <f>YEAR(inputdata!$A6)</f>
        <v>2021</v>
      </c>
    </row>
    <row r="7" spans="1:16" x14ac:dyDescent="0.25">
      <c r="A7" s="24">
        <v>44205</v>
      </c>
      <c r="B7" s="14" t="s">
        <v>15</v>
      </c>
      <c r="C7" s="15">
        <v>1</v>
      </c>
      <c r="D7" s="15" t="s">
        <v>12</v>
      </c>
      <c r="E7" s="15" t="s">
        <v>10</v>
      </c>
      <c r="F7" s="16">
        <v>0</v>
      </c>
      <c r="G7" s="17" t="str">
        <f>VLOOKUP(inputdata!$B7,MasterData[],2,TRUE)</f>
        <v>Product31</v>
      </c>
      <c r="H7" s="17" t="str">
        <f>VLOOKUP(inputdata!$B7,MasterData[],3,TRUE)</f>
        <v>Category04</v>
      </c>
      <c r="I7" s="17" t="str">
        <f>VLOOKUP(inputdata!$B7,MasterData[],4,TRUE)</f>
        <v>Kg</v>
      </c>
      <c r="J7" s="18">
        <f>VLOOKUP(inputdata!$B7,MasterData[],5,TRUE)</f>
        <v>93</v>
      </c>
      <c r="K7" s="18">
        <f>VLOOKUP(inputdata!$B7,MasterData[],6,TRUE)</f>
        <v>104.16</v>
      </c>
      <c r="L7" s="18">
        <f>inputdata!$J7*inputdata!$C7</f>
        <v>93</v>
      </c>
      <c r="M7" s="18">
        <f>inputdata!$K7*inputdata!$C7*(1-inputdata!$F7)</f>
        <v>104.16</v>
      </c>
      <c r="N7" s="19">
        <f>DAY(inputdata!$A7)</f>
        <v>9</v>
      </c>
      <c r="O7" s="19" t="str">
        <f>TEXT(inputdata!$A7,"mmm")</f>
        <v>Jan</v>
      </c>
      <c r="P7" s="19">
        <f>YEAR(inputdata!$A7)</f>
        <v>2021</v>
      </c>
    </row>
    <row r="8" spans="1:16" x14ac:dyDescent="0.25">
      <c r="A8" s="24">
        <v>44205</v>
      </c>
      <c r="B8" s="14" t="s">
        <v>16</v>
      </c>
      <c r="C8" s="15">
        <v>8</v>
      </c>
      <c r="D8" s="15" t="s">
        <v>12</v>
      </c>
      <c r="E8" s="15" t="s">
        <v>10</v>
      </c>
      <c r="F8" s="16">
        <v>0</v>
      </c>
      <c r="G8" s="20" t="str">
        <f>VLOOKUP(inputdata!$B8,MasterData[],2,TRUE)</f>
        <v>Product03</v>
      </c>
      <c r="H8" s="20" t="str">
        <f>VLOOKUP(inputdata!$B8,MasterData[],3,TRUE)</f>
        <v>Category01</v>
      </c>
      <c r="I8" s="20" t="str">
        <f>VLOOKUP(inputdata!$B8,MasterData[],4,TRUE)</f>
        <v>Kg</v>
      </c>
      <c r="J8" s="21">
        <f>VLOOKUP(inputdata!$B8,MasterData[],5,TRUE)</f>
        <v>71</v>
      </c>
      <c r="K8" s="21">
        <f>VLOOKUP(inputdata!$B8,MasterData[],6,TRUE)</f>
        <v>80.94</v>
      </c>
      <c r="L8" s="21">
        <f>inputdata!$J8*inputdata!$C8</f>
        <v>568</v>
      </c>
      <c r="M8" s="21">
        <f>inputdata!$K8*inputdata!$C8*(1-inputdata!$F8)</f>
        <v>647.52</v>
      </c>
      <c r="N8" s="22">
        <f>DAY(inputdata!$A8)</f>
        <v>9</v>
      </c>
      <c r="O8" s="22" t="str">
        <f>TEXT(inputdata!$A8,"mmm")</f>
        <v>Jan</v>
      </c>
      <c r="P8" s="22">
        <f>YEAR(inputdata!$A8)</f>
        <v>2021</v>
      </c>
    </row>
    <row r="9" spans="1:16" x14ac:dyDescent="0.25">
      <c r="A9" s="24">
        <v>44205</v>
      </c>
      <c r="B9" s="14" t="s">
        <v>17</v>
      </c>
      <c r="C9" s="15">
        <v>4</v>
      </c>
      <c r="D9" s="15" t="s">
        <v>12</v>
      </c>
      <c r="E9" s="15" t="s">
        <v>8</v>
      </c>
      <c r="F9" s="16">
        <v>0</v>
      </c>
      <c r="G9" s="17" t="str">
        <f>VLOOKUP(inputdata!$B9,MasterData[],2,TRUE)</f>
        <v>Product25</v>
      </c>
      <c r="H9" s="17" t="str">
        <f>VLOOKUP(inputdata!$B9,MasterData[],3,TRUE)</f>
        <v>Category03</v>
      </c>
      <c r="I9" s="17" t="str">
        <f>VLOOKUP(inputdata!$B9,MasterData[],4,TRUE)</f>
        <v>No.</v>
      </c>
      <c r="J9" s="18">
        <f>VLOOKUP(inputdata!$B9,MasterData[],5,TRUE)</f>
        <v>7</v>
      </c>
      <c r="K9" s="18">
        <f>VLOOKUP(inputdata!$B9,MasterData[],6,TRUE)</f>
        <v>8.33</v>
      </c>
      <c r="L9" s="18">
        <f>inputdata!$J9*inputdata!$C9</f>
        <v>28</v>
      </c>
      <c r="M9" s="18">
        <f>inputdata!$K9*inputdata!$C9*(1-inputdata!$F9)</f>
        <v>33.32</v>
      </c>
      <c r="N9" s="19">
        <f>DAY(inputdata!$A9)</f>
        <v>9</v>
      </c>
      <c r="O9" s="19" t="str">
        <f>TEXT(inputdata!$A9,"mmm")</f>
        <v>Jan</v>
      </c>
      <c r="P9" s="19">
        <f>YEAR(inputdata!$A9)</f>
        <v>2021</v>
      </c>
    </row>
    <row r="10" spans="1:16" x14ac:dyDescent="0.25">
      <c r="A10" s="24">
        <v>44207</v>
      </c>
      <c r="B10" s="14" t="s">
        <v>18</v>
      </c>
      <c r="C10" s="15">
        <v>3</v>
      </c>
      <c r="D10" s="15" t="s">
        <v>12</v>
      </c>
      <c r="E10" s="15" t="s">
        <v>10</v>
      </c>
      <c r="F10" s="16">
        <v>0</v>
      </c>
      <c r="G10" s="20" t="str">
        <f>VLOOKUP(inputdata!$B10,MasterData[],2,TRUE)</f>
        <v>Product37</v>
      </c>
      <c r="H10" s="20" t="str">
        <f>VLOOKUP(inputdata!$B10,MasterData[],3,TRUE)</f>
        <v>Category05</v>
      </c>
      <c r="I10" s="20" t="str">
        <f>VLOOKUP(inputdata!$B10,MasterData[],4,TRUE)</f>
        <v>Kg</v>
      </c>
      <c r="J10" s="21">
        <f>VLOOKUP(inputdata!$B10,MasterData[],5,TRUE)</f>
        <v>67</v>
      </c>
      <c r="K10" s="21">
        <f>VLOOKUP(inputdata!$B10,MasterData[],6,TRUE)</f>
        <v>85.76</v>
      </c>
      <c r="L10" s="21">
        <f>inputdata!$J10*inputdata!$C10</f>
        <v>201</v>
      </c>
      <c r="M10" s="21">
        <f>inputdata!$K10*inputdata!$C10*(1-inputdata!$F10)</f>
        <v>257.28000000000003</v>
      </c>
      <c r="N10" s="22">
        <f>DAY(inputdata!$A10)</f>
        <v>11</v>
      </c>
      <c r="O10" s="22" t="str">
        <f>TEXT(inputdata!$A10,"mmm")</f>
        <v>Jan</v>
      </c>
      <c r="P10" s="22">
        <f>YEAR(inputdata!$A10)</f>
        <v>2021</v>
      </c>
    </row>
    <row r="11" spans="1:16" x14ac:dyDescent="0.25">
      <c r="A11" s="24">
        <v>44207</v>
      </c>
      <c r="B11" s="14" t="s">
        <v>19</v>
      </c>
      <c r="C11" s="15">
        <v>4</v>
      </c>
      <c r="D11" s="15" t="s">
        <v>7</v>
      </c>
      <c r="E11" s="15" t="s">
        <v>8</v>
      </c>
      <c r="F11" s="16">
        <v>0</v>
      </c>
      <c r="G11" s="17" t="str">
        <f>VLOOKUP(inputdata!$B11,MasterData[],2,TRUE)</f>
        <v>Product14</v>
      </c>
      <c r="H11" s="17" t="str">
        <f>VLOOKUP(inputdata!$B11,MasterData[],3,TRUE)</f>
        <v>Category02</v>
      </c>
      <c r="I11" s="17" t="str">
        <f>VLOOKUP(inputdata!$B11,MasterData[],4,TRUE)</f>
        <v>Kg</v>
      </c>
      <c r="J11" s="18">
        <f>VLOOKUP(inputdata!$B11,MasterData[],5,TRUE)</f>
        <v>112</v>
      </c>
      <c r="K11" s="18">
        <f>VLOOKUP(inputdata!$B11,MasterData[],6,TRUE)</f>
        <v>146.72</v>
      </c>
      <c r="L11" s="18">
        <f>inputdata!$J11*inputdata!$C11</f>
        <v>448</v>
      </c>
      <c r="M11" s="18">
        <f>inputdata!$K11*inputdata!$C11*(1-inputdata!$F11)</f>
        <v>586.88</v>
      </c>
      <c r="N11" s="19">
        <f>DAY(inputdata!$A11)</f>
        <v>11</v>
      </c>
      <c r="O11" s="19" t="str">
        <f>TEXT(inputdata!$A11,"mmm")</f>
        <v>Jan</v>
      </c>
      <c r="P11" s="19">
        <f>YEAR(inputdata!$A11)</f>
        <v>2021</v>
      </c>
    </row>
    <row r="12" spans="1:16" x14ac:dyDescent="0.25">
      <c r="A12" s="24">
        <v>44207</v>
      </c>
      <c r="B12" s="14" t="s">
        <v>20</v>
      </c>
      <c r="C12" s="15">
        <v>4</v>
      </c>
      <c r="D12" s="15" t="s">
        <v>12</v>
      </c>
      <c r="E12" s="15" t="s">
        <v>8</v>
      </c>
      <c r="F12" s="16">
        <v>0</v>
      </c>
      <c r="G12" s="20" t="str">
        <f>VLOOKUP(inputdata!$B12,MasterData[],2,TRUE)</f>
        <v>Product42</v>
      </c>
      <c r="H12" s="20" t="str">
        <f>VLOOKUP(inputdata!$B12,MasterData[],3,TRUE)</f>
        <v>Category05</v>
      </c>
      <c r="I12" s="20" t="str">
        <f>VLOOKUP(inputdata!$B12,MasterData[],4,TRUE)</f>
        <v>Ft</v>
      </c>
      <c r="J12" s="21">
        <f>VLOOKUP(inputdata!$B12,MasterData[],5,TRUE)</f>
        <v>120</v>
      </c>
      <c r="K12" s="21">
        <f>VLOOKUP(inputdata!$B12,MasterData[],6,TRUE)</f>
        <v>162</v>
      </c>
      <c r="L12" s="21">
        <f>inputdata!$J12*inputdata!$C12</f>
        <v>480</v>
      </c>
      <c r="M12" s="21">
        <f>inputdata!$K12*inputdata!$C12*(1-inputdata!$F12)</f>
        <v>648</v>
      </c>
      <c r="N12" s="22">
        <f>DAY(inputdata!$A12)</f>
        <v>11</v>
      </c>
      <c r="O12" s="22" t="str">
        <f>TEXT(inputdata!$A12,"mmm")</f>
        <v>Jan</v>
      </c>
      <c r="P12" s="22">
        <f>YEAR(inputdata!$A12)</f>
        <v>2021</v>
      </c>
    </row>
    <row r="13" spans="1:16" x14ac:dyDescent="0.25">
      <c r="A13" s="24">
        <v>44208</v>
      </c>
      <c r="B13" s="14" t="s">
        <v>20</v>
      </c>
      <c r="C13" s="15">
        <v>10</v>
      </c>
      <c r="D13" s="15" t="s">
        <v>8</v>
      </c>
      <c r="E13" s="15" t="s">
        <v>10</v>
      </c>
      <c r="F13" s="16">
        <v>0</v>
      </c>
      <c r="G13" s="17" t="str">
        <f>VLOOKUP(inputdata!$B13,MasterData[],2,TRUE)</f>
        <v>Product42</v>
      </c>
      <c r="H13" s="17" t="str">
        <f>VLOOKUP(inputdata!$B13,MasterData[],3,TRUE)</f>
        <v>Category05</v>
      </c>
      <c r="I13" s="17" t="str">
        <f>VLOOKUP(inputdata!$B13,MasterData[],4,TRUE)</f>
        <v>Ft</v>
      </c>
      <c r="J13" s="18">
        <f>VLOOKUP(inputdata!$B13,MasterData[],5,TRUE)</f>
        <v>120</v>
      </c>
      <c r="K13" s="18">
        <f>VLOOKUP(inputdata!$B13,MasterData[],6,TRUE)</f>
        <v>162</v>
      </c>
      <c r="L13" s="18">
        <f>inputdata!$J13*inputdata!$C13</f>
        <v>1200</v>
      </c>
      <c r="M13" s="18">
        <f>inputdata!$K13*inputdata!$C13*(1-inputdata!$F13)</f>
        <v>1620</v>
      </c>
      <c r="N13" s="19">
        <f>DAY(inputdata!$A13)</f>
        <v>12</v>
      </c>
      <c r="O13" s="19" t="str">
        <f>TEXT(inputdata!$A13,"mmm")</f>
        <v>Jan</v>
      </c>
      <c r="P13" s="19">
        <f>YEAR(inputdata!$A13)</f>
        <v>2021</v>
      </c>
    </row>
    <row r="14" spans="1:16" x14ac:dyDescent="0.25">
      <c r="A14" s="24">
        <v>44214</v>
      </c>
      <c r="B14" s="14" t="s">
        <v>21</v>
      </c>
      <c r="C14" s="15">
        <v>13</v>
      </c>
      <c r="D14" s="15" t="s">
        <v>12</v>
      </c>
      <c r="E14" s="15" t="s">
        <v>8</v>
      </c>
      <c r="F14" s="16">
        <v>0</v>
      </c>
      <c r="G14" s="20" t="str">
        <f>VLOOKUP(inputdata!$B14,MasterData[],2,TRUE)</f>
        <v>Product44</v>
      </c>
      <c r="H14" s="20" t="str">
        <f>VLOOKUP(inputdata!$B14,MasterData[],3,TRUE)</f>
        <v>Category05</v>
      </c>
      <c r="I14" s="20" t="str">
        <f>VLOOKUP(inputdata!$B14,MasterData[],4,TRUE)</f>
        <v>Kg</v>
      </c>
      <c r="J14" s="21">
        <f>VLOOKUP(inputdata!$B14,MasterData[],5,TRUE)</f>
        <v>76</v>
      </c>
      <c r="K14" s="21">
        <f>VLOOKUP(inputdata!$B14,MasterData[],6,TRUE)</f>
        <v>82.08</v>
      </c>
      <c r="L14" s="21">
        <f>inputdata!$J14*inputdata!$C14</f>
        <v>988</v>
      </c>
      <c r="M14" s="21">
        <f>inputdata!$K14*inputdata!$C14*(1-inputdata!$F14)</f>
        <v>1067.04</v>
      </c>
      <c r="N14" s="22">
        <f>DAY(inputdata!$A14)</f>
        <v>18</v>
      </c>
      <c r="O14" s="22" t="str">
        <f>TEXT(inputdata!$A14,"mmm")</f>
        <v>Jan</v>
      </c>
      <c r="P14" s="22">
        <f>YEAR(inputdata!$A14)</f>
        <v>2021</v>
      </c>
    </row>
    <row r="15" spans="1:16" x14ac:dyDescent="0.25">
      <c r="A15" s="24">
        <v>44214</v>
      </c>
      <c r="B15" s="14" t="s">
        <v>22</v>
      </c>
      <c r="C15" s="15">
        <v>3</v>
      </c>
      <c r="D15" s="15" t="s">
        <v>8</v>
      </c>
      <c r="E15" s="15" t="s">
        <v>10</v>
      </c>
      <c r="F15" s="16">
        <v>0</v>
      </c>
      <c r="G15" s="17" t="str">
        <f>VLOOKUP(inputdata!$B15,MasterData[],2,TRUE)</f>
        <v>Product23</v>
      </c>
      <c r="H15" s="17" t="str">
        <f>VLOOKUP(inputdata!$B15,MasterData[],3,TRUE)</f>
        <v>Category03</v>
      </c>
      <c r="I15" s="17" t="str">
        <f>VLOOKUP(inputdata!$B15,MasterData[],4,TRUE)</f>
        <v>Ft</v>
      </c>
      <c r="J15" s="18">
        <f>VLOOKUP(inputdata!$B15,MasterData[],5,TRUE)</f>
        <v>141</v>
      </c>
      <c r="K15" s="18">
        <f>VLOOKUP(inputdata!$B15,MasterData[],6,TRUE)</f>
        <v>149.46</v>
      </c>
      <c r="L15" s="18">
        <f>inputdata!$J15*inputdata!$C15</f>
        <v>423</v>
      </c>
      <c r="M15" s="18">
        <f>inputdata!$K15*inputdata!$C15*(1-inputdata!$F15)</f>
        <v>448.38</v>
      </c>
      <c r="N15" s="19">
        <f>DAY(inputdata!$A15)</f>
        <v>18</v>
      </c>
      <c r="O15" s="19" t="str">
        <f>TEXT(inputdata!$A15,"mmm")</f>
        <v>Jan</v>
      </c>
      <c r="P15" s="19">
        <f>YEAR(inputdata!$A15)</f>
        <v>2021</v>
      </c>
    </row>
    <row r="16" spans="1:16" x14ac:dyDescent="0.25">
      <c r="A16" s="24">
        <v>44215</v>
      </c>
      <c r="B16" s="14" t="s">
        <v>14</v>
      </c>
      <c r="C16" s="15">
        <v>6</v>
      </c>
      <c r="D16" s="15" t="s">
        <v>12</v>
      </c>
      <c r="E16" s="15" t="s">
        <v>10</v>
      </c>
      <c r="F16" s="16">
        <v>0</v>
      </c>
      <c r="G16" s="20" t="str">
        <f>VLOOKUP(inputdata!$B16,MasterData[],2,TRUE)</f>
        <v>Product35</v>
      </c>
      <c r="H16" s="20" t="str">
        <f>VLOOKUP(inputdata!$B16,MasterData[],3,TRUE)</f>
        <v>Category04</v>
      </c>
      <c r="I16" s="20" t="str">
        <f>VLOOKUP(inputdata!$B16,MasterData[],4,TRUE)</f>
        <v>No.</v>
      </c>
      <c r="J16" s="21">
        <f>VLOOKUP(inputdata!$B16,MasterData[],5,TRUE)</f>
        <v>5</v>
      </c>
      <c r="K16" s="21">
        <f>VLOOKUP(inputdata!$B16,MasterData[],6,TRUE)</f>
        <v>6.7</v>
      </c>
      <c r="L16" s="21">
        <f>inputdata!$J16*inputdata!$C16</f>
        <v>30</v>
      </c>
      <c r="M16" s="21">
        <f>inputdata!$K16*inputdata!$C16*(1-inputdata!$F16)</f>
        <v>40.200000000000003</v>
      </c>
      <c r="N16" s="22">
        <f>DAY(inputdata!$A16)</f>
        <v>19</v>
      </c>
      <c r="O16" s="22" t="str">
        <f>TEXT(inputdata!$A16,"mmm")</f>
        <v>Jan</v>
      </c>
      <c r="P16" s="22">
        <f>YEAR(inputdata!$A16)</f>
        <v>2021</v>
      </c>
    </row>
    <row r="17" spans="1:16" x14ac:dyDescent="0.25">
      <c r="A17" s="24">
        <v>44216</v>
      </c>
      <c r="B17" s="14" t="s">
        <v>23</v>
      </c>
      <c r="C17" s="15">
        <v>4</v>
      </c>
      <c r="D17" s="15" t="s">
        <v>12</v>
      </c>
      <c r="E17" s="15" t="s">
        <v>10</v>
      </c>
      <c r="F17" s="16">
        <v>0</v>
      </c>
      <c r="G17" s="17" t="str">
        <f>VLOOKUP(inputdata!$B17,MasterData[],2,TRUE)</f>
        <v>Product34</v>
      </c>
      <c r="H17" s="17" t="str">
        <f>VLOOKUP(inputdata!$B17,MasterData[],3,TRUE)</f>
        <v>Category04</v>
      </c>
      <c r="I17" s="17" t="str">
        <f>VLOOKUP(inputdata!$B17,MasterData[],4,TRUE)</f>
        <v>Lt</v>
      </c>
      <c r="J17" s="18">
        <f>VLOOKUP(inputdata!$B17,MasterData[],5,TRUE)</f>
        <v>55</v>
      </c>
      <c r="K17" s="18">
        <f>VLOOKUP(inputdata!$B17,MasterData[],6,TRUE)</f>
        <v>58.3</v>
      </c>
      <c r="L17" s="18">
        <f>inputdata!$J17*inputdata!$C17</f>
        <v>220</v>
      </c>
      <c r="M17" s="18">
        <f>inputdata!$K17*inputdata!$C17*(1-inputdata!$F17)</f>
        <v>233.2</v>
      </c>
      <c r="N17" s="19">
        <f>DAY(inputdata!$A17)</f>
        <v>20</v>
      </c>
      <c r="O17" s="19" t="str">
        <f>TEXT(inputdata!$A17,"mmm")</f>
        <v>Jan</v>
      </c>
      <c r="P17" s="19">
        <f>YEAR(inputdata!$A17)</f>
        <v>2021</v>
      </c>
    </row>
    <row r="18" spans="1:16" x14ac:dyDescent="0.25">
      <c r="A18" s="24">
        <v>44216</v>
      </c>
      <c r="B18" s="14" t="s">
        <v>24</v>
      </c>
      <c r="C18" s="15">
        <v>4</v>
      </c>
      <c r="D18" s="15" t="s">
        <v>12</v>
      </c>
      <c r="E18" s="15" t="s">
        <v>10</v>
      </c>
      <c r="F18" s="16">
        <v>0</v>
      </c>
      <c r="G18" s="20" t="str">
        <f>VLOOKUP(inputdata!$B18,MasterData[],2,TRUE)</f>
        <v>Product20</v>
      </c>
      <c r="H18" s="20" t="str">
        <f>VLOOKUP(inputdata!$B18,MasterData[],3,TRUE)</f>
        <v>Category03</v>
      </c>
      <c r="I18" s="20" t="str">
        <f>VLOOKUP(inputdata!$B18,MasterData[],4,TRUE)</f>
        <v>Lt</v>
      </c>
      <c r="J18" s="21">
        <f>VLOOKUP(inputdata!$B18,MasterData[],5,TRUE)</f>
        <v>61</v>
      </c>
      <c r="K18" s="21">
        <f>VLOOKUP(inputdata!$B18,MasterData[],6,TRUE)</f>
        <v>76.25</v>
      </c>
      <c r="L18" s="21">
        <f>inputdata!$J18*inputdata!$C18</f>
        <v>244</v>
      </c>
      <c r="M18" s="21">
        <f>inputdata!$K18*inputdata!$C18*(1-inputdata!$F18)</f>
        <v>305</v>
      </c>
      <c r="N18" s="22">
        <f>DAY(inputdata!$A18)</f>
        <v>20</v>
      </c>
      <c r="O18" s="22" t="str">
        <f>TEXT(inputdata!$A18,"mmm")</f>
        <v>Jan</v>
      </c>
      <c r="P18" s="22">
        <f>YEAR(inputdata!$A18)</f>
        <v>2021</v>
      </c>
    </row>
    <row r="19" spans="1:16" x14ac:dyDescent="0.25">
      <c r="A19" s="24">
        <v>44217</v>
      </c>
      <c r="B19" s="14" t="s">
        <v>13</v>
      </c>
      <c r="C19" s="15">
        <v>15</v>
      </c>
      <c r="D19" s="15" t="s">
        <v>7</v>
      </c>
      <c r="E19" s="15" t="s">
        <v>10</v>
      </c>
      <c r="F19" s="16">
        <v>0</v>
      </c>
      <c r="G19" s="17" t="str">
        <f>VLOOKUP(inputdata!$B19,MasterData[],2,TRUE)</f>
        <v>Product04</v>
      </c>
      <c r="H19" s="17" t="str">
        <f>VLOOKUP(inputdata!$B19,MasterData[],3,TRUE)</f>
        <v>Category01</v>
      </c>
      <c r="I19" s="17" t="str">
        <f>VLOOKUP(inputdata!$B19,MasterData[],4,TRUE)</f>
        <v>Lt</v>
      </c>
      <c r="J19" s="18">
        <f>VLOOKUP(inputdata!$B19,MasterData[],5,TRUE)</f>
        <v>44</v>
      </c>
      <c r="K19" s="18">
        <f>VLOOKUP(inputdata!$B19,MasterData[],6,TRUE)</f>
        <v>48.84</v>
      </c>
      <c r="L19" s="18">
        <f>inputdata!$J19*inputdata!$C19</f>
        <v>660</v>
      </c>
      <c r="M19" s="18">
        <f>inputdata!$K19*inputdata!$C19*(1-inputdata!$F19)</f>
        <v>732.6</v>
      </c>
      <c r="N19" s="19">
        <f>DAY(inputdata!$A19)</f>
        <v>21</v>
      </c>
      <c r="O19" s="19" t="str">
        <f>TEXT(inputdata!$A19,"mmm")</f>
        <v>Jan</v>
      </c>
      <c r="P19" s="19">
        <f>YEAR(inputdata!$A19)</f>
        <v>2021</v>
      </c>
    </row>
    <row r="20" spans="1:16" x14ac:dyDescent="0.25">
      <c r="A20" s="24">
        <v>44217</v>
      </c>
      <c r="B20" s="14" t="s">
        <v>16</v>
      </c>
      <c r="C20" s="15">
        <v>9</v>
      </c>
      <c r="D20" s="15" t="s">
        <v>12</v>
      </c>
      <c r="E20" s="15" t="s">
        <v>8</v>
      </c>
      <c r="F20" s="16">
        <v>0</v>
      </c>
      <c r="G20" s="20" t="str">
        <f>VLOOKUP(inputdata!$B20,MasterData[],2,TRUE)</f>
        <v>Product03</v>
      </c>
      <c r="H20" s="20" t="str">
        <f>VLOOKUP(inputdata!$B20,MasterData[],3,TRUE)</f>
        <v>Category01</v>
      </c>
      <c r="I20" s="20" t="str">
        <f>VLOOKUP(inputdata!$B20,MasterData[],4,TRUE)</f>
        <v>Kg</v>
      </c>
      <c r="J20" s="21">
        <f>VLOOKUP(inputdata!$B20,MasterData[],5,TRUE)</f>
        <v>71</v>
      </c>
      <c r="K20" s="21">
        <f>VLOOKUP(inputdata!$B20,MasterData[],6,TRUE)</f>
        <v>80.94</v>
      </c>
      <c r="L20" s="21">
        <f>inputdata!$J20*inputdata!$C20</f>
        <v>639</v>
      </c>
      <c r="M20" s="21">
        <f>inputdata!$K20*inputdata!$C20*(1-inputdata!$F20)</f>
        <v>728.46</v>
      </c>
      <c r="N20" s="22">
        <f>DAY(inputdata!$A20)</f>
        <v>21</v>
      </c>
      <c r="O20" s="22" t="str">
        <f>TEXT(inputdata!$A20,"mmm")</f>
        <v>Jan</v>
      </c>
      <c r="P20" s="22">
        <f>YEAR(inputdata!$A20)</f>
        <v>2021</v>
      </c>
    </row>
    <row r="21" spans="1:16" x14ac:dyDescent="0.25">
      <c r="A21" s="24">
        <v>44217</v>
      </c>
      <c r="B21" s="14" t="s">
        <v>20</v>
      </c>
      <c r="C21" s="15">
        <v>6</v>
      </c>
      <c r="D21" s="15" t="s">
        <v>12</v>
      </c>
      <c r="E21" s="15" t="s">
        <v>8</v>
      </c>
      <c r="F21" s="16">
        <v>0</v>
      </c>
      <c r="G21" s="17" t="str">
        <f>VLOOKUP(inputdata!$B21,MasterData[],2,TRUE)</f>
        <v>Product42</v>
      </c>
      <c r="H21" s="17" t="str">
        <f>VLOOKUP(inputdata!$B21,MasterData[],3,TRUE)</f>
        <v>Category05</v>
      </c>
      <c r="I21" s="17" t="str">
        <f>VLOOKUP(inputdata!$B21,MasterData[],4,TRUE)</f>
        <v>Ft</v>
      </c>
      <c r="J21" s="18">
        <f>VLOOKUP(inputdata!$B21,MasterData[],5,TRUE)</f>
        <v>120</v>
      </c>
      <c r="K21" s="18">
        <f>VLOOKUP(inputdata!$B21,MasterData[],6,TRUE)</f>
        <v>162</v>
      </c>
      <c r="L21" s="18">
        <f>inputdata!$J21*inputdata!$C21</f>
        <v>720</v>
      </c>
      <c r="M21" s="18">
        <f>inputdata!$K21*inputdata!$C21*(1-inputdata!$F21)</f>
        <v>972</v>
      </c>
      <c r="N21" s="19">
        <f>DAY(inputdata!$A21)</f>
        <v>21</v>
      </c>
      <c r="O21" s="19" t="str">
        <f>TEXT(inputdata!$A21,"mmm")</f>
        <v>Jan</v>
      </c>
      <c r="P21" s="19">
        <f>YEAR(inputdata!$A21)</f>
        <v>2021</v>
      </c>
    </row>
    <row r="22" spans="1:16" x14ac:dyDescent="0.25">
      <c r="A22" s="24">
        <v>44221</v>
      </c>
      <c r="B22" s="14" t="s">
        <v>23</v>
      </c>
      <c r="C22" s="15">
        <v>6</v>
      </c>
      <c r="D22" s="15" t="s">
        <v>12</v>
      </c>
      <c r="E22" s="15" t="s">
        <v>10</v>
      </c>
      <c r="F22" s="16">
        <v>0</v>
      </c>
      <c r="G22" s="20" t="str">
        <f>VLOOKUP(inputdata!$B22,MasterData[],2,TRUE)</f>
        <v>Product34</v>
      </c>
      <c r="H22" s="20" t="str">
        <f>VLOOKUP(inputdata!$B22,MasterData[],3,TRUE)</f>
        <v>Category04</v>
      </c>
      <c r="I22" s="20" t="str">
        <f>VLOOKUP(inputdata!$B22,MasterData[],4,TRUE)</f>
        <v>Lt</v>
      </c>
      <c r="J22" s="21">
        <f>VLOOKUP(inputdata!$B22,MasterData[],5,TRUE)</f>
        <v>55</v>
      </c>
      <c r="K22" s="21">
        <f>VLOOKUP(inputdata!$B22,MasterData[],6,TRUE)</f>
        <v>58.3</v>
      </c>
      <c r="L22" s="21">
        <f>inputdata!$J22*inputdata!$C22</f>
        <v>330</v>
      </c>
      <c r="M22" s="21">
        <f>inputdata!$K22*inputdata!$C22*(1-inputdata!$F22)</f>
        <v>349.79999999999995</v>
      </c>
      <c r="N22" s="22">
        <f>DAY(inputdata!$A22)</f>
        <v>25</v>
      </c>
      <c r="O22" s="22" t="str">
        <f>TEXT(inputdata!$A22,"mmm")</f>
        <v>Jan</v>
      </c>
      <c r="P22" s="22">
        <f>YEAR(inputdata!$A22)</f>
        <v>2021</v>
      </c>
    </row>
    <row r="23" spans="1:16" x14ac:dyDescent="0.25">
      <c r="A23" s="24">
        <v>44221</v>
      </c>
      <c r="B23" s="14" t="s">
        <v>14</v>
      </c>
      <c r="C23" s="15">
        <v>7</v>
      </c>
      <c r="D23" s="15" t="s">
        <v>12</v>
      </c>
      <c r="E23" s="15" t="s">
        <v>8</v>
      </c>
      <c r="F23" s="16">
        <v>0</v>
      </c>
      <c r="G23" s="17" t="str">
        <f>VLOOKUP(inputdata!$B23,MasterData[],2,TRUE)</f>
        <v>Product35</v>
      </c>
      <c r="H23" s="17" t="str">
        <f>VLOOKUP(inputdata!$B23,MasterData[],3,TRUE)</f>
        <v>Category04</v>
      </c>
      <c r="I23" s="17" t="str">
        <f>VLOOKUP(inputdata!$B23,MasterData[],4,TRUE)</f>
        <v>No.</v>
      </c>
      <c r="J23" s="18">
        <f>VLOOKUP(inputdata!$B23,MasterData[],5,TRUE)</f>
        <v>5</v>
      </c>
      <c r="K23" s="18">
        <f>VLOOKUP(inputdata!$B23,MasterData[],6,TRUE)</f>
        <v>6.7</v>
      </c>
      <c r="L23" s="18">
        <f>inputdata!$J23*inputdata!$C23</f>
        <v>35</v>
      </c>
      <c r="M23" s="18">
        <f>inputdata!$K23*inputdata!$C23*(1-inputdata!$F23)</f>
        <v>46.9</v>
      </c>
      <c r="N23" s="19">
        <f>DAY(inputdata!$A23)</f>
        <v>25</v>
      </c>
      <c r="O23" s="19" t="str">
        <f>TEXT(inputdata!$A23,"mmm")</f>
        <v>Jan</v>
      </c>
      <c r="P23" s="19">
        <f>YEAR(inputdata!$A23)</f>
        <v>2021</v>
      </c>
    </row>
    <row r="24" spans="1:16" x14ac:dyDescent="0.25">
      <c r="A24" s="24">
        <v>44221</v>
      </c>
      <c r="B24" s="14" t="s">
        <v>15</v>
      </c>
      <c r="C24" s="15">
        <v>14</v>
      </c>
      <c r="D24" s="15" t="s">
        <v>12</v>
      </c>
      <c r="E24" s="15" t="s">
        <v>8</v>
      </c>
      <c r="F24" s="16">
        <v>0</v>
      </c>
      <c r="G24" s="20" t="str">
        <f>VLOOKUP(inputdata!$B24,MasterData[],2,TRUE)</f>
        <v>Product31</v>
      </c>
      <c r="H24" s="20" t="str">
        <f>VLOOKUP(inputdata!$B24,MasterData[],3,TRUE)</f>
        <v>Category04</v>
      </c>
      <c r="I24" s="20" t="str">
        <f>VLOOKUP(inputdata!$B24,MasterData[],4,TRUE)</f>
        <v>Kg</v>
      </c>
      <c r="J24" s="21">
        <f>VLOOKUP(inputdata!$B24,MasterData[],5,TRUE)</f>
        <v>93</v>
      </c>
      <c r="K24" s="21">
        <f>VLOOKUP(inputdata!$B24,MasterData[],6,TRUE)</f>
        <v>104.16</v>
      </c>
      <c r="L24" s="21">
        <f>inputdata!$J24*inputdata!$C24</f>
        <v>1302</v>
      </c>
      <c r="M24" s="21">
        <f>inputdata!$K24*inputdata!$C24*(1-inputdata!$F24)</f>
        <v>1458.24</v>
      </c>
      <c r="N24" s="22">
        <f>DAY(inputdata!$A24)</f>
        <v>25</v>
      </c>
      <c r="O24" s="22" t="str">
        <f>TEXT(inputdata!$A24,"mmm")</f>
        <v>Jan</v>
      </c>
      <c r="P24" s="22">
        <f>YEAR(inputdata!$A24)</f>
        <v>2021</v>
      </c>
    </row>
    <row r="25" spans="1:16" x14ac:dyDescent="0.25">
      <c r="A25" s="24">
        <v>44222</v>
      </c>
      <c r="B25" s="14" t="s">
        <v>21</v>
      </c>
      <c r="C25" s="15">
        <v>9</v>
      </c>
      <c r="D25" s="15" t="s">
        <v>7</v>
      </c>
      <c r="E25" s="15" t="s">
        <v>10</v>
      </c>
      <c r="F25" s="16">
        <v>0</v>
      </c>
      <c r="G25" s="17" t="str">
        <f>VLOOKUP(inputdata!$B25,MasterData[],2,TRUE)</f>
        <v>Product44</v>
      </c>
      <c r="H25" s="17" t="str">
        <f>VLOOKUP(inputdata!$B25,MasterData[],3,TRUE)</f>
        <v>Category05</v>
      </c>
      <c r="I25" s="17" t="str">
        <f>VLOOKUP(inputdata!$B25,MasterData[],4,TRUE)</f>
        <v>Kg</v>
      </c>
      <c r="J25" s="18">
        <f>VLOOKUP(inputdata!$B25,MasterData[],5,TRUE)</f>
        <v>76</v>
      </c>
      <c r="K25" s="18">
        <f>VLOOKUP(inputdata!$B25,MasterData[],6,TRUE)</f>
        <v>82.08</v>
      </c>
      <c r="L25" s="18">
        <f>inputdata!$J25*inputdata!$C25</f>
        <v>684</v>
      </c>
      <c r="M25" s="18">
        <f>inputdata!$K25*inputdata!$C25*(1-inputdata!$F25)</f>
        <v>738.72</v>
      </c>
      <c r="N25" s="19">
        <f>DAY(inputdata!$A25)</f>
        <v>26</v>
      </c>
      <c r="O25" s="19" t="str">
        <f>TEXT(inputdata!$A25,"mmm")</f>
        <v>Jan</v>
      </c>
      <c r="P25" s="19">
        <f>YEAR(inputdata!$A25)</f>
        <v>2021</v>
      </c>
    </row>
    <row r="26" spans="1:16" x14ac:dyDescent="0.25">
      <c r="A26" s="24">
        <v>44222</v>
      </c>
      <c r="B26" s="14" t="s">
        <v>25</v>
      </c>
      <c r="C26" s="15">
        <v>7</v>
      </c>
      <c r="D26" s="15" t="s">
        <v>8</v>
      </c>
      <c r="E26" s="15" t="s">
        <v>10</v>
      </c>
      <c r="F26" s="16">
        <v>0</v>
      </c>
      <c r="G26" s="20" t="str">
        <f>VLOOKUP(inputdata!$B26,MasterData[],2,TRUE)</f>
        <v>Product06</v>
      </c>
      <c r="H26" s="20" t="str">
        <f>VLOOKUP(inputdata!$B26,MasterData[],3,TRUE)</f>
        <v>Category01</v>
      </c>
      <c r="I26" s="20" t="str">
        <f>VLOOKUP(inputdata!$B26,MasterData[],4,TRUE)</f>
        <v>Kg</v>
      </c>
      <c r="J26" s="21">
        <f>VLOOKUP(inputdata!$B26,MasterData[],5,TRUE)</f>
        <v>75</v>
      </c>
      <c r="K26" s="21">
        <f>VLOOKUP(inputdata!$B26,MasterData[],6,TRUE)</f>
        <v>85.5</v>
      </c>
      <c r="L26" s="21">
        <f>inputdata!$J26*inputdata!$C26</f>
        <v>525</v>
      </c>
      <c r="M26" s="21">
        <f>inputdata!$K26*inputdata!$C26*(1-inputdata!$F26)</f>
        <v>598.5</v>
      </c>
      <c r="N26" s="22">
        <f>DAY(inputdata!$A26)</f>
        <v>26</v>
      </c>
      <c r="O26" s="22" t="str">
        <f>TEXT(inputdata!$A26,"mmm")</f>
        <v>Jan</v>
      </c>
      <c r="P26" s="22">
        <f>YEAR(inputdata!$A26)</f>
        <v>2021</v>
      </c>
    </row>
    <row r="27" spans="1:16" x14ac:dyDescent="0.25">
      <c r="A27" s="24">
        <v>44222</v>
      </c>
      <c r="B27" s="14" t="s">
        <v>26</v>
      </c>
      <c r="C27" s="15">
        <v>7</v>
      </c>
      <c r="D27" s="15" t="s">
        <v>8</v>
      </c>
      <c r="E27" s="15" t="s">
        <v>8</v>
      </c>
      <c r="F27" s="16">
        <v>0</v>
      </c>
      <c r="G27" s="17" t="str">
        <f>VLOOKUP(inputdata!$B27,MasterData[],2,TRUE)</f>
        <v>Product01</v>
      </c>
      <c r="H27" s="17" t="str">
        <f>VLOOKUP(inputdata!$B27,MasterData[],3,TRUE)</f>
        <v>Category01</v>
      </c>
      <c r="I27" s="17" t="str">
        <f>VLOOKUP(inputdata!$B27,MasterData[],4,TRUE)</f>
        <v>Kg</v>
      </c>
      <c r="J27" s="18">
        <f>VLOOKUP(inputdata!$B27,MasterData[],5,TRUE)</f>
        <v>98</v>
      </c>
      <c r="K27" s="18">
        <f>VLOOKUP(inputdata!$B27,MasterData[],6,TRUE)</f>
        <v>103.88</v>
      </c>
      <c r="L27" s="18">
        <f>inputdata!$J27*inputdata!$C27</f>
        <v>686</v>
      </c>
      <c r="M27" s="18">
        <f>inputdata!$K27*inputdata!$C27*(1-inputdata!$F27)</f>
        <v>727.16</v>
      </c>
      <c r="N27" s="19">
        <f>DAY(inputdata!$A27)</f>
        <v>26</v>
      </c>
      <c r="O27" s="19" t="str">
        <f>TEXT(inputdata!$A27,"mmm")</f>
        <v>Jan</v>
      </c>
      <c r="P27" s="19">
        <f>YEAR(inputdata!$A27)</f>
        <v>2021</v>
      </c>
    </row>
    <row r="28" spans="1:16" x14ac:dyDescent="0.25">
      <c r="A28" s="24">
        <v>44223</v>
      </c>
      <c r="B28" s="14" t="s">
        <v>27</v>
      </c>
      <c r="C28" s="15">
        <v>7</v>
      </c>
      <c r="D28" s="15" t="s">
        <v>7</v>
      </c>
      <c r="E28" s="15" t="s">
        <v>8</v>
      </c>
      <c r="F28" s="16">
        <v>0</v>
      </c>
      <c r="G28" s="20" t="str">
        <f>VLOOKUP(inputdata!$B28,MasterData[],2,TRUE)</f>
        <v>Product40</v>
      </c>
      <c r="H28" s="20" t="str">
        <f>VLOOKUP(inputdata!$B28,MasterData[],3,TRUE)</f>
        <v>Category05</v>
      </c>
      <c r="I28" s="20" t="str">
        <f>VLOOKUP(inputdata!$B28,MasterData[],4,TRUE)</f>
        <v>Kg</v>
      </c>
      <c r="J28" s="21">
        <f>VLOOKUP(inputdata!$B28,MasterData[],5,TRUE)</f>
        <v>90</v>
      </c>
      <c r="K28" s="21">
        <f>VLOOKUP(inputdata!$B28,MasterData[],6,TRUE)</f>
        <v>115.2</v>
      </c>
      <c r="L28" s="21">
        <f>inputdata!$J28*inputdata!$C28</f>
        <v>630</v>
      </c>
      <c r="M28" s="21">
        <f>inputdata!$K28*inputdata!$C28*(1-inputdata!$F28)</f>
        <v>806.4</v>
      </c>
      <c r="N28" s="22">
        <f>DAY(inputdata!$A28)</f>
        <v>27</v>
      </c>
      <c r="O28" s="22" t="str">
        <f>TEXT(inputdata!$A28,"mmm")</f>
        <v>Jan</v>
      </c>
      <c r="P28" s="22">
        <f>YEAR(inputdata!$A28)</f>
        <v>2021</v>
      </c>
    </row>
    <row r="29" spans="1:16" x14ac:dyDescent="0.25">
      <c r="A29" s="24">
        <v>44223</v>
      </c>
      <c r="B29" s="14" t="s">
        <v>28</v>
      </c>
      <c r="C29" s="15">
        <v>3</v>
      </c>
      <c r="D29" s="15" t="s">
        <v>7</v>
      </c>
      <c r="E29" s="15" t="s">
        <v>8</v>
      </c>
      <c r="F29" s="16">
        <v>0</v>
      </c>
      <c r="G29" s="17" t="str">
        <f>VLOOKUP(inputdata!$B29,MasterData[],2,TRUE)</f>
        <v>Product32</v>
      </c>
      <c r="H29" s="17" t="str">
        <f>VLOOKUP(inputdata!$B29,MasterData[],3,TRUE)</f>
        <v>Category04</v>
      </c>
      <c r="I29" s="17" t="str">
        <f>VLOOKUP(inputdata!$B29,MasterData[],4,TRUE)</f>
        <v>Kg</v>
      </c>
      <c r="J29" s="18">
        <f>VLOOKUP(inputdata!$B29,MasterData[],5,TRUE)</f>
        <v>89</v>
      </c>
      <c r="K29" s="18">
        <f>VLOOKUP(inputdata!$B29,MasterData[],6,TRUE)</f>
        <v>117.48</v>
      </c>
      <c r="L29" s="18">
        <f>inputdata!$J29*inputdata!$C29</f>
        <v>267</v>
      </c>
      <c r="M29" s="18">
        <f>inputdata!$K29*inputdata!$C29*(1-inputdata!$F29)</f>
        <v>352.44</v>
      </c>
      <c r="N29" s="19">
        <f>DAY(inputdata!$A29)</f>
        <v>27</v>
      </c>
      <c r="O29" s="19" t="str">
        <f>TEXT(inputdata!$A29,"mmm")</f>
        <v>Jan</v>
      </c>
      <c r="P29" s="19">
        <f>YEAR(inputdata!$A29)</f>
        <v>2021</v>
      </c>
    </row>
    <row r="30" spans="1:16" x14ac:dyDescent="0.25">
      <c r="A30" s="24">
        <v>44224</v>
      </c>
      <c r="B30" s="14" t="s">
        <v>13</v>
      </c>
      <c r="C30" s="15">
        <v>10</v>
      </c>
      <c r="D30" s="15" t="s">
        <v>8</v>
      </c>
      <c r="E30" s="15" t="s">
        <v>10</v>
      </c>
      <c r="F30" s="16">
        <v>0</v>
      </c>
      <c r="G30" s="20" t="str">
        <f>VLOOKUP(inputdata!$B30,MasterData[],2,TRUE)</f>
        <v>Product04</v>
      </c>
      <c r="H30" s="20" t="str">
        <f>VLOOKUP(inputdata!$B30,MasterData[],3,TRUE)</f>
        <v>Category01</v>
      </c>
      <c r="I30" s="20" t="str">
        <f>VLOOKUP(inputdata!$B30,MasterData[],4,TRUE)</f>
        <v>Lt</v>
      </c>
      <c r="J30" s="21">
        <f>VLOOKUP(inputdata!$B30,MasterData[],5,TRUE)</f>
        <v>44</v>
      </c>
      <c r="K30" s="21">
        <f>VLOOKUP(inputdata!$B30,MasterData[],6,TRUE)</f>
        <v>48.84</v>
      </c>
      <c r="L30" s="21">
        <f>inputdata!$J30*inputdata!$C30</f>
        <v>440</v>
      </c>
      <c r="M30" s="21">
        <f>inputdata!$K30*inputdata!$C30*(1-inputdata!$F30)</f>
        <v>488.40000000000003</v>
      </c>
      <c r="N30" s="22">
        <f>DAY(inputdata!$A30)</f>
        <v>28</v>
      </c>
      <c r="O30" s="22" t="str">
        <f>TEXT(inputdata!$A30,"mmm")</f>
        <v>Jan</v>
      </c>
      <c r="P30" s="22">
        <f>YEAR(inputdata!$A30)</f>
        <v>2021</v>
      </c>
    </row>
    <row r="31" spans="1:16" x14ac:dyDescent="0.25">
      <c r="A31" s="24">
        <v>44224</v>
      </c>
      <c r="B31" s="14" t="s">
        <v>29</v>
      </c>
      <c r="C31" s="15">
        <v>2</v>
      </c>
      <c r="D31" s="15" t="s">
        <v>12</v>
      </c>
      <c r="E31" s="15" t="s">
        <v>10</v>
      </c>
      <c r="F31" s="16">
        <v>0</v>
      </c>
      <c r="G31" s="17" t="str">
        <f>VLOOKUP(inputdata!$B31,MasterData[],2,TRUE)</f>
        <v>Product29</v>
      </c>
      <c r="H31" s="17" t="str">
        <f>VLOOKUP(inputdata!$B31,MasterData[],3,TRUE)</f>
        <v>Category04</v>
      </c>
      <c r="I31" s="17" t="str">
        <f>VLOOKUP(inputdata!$B31,MasterData[],4,TRUE)</f>
        <v>Lt</v>
      </c>
      <c r="J31" s="18">
        <f>VLOOKUP(inputdata!$B31,MasterData[],5,TRUE)</f>
        <v>47</v>
      </c>
      <c r="K31" s="18">
        <f>VLOOKUP(inputdata!$B31,MasterData[],6,TRUE)</f>
        <v>53.11</v>
      </c>
      <c r="L31" s="18">
        <f>inputdata!$J31*inputdata!$C31</f>
        <v>94</v>
      </c>
      <c r="M31" s="18">
        <f>inputdata!$K31*inputdata!$C31*(1-inputdata!$F31)</f>
        <v>106.22</v>
      </c>
      <c r="N31" s="19">
        <f>DAY(inputdata!$A31)</f>
        <v>28</v>
      </c>
      <c r="O31" s="19" t="str">
        <f>TEXT(inputdata!$A31,"mmm")</f>
        <v>Jan</v>
      </c>
      <c r="P31" s="19">
        <f>YEAR(inputdata!$A31)</f>
        <v>2021</v>
      </c>
    </row>
    <row r="32" spans="1:16" x14ac:dyDescent="0.25">
      <c r="A32" s="24">
        <v>44229</v>
      </c>
      <c r="B32" s="14" t="s">
        <v>30</v>
      </c>
      <c r="C32" s="15">
        <v>7</v>
      </c>
      <c r="D32" s="15" t="s">
        <v>8</v>
      </c>
      <c r="E32" s="15" t="s">
        <v>8</v>
      </c>
      <c r="F32" s="16">
        <v>0</v>
      </c>
      <c r="G32" s="20" t="str">
        <f>VLOOKUP(inputdata!$B32,MasterData[],2,TRUE)</f>
        <v>Product10</v>
      </c>
      <c r="H32" s="20" t="str">
        <f>VLOOKUP(inputdata!$B32,MasterData[],3,TRUE)</f>
        <v>Category02</v>
      </c>
      <c r="I32" s="20" t="str">
        <f>VLOOKUP(inputdata!$B32,MasterData[],4,TRUE)</f>
        <v>Ft</v>
      </c>
      <c r="J32" s="21">
        <f>VLOOKUP(inputdata!$B32,MasterData[],5,TRUE)</f>
        <v>148</v>
      </c>
      <c r="K32" s="21">
        <f>VLOOKUP(inputdata!$B32,MasterData[],6,TRUE)</f>
        <v>164.28</v>
      </c>
      <c r="L32" s="21">
        <f>inputdata!$J32*inputdata!$C32</f>
        <v>1036</v>
      </c>
      <c r="M32" s="21">
        <f>inputdata!$K32*inputdata!$C32*(1-inputdata!$F32)</f>
        <v>1149.96</v>
      </c>
      <c r="N32" s="22">
        <f>DAY(inputdata!$A32)</f>
        <v>2</v>
      </c>
      <c r="O32" s="22" t="str">
        <f>TEXT(inputdata!$A32,"mmm")</f>
        <v>Feb</v>
      </c>
      <c r="P32" s="22">
        <f>YEAR(inputdata!$A32)</f>
        <v>2021</v>
      </c>
    </row>
    <row r="33" spans="1:16" x14ac:dyDescent="0.25">
      <c r="A33" s="24">
        <v>44230</v>
      </c>
      <c r="B33" s="14" t="s">
        <v>31</v>
      </c>
      <c r="C33" s="15">
        <v>13</v>
      </c>
      <c r="D33" s="15" t="s">
        <v>12</v>
      </c>
      <c r="E33" s="15" t="s">
        <v>8</v>
      </c>
      <c r="F33" s="16">
        <v>0</v>
      </c>
      <c r="G33" s="17" t="str">
        <f>VLOOKUP(inputdata!$B33,MasterData[],2,TRUE)</f>
        <v>Product16</v>
      </c>
      <c r="H33" s="17" t="str">
        <f>VLOOKUP(inputdata!$B33,MasterData[],3,TRUE)</f>
        <v>Category02</v>
      </c>
      <c r="I33" s="17" t="str">
        <f>VLOOKUP(inputdata!$B33,MasterData[],4,TRUE)</f>
        <v>No.</v>
      </c>
      <c r="J33" s="18">
        <f>VLOOKUP(inputdata!$B33,MasterData[],5,TRUE)</f>
        <v>13</v>
      </c>
      <c r="K33" s="18">
        <f>VLOOKUP(inputdata!$B33,MasterData[],6,TRUE)</f>
        <v>16.64</v>
      </c>
      <c r="L33" s="18">
        <f>inputdata!$J33*inputdata!$C33</f>
        <v>169</v>
      </c>
      <c r="M33" s="18">
        <f>inputdata!$K33*inputdata!$C33*(1-inputdata!$F33)</f>
        <v>216.32</v>
      </c>
      <c r="N33" s="19">
        <f>DAY(inputdata!$A33)</f>
        <v>3</v>
      </c>
      <c r="O33" s="19" t="str">
        <f>TEXT(inputdata!$A33,"mmm")</f>
        <v>Feb</v>
      </c>
      <c r="P33" s="19">
        <f>YEAR(inputdata!$A33)</f>
        <v>2021</v>
      </c>
    </row>
    <row r="34" spans="1:16" x14ac:dyDescent="0.25">
      <c r="A34" s="24">
        <v>44230</v>
      </c>
      <c r="B34" s="14" t="s">
        <v>32</v>
      </c>
      <c r="C34" s="15">
        <v>2</v>
      </c>
      <c r="D34" s="15" t="s">
        <v>7</v>
      </c>
      <c r="E34" s="15" t="s">
        <v>10</v>
      </c>
      <c r="F34" s="16">
        <v>0</v>
      </c>
      <c r="G34" s="20" t="str">
        <f>VLOOKUP(inputdata!$B34,MasterData[],2,TRUE)</f>
        <v>Product22</v>
      </c>
      <c r="H34" s="20" t="str">
        <f>VLOOKUP(inputdata!$B34,MasterData[],3,TRUE)</f>
        <v>Category03</v>
      </c>
      <c r="I34" s="20" t="str">
        <f>VLOOKUP(inputdata!$B34,MasterData[],4,TRUE)</f>
        <v>Ft</v>
      </c>
      <c r="J34" s="21">
        <f>VLOOKUP(inputdata!$B34,MasterData[],5,TRUE)</f>
        <v>121</v>
      </c>
      <c r="K34" s="21">
        <f>VLOOKUP(inputdata!$B34,MasterData[],6,TRUE)</f>
        <v>141.57</v>
      </c>
      <c r="L34" s="21">
        <f>inputdata!$J34*inputdata!$C34</f>
        <v>242</v>
      </c>
      <c r="M34" s="21">
        <f>inputdata!$K34*inputdata!$C34*(1-inputdata!$F34)</f>
        <v>283.14</v>
      </c>
      <c r="N34" s="22">
        <f>DAY(inputdata!$A34)</f>
        <v>3</v>
      </c>
      <c r="O34" s="22" t="str">
        <f>TEXT(inputdata!$A34,"mmm")</f>
        <v>Feb</v>
      </c>
      <c r="P34" s="22">
        <f>YEAR(inputdata!$A34)</f>
        <v>2021</v>
      </c>
    </row>
    <row r="35" spans="1:16" x14ac:dyDescent="0.25">
      <c r="A35" s="24">
        <v>44231</v>
      </c>
      <c r="B35" s="14" t="s">
        <v>18</v>
      </c>
      <c r="C35" s="15">
        <v>4</v>
      </c>
      <c r="D35" s="15" t="s">
        <v>8</v>
      </c>
      <c r="E35" s="15" t="s">
        <v>8</v>
      </c>
      <c r="F35" s="16">
        <v>0</v>
      </c>
      <c r="G35" s="17" t="str">
        <f>VLOOKUP(inputdata!$B35,MasterData[],2,TRUE)</f>
        <v>Product37</v>
      </c>
      <c r="H35" s="17" t="str">
        <f>VLOOKUP(inputdata!$B35,MasterData[],3,TRUE)</f>
        <v>Category05</v>
      </c>
      <c r="I35" s="17" t="str">
        <f>VLOOKUP(inputdata!$B35,MasterData[],4,TRUE)</f>
        <v>Kg</v>
      </c>
      <c r="J35" s="18">
        <f>VLOOKUP(inputdata!$B35,MasterData[],5,TRUE)</f>
        <v>67</v>
      </c>
      <c r="K35" s="18">
        <f>VLOOKUP(inputdata!$B35,MasterData[],6,TRUE)</f>
        <v>85.76</v>
      </c>
      <c r="L35" s="18">
        <f>inputdata!$J35*inputdata!$C35</f>
        <v>268</v>
      </c>
      <c r="M35" s="18">
        <f>inputdata!$K35*inputdata!$C35*(1-inputdata!$F35)</f>
        <v>343.04</v>
      </c>
      <c r="N35" s="19">
        <f>DAY(inputdata!$A35)</f>
        <v>4</v>
      </c>
      <c r="O35" s="19" t="str">
        <f>TEXT(inputdata!$A35,"mmm")</f>
        <v>Feb</v>
      </c>
      <c r="P35" s="19">
        <f>YEAR(inputdata!$A35)</f>
        <v>2021</v>
      </c>
    </row>
    <row r="36" spans="1:16" x14ac:dyDescent="0.25">
      <c r="A36" s="24">
        <v>44232</v>
      </c>
      <c r="B36" s="14" t="s">
        <v>33</v>
      </c>
      <c r="C36" s="15">
        <v>7</v>
      </c>
      <c r="D36" s="15" t="s">
        <v>8</v>
      </c>
      <c r="E36" s="15" t="s">
        <v>10</v>
      </c>
      <c r="F36" s="16">
        <v>0</v>
      </c>
      <c r="G36" s="20" t="str">
        <f>VLOOKUP(inputdata!$B36,MasterData[],2,TRUE)</f>
        <v>Product43</v>
      </c>
      <c r="H36" s="20" t="str">
        <f>VLOOKUP(inputdata!$B36,MasterData[],3,TRUE)</f>
        <v>Category05</v>
      </c>
      <c r="I36" s="20" t="str">
        <f>VLOOKUP(inputdata!$B36,MasterData[],4,TRUE)</f>
        <v>Kg</v>
      </c>
      <c r="J36" s="21">
        <f>VLOOKUP(inputdata!$B36,MasterData[],5,TRUE)</f>
        <v>67</v>
      </c>
      <c r="K36" s="21">
        <f>VLOOKUP(inputdata!$B36,MasterData[],6,TRUE)</f>
        <v>83.08</v>
      </c>
      <c r="L36" s="21">
        <f>inputdata!$J36*inputdata!$C36</f>
        <v>469</v>
      </c>
      <c r="M36" s="21">
        <f>inputdata!$K36*inputdata!$C36*(1-inputdata!$F36)</f>
        <v>581.55999999999995</v>
      </c>
      <c r="N36" s="22">
        <f>DAY(inputdata!$A36)</f>
        <v>5</v>
      </c>
      <c r="O36" s="22" t="str">
        <f>TEXT(inputdata!$A36,"mmm")</f>
        <v>Feb</v>
      </c>
      <c r="P36" s="22">
        <f>YEAR(inputdata!$A36)</f>
        <v>2021</v>
      </c>
    </row>
    <row r="37" spans="1:16" x14ac:dyDescent="0.25">
      <c r="A37" s="24">
        <v>44232</v>
      </c>
      <c r="B37" s="14" t="s">
        <v>34</v>
      </c>
      <c r="C37" s="15">
        <v>1</v>
      </c>
      <c r="D37" s="15" t="s">
        <v>12</v>
      </c>
      <c r="E37" s="15" t="s">
        <v>10</v>
      </c>
      <c r="F37" s="16">
        <v>0</v>
      </c>
      <c r="G37" s="17" t="str">
        <f>VLOOKUP(inputdata!$B37,MasterData[],2,TRUE)</f>
        <v>Product05</v>
      </c>
      <c r="H37" s="17" t="str">
        <f>VLOOKUP(inputdata!$B37,MasterData[],3,TRUE)</f>
        <v>Category01</v>
      </c>
      <c r="I37" s="17" t="str">
        <f>VLOOKUP(inputdata!$B37,MasterData[],4,TRUE)</f>
        <v>Ft</v>
      </c>
      <c r="J37" s="18">
        <f>VLOOKUP(inputdata!$B37,MasterData[],5,TRUE)</f>
        <v>133</v>
      </c>
      <c r="K37" s="18">
        <f>VLOOKUP(inputdata!$B37,MasterData[],6,TRUE)</f>
        <v>155.61000000000001</v>
      </c>
      <c r="L37" s="18">
        <f>inputdata!$J37*inputdata!$C37</f>
        <v>133</v>
      </c>
      <c r="M37" s="18">
        <f>inputdata!$K37*inputdata!$C37*(1-inputdata!$F37)</f>
        <v>155.61000000000001</v>
      </c>
      <c r="N37" s="19">
        <f>DAY(inputdata!$A37)</f>
        <v>5</v>
      </c>
      <c r="O37" s="19" t="str">
        <f>TEXT(inputdata!$A37,"mmm")</f>
        <v>Feb</v>
      </c>
      <c r="P37" s="19">
        <f>YEAR(inputdata!$A37)</f>
        <v>2021</v>
      </c>
    </row>
    <row r="38" spans="1:16" x14ac:dyDescent="0.25">
      <c r="A38" s="24">
        <v>44232</v>
      </c>
      <c r="B38" s="14" t="s">
        <v>33</v>
      </c>
      <c r="C38" s="15">
        <v>9</v>
      </c>
      <c r="D38" s="15" t="s">
        <v>12</v>
      </c>
      <c r="E38" s="15" t="s">
        <v>10</v>
      </c>
      <c r="F38" s="16">
        <v>0</v>
      </c>
      <c r="G38" s="20" t="str">
        <f>VLOOKUP(inputdata!$B38,MasterData[],2,TRUE)</f>
        <v>Product43</v>
      </c>
      <c r="H38" s="20" t="str">
        <f>VLOOKUP(inputdata!$B38,MasterData[],3,TRUE)</f>
        <v>Category05</v>
      </c>
      <c r="I38" s="20" t="str">
        <f>VLOOKUP(inputdata!$B38,MasterData[],4,TRUE)</f>
        <v>Kg</v>
      </c>
      <c r="J38" s="21">
        <f>VLOOKUP(inputdata!$B38,MasterData[],5,TRUE)</f>
        <v>67</v>
      </c>
      <c r="K38" s="21">
        <f>VLOOKUP(inputdata!$B38,MasterData[],6,TRUE)</f>
        <v>83.08</v>
      </c>
      <c r="L38" s="21">
        <f>inputdata!$J38*inputdata!$C38</f>
        <v>603</v>
      </c>
      <c r="M38" s="21">
        <f>inputdata!$K38*inputdata!$C38*(1-inputdata!$F38)</f>
        <v>747.72</v>
      </c>
      <c r="N38" s="22">
        <f>DAY(inputdata!$A38)</f>
        <v>5</v>
      </c>
      <c r="O38" s="22" t="str">
        <f>TEXT(inputdata!$A38,"mmm")</f>
        <v>Feb</v>
      </c>
      <c r="P38" s="22">
        <f>YEAR(inputdata!$A38)</f>
        <v>2021</v>
      </c>
    </row>
    <row r="39" spans="1:16" x14ac:dyDescent="0.25">
      <c r="A39" s="24">
        <v>44233</v>
      </c>
      <c r="B39" s="14" t="s">
        <v>14</v>
      </c>
      <c r="C39" s="15">
        <v>1</v>
      </c>
      <c r="D39" s="15" t="s">
        <v>12</v>
      </c>
      <c r="E39" s="15" t="s">
        <v>10</v>
      </c>
      <c r="F39" s="16">
        <v>0</v>
      </c>
      <c r="G39" s="17" t="str">
        <f>VLOOKUP(inputdata!$B39,MasterData[],2,TRUE)</f>
        <v>Product35</v>
      </c>
      <c r="H39" s="17" t="str">
        <f>VLOOKUP(inputdata!$B39,MasterData[],3,TRUE)</f>
        <v>Category04</v>
      </c>
      <c r="I39" s="17" t="str">
        <f>VLOOKUP(inputdata!$B39,MasterData[],4,TRUE)</f>
        <v>No.</v>
      </c>
      <c r="J39" s="18">
        <f>VLOOKUP(inputdata!$B39,MasterData[],5,TRUE)</f>
        <v>5</v>
      </c>
      <c r="K39" s="18">
        <f>VLOOKUP(inputdata!$B39,MasterData[],6,TRUE)</f>
        <v>6.7</v>
      </c>
      <c r="L39" s="18">
        <f>inputdata!$J39*inputdata!$C39</f>
        <v>5</v>
      </c>
      <c r="M39" s="18">
        <f>inputdata!$K39*inputdata!$C39*(1-inputdata!$F39)</f>
        <v>6.7</v>
      </c>
      <c r="N39" s="19">
        <f>DAY(inputdata!$A39)</f>
        <v>6</v>
      </c>
      <c r="O39" s="19" t="str">
        <f>TEXT(inputdata!$A39,"mmm")</f>
        <v>Feb</v>
      </c>
      <c r="P39" s="19">
        <f>YEAR(inputdata!$A39)</f>
        <v>2021</v>
      </c>
    </row>
    <row r="40" spans="1:16" x14ac:dyDescent="0.25">
      <c r="A40" s="24">
        <v>44236</v>
      </c>
      <c r="B40" s="14" t="s">
        <v>23</v>
      </c>
      <c r="C40" s="15">
        <v>14</v>
      </c>
      <c r="D40" s="15" t="s">
        <v>12</v>
      </c>
      <c r="E40" s="15" t="s">
        <v>8</v>
      </c>
      <c r="F40" s="16">
        <v>0</v>
      </c>
      <c r="G40" s="20" t="str">
        <f>VLOOKUP(inputdata!$B40,MasterData[],2,TRUE)</f>
        <v>Product34</v>
      </c>
      <c r="H40" s="20" t="str">
        <f>VLOOKUP(inputdata!$B40,MasterData[],3,TRUE)</f>
        <v>Category04</v>
      </c>
      <c r="I40" s="20" t="str">
        <f>VLOOKUP(inputdata!$B40,MasterData[],4,TRUE)</f>
        <v>Lt</v>
      </c>
      <c r="J40" s="21">
        <f>VLOOKUP(inputdata!$B40,MasterData[],5,TRUE)</f>
        <v>55</v>
      </c>
      <c r="K40" s="21">
        <f>VLOOKUP(inputdata!$B40,MasterData[],6,TRUE)</f>
        <v>58.3</v>
      </c>
      <c r="L40" s="21">
        <f>inputdata!$J40*inputdata!$C40</f>
        <v>770</v>
      </c>
      <c r="M40" s="21">
        <f>inputdata!$K40*inputdata!$C40*(1-inputdata!$F40)</f>
        <v>816.19999999999993</v>
      </c>
      <c r="N40" s="22">
        <f>DAY(inputdata!$A40)</f>
        <v>9</v>
      </c>
      <c r="O40" s="22" t="str">
        <f>TEXT(inputdata!$A40,"mmm")</f>
        <v>Feb</v>
      </c>
      <c r="P40" s="22">
        <f>YEAR(inputdata!$A40)</f>
        <v>2021</v>
      </c>
    </row>
    <row r="41" spans="1:16" x14ac:dyDescent="0.25">
      <c r="A41" s="24">
        <v>44239</v>
      </c>
      <c r="B41" s="14" t="s">
        <v>35</v>
      </c>
      <c r="C41" s="15">
        <v>7</v>
      </c>
      <c r="D41" s="15" t="s">
        <v>12</v>
      </c>
      <c r="E41" s="15" t="s">
        <v>10</v>
      </c>
      <c r="F41" s="16">
        <v>0</v>
      </c>
      <c r="G41" s="17" t="str">
        <f>VLOOKUP(inputdata!$B41,MasterData[],2,TRUE)</f>
        <v>Product08</v>
      </c>
      <c r="H41" s="17" t="str">
        <f>VLOOKUP(inputdata!$B41,MasterData[],3,TRUE)</f>
        <v>Category01</v>
      </c>
      <c r="I41" s="17" t="str">
        <f>VLOOKUP(inputdata!$B41,MasterData[],4,TRUE)</f>
        <v>Kg</v>
      </c>
      <c r="J41" s="18">
        <f>VLOOKUP(inputdata!$B41,MasterData[],5,TRUE)</f>
        <v>83</v>
      </c>
      <c r="K41" s="18">
        <f>VLOOKUP(inputdata!$B41,MasterData[],6,TRUE)</f>
        <v>94.62</v>
      </c>
      <c r="L41" s="18">
        <f>inputdata!$J41*inputdata!$C41</f>
        <v>581</v>
      </c>
      <c r="M41" s="18">
        <f>inputdata!$K41*inputdata!$C41*(1-inputdata!$F41)</f>
        <v>662.34</v>
      </c>
      <c r="N41" s="19">
        <f>DAY(inputdata!$A41)</f>
        <v>12</v>
      </c>
      <c r="O41" s="19" t="str">
        <f>TEXT(inputdata!$A41,"mmm")</f>
        <v>Feb</v>
      </c>
      <c r="P41" s="19">
        <f>YEAR(inputdata!$A41)</f>
        <v>2021</v>
      </c>
    </row>
    <row r="42" spans="1:16" x14ac:dyDescent="0.25">
      <c r="A42" s="24">
        <v>44239</v>
      </c>
      <c r="B42" s="14" t="s">
        <v>22</v>
      </c>
      <c r="C42" s="15">
        <v>9</v>
      </c>
      <c r="D42" s="15" t="s">
        <v>8</v>
      </c>
      <c r="E42" s="15" t="s">
        <v>10</v>
      </c>
      <c r="F42" s="16">
        <v>0</v>
      </c>
      <c r="G42" s="20" t="str">
        <f>VLOOKUP(inputdata!$B42,MasterData[],2,TRUE)</f>
        <v>Product23</v>
      </c>
      <c r="H42" s="20" t="str">
        <f>VLOOKUP(inputdata!$B42,MasterData[],3,TRUE)</f>
        <v>Category03</v>
      </c>
      <c r="I42" s="20" t="str">
        <f>VLOOKUP(inputdata!$B42,MasterData[],4,TRUE)</f>
        <v>Ft</v>
      </c>
      <c r="J42" s="21">
        <f>VLOOKUP(inputdata!$B42,MasterData[],5,TRUE)</f>
        <v>141</v>
      </c>
      <c r="K42" s="21">
        <f>VLOOKUP(inputdata!$B42,MasterData[],6,TRUE)</f>
        <v>149.46</v>
      </c>
      <c r="L42" s="21">
        <f>inputdata!$J42*inputdata!$C42</f>
        <v>1269</v>
      </c>
      <c r="M42" s="21">
        <f>inputdata!$K42*inputdata!$C42*(1-inputdata!$F42)</f>
        <v>1345.14</v>
      </c>
      <c r="N42" s="22">
        <f>DAY(inputdata!$A42)</f>
        <v>12</v>
      </c>
      <c r="O42" s="22" t="str">
        <f>TEXT(inputdata!$A42,"mmm")</f>
        <v>Feb</v>
      </c>
      <c r="P42" s="22">
        <f>YEAR(inputdata!$A42)</f>
        <v>2021</v>
      </c>
    </row>
    <row r="43" spans="1:16" x14ac:dyDescent="0.25">
      <c r="A43" s="24">
        <v>44242</v>
      </c>
      <c r="B43" s="14" t="s">
        <v>36</v>
      </c>
      <c r="C43" s="15">
        <v>4</v>
      </c>
      <c r="D43" s="15" t="s">
        <v>12</v>
      </c>
      <c r="E43" s="15" t="s">
        <v>8</v>
      </c>
      <c r="F43" s="16">
        <v>0</v>
      </c>
      <c r="G43" s="17" t="str">
        <f>VLOOKUP(inputdata!$B43,MasterData[],2,TRUE)</f>
        <v>Product27</v>
      </c>
      <c r="H43" s="17" t="str">
        <f>VLOOKUP(inputdata!$B43,MasterData[],3,TRUE)</f>
        <v>Category04</v>
      </c>
      <c r="I43" s="17" t="str">
        <f>VLOOKUP(inputdata!$B43,MasterData[],4,TRUE)</f>
        <v>Lt</v>
      </c>
      <c r="J43" s="18">
        <f>VLOOKUP(inputdata!$B43,MasterData[],5,TRUE)</f>
        <v>48</v>
      </c>
      <c r="K43" s="18">
        <f>VLOOKUP(inputdata!$B43,MasterData[],6,TRUE)</f>
        <v>57.120000000000005</v>
      </c>
      <c r="L43" s="18">
        <f>inputdata!$J43*inputdata!$C43</f>
        <v>192</v>
      </c>
      <c r="M43" s="18">
        <f>inputdata!$K43*inputdata!$C43*(1-inputdata!$F43)</f>
        <v>228.48000000000002</v>
      </c>
      <c r="N43" s="19">
        <f>DAY(inputdata!$A43)</f>
        <v>15</v>
      </c>
      <c r="O43" s="19" t="str">
        <f>TEXT(inputdata!$A43,"mmm")</f>
        <v>Feb</v>
      </c>
      <c r="P43" s="19">
        <f>YEAR(inputdata!$A43)</f>
        <v>2021</v>
      </c>
    </row>
    <row r="44" spans="1:16" x14ac:dyDescent="0.25">
      <c r="A44" s="24">
        <v>44245</v>
      </c>
      <c r="B44" s="14" t="s">
        <v>37</v>
      </c>
      <c r="C44" s="15">
        <v>6</v>
      </c>
      <c r="D44" s="15" t="s">
        <v>8</v>
      </c>
      <c r="E44" s="15" t="s">
        <v>10</v>
      </c>
      <c r="F44" s="16">
        <v>0</v>
      </c>
      <c r="G44" s="20" t="str">
        <f>VLOOKUP(inputdata!$B44,MasterData[],2,TRUE)</f>
        <v>Product15</v>
      </c>
      <c r="H44" s="20" t="str">
        <f>VLOOKUP(inputdata!$B44,MasterData[],3,TRUE)</f>
        <v>Category02</v>
      </c>
      <c r="I44" s="20" t="str">
        <f>VLOOKUP(inputdata!$B44,MasterData[],4,TRUE)</f>
        <v>No.</v>
      </c>
      <c r="J44" s="21">
        <f>VLOOKUP(inputdata!$B44,MasterData[],5,TRUE)</f>
        <v>12</v>
      </c>
      <c r="K44" s="21">
        <f>VLOOKUP(inputdata!$B44,MasterData[],6,TRUE)</f>
        <v>15.719999999999999</v>
      </c>
      <c r="L44" s="21">
        <f>inputdata!$J44*inputdata!$C44</f>
        <v>72</v>
      </c>
      <c r="M44" s="21">
        <f>inputdata!$K44*inputdata!$C44*(1-inputdata!$F44)</f>
        <v>94.32</v>
      </c>
      <c r="N44" s="22">
        <f>DAY(inputdata!$A44)</f>
        <v>18</v>
      </c>
      <c r="O44" s="22" t="str">
        <f>TEXT(inputdata!$A44,"mmm")</f>
        <v>Feb</v>
      </c>
      <c r="P44" s="22">
        <f>YEAR(inputdata!$A44)</f>
        <v>2021</v>
      </c>
    </row>
    <row r="45" spans="1:16" x14ac:dyDescent="0.25">
      <c r="A45" s="24">
        <v>44247</v>
      </c>
      <c r="B45" s="14" t="s">
        <v>38</v>
      </c>
      <c r="C45" s="15">
        <v>11</v>
      </c>
      <c r="D45" s="15" t="s">
        <v>8</v>
      </c>
      <c r="E45" s="15" t="s">
        <v>10</v>
      </c>
      <c r="F45" s="16">
        <v>0</v>
      </c>
      <c r="G45" s="17" t="str">
        <f>VLOOKUP(inputdata!$B45,MasterData[],2,TRUE)</f>
        <v>Product30</v>
      </c>
      <c r="H45" s="17" t="str">
        <f>VLOOKUP(inputdata!$B45,MasterData[],3,TRUE)</f>
        <v>Category04</v>
      </c>
      <c r="I45" s="17" t="str">
        <f>VLOOKUP(inputdata!$B45,MasterData[],4,TRUE)</f>
        <v>Ft</v>
      </c>
      <c r="J45" s="18">
        <f>VLOOKUP(inputdata!$B45,MasterData[],5,TRUE)</f>
        <v>148</v>
      </c>
      <c r="K45" s="18">
        <f>VLOOKUP(inputdata!$B45,MasterData[],6,TRUE)</f>
        <v>201.28</v>
      </c>
      <c r="L45" s="18">
        <f>inputdata!$J45*inputdata!$C45</f>
        <v>1628</v>
      </c>
      <c r="M45" s="18">
        <f>inputdata!$K45*inputdata!$C45*(1-inputdata!$F45)</f>
        <v>2214.08</v>
      </c>
      <c r="N45" s="19">
        <f>DAY(inputdata!$A45)</f>
        <v>20</v>
      </c>
      <c r="O45" s="19" t="str">
        <f>TEXT(inputdata!$A45,"mmm")</f>
        <v>Feb</v>
      </c>
      <c r="P45" s="19">
        <f>YEAR(inputdata!$A45)</f>
        <v>2021</v>
      </c>
    </row>
    <row r="46" spans="1:16" x14ac:dyDescent="0.25">
      <c r="A46" s="24">
        <v>44249</v>
      </c>
      <c r="B46" s="14" t="s">
        <v>11</v>
      </c>
      <c r="C46" s="15">
        <v>5</v>
      </c>
      <c r="D46" s="15" t="s">
        <v>8</v>
      </c>
      <c r="E46" s="15" t="s">
        <v>10</v>
      </c>
      <c r="F46" s="16">
        <v>0</v>
      </c>
      <c r="G46" s="20" t="str">
        <f>VLOOKUP(inputdata!$B46,MasterData[],2,TRUE)</f>
        <v>Product13</v>
      </c>
      <c r="H46" s="20" t="str">
        <f>VLOOKUP(inputdata!$B46,MasterData[],3,TRUE)</f>
        <v>Category02</v>
      </c>
      <c r="I46" s="20" t="str">
        <f>VLOOKUP(inputdata!$B46,MasterData[],4,TRUE)</f>
        <v>Kg</v>
      </c>
      <c r="J46" s="21">
        <f>VLOOKUP(inputdata!$B46,MasterData[],5,TRUE)</f>
        <v>112</v>
      </c>
      <c r="K46" s="21">
        <f>VLOOKUP(inputdata!$B46,MasterData[],6,TRUE)</f>
        <v>122.08</v>
      </c>
      <c r="L46" s="21">
        <f>inputdata!$J46*inputdata!$C46</f>
        <v>560</v>
      </c>
      <c r="M46" s="21">
        <f>inputdata!$K46*inputdata!$C46*(1-inputdata!$F46)</f>
        <v>610.4</v>
      </c>
      <c r="N46" s="22">
        <f>DAY(inputdata!$A46)</f>
        <v>22</v>
      </c>
      <c r="O46" s="22" t="str">
        <f>TEXT(inputdata!$A46,"mmm")</f>
        <v>Feb</v>
      </c>
      <c r="P46" s="22">
        <f>YEAR(inputdata!$A46)</f>
        <v>2021</v>
      </c>
    </row>
    <row r="47" spans="1:16" x14ac:dyDescent="0.25">
      <c r="A47" s="24">
        <v>44250</v>
      </c>
      <c r="B47" s="14" t="s">
        <v>17</v>
      </c>
      <c r="C47" s="15">
        <v>3</v>
      </c>
      <c r="D47" s="15" t="s">
        <v>12</v>
      </c>
      <c r="E47" s="15" t="s">
        <v>10</v>
      </c>
      <c r="F47" s="16">
        <v>0</v>
      </c>
      <c r="G47" s="17" t="str">
        <f>VLOOKUP(inputdata!$B47,MasterData[],2,TRUE)</f>
        <v>Product25</v>
      </c>
      <c r="H47" s="17" t="str">
        <f>VLOOKUP(inputdata!$B47,MasterData[],3,TRUE)</f>
        <v>Category03</v>
      </c>
      <c r="I47" s="17" t="str">
        <f>VLOOKUP(inputdata!$B47,MasterData[],4,TRUE)</f>
        <v>No.</v>
      </c>
      <c r="J47" s="18">
        <f>VLOOKUP(inputdata!$B47,MasterData[],5,TRUE)</f>
        <v>7</v>
      </c>
      <c r="K47" s="18">
        <f>VLOOKUP(inputdata!$B47,MasterData[],6,TRUE)</f>
        <v>8.33</v>
      </c>
      <c r="L47" s="18">
        <f>inputdata!$J47*inputdata!$C47</f>
        <v>21</v>
      </c>
      <c r="M47" s="18">
        <f>inputdata!$K47*inputdata!$C47*(1-inputdata!$F47)</f>
        <v>24.990000000000002</v>
      </c>
      <c r="N47" s="19">
        <f>DAY(inputdata!$A47)</f>
        <v>23</v>
      </c>
      <c r="O47" s="19" t="str">
        <f>TEXT(inputdata!$A47,"mmm")</f>
        <v>Feb</v>
      </c>
      <c r="P47" s="19">
        <f>YEAR(inputdata!$A47)</f>
        <v>2021</v>
      </c>
    </row>
    <row r="48" spans="1:16" x14ac:dyDescent="0.25">
      <c r="A48" s="24">
        <v>44250</v>
      </c>
      <c r="B48" s="14" t="s">
        <v>34</v>
      </c>
      <c r="C48" s="15">
        <v>2</v>
      </c>
      <c r="D48" s="15" t="s">
        <v>12</v>
      </c>
      <c r="E48" s="15" t="s">
        <v>8</v>
      </c>
      <c r="F48" s="16">
        <v>0</v>
      </c>
      <c r="G48" s="20" t="str">
        <f>VLOOKUP(inputdata!$B48,MasterData[],2,TRUE)</f>
        <v>Product05</v>
      </c>
      <c r="H48" s="20" t="str">
        <f>VLOOKUP(inputdata!$B48,MasterData[],3,TRUE)</f>
        <v>Category01</v>
      </c>
      <c r="I48" s="20" t="str">
        <f>VLOOKUP(inputdata!$B48,MasterData[],4,TRUE)</f>
        <v>Ft</v>
      </c>
      <c r="J48" s="21">
        <f>VLOOKUP(inputdata!$B48,MasterData[],5,TRUE)</f>
        <v>133</v>
      </c>
      <c r="K48" s="21">
        <f>VLOOKUP(inputdata!$B48,MasterData[],6,TRUE)</f>
        <v>155.61000000000001</v>
      </c>
      <c r="L48" s="21">
        <f>inputdata!$J48*inputdata!$C48</f>
        <v>266</v>
      </c>
      <c r="M48" s="21">
        <f>inputdata!$K48*inputdata!$C48*(1-inputdata!$F48)</f>
        <v>311.22000000000003</v>
      </c>
      <c r="N48" s="22">
        <f>DAY(inputdata!$A48)</f>
        <v>23</v>
      </c>
      <c r="O48" s="22" t="str">
        <f>TEXT(inputdata!$A48,"mmm")</f>
        <v>Feb</v>
      </c>
      <c r="P48" s="22">
        <f>YEAR(inputdata!$A48)</f>
        <v>2021</v>
      </c>
    </row>
    <row r="49" spans="1:16" x14ac:dyDescent="0.25">
      <c r="A49" s="24">
        <v>44252</v>
      </c>
      <c r="B49" s="14" t="s">
        <v>39</v>
      </c>
      <c r="C49" s="15">
        <v>4</v>
      </c>
      <c r="D49" s="15" t="s">
        <v>7</v>
      </c>
      <c r="E49" s="15" t="s">
        <v>8</v>
      </c>
      <c r="F49" s="16">
        <v>0</v>
      </c>
      <c r="G49" s="17" t="str">
        <f>VLOOKUP(inputdata!$B49,MasterData[],2,TRUE)</f>
        <v>Product02</v>
      </c>
      <c r="H49" s="17" t="str">
        <f>VLOOKUP(inputdata!$B49,MasterData[],3,TRUE)</f>
        <v>Category01</v>
      </c>
      <c r="I49" s="17" t="str">
        <f>VLOOKUP(inputdata!$B49,MasterData[],4,TRUE)</f>
        <v>Kg</v>
      </c>
      <c r="J49" s="18">
        <f>VLOOKUP(inputdata!$B49,MasterData[],5,TRUE)</f>
        <v>105</v>
      </c>
      <c r="K49" s="18">
        <f>VLOOKUP(inputdata!$B49,MasterData[],6,TRUE)</f>
        <v>142.80000000000001</v>
      </c>
      <c r="L49" s="18">
        <f>inputdata!$J49*inputdata!$C49</f>
        <v>420</v>
      </c>
      <c r="M49" s="18">
        <f>inputdata!$K49*inputdata!$C49*(1-inputdata!$F49)</f>
        <v>571.20000000000005</v>
      </c>
      <c r="N49" s="19">
        <f>DAY(inputdata!$A49)</f>
        <v>25</v>
      </c>
      <c r="O49" s="19" t="str">
        <f>TEXT(inputdata!$A49,"mmm")</f>
        <v>Feb</v>
      </c>
      <c r="P49" s="19">
        <f>YEAR(inputdata!$A49)</f>
        <v>2021</v>
      </c>
    </row>
    <row r="50" spans="1:16" x14ac:dyDescent="0.25">
      <c r="A50" s="24">
        <v>44252</v>
      </c>
      <c r="B50" s="14" t="s">
        <v>28</v>
      </c>
      <c r="C50" s="15">
        <v>11</v>
      </c>
      <c r="D50" s="15" t="s">
        <v>8</v>
      </c>
      <c r="E50" s="15" t="s">
        <v>10</v>
      </c>
      <c r="F50" s="16">
        <v>0</v>
      </c>
      <c r="G50" s="20" t="str">
        <f>VLOOKUP(inputdata!$B50,MasterData[],2,TRUE)</f>
        <v>Product32</v>
      </c>
      <c r="H50" s="20" t="str">
        <f>VLOOKUP(inputdata!$B50,MasterData[],3,TRUE)</f>
        <v>Category04</v>
      </c>
      <c r="I50" s="20" t="str">
        <f>VLOOKUP(inputdata!$B50,MasterData[],4,TRUE)</f>
        <v>Kg</v>
      </c>
      <c r="J50" s="21">
        <f>VLOOKUP(inputdata!$B50,MasterData[],5,TRUE)</f>
        <v>89</v>
      </c>
      <c r="K50" s="21">
        <f>VLOOKUP(inputdata!$B50,MasterData[],6,TRUE)</f>
        <v>117.48</v>
      </c>
      <c r="L50" s="21">
        <f>inputdata!$J50*inputdata!$C50</f>
        <v>979</v>
      </c>
      <c r="M50" s="21">
        <f>inputdata!$K50*inputdata!$C50*(1-inputdata!$F50)</f>
        <v>1292.28</v>
      </c>
      <c r="N50" s="22">
        <f>DAY(inputdata!$A50)</f>
        <v>25</v>
      </c>
      <c r="O50" s="22" t="str">
        <f>TEXT(inputdata!$A50,"mmm")</f>
        <v>Feb</v>
      </c>
      <c r="P50" s="22">
        <f>YEAR(inputdata!$A50)</f>
        <v>2021</v>
      </c>
    </row>
    <row r="51" spans="1:16" x14ac:dyDescent="0.25">
      <c r="A51" s="24">
        <v>44252</v>
      </c>
      <c r="B51" s="14" t="s">
        <v>38</v>
      </c>
      <c r="C51" s="15">
        <v>2</v>
      </c>
      <c r="D51" s="15" t="s">
        <v>12</v>
      </c>
      <c r="E51" s="15" t="s">
        <v>8</v>
      </c>
      <c r="F51" s="16">
        <v>0</v>
      </c>
      <c r="G51" s="17" t="str">
        <f>VLOOKUP(inputdata!$B51,MasterData[],2,TRUE)</f>
        <v>Product30</v>
      </c>
      <c r="H51" s="17" t="str">
        <f>VLOOKUP(inputdata!$B51,MasterData[],3,TRUE)</f>
        <v>Category04</v>
      </c>
      <c r="I51" s="17" t="str">
        <f>VLOOKUP(inputdata!$B51,MasterData[],4,TRUE)</f>
        <v>Ft</v>
      </c>
      <c r="J51" s="18">
        <f>VLOOKUP(inputdata!$B51,MasterData[],5,TRUE)</f>
        <v>148</v>
      </c>
      <c r="K51" s="18">
        <f>VLOOKUP(inputdata!$B51,MasterData[],6,TRUE)</f>
        <v>201.28</v>
      </c>
      <c r="L51" s="18">
        <f>inputdata!$J51*inputdata!$C51</f>
        <v>296</v>
      </c>
      <c r="M51" s="18">
        <f>inputdata!$K51*inputdata!$C51*(1-inputdata!$F51)</f>
        <v>402.56</v>
      </c>
      <c r="N51" s="19">
        <f>DAY(inputdata!$A51)</f>
        <v>25</v>
      </c>
      <c r="O51" s="19" t="str">
        <f>TEXT(inputdata!$A51,"mmm")</f>
        <v>Feb</v>
      </c>
      <c r="P51" s="19">
        <f>YEAR(inputdata!$A51)</f>
        <v>2021</v>
      </c>
    </row>
    <row r="52" spans="1:16" x14ac:dyDescent="0.25">
      <c r="A52" s="24">
        <v>44254</v>
      </c>
      <c r="B52" s="14" t="s">
        <v>40</v>
      </c>
      <c r="C52" s="15">
        <v>11</v>
      </c>
      <c r="D52" s="15" t="s">
        <v>7</v>
      </c>
      <c r="E52" s="15" t="s">
        <v>8</v>
      </c>
      <c r="F52" s="16">
        <v>0</v>
      </c>
      <c r="G52" s="20" t="str">
        <f>VLOOKUP(inputdata!$B52,MasterData[],2,TRUE)</f>
        <v>Product18</v>
      </c>
      <c r="H52" s="20" t="str">
        <f>VLOOKUP(inputdata!$B52,MasterData[],3,TRUE)</f>
        <v>Category02</v>
      </c>
      <c r="I52" s="20" t="str">
        <f>VLOOKUP(inputdata!$B52,MasterData[],4,TRUE)</f>
        <v>No.</v>
      </c>
      <c r="J52" s="21">
        <f>VLOOKUP(inputdata!$B52,MasterData[],5,TRUE)</f>
        <v>37</v>
      </c>
      <c r="K52" s="21">
        <f>VLOOKUP(inputdata!$B52,MasterData[],6,TRUE)</f>
        <v>49.21</v>
      </c>
      <c r="L52" s="21">
        <f>inputdata!$J52*inputdata!$C52</f>
        <v>407</v>
      </c>
      <c r="M52" s="21">
        <f>inputdata!$K52*inputdata!$C52*(1-inputdata!$F52)</f>
        <v>541.31000000000006</v>
      </c>
      <c r="N52" s="22">
        <f>DAY(inputdata!$A52)</f>
        <v>27</v>
      </c>
      <c r="O52" s="22" t="str">
        <f>TEXT(inputdata!$A52,"mmm")</f>
        <v>Feb</v>
      </c>
      <c r="P52" s="22">
        <f>YEAR(inputdata!$A52)</f>
        <v>2021</v>
      </c>
    </row>
    <row r="53" spans="1:16" x14ac:dyDescent="0.25">
      <c r="A53" s="24">
        <v>44258</v>
      </c>
      <c r="B53" s="14" t="s">
        <v>41</v>
      </c>
      <c r="C53" s="15">
        <v>1</v>
      </c>
      <c r="D53" s="15" t="s">
        <v>12</v>
      </c>
      <c r="E53" s="15" t="s">
        <v>8</v>
      </c>
      <c r="F53" s="16">
        <v>0</v>
      </c>
      <c r="G53" s="17" t="str">
        <f>VLOOKUP(inputdata!$B53,MasterData[],2,TRUE)</f>
        <v>Product11</v>
      </c>
      <c r="H53" s="17" t="str">
        <f>VLOOKUP(inputdata!$B53,MasterData[],3,TRUE)</f>
        <v>Category02</v>
      </c>
      <c r="I53" s="17" t="str">
        <f>VLOOKUP(inputdata!$B53,MasterData[],4,TRUE)</f>
        <v>Lt</v>
      </c>
      <c r="J53" s="18">
        <f>VLOOKUP(inputdata!$B53,MasterData[],5,TRUE)</f>
        <v>44</v>
      </c>
      <c r="K53" s="18">
        <f>VLOOKUP(inputdata!$B53,MasterData[],6,TRUE)</f>
        <v>48.4</v>
      </c>
      <c r="L53" s="18">
        <f>inputdata!$J53*inputdata!$C53</f>
        <v>44</v>
      </c>
      <c r="M53" s="18">
        <f>inputdata!$K53*inputdata!$C53*(1-inputdata!$F53)</f>
        <v>48.4</v>
      </c>
      <c r="N53" s="19">
        <f>DAY(inputdata!$A53)</f>
        <v>3</v>
      </c>
      <c r="O53" s="19" t="str">
        <f>TEXT(inputdata!$A53,"mmm")</f>
        <v>Mar</v>
      </c>
      <c r="P53" s="19">
        <f>YEAR(inputdata!$A53)</f>
        <v>2021</v>
      </c>
    </row>
    <row r="54" spans="1:16" x14ac:dyDescent="0.25">
      <c r="A54" s="24">
        <v>44262</v>
      </c>
      <c r="B54" s="14" t="s">
        <v>42</v>
      </c>
      <c r="C54" s="15">
        <v>9</v>
      </c>
      <c r="D54" s="15" t="s">
        <v>12</v>
      </c>
      <c r="E54" s="15" t="s">
        <v>10</v>
      </c>
      <c r="F54" s="16">
        <v>0</v>
      </c>
      <c r="G54" s="20" t="str">
        <f>VLOOKUP(inputdata!$B54,MasterData[],2,TRUE)</f>
        <v>Product21</v>
      </c>
      <c r="H54" s="20" t="str">
        <f>VLOOKUP(inputdata!$B54,MasterData[],3,TRUE)</f>
        <v>Category03</v>
      </c>
      <c r="I54" s="20" t="str">
        <f>VLOOKUP(inputdata!$B54,MasterData[],4,TRUE)</f>
        <v>Ft</v>
      </c>
      <c r="J54" s="21">
        <f>VLOOKUP(inputdata!$B54,MasterData[],5,TRUE)</f>
        <v>126</v>
      </c>
      <c r="K54" s="21">
        <f>VLOOKUP(inputdata!$B54,MasterData[],6,TRUE)</f>
        <v>162.54</v>
      </c>
      <c r="L54" s="21">
        <f>inputdata!$J54*inputdata!$C54</f>
        <v>1134</v>
      </c>
      <c r="M54" s="21">
        <f>inputdata!$K54*inputdata!$C54*(1-inputdata!$F54)</f>
        <v>1462.86</v>
      </c>
      <c r="N54" s="22">
        <f>DAY(inputdata!$A54)</f>
        <v>7</v>
      </c>
      <c r="O54" s="22" t="str">
        <f>TEXT(inputdata!$A54,"mmm")</f>
        <v>Mar</v>
      </c>
      <c r="P54" s="22">
        <f>YEAR(inputdata!$A54)</f>
        <v>2021</v>
      </c>
    </row>
    <row r="55" spans="1:16" x14ac:dyDescent="0.25">
      <c r="A55" s="24">
        <v>44263</v>
      </c>
      <c r="B55" s="14" t="s">
        <v>36</v>
      </c>
      <c r="C55" s="15">
        <v>6</v>
      </c>
      <c r="D55" s="15" t="s">
        <v>8</v>
      </c>
      <c r="E55" s="15" t="s">
        <v>10</v>
      </c>
      <c r="F55" s="16">
        <v>0</v>
      </c>
      <c r="G55" s="17" t="str">
        <f>VLOOKUP(inputdata!$B55,MasterData[],2,TRUE)</f>
        <v>Product27</v>
      </c>
      <c r="H55" s="17" t="str">
        <f>VLOOKUP(inputdata!$B55,MasterData[],3,TRUE)</f>
        <v>Category04</v>
      </c>
      <c r="I55" s="17" t="str">
        <f>VLOOKUP(inputdata!$B55,MasterData[],4,TRUE)</f>
        <v>Lt</v>
      </c>
      <c r="J55" s="18">
        <f>VLOOKUP(inputdata!$B55,MasterData[],5,TRUE)</f>
        <v>48</v>
      </c>
      <c r="K55" s="18">
        <f>VLOOKUP(inputdata!$B55,MasterData[],6,TRUE)</f>
        <v>57.120000000000005</v>
      </c>
      <c r="L55" s="18">
        <f>inputdata!$J55*inputdata!$C55</f>
        <v>288</v>
      </c>
      <c r="M55" s="18">
        <f>inputdata!$K55*inputdata!$C55*(1-inputdata!$F55)</f>
        <v>342.72</v>
      </c>
      <c r="N55" s="19">
        <f>DAY(inputdata!$A55)</f>
        <v>8</v>
      </c>
      <c r="O55" s="19" t="str">
        <f>TEXT(inputdata!$A55,"mmm")</f>
        <v>Mar</v>
      </c>
      <c r="P55" s="19">
        <f>YEAR(inputdata!$A55)</f>
        <v>2021</v>
      </c>
    </row>
    <row r="56" spans="1:16" x14ac:dyDescent="0.25">
      <c r="A56" s="24">
        <v>44263</v>
      </c>
      <c r="B56" s="14" t="s">
        <v>21</v>
      </c>
      <c r="C56" s="15">
        <v>9</v>
      </c>
      <c r="D56" s="15" t="s">
        <v>8</v>
      </c>
      <c r="E56" s="15" t="s">
        <v>8</v>
      </c>
      <c r="F56" s="16">
        <v>0</v>
      </c>
      <c r="G56" s="20" t="str">
        <f>VLOOKUP(inputdata!$B56,MasterData[],2,TRUE)</f>
        <v>Product44</v>
      </c>
      <c r="H56" s="20" t="str">
        <f>VLOOKUP(inputdata!$B56,MasterData[],3,TRUE)</f>
        <v>Category05</v>
      </c>
      <c r="I56" s="20" t="str">
        <f>VLOOKUP(inputdata!$B56,MasterData[],4,TRUE)</f>
        <v>Kg</v>
      </c>
      <c r="J56" s="21">
        <f>VLOOKUP(inputdata!$B56,MasterData[],5,TRUE)</f>
        <v>76</v>
      </c>
      <c r="K56" s="21">
        <f>VLOOKUP(inputdata!$B56,MasterData[],6,TRUE)</f>
        <v>82.08</v>
      </c>
      <c r="L56" s="21">
        <f>inputdata!$J56*inputdata!$C56</f>
        <v>684</v>
      </c>
      <c r="M56" s="21">
        <f>inputdata!$K56*inputdata!$C56*(1-inputdata!$F56)</f>
        <v>738.72</v>
      </c>
      <c r="N56" s="22">
        <f>DAY(inputdata!$A56)</f>
        <v>8</v>
      </c>
      <c r="O56" s="22" t="str">
        <f>TEXT(inputdata!$A56,"mmm")</f>
        <v>Mar</v>
      </c>
      <c r="P56" s="22">
        <f>YEAR(inputdata!$A56)</f>
        <v>2021</v>
      </c>
    </row>
    <row r="57" spans="1:16" x14ac:dyDescent="0.25">
      <c r="A57" s="24">
        <v>44264</v>
      </c>
      <c r="B57" s="14" t="s">
        <v>29</v>
      </c>
      <c r="C57" s="15">
        <v>6</v>
      </c>
      <c r="D57" s="15" t="s">
        <v>7</v>
      </c>
      <c r="E57" s="15" t="s">
        <v>8</v>
      </c>
      <c r="F57" s="16">
        <v>0</v>
      </c>
      <c r="G57" s="17" t="str">
        <f>VLOOKUP(inputdata!$B57,MasterData[],2,TRUE)</f>
        <v>Product29</v>
      </c>
      <c r="H57" s="17" t="str">
        <f>VLOOKUP(inputdata!$B57,MasterData[],3,TRUE)</f>
        <v>Category04</v>
      </c>
      <c r="I57" s="17" t="str">
        <f>VLOOKUP(inputdata!$B57,MasterData[],4,TRUE)</f>
        <v>Lt</v>
      </c>
      <c r="J57" s="18">
        <f>VLOOKUP(inputdata!$B57,MasterData[],5,TRUE)</f>
        <v>47</v>
      </c>
      <c r="K57" s="18">
        <f>VLOOKUP(inputdata!$B57,MasterData[],6,TRUE)</f>
        <v>53.11</v>
      </c>
      <c r="L57" s="18">
        <f>inputdata!$J57*inputdata!$C57</f>
        <v>282</v>
      </c>
      <c r="M57" s="18">
        <f>inputdata!$K57*inputdata!$C57*(1-inputdata!$F57)</f>
        <v>318.65999999999997</v>
      </c>
      <c r="N57" s="19">
        <f>DAY(inputdata!$A57)</f>
        <v>9</v>
      </c>
      <c r="O57" s="19" t="str">
        <f>TEXT(inputdata!$A57,"mmm")</f>
        <v>Mar</v>
      </c>
      <c r="P57" s="19">
        <f>YEAR(inputdata!$A57)</f>
        <v>2021</v>
      </c>
    </row>
    <row r="58" spans="1:16" x14ac:dyDescent="0.25">
      <c r="A58" s="24">
        <v>44266</v>
      </c>
      <c r="B58" s="14" t="s">
        <v>17</v>
      </c>
      <c r="C58" s="15">
        <v>11</v>
      </c>
      <c r="D58" s="15" t="s">
        <v>12</v>
      </c>
      <c r="E58" s="15" t="s">
        <v>10</v>
      </c>
      <c r="F58" s="16">
        <v>0</v>
      </c>
      <c r="G58" s="20" t="str">
        <f>VLOOKUP(inputdata!$B58,MasterData[],2,TRUE)</f>
        <v>Product25</v>
      </c>
      <c r="H58" s="20" t="str">
        <f>VLOOKUP(inputdata!$B58,MasterData[],3,TRUE)</f>
        <v>Category03</v>
      </c>
      <c r="I58" s="20" t="str">
        <f>VLOOKUP(inputdata!$B58,MasterData[],4,TRUE)</f>
        <v>No.</v>
      </c>
      <c r="J58" s="21">
        <f>VLOOKUP(inputdata!$B58,MasterData[],5,TRUE)</f>
        <v>7</v>
      </c>
      <c r="K58" s="21">
        <f>VLOOKUP(inputdata!$B58,MasterData[],6,TRUE)</f>
        <v>8.33</v>
      </c>
      <c r="L58" s="21">
        <f>inputdata!$J58*inputdata!$C58</f>
        <v>77</v>
      </c>
      <c r="M58" s="21">
        <f>inputdata!$K58*inputdata!$C58*(1-inputdata!$F58)</f>
        <v>91.63</v>
      </c>
      <c r="N58" s="22">
        <f>DAY(inputdata!$A58)</f>
        <v>11</v>
      </c>
      <c r="O58" s="22" t="str">
        <f>TEXT(inputdata!$A58,"mmm")</f>
        <v>Mar</v>
      </c>
      <c r="P58" s="22">
        <f>YEAR(inputdata!$A58)</f>
        <v>2021</v>
      </c>
    </row>
    <row r="59" spans="1:16" x14ac:dyDescent="0.25">
      <c r="A59" s="24">
        <v>44268</v>
      </c>
      <c r="B59" s="14" t="s">
        <v>43</v>
      </c>
      <c r="C59" s="15">
        <v>10</v>
      </c>
      <c r="D59" s="15" t="s">
        <v>7</v>
      </c>
      <c r="E59" s="15" t="s">
        <v>10</v>
      </c>
      <c r="F59" s="16">
        <v>0</v>
      </c>
      <c r="G59" s="17" t="str">
        <f>VLOOKUP(inputdata!$B59,MasterData[],2,TRUE)</f>
        <v>Product28</v>
      </c>
      <c r="H59" s="17" t="str">
        <f>VLOOKUP(inputdata!$B59,MasterData[],3,TRUE)</f>
        <v>Category04</v>
      </c>
      <c r="I59" s="17" t="str">
        <f>VLOOKUP(inputdata!$B59,MasterData[],4,TRUE)</f>
        <v>No.</v>
      </c>
      <c r="J59" s="18">
        <f>VLOOKUP(inputdata!$B59,MasterData[],5,TRUE)</f>
        <v>37</v>
      </c>
      <c r="K59" s="18">
        <f>VLOOKUP(inputdata!$B59,MasterData[],6,TRUE)</f>
        <v>41.81</v>
      </c>
      <c r="L59" s="18">
        <f>inputdata!$J59*inputdata!$C59</f>
        <v>370</v>
      </c>
      <c r="M59" s="18">
        <f>inputdata!$K59*inputdata!$C59*(1-inputdata!$F59)</f>
        <v>418.1</v>
      </c>
      <c r="N59" s="19">
        <f>DAY(inputdata!$A59)</f>
        <v>13</v>
      </c>
      <c r="O59" s="19" t="str">
        <f>TEXT(inputdata!$A59,"mmm")</f>
        <v>Mar</v>
      </c>
      <c r="P59" s="19">
        <f>YEAR(inputdata!$A59)</f>
        <v>2021</v>
      </c>
    </row>
    <row r="60" spans="1:16" x14ac:dyDescent="0.25">
      <c r="A60" s="24">
        <v>44270</v>
      </c>
      <c r="B60" s="14" t="s">
        <v>44</v>
      </c>
      <c r="C60" s="15">
        <v>11</v>
      </c>
      <c r="D60" s="15" t="s">
        <v>8</v>
      </c>
      <c r="E60" s="15" t="s">
        <v>10</v>
      </c>
      <c r="F60" s="16">
        <v>0</v>
      </c>
      <c r="G60" s="20" t="str">
        <f>VLOOKUP(inputdata!$B60,MasterData[],2,TRUE)</f>
        <v>Product39</v>
      </c>
      <c r="H60" s="20" t="str">
        <f>VLOOKUP(inputdata!$B60,MasterData[],3,TRUE)</f>
        <v>Category05</v>
      </c>
      <c r="I60" s="20" t="str">
        <f>VLOOKUP(inputdata!$B60,MasterData[],4,TRUE)</f>
        <v>No.</v>
      </c>
      <c r="J60" s="21">
        <f>VLOOKUP(inputdata!$B60,MasterData[],5,TRUE)</f>
        <v>37</v>
      </c>
      <c r="K60" s="21">
        <f>VLOOKUP(inputdata!$B60,MasterData[],6,TRUE)</f>
        <v>42.55</v>
      </c>
      <c r="L60" s="21">
        <f>inputdata!$J60*inputdata!$C60</f>
        <v>407</v>
      </c>
      <c r="M60" s="21">
        <f>inputdata!$K60*inputdata!$C60*(1-inputdata!$F60)</f>
        <v>468.04999999999995</v>
      </c>
      <c r="N60" s="22">
        <f>DAY(inputdata!$A60)</f>
        <v>15</v>
      </c>
      <c r="O60" s="22" t="str">
        <f>TEXT(inputdata!$A60,"mmm")</f>
        <v>Mar</v>
      </c>
      <c r="P60" s="22">
        <f>YEAR(inputdata!$A60)</f>
        <v>2021</v>
      </c>
    </row>
    <row r="61" spans="1:16" x14ac:dyDescent="0.25">
      <c r="A61" s="24">
        <v>44271</v>
      </c>
      <c r="B61" s="14" t="s">
        <v>45</v>
      </c>
      <c r="C61" s="15">
        <v>14</v>
      </c>
      <c r="D61" s="15" t="s">
        <v>12</v>
      </c>
      <c r="E61" s="15" t="s">
        <v>10</v>
      </c>
      <c r="F61" s="16">
        <v>0</v>
      </c>
      <c r="G61" s="17" t="str">
        <f>VLOOKUP(inputdata!$B61,MasterData[],2,TRUE)</f>
        <v>Product12</v>
      </c>
      <c r="H61" s="17" t="str">
        <f>VLOOKUP(inputdata!$B61,MasterData[],3,TRUE)</f>
        <v>Category02</v>
      </c>
      <c r="I61" s="17" t="str">
        <f>VLOOKUP(inputdata!$B61,MasterData[],4,TRUE)</f>
        <v>Kg</v>
      </c>
      <c r="J61" s="18">
        <f>VLOOKUP(inputdata!$B61,MasterData[],5,TRUE)</f>
        <v>73</v>
      </c>
      <c r="K61" s="18">
        <f>VLOOKUP(inputdata!$B61,MasterData[],6,TRUE)</f>
        <v>94.17</v>
      </c>
      <c r="L61" s="18">
        <f>inputdata!$J61*inputdata!$C61</f>
        <v>1022</v>
      </c>
      <c r="M61" s="18">
        <f>inputdata!$K61*inputdata!$C61*(1-inputdata!$F61)</f>
        <v>1318.38</v>
      </c>
      <c r="N61" s="19">
        <f>DAY(inputdata!$A61)</f>
        <v>16</v>
      </c>
      <c r="O61" s="19" t="str">
        <f>TEXT(inputdata!$A61,"mmm")</f>
        <v>Mar</v>
      </c>
      <c r="P61" s="19">
        <f>YEAR(inputdata!$A61)</f>
        <v>2021</v>
      </c>
    </row>
    <row r="62" spans="1:16" x14ac:dyDescent="0.25">
      <c r="A62" s="24">
        <v>44273</v>
      </c>
      <c r="B62" s="14" t="s">
        <v>20</v>
      </c>
      <c r="C62" s="15">
        <v>8</v>
      </c>
      <c r="D62" s="15" t="s">
        <v>7</v>
      </c>
      <c r="E62" s="15" t="s">
        <v>10</v>
      </c>
      <c r="F62" s="16">
        <v>0</v>
      </c>
      <c r="G62" s="20" t="str">
        <f>VLOOKUP(inputdata!$B62,MasterData[],2,TRUE)</f>
        <v>Product42</v>
      </c>
      <c r="H62" s="20" t="str">
        <f>VLOOKUP(inputdata!$B62,MasterData[],3,TRUE)</f>
        <v>Category05</v>
      </c>
      <c r="I62" s="20" t="str">
        <f>VLOOKUP(inputdata!$B62,MasterData[],4,TRUE)</f>
        <v>Ft</v>
      </c>
      <c r="J62" s="21">
        <f>VLOOKUP(inputdata!$B62,MasterData[],5,TRUE)</f>
        <v>120</v>
      </c>
      <c r="K62" s="21">
        <f>VLOOKUP(inputdata!$B62,MasterData[],6,TRUE)</f>
        <v>162</v>
      </c>
      <c r="L62" s="21">
        <f>inputdata!$J62*inputdata!$C62</f>
        <v>960</v>
      </c>
      <c r="M62" s="21">
        <f>inputdata!$K62*inputdata!$C62*(1-inputdata!$F62)</f>
        <v>1296</v>
      </c>
      <c r="N62" s="22">
        <f>DAY(inputdata!$A62)</f>
        <v>18</v>
      </c>
      <c r="O62" s="22" t="str">
        <f>TEXT(inputdata!$A62,"mmm")</f>
        <v>Mar</v>
      </c>
      <c r="P62" s="22">
        <f>YEAR(inputdata!$A62)</f>
        <v>2021</v>
      </c>
    </row>
    <row r="63" spans="1:16" x14ac:dyDescent="0.25">
      <c r="A63" s="24">
        <v>44274</v>
      </c>
      <c r="B63" s="14" t="s">
        <v>43</v>
      </c>
      <c r="C63" s="15">
        <v>9</v>
      </c>
      <c r="D63" s="15" t="s">
        <v>8</v>
      </c>
      <c r="E63" s="15" t="s">
        <v>10</v>
      </c>
      <c r="F63" s="16">
        <v>0</v>
      </c>
      <c r="G63" s="17" t="str">
        <f>VLOOKUP(inputdata!$B63,MasterData[],2,TRUE)</f>
        <v>Product28</v>
      </c>
      <c r="H63" s="17" t="str">
        <f>VLOOKUP(inputdata!$B63,MasterData[],3,TRUE)</f>
        <v>Category04</v>
      </c>
      <c r="I63" s="17" t="str">
        <f>VLOOKUP(inputdata!$B63,MasterData[],4,TRUE)</f>
        <v>No.</v>
      </c>
      <c r="J63" s="18">
        <f>VLOOKUP(inputdata!$B63,MasterData[],5,TRUE)</f>
        <v>37</v>
      </c>
      <c r="K63" s="18">
        <f>VLOOKUP(inputdata!$B63,MasterData[],6,TRUE)</f>
        <v>41.81</v>
      </c>
      <c r="L63" s="18">
        <f>inputdata!$J63*inputdata!$C63</f>
        <v>333</v>
      </c>
      <c r="M63" s="18">
        <f>inputdata!$K63*inputdata!$C63*(1-inputdata!$F63)</f>
        <v>376.29</v>
      </c>
      <c r="N63" s="19">
        <f>DAY(inputdata!$A63)</f>
        <v>19</v>
      </c>
      <c r="O63" s="19" t="str">
        <f>TEXT(inputdata!$A63,"mmm")</f>
        <v>Mar</v>
      </c>
      <c r="P63" s="19">
        <f>YEAR(inputdata!$A63)</f>
        <v>2021</v>
      </c>
    </row>
    <row r="64" spans="1:16" x14ac:dyDescent="0.25">
      <c r="A64" s="24">
        <v>44276</v>
      </c>
      <c r="B64" s="14" t="s">
        <v>24</v>
      </c>
      <c r="C64" s="15">
        <v>13</v>
      </c>
      <c r="D64" s="15" t="s">
        <v>8</v>
      </c>
      <c r="E64" s="15" t="s">
        <v>8</v>
      </c>
      <c r="F64" s="16">
        <v>0</v>
      </c>
      <c r="G64" s="20" t="str">
        <f>VLOOKUP(inputdata!$B64,MasterData[],2,TRUE)</f>
        <v>Product20</v>
      </c>
      <c r="H64" s="20" t="str">
        <f>VLOOKUP(inputdata!$B64,MasterData[],3,TRUE)</f>
        <v>Category03</v>
      </c>
      <c r="I64" s="20" t="str">
        <f>VLOOKUP(inputdata!$B64,MasterData[],4,TRUE)</f>
        <v>Lt</v>
      </c>
      <c r="J64" s="21">
        <f>VLOOKUP(inputdata!$B64,MasterData[],5,TRUE)</f>
        <v>61</v>
      </c>
      <c r="K64" s="21">
        <f>VLOOKUP(inputdata!$B64,MasterData[],6,TRUE)</f>
        <v>76.25</v>
      </c>
      <c r="L64" s="21">
        <f>inputdata!$J64*inputdata!$C64</f>
        <v>793</v>
      </c>
      <c r="M64" s="21">
        <f>inputdata!$K64*inputdata!$C64*(1-inputdata!$F64)</f>
        <v>991.25</v>
      </c>
      <c r="N64" s="22">
        <f>DAY(inputdata!$A64)</f>
        <v>21</v>
      </c>
      <c r="O64" s="22" t="str">
        <f>TEXT(inputdata!$A64,"mmm")</f>
        <v>Mar</v>
      </c>
      <c r="P64" s="22">
        <f>YEAR(inputdata!$A64)</f>
        <v>2021</v>
      </c>
    </row>
    <row r="65" spans="1:16" x14ac:dyDescent="0.25">
      <c r="A65" s="24">
        <v>44276</v>
      </c>
      <c r="B65" s="14" t="s">
        <v>44</v>
      </c>
      <c r="C65" s="15">
        <v>7</v>
      </c>
      <c r="D65" s="15" t="s">
        <v>12</v>
      </c>
      <c r="E65" s="15" t="s">
        <v>8</v>
      </c>
      <c r="F65" s="16">
        <v>0</v>
      </c>
      <c r="G65" s="17" t="str">
        <f>VLOOKUP(inputdata!$B65,MasterData[],2,TRUE)</f>
        <v>Product39</v>
      </c>
      <c r="H65" s="17" t="str">
        <f>VLOOKUP(inputdata!$B65,MasterData[],3,TRUE)</f>
        <v>Category05</v>
      </c>
      <c r="I65" s="17" t="str">
        <f>VLOOKUP(inputdata!$B65,MasterData[],4,TRUE)</f>
        <v>No.</v>
      </c>
      <c r="J65" s="18">
        <f>VLOOKUP(inputdata!$B65,MasterData[],5,TRUE)</f>
        <v>37</v>
      </c>
      <c r="K65" s="18">
        <f>VLOOKUP(inputdata!$B65,MasterData[],6,TRUE)</f>
        <v>42.55</v>
      </c>
      <c r="L65" s="18">
        <f>inputdata!$J65*inputdata!$C65</f>
        <v>259</v>
      </c>
      <c r="M65" s="18">
        <f>inputdata!$K65*inputdata!$C65*(1-inputdata!$F65)</f>
        <v>297.84999999999997</v>
      </c>
      <c r="N65" s="19">
        <f>DAY(inputdata!$A65)</f>
        <v>21</v>
      </c>
      <c r="O65" s="19" t="str">
        <f>TEXT(inputdata!$A65,"mmm")</f>
        <v>Mar</v>
      </c>
      <c r="P65" s="19">
        <f>YEAR(inputdata!$A65)</f>
        <v>2021</v>
      </c>
    </row>
    <row r="66" spans="1:16" x14ac:dyDescent="0.25">
      <c r="A66" s="24">
        <v>44277</v>
      </c>
      <c r="B66" s="14" t="s">
        <v>39</v>
      </c>
      <c r="C66" s="15">
        <v>8</v>
      </c>
      <c r="D66" s="15" t="s">
        <v>8</v>
      </c>
      <c r="E66" s="15" t="s">
        <v>8</v>
      </c>
      <c r="F66" s="16">
        <v>0</v>
      </c>
      <c r="G66" s="20" t="str">
        <f>VLOOKUP(inputdata!$B66,MasterData[],2,TRUE)</f>
        <v>Product02</v>
      </c>
      <c r="H66" s="20" t="str">
        <f>VLOOKUP(inputdata!$B66,MasterData[],3,TRUE)</f>
        <v>Category01</v>
      </c>
      <c r="I66" s="20" t="str">
        <f>VLOOKUP(inputdata!$B66,MasterData[],4,TRUE)</f>
        <v>Kg</v>
      </c>
      <c r="J66" s="21">
        <f>VLOOKUP(inputdata!$B66,MasterData[],5,TRUE)</f>
        <v>105</v>
      </c>
      <c r="K66" s="21">
        <f>VLOOKUP(inputdata!$B66,MasterData[],6,TRUE)</f>
        <v>142.80000000000001</v>
      </c>
      <c r="L66" s="21">
        <f>inputdata!$J66*inputdata!$C66</f>
        <v>840</v>
      </c>
      <c r="M66" s="21">
        <f>inputdata!$K66*inputdata!$C66*(1-inputdata!$F66)</f>
        <v>1142.4000000000001</v>
      </c>
      <c r="N66" s="22">
        <f>DAY(inputdata!$A66)</f>
        <v>22</v>
      </c>
      <c r="O66" s="22" t="str">
        <f>TEXT(inputdata!$A66,"mmm")</f>
        <v>Mar</v>
      </c>
      <c r="P66" s="22">
        <f>YEAR(inputdata!$A66)</f>
        <v>2021</v>
      </c>
    </row>
    <row r="67" spans="1:16" x14ac:dyDescent="0.25">
      <c r="A67" s="24">
        <v>44277</v>
      </c>
      <c r="B67" s="14" t="s">
        <v>45</v>
      </c>
      <c r="C67" s="15">
        <v>4</v>
      </c>
      <c r="D67" s="15" t="s">
        <v>8</v>
      </c>
      <c r="E67" s="15" t="s">
        <v>8</v>
      </c>
      <c r="F67" s="16">
        <v>0</v>
      </c>
      <c r="G67" s="17" t="str">
        <f>VLOOKUP(inputdata!$B67,MasterData[],2,TRUE)</f>
        <v>Product12</v>
      </c>
      <c r="H67" s="17" t="str">
        <f>VLOOKUP(inputdata!$B67,MasterData[],3,TRUE)</f>
        <v>Category02</v>
      </c>
      <c r="I67" s="17" t="str">
        <f>VLOOKUP(inputdata!$B67,MasterData[],4,TRUE)</f>
        <v>Kg</v>
      </c>
      <c r="J67" s="18">
        <f>VLOOKUP(inputdata!$B67,MasterData[],5,TRUE)</f>
        <v>73</v>
      </c>
      <c r="K67" s="18">
        <f>VLOOKUP(inputdata!$B67,MasterData[],6,TRUE)</f>
        <v>94.17</v>
      </c>
      <c r="L67" s="18">
        <f>inputdata!$J67*inputdata!$C67</f>
        <v>292</v>
      </c>
      <c r="M67" s="18">
        <f>inputdata!$K67*inputdata!$C67*(1-inputdata!$F67)</f>
        <v>376.68</v>
      </c>
      <c r="N67" s="19">
        <f>DAY(inputdata!$A67)</f>
        <v>22</v>
      </c>
      <c r="O67" s="19" t="str">
        <f>TEXT(inputdata!$A67,"mmm")</f>
        <v>Mar</v>
      </c>
      <c r="P67" s="19">
        <f>YEAR(inputdata!$A67)</f>
        <v>2021</v>
      </c>
    </row>
    <row r="68" spans="1:16" x14ac:dyDescent="0.25">
      <c r="A68" s="24">
        <v>44280</v>
      </c>
      <c r="B68" s="14" t="s">
        <v>6</v>
      </c>
      <c r="C68" s="15">
        <v>14</v>
      </c>
      <c r="D68" s="15" t="s">
        <v>8</v>
      </c>
      <c r="E68" s="15" t="s">
        <v>10</v>
      </c>
      <c r="F68" s="16">
        <v>0</v>
      </c>
      <c r="G68" s="20" t="str">
        <f>VLOOKUP(inputdata!$B68,MasterData[],2,TRUE)</f>
        <v>Product24</v>
      </c>
      <c r="H68" s="20" t="str">
        <f>VLOOKUP(inputdata!$B68,MasterData[],3,TRUE)</f>
        <v>Category03</v>
      </c>
      <c r="I68" s="20" t="str">
        <f>VLOOKUP(inputdata!$B68,MasterData[],4,TRUE)</f>
        <v>Ft</v>
      </c>
      <c r="J68" s="21">
        <f>VLOOKUP(inputdata!$B68,MasterData[],5,TRUE)</f>
        <v>144</v>
      </c>
      <c r="K68" s="21">
        <f>VLOOKUP(inputdata!$B68,MasterData[],6,TRUE)</f>
        <v>156.96</v>
      </c>
      <c r="L68" s="21">
        <f>inputdata!$J68*inputdata!$C68</f>
        <v>2016</v>
      </c>
      <c r="M68" s="21">
        <f>inputdata!$K68*inputdata!$C68*(1-inputdata!$F68)</f>
        <v>2197.44</v>
      </c>
      <c r="N68" s="22">
        <f>DAY(inputdata!$A68)</f>
        <v>25</v>
      </c>
      <c r="O68" s="22" t="str">
        <f>TEXT(inputdata!$A68,"mmm")</f>
        <v>Mar</v>
      </c>
      <c r="P68" s="22">
        <f>YEAR(inputdata!$A68)</f>
        <v>2021</v>
      </c>
    </row>
    <row r="69" spans="1:16" x14ac:dyDescent="0.25">
      <c r="A69" s="24">
        <v>44280</v>
      </c>
      <c r="B69" s="14" t="s">
        <v>25</v>
      </c>
      <c r="C69" s="15">
        <v>4</v>
      </c>
      <c r="D69" s="15" t="s">
        <v>12</v>
      </c>
      <c r="E69" s="15" t="s">
        <v>10</v>
      </c>
      <c r="F69" s="16">
        <v>0</v>
      </c>
      <c r="G69" s="17" t="str">
        <f>VLOOKUP(inputdata!$B69,MasterData[],2,TRUE)</f>
        <v>Product06</v>
      </c>
      <c r="H69" s="17" t="str">
        <f>VLOOKUP(inputdata!$B69,MasterData[],3,TRUE)</f>
        <v>Category01</v>
      </c>
      <c r="I69" s="17" t="str">
        <f>VLOOKUP(inputdata!$B69,MasterData[],4,TRUE)</f>
        <v>Kg</v>
      </c>
      <c r="J69" s="18">
        <f>VLOOKUP(inputdata!$B69,MasterData[],5,TRUE)</f>
        <v>75</v>
      </c>
      <c r="K69" s="18">
        <f>VLOOKUP(inputdata!$B69,MasterData[],6,TRUE)</f>
        <v>85.5</v>
      </c>
      <c r="L69" s="18">
        <f>inputdata!$J69*inputdata!$C69</f>
        <v>300</v>
      </c>
      <c r="M69" s="18">
        <f>inputdata!$K69*inputdata!$C69*(1-inputdata!$F69)</f>
        <v>342</v>
      </c>
      <c r="N69" s="19">
        <f>DAY(inputdata!$A69)</f>
        <v>25</v>
      </c>
      <c r="O69" s="19" t="str">
        <f>TEXT(inputdata!$A69,"mmm")</f>
        <v>Mar</v>
      </c>
      <c r="P69" s="19">
        <f>YEAR(inputdata!$A69)</f>
        <v>2021</v>
      </c>
    </row>
    <row r="70" spans="1:16" x14ac:dyDescent="0.25">
      <c r="A70" s="24">
        <v>44280</v>
      </c>
      <c r="B70" s="14" t="s">
        <v>29</v>
      </c>
      <c r="C70" s="15">
        <v>8</v>
      </c>
      <c r="D70" s="15" t="s">
        <v>12</v>
      </c>
      <c r="E70" s="15" t="s">
        <v>10</v>
      </c>
      <c r="F70" s="16">
        <v>0</v>
      </c>
      <c r="G70" s="20" t="str">
        <f>VLOOKUP(inputdata!$B70,MasterData[],2,TRUE)</f>
        <v>Product29</v>
      </c>
      <c r="H70" s="20" t="str">
        <f>VLOOKUP(inputdata!$B70,MasterData[],3,TRUE)</f>
        <v>Category04</v>
      </c>
      <c r="I70" s="20" t="str">
        <f>VLOOKUP(inputdata!$B70,MasterData[],4,TRUE)</f>
        <v>Lt</v>
      </c>
      <c r="J70" s="21">
        <f>VLOOKUP(inputdata!$B70,MasterData[],5,TRUE)</f>
        <v>47</v>
      </c>
      <c r="K70" s="21">
        <f>VLOOKUP(inputdata!$B70,MasterData[],6,TRUE)</f>
        <v>53.11</v>
      </c>
      <c r="L70" s="21">
        <f>inputdata!$J70*inputdata!$C70</f>
        <v>376</v>
      </c>
      <c r="M70" s="21">
        <f>inputdata!$K70*inputdata!$C70*(1-inputdata!$F70)</f>
        <v>424.88</v>
      </c>
      <c r="N70" s="22">
        <f>DAY(inputdata!$A70)</f>
        <v>25</v>
      </c>
      <c r="O70" s="22" t="str">
        <f>TEXT(inputdata!$A70,"mmm")</f>
        <v>Mar</v>
      </c>
      <c r="P70" s="22">
        <f>YEAR(inputdata!$A70)</f>
        <v>2021</v>
      </c>
    </row>
    <row r="71" spans="1:16" x14ac:dyDescent="0.25">
      <c r="A71" s="24">
        <v>44280</v>
      </c>
      <c r="B71" s="14" t="s">
        <v>9</v>
      </c>
      <c r="C71" s="15">
        <v>2</v>
      </c>
      <c r="D71" s="15" t="s">
        <v>12</v>
      </c>
      <c r="E71" s="15" t="s">
        <v>8</v>
      </c>
      <c r="F71" s="16">
        <v>0</v>
      </c>
      <c r="G71" s="17" t="str">
        <f>VLOOKUP(inputdata!$B71,MasterData[],2,TRUE)</f>
        <v>Product38</v>
      </c>
      <c r="H71" s="17" t="str">
        <f>VLOOKUP(inputdata!$B71,MasterData[],3,TRUE)</f>
        <v>Category05</v>
      </c>
      <c r="I71" s="17" t="str">
        <f>VLOOKUP(inputdata!$B71,MasterData[],4,TRUE)</f>
        <v>Kg</v>
      </c>
      <c r="J71" s="18">
        <f>VLOOKUP(inputdata!$B71,MasterData[],5,TRUE)</f>
        <v>72</v>
      </c>
      <c r="K71" s="18">
        <f>VLOOKUP(inputdata!$B71,MasterData[],6,TRUE)</f>
        <v>79.92</v>
      </c>
      <c r="L71" s="18">
        <f>inputdata!$J71*inputdata!$C71</f>
        <v>144</v>
      </c>
      <c r="M71" s="18">
        <f>inputdata!$K71*inputdata!$C71*(1-inputdata!$F71)</f>
        <v>159.84</v>
      </c>
      <c r="N71" s="19">
        <f>DAY(inputdata!$A71)</f>
        <v>25</v>
      </c>
      <c r="O71" s="19" t="str">
        <f>TEXT(inputdata!$A71,"mmm")</f>
        <v>Mar</v>
      </c>
      <c r="P71" s="19">
        <f>YEAR(inputdata!$A71)</f>
        <v>2021</v>
      </c>
    </row>
    <row r="72" spans="1:16" x14ac:dyDescent="0.25">
      <c r="A72" s="24">
        <v>44281</v>
      </c>
      <c r="B72" s="14" t="s">
        <v>26</v>
      </c>
      <c r="C72" s="15">
        <v>4</v>
      </c>
      <c r="D72" s="15" t="s">
        <v>12</v>
      </c>
      <c r="E72" s="15" t="s">
        <v>10</v>
      </c>
      <c r="F72" s="16">
        <v>0</v>
      </c>
      <c r="G72" s="20" t="str">
        <f>VLOOKUP(inputdata!$B72,MasterData[],2,TRUE)</f>
        <v>Product01</v>
      </c>
      <c r="H72" s="20" t="str">
        <f>VLOOKUP(inputdata!$B72,MasterData[],3,TRUE)</f>
        <v>Category01</v>
      </c>
      <c r="I72" s="20" t="str">
        <f>VLOOKUP(inputdata!$B72,MasterData[],4,TRUE)</f>
        <v>Kg</v>
      </c>
      <c r="J72" s="21">
        <f>VLOOKUP(inputdata!$B72,MasterData[],5,TRUE)</f>
        <v>98</v>
      </c>
      <c r="K72" s="21">
        <f>VLOOKUP(inputdata!$B72,MasterData[],6,TRUE)</f>
        <v>103.88</v>
      </c>
      <c r="L72" s="21">
        <f>inputdata!$J72*inputdata!$C72</f>
        <v>392</v>
      </c>
      <c r="M72" s="21">
        <f>inputdata!$K72*inputdata!$C72*(1-inputdata!$F72)</f>
        <v>415.52</v>
      </c>
      <c r="N72" s="22">
        <f>DAY(inputdata!$A72)</f>
        <v>26</v>
      </c>
      <c r="O72" s="22" t="str">
        <f>TEXT(inputdata!$A72,"mmm")</f>
        <v>Mar</v>
      </c>
      <c r="P72" s="22">
        <f>YEAR(inputdata!$A72)</f>
        <v>2021</v>
      </c>
    </row>
    <row r="73" spans="1:16" x14ac:dyDescent="0.25">
      <c r="A73" s="24">
        <v>44281</v>
      </c>
      <c r="B73" s="14" t="s">
        <v>20</v>
      </c>
      <c r="C73" s="15">
        <v>1</v>
      </c>
      <c r="D73" s="15" t="s">
        <v>12</v>
      </c>
      <c r="E73" s="15" t="s">
        <v>10</v>
      </c>
      <c r="F73" s="16">
        <v>0</v>
      </c>
      <c r="G73" s="17" t="str">
        <f>VLOOKUP(inputdata!$B73,MasterData[],2,TRUE)</f>
        <v>Product42</v>
      </c>
      <c r="H73" s="17" t="str">
        <f>VLOOKUP(inputdata!$B73,MasterData[],3,TRUE)</f>
        <v>Category05</v>
      </c>
      <c r="I73" s="17" t="str">
        <f>VLOOKUP(inputdata!$B73,MasterData[],4,TRUE)</f>
        <v>Ft</v>
      </c>
      <c r="J73" s="18">
        <f>VLOOKUP(inputdata!$B73,MasterData[],5,TRUE)</f>
        <v>120</v>
      </c>
      <c r="K73" s="18">
        <f>VLOOKUP(inputdata!$B73,MasterData[],6,TRUE)</f>
        <v>162</v>
      </c>
      <c r="L73" s="18">
        <f>inputdata!$J73*inputdata!$C73</f>
        <v>120</v>
      </c>
      <c r="M73" s="18">
        <f>inputdata!$K73*inputdata!$C73*(1-inputdata!$F73)</f>
        <v>162</v>
      </c>
      <c r="N73" s="19">
        <f>DAY(inputdata!$A73)</f>
        <v>26</v>
      </c>
      <c r="O73" s="19" t="str">
        <f>TEXT(inputdata!$A73,"mmm")</f>
        <v>Mar</v>
      </c>
      <c r="P73" s="19">
        <f>YEAR(inputdata!$A73)</f>
        <v>2021</v>
      </c>
    </row>
    <row r="74" spans="1:16" x14ac:dyDescent="0.25">
      <c r="A74" s="24">
        <v>44281</v>
      </c>
      <c r="B74" s="14" t="s">
        <v>30</v>
      </c>
      <c r="C74" s="15">
        <v>9</v>
      </c>
      <c r="D74" s="15" t="s">
        <v>12</v>
      </c>
      <c r="E74" s="15" t="s">
        <v>8</v>
      </c>
      <c r="F74" s="16">
        <v>0</v>
      </c>
      <c r="G74" s="20" t="str">
        <f>VLOOKUP(inputdata!$B74,MasterData[],2,TRUE)</f>
        <v>Product10</v>
      </c>
      <c r="H74" s="20" t="str">
        <f>VLOOKUP(inputdata!$B74,MasterData[],3,TRUE)</f>
        <v>Category02</v>
      </c>
      <c r="I74" s="20" t="str">
        <f>VLOOKUP(inputdata!$B74,MasterData[],4,TRUE)</f>
        <v>Ft</v>
      </c>
      <c r="J74" s="21">
        <f>VLOOKUP(inputdata!$B74,MasterData[],5,TRUE)</f>
        <v>148</v>
      </c>
      <c r="K74" s="21">
        <f>VLOOKUP(inputdata!$B74,MasterData[],6,TRUE)</f>
        <v>164.28</v>
      </c>
      <c r="L74" s="21">
        <f>inputdata!$J74*inputdata!$C74</f>
        <v>1332</v>
      </c>
      <c r="M74" s="21">
        <f>inputdata!$K74*inputdata!$C74*(1-inputdata!$F74)</f>
        <v>1478.52</v>
      </c>
      <c r="N74" s="22">
        <f>DAY(inputdata!$A74)</f>
        <v>26</v>
      </c>
      <c r="O74" s="22" t="str">
        <f>TEXT(inputdata!$A74,"mmm")</f>
        <v>Mar</v>
      </c>
      <c r="P74" s="22">
        <f>YEAR(inputdata!$A74)</f>
        <v>2021</v>
      </c>
    </row>
    <row r="75" spans="1:16" x14ac:dyDescent="0.25">
      <c r="A75" s="24">
        <v>44282</v>
      </c>
      <c r="B75" s="14" t="s">
        <v>38</v>
      </c>
      <c r="C75" s="15">
        <v>3</v>
      </c>
      <c r="D75" s="15" t="s">
        <v>12</v>
      </c>
      <c r="E75" s="15" t="s">
        <v>8</v>
      </c>
      <c r="F75" s="16">
        <v>0</v>
      </c>
      <c r="G75" s="17" t="str">
        <f>VLOOKUP(inputdata!$B75,MasterData[],2,TRUE)</f>
        <v>Product30</v>
      </c>
      <c r="H75" s="17" t="str">
        <f>VLOOKUP(inputdata!$B75,MasterData[],3,TRUE)</f>
        <v>Category04</v>
      </c>
      <c r="I75" s="17" t="str">
        <f>VLOOKUP(inputdata!$B75,MasterData[],4,TRUE)</f>
        <v>Ft</v>
      </c>
      <c r="J75" s="18">
        <f>VLOOKUP(inputdata!$B75,MasterData[],5,TRUE)</f>
        <v>148</v>
      </c>
      <c r="K75" s="18">
        <f>VLOOKUP(inputdata!$B75,MasterData[],6,TRUE)</f>
        <v>201.28</v>
      </c>
      <c r="L75" s="18">
        <f>inputdata!$J75*inputdata!$C75</f>
        <v>444</v>
      </c>
      <c r="M75" s="18">
        <f>inputdata!$K75*inputdata!$C75*(1-inputdata!$F75)</f>
        <v>603.84</v>
      </c>
      <c r="N75" s="19">
        <f>DAY(inputdata!$A75)</f>
        <v>27</v>
      </c>
      <c r="O75" s="19" t="str">
        <f>TEXT(inputdata!$A75,"mmm")</f>
        <v>Mar</v>
      </c>
      <c r="P75" s="19">
        <f>YEAR(inputdata!$A75)</f>
        <v>2021</v>
      </c>
    </row>
    <row r="76" spans="1:16" x14ac:dyDescent="0.25">
      <c r="A76" s="24">
        <v>44283</v>
      </c>
      <c r="B76" s="14" t="s">
        <v>46</v>
      </c>
      <c r="C76" s="15">
        <v>8</v>
      </c>
      <c r="D76" s="15" t="s">
        <v>8</v>
      </c>
      <c r="E76" s="15" t="s">
        <v>10</v>
      </c>
      <c r="F76" s="16">
        <v>0</v>
      </c>
      <c r="G76" s="20" t="str">
        <f>VLOOKUP(inputdata!$B76,MasterData[],2,TRUE)</f>
        <v>Product07</v>
      </c>
      <c r="H76" s="20" t="str">
        <f>VLOOKUP(inputdata!$B76,MasterData[],3,TRUE)</f>
        <v>Category01</v>
      </c>
      <c r="I76" s="20" t="str">
        <f>VLOOKUP(inputdata!$B76,MasterData[],4,TRUE)</f>
        <v>Lt</v>
      </c>
      <c r="J76" s="21">
        <f>VLOOKUP(inputdata!$B76,MasterData[],5,TRUE)</f>
        <v>43</v>
      </c>
      <c r="K76" s="21">
        <f>VLOOKUP(inputdata!$B76,MasterData[],6,TRUE)</f>
        <v>47.730000000000004</v>
      </c>
      <c r="L76" s="21">
        <f>inputdata!$J76*inputdata!$C76</f>
        <v>344</v>
      </c>
      <c r="M76" s="21">
        <f>inputdata!$K76*inputdata!$C76*(1-inputdata!$F76)</f>
        <v>381.84000000000003</v>
      </c>
      <c r="N76" s="22">
        <f>DAY(inputdata!$A76)</f>
        <v>28</v>
      </c>
      <c r="O76" s="22" t="str">
        <f>TEXT(inputdata!$A76,"mmm")</f>
        <v>Mar</v>
      </c>
      <c r="P76" s="22">
        <f>YEAR(inputdata!$A76)</f>
        <v>2021</v>
      </c>
    </row>
    <row r="77" spans="1:16" x14ac:dyDescent="0.25">
      <c r="A77" s="24">
        <v>44285</v>
      </c>
      <c r="B77" s="14" t="s">
        <v>9</v>
      </c>
      <c r="C77" s="15">
        <v>1</v>
      </c>
      <c r="D77" s="15" t="s">
        <v>8</v>
      </c>
      <c r="E77" s="15" t="s">
        <v>10</v>
      </c>
      <c r="F77" s="16">
        <v>0</v>
      </c>
      <c r="G77" s="17" t="str">
        <f>VLOOKUP(inputdata!$B77,MasterData[],2,TRUE)</f>
        <v>Product38</v>
      </c>
      <c r="H77" s="17" t="str">
        <f>VLOOKUP(inputdata!$B77,MasterData[],3,TRUE)</f>
        <v>Category05</v>
      </c>
      <c r="I77" s="17" t="str">
        <f>VLOOKUP(inputdata!$B77,MasterData[],4,TRUE)</f>
        <v>Kg</v>
      </c>
      <c r="J77" s="18">
        <f>VLOOKUP(inputdata!$B77,MasterData[],5,TRUE)</f>
        <v>72</v>
      </c>
      <c r="K77" s="18">
        <f>VLOOKUP(inputdata!$B77,MasterData[],6,TRUE)</f>
        <v>79.92</v>
      </c>
      <c r="L77" s="18">
        <f>inputdata!$J77*inputdata!$C77</f>
        <v>72</v>
      </c>
      <c r="M77" s="18">
        <f>inputdata!$K77*inputdata!$C77*(1-inputdata!$F77)</f>
        <v>79.92</v>
      </c>
      <c r="N77" s="19">
        <f>DAY(inputdata!$A77)</f>
        <v>30</v>
      </c>
      <c r="O77" s="19" t="str">
        <f>TEXT(inputdata!$A77,"mmm")</f>
        <v>Mar</v>
      </c>
      <c r="P77" s="19">
        <f>YEAR(inputdata!$A77)</f>
        <v>2021</v>
      </c>
    </row>
    <row r="78" spans="1:16" x14ac:dyDescent="0.25">
      <c r="A78" s="24">
        <v>44286</v>
      </c>
      <c r="B78" s="14" t="s">
        <v>20</v>
      </c>
      <c r="C78" s="15">
        <v>3</v>
      </c>
      <c r="D78" s="15" t="s">
        <v>12</v>
      </c>
      <c r="E78" s="15" t="s">
        <v>10</v>
      </c>
      <c r="F78" s="16">
        <v>0</v>
      </c>
      <c r="G78" s="20" t="str">
        <f>VLOOKUP(inputdata!$B78,MasterData[],2,TRUE)</f>
        <v>Product42</v>
      </c>
      <c r="H78" s="20" t="str">
        <f>VLOOKUP(inputdata!$B78,MasterData[],3,TRUE)</f>
        <v>Category05</v>
      </c>
      <c r="I78" s="20" t="str">
        <f>VLOOKUP(inputdata!$B78,MasterData[],4,TRUE)</f>
        <v>Ft</v>
      </c>
      <c r="J78" s="21">
        <f>VLOOKUP(inputdata!$B78,MasterData[],5,TRUE)</f>
        <v>120</v>
      </c>
      <c r="K78" s="21">
        <f>VLOOKUP(inputdata!$B78,MasterData[],6,TRUE)</f>
        <v>162</v>
      </c>
      <c r="L78" s="21">
        <f>inputdata!$J78*inputdata!$C78</f>
        <v>360</v>
      </c>
      <c r="M78" s="21">
        <f>inputdata!$K78*inputdata!$C78*(1-inputdata!$F78)</f>
        <v>486</v>
      </c>
      <c r="N78" s="22">
        <f>DAY(inputdata!$A78)</f>
        <v>31</v>
      </c>
      <c r="O78" s="22" t="str">
        <f>TEXT(inputdata!$A78,"mmm")</f>
        <v>Mar</v>
      </c>
      <c r="P78" s="22">
        <f>YEAR(inputdata!$A78)</f>
        <v>2021</v>
      </c>
    </row>
    <row r="79" spans="1:16" x14ac:dyDescent="0.25">
      <c r="A79" s="24">
        <v>44290</v>
      </c>
      <c r="B79" s="14" t="s">
        <v>27</v>
      </c>
      <c r="C79" s="15">
        <v>4</v>
      </c>
      <c r="D79" s="15" t="s">
        <v>12</v>
      </c>
      <c r="E79" s="15" t="s">
        <v>10</v>
      </c>
      <c r="F79" s="16">
        <v>0</v>
      </c>
      <c r="G79" s="17" t="str">
        <f>VLOOKUP(inputdata!$B79,MasterData[],2,TRUE)</f>
        <v>Product40</v>
      </c>
      <c r="H79" s="17" t="str">
        <f>VLOOKUP(inputdata!$B79,MasterData[],3,TRUE)</f>
        <v>Category05</v>
      </c>
      <c r="I79" s="17" t="str">
        <f>VLOOKUP(inputdata!$B79,MasterData[],4,TRUE)</f>
        <v>Kg</v>
      </c>
      <c r="J79" s="18">
        <f>VLOOKUP(inputdata!$B79,MasterData[],5,TRUE)</f>
        <v>90</v>
      </c>
      <c r="K79" s="18">
        <f>VLOOKUP(inputdata!$B79,MasterData[],6,TRUE)</f>
        <v>115.2</v>
      </c>
      <c r="L79" s="18">
        <f>inputdata!$J79*inputdata!$C79</f>
        <v>360</v>
      </c>
      <c r="M79" s="18">
        <f>inputdata!$K79*inputdata!$C79*(1-inputdata!$F79)</f>
        <v>460.8</v>
      </c>
      <c r="N79" s="19">
        <f>DAY(inputdata!$A79)</f>
        <v>4</v>
      </c>
      <c r="O79" s="19" t="str">
        <f>TEXT(inputdata!$A79,"mmm")</f>
        <v>Apr</v>
      </c>
      <c r="P79" s="19">
        <f>YEAR(inputdata!$A79)</f>
        <v>2021</v>
      </c>
    </row>
    <row r="80" spans="1:16" x14ac:dyDescent="0.25">
      <c r="A80" s="24">
        <v>44290</v>
      </c>
      <c r="B80" s="14" t="s">
        <v>47</v>
      </c>
      <c r="C80" s="15">
        <v>9</v>
      </c>
      <c r="D80" s="15" t="s">
        <v>8</v>
      </c>
      <c r="E80" s="15" t="s">
        <v>10</v>
      </c>
      <c r="F80" s="16">
        <v>0</v>
      </c>
      <c r="G80" s="20" t="str">
        <f>VLOOKUP(inputdata!$B80,MasterData[],2,TRUE)</f>
        <v>Product09</v>
      </c>
      <c r="H80" s="20" t="str">
        <f>VLOOKUP(inputdata!$B80,MasterData[],3,TRUE)</f>
        <v>Category01</v>
      </c>
      <c r="I80" s="20" t="str">
        <f>VLOOKUP(inputdata!$B80,MasterData[],4,TRUE)</f>
        <v>No.</v>
      </c>
      <c r="J80" s="21">
        <f>VLOOKUP(inputdata!$B80,MasterData[],5,TRUE)</f>
        <v>6</v>
      </c>
      <c r="K80" s="21">
        <f>VLOOKUP(inputdata!$B80,MasterData[],6,TRUE)</f>
        <v>7.8599999999999994</v>
      </c>
      <c r="L80" s="21">
        <f>inputdata!$J80*inputdata!$C80</f>
        <v>54</v>
      </c>
      <c r="M80" s="21">
        <f>inputdata!$K80*inputdata!$C80*(1-inputdata!$F80)</f>
        <v>70.739999999999995</v>
      </c>
      <c r="N80" s="22">
        <f>DAY(inputdata!$A80)</f>
        <v>4</v>
      </c>
      <c r="O80" s="22" t="str">
        <f>TEXT(inputdata!$A80,"mmm")</f>
        <v>Apr</v>
      </c>
      <c r="P80" s="22">
        <f>YEAR(inputdata!$A80)</f>
        <v>2021</v>
      </c>
    </row>
    <row r="81" spans="1:16" x14ac:dyDescent="0.25">
      <c r="A81" s="24">
        <v>44291</v>
      </c>
      <c r="B81" s="14" t="s">
        <v>15</v>
      </c>
      <c r="C81" s="15">
        <v>15</v>
      </c>
      <c r="D81" s="15" t="s">
        <v>8</v>
      </c>
      <c r="E81" s="15" t="s">
        <v>8</v>
      </c>
      <c r="F81" s="16">
        <v>0</v>
      </c>
      <c r="G81" s="17" t="str">
        <f>VLOOKUP(inputdata!$B81,MasterData[],2,TRUE)</f>
        <v>Product31</v>
      </c>
      <c r="H81" s="17" t="str">
        <f>VLOOKUP(inputdata!$B81,MasterData[],3,TRUE)</f>
        <v>Category04</v>
      </c>
      <c r="I81" s="17" t="str">
        <f>VLOOKUP(inputdata!$B81,MasterData[],4,TRUE)</f>
        <v>Kg</v>
      </c>
      <c r="J81" s="18">
        <f>VLOOKUP(inputdata!$B81,MasterData[],5,TRUE)</f>
        <v>93</v>
      </c>
      <c r="K81" s="18">
        <f>VLOOKUP(inputdata!$B81,MasterData[],6,TRUE)</f>
        <v>104.16</v>
      </c>
      <c r="L81" s="18">
        <f>inputdata!$J81*inputdata!$C81</f>
        <v>1395</v>
      </c>
      <c r="M81" s="18">
        <f>inputdata!$K81*inputdata!$C81*(1-inputdata!$F81)</f>
        <v>1562.3999999999999</v>
      </c>
      <c r="N81" s="19">
        <f>DAY(inputdata!$A81)</f>
        <v>5</v>
      </c>
      <c r="O81" s="19" t="str">
        <f>TEXT(inputdata!$A81,"mmm")</f>
        <v>Apr</v>
      </c>
      <c r="P81" s="19">
        <f>YEAR(inputdata!$A81)</f>
        <v>2021</v>
      </c>
    </row>
    <row r="82" spans="1:16" x14ac:dyDescent="0.25">
      <c r="A82" s="24">
        <v>44295</v>
      </c>
      <c r="B82" s="14" t="s">
        <v>34</v>
      </c>
      <c r="C82" s="15">
        <v>3</v>
      </c>
      <c r="D82" s="15" t="s">
        <v>8</v>
      </c>
      <c r="E82" s="15" t="s">
        <v>8</v>
      </c>
      <c r="F82" s="16">
        <v>0</v>
      </c>
      <c r="G82" s="20" t="str">
        <f>VLOOKUP(inputdata!$B82,MasterData[],2,TRUE)</f>
        <v>Product05</v>
      </c>
      <c r="H82" s="20" t="str">
        <f>VLOOKUP(inputdata!$B82,MasterData[],3,TRUE)</f>
        <v>Category01</v>
      </c>
      <c r="I82" s="20" t="str">
        <f>VLOOKUP(inputdata!$B82,MasterData[],4,TRUE)</f>
        <v>Ft</v>
      </c>
      <c r="J82" s="21">
        <f>VLOOKUP(inputdata!$B82,MasterData[],5,TRUE)</f>
        <v>133</v>
      </c>
      <c r="K82" s="21">
        <f>VLOOKUP(inputdata!$B82,MasterData[],6,TRUE)</f>
        <v>155.61000000000001</v>
      </c>
      <c r="L82" s="21">
        <f>inputdata!$J82*inputdata!$C82</f>
        <v>399</v>
      </c>
      <c r="M82" s="21">
        <f>inputdata!$K82*inputdata!$C82*(1-inputdata!$F82)</f>
        <v>466.83000000000004</v>
      </c>
      <c r="N82" s="22">
        <f>DAY(inputdata!$A82)</f>
        <v>9</v>
      </c>
      <c r="O82" s="22" t="str">
        <f>TEXT(inputdata!$A82,"mmm")</f>
        <v>Apr</v>
      </c>
      <c r="P82" s="22">
        <f>YEAR(inputdata!$A82)</f>
        <v>2021</v>
      </c>
    </row>
    <row r="83" spans="1:16" x14ac:dyDescent="0.25">
      <c r="A83" s="24">
        <v>44296</v>
      </c>
      <c r="B83" s="14" t="s">
        <v>32</v>
      </c>
      <c r="C83" s="15">
        <v>14</v>
      </c>
      <c r="D83" s="15" t="s">
        <v>12</v>
      </c>
      <c r="E83" s="15" t="s">
        <v>8</v>
      </c>
      <c r="F83" s="16">
        <v>0</v>
      </c>
      <c r="G83" s="17" t="str">
        <f>VLOOKUP(inputdata!$B83,MasterData[],2,TRUE)</f>
        <v>Product22</v>
      </c>
      <c r="H83" s="17" t="str">
        <f>VLOOKUP(inputdata!$B83,MasterData[],3,TRUE)</f>
        <v>Category03</v>
      </c>
      <c r="I83" s="17" t="str">
        <f>VLOOKUP(inputdata!$B83,MasterData[],4,TRUE)</f>
        <v>Ft</v>
      </c>
      <c r="J83" s="18">
        <f>VLOOKUP(inputdata!$B83,MasterData[],5,TRUE)</f>
        <v>121</v>
      </c>
      <c r="K83" s="18">
        <f>VLOOKUP(inputdata!$B83,MasterData[],6,TRUE)</f>
        <v>141.57</v>
      </c>
      <c r="L83" s="18">
        <f>inputdata!$J83*inputdata!$C83</f>
        <v>1694</v>
      </c>
      <c r="M83" s="18">
        <f>inputdata!$K83*inputdata!$C83*(1-inputdata!$F83)</f>
        <v>1981.98</v>
      </c>
      <c r="N83" s="19">
        <f>DAY(inputdata!$A83)</f>
        <v>10</v>
      </c>
      <c r="O83" s="19" t="str">
        <f>TEXT(inputdata!$A83,"mmm")</f>
        <v>Apr</v>
      </c>
      <c r="P83" s="19">
        <f>YEAR(inputdata!$A83)</f>
        <v>2021</v>
      </c>
    </row>
    <row r="84" spans="1:16" x14ac:dyDescent="0.25">
      <c r="A84" s="24">
        <v>44298</v>
      </c>
      <c r="B84" s="14" t="s">
        <v>18</v>
      </c>
      <c r="C84" s="15">
        <v>3</v>
      </c>
      <c r="D84" s="15" t="s">
        <v>12</v>
      </c>
      <c r="E84" s="15" t="s">
        <v>10</v>
      </c>
      <c r="F84" s="16">
        <v>0</v>
      </c>
      <c r="G84" s="20" t="str">
        <f>VLOOKUP(inputdata!$B84,MasterData[],2,TRUE)</f>
        <v>Product37</v>
      </c>
      <c r="H84" s="20" t="str">
        <f>VLOOKUP(inputdata!$B84,MasterData[],3,TRUE)</f>
        <v>Category05</v>
      </c>
      <c r="I84" s="20" t="str">
        <f>VLOOKUP(inputdata!$B84,MasterData[],4,TRUE)</f>
        <v>Kg</v>
      </c>
      <c r="J84" s="21">
        <f>VLOOKUP(inputdata!$B84,MasterData[],5,TRUE)</f>
        <v>67</v>
      </c>
      <c r="K84" s="21">
        <f>VLOOKUP(inputdata!$B84,MasterData[],6,TRUE)</f>
        <v>85.76</v>
      </c>
      <c r="L84" s="21">
        <f>inputdata!$J84*inputdata!$C84</f>
        <v>201</v>
      </c>
      <c r="M84" s="21">
        <f>inputdata!$K84*inputdata!$C84*(1-inputdata!$F84)</f>
        <v>257.28000000000003</v>
      </c>
      <c r="N84" s="22">
        <f>DAY(inputdata!$A84)</f>
        <v>12</v>
      </c>
      <c r="O84" s="22" t="str">
        <f>TEXT(inputdata!$A84,"mmm")</f>
        <v>Apr</v>
      </c>
      <c r="P84" s="22">
        <f>YEAR(inputdata!$A84)</f>
        <v>2021</v>
      </c>
    </row>
    <row r="85" spans="1:16" x14ac:dyDescent="0.25">
      <c r="A85" s="24">
        <v>44298</v>
      </c>
      <c r="B85" s="14" t="s">
        <v>29</v>
      </c>
      <c r="C85" s="15">
        <v>4</v>
      </c>
      <c r="D85" s="15" t="s">
        <v>12</v>
      </c>
      <c r="E85" s="15" t="s">
        <v>8</v>
      </c>
      <c r="F85" s="16">
        <v>0</v>
      </c>
      <c r="G85" s="17" t="str">
        <f>VLOOKUP(inputdata!$B85,MasterData[],2,TRUE)</f>
        <v>Product29</v>
      </c>
      <c r="H85" s="17" t="str">
        <f>VLOOKUP(inputdata!$B85,MasterData[],3,TRUE)</f>
        <v>Category04</v>
      </c>
      <c r="I85" s="17" t="str">
        <f>VLOOKUP(inputdata!$B85,MasterData[],4,TRUE)</f>
        <v>Lt</v>
      </c>
      <c r="J85" s="18">
        <f>VLOOKUP(inputdata!$B85,MasterData[],5,TRUE)</f>
        <v>47</v>
      </c>
      <c r="K85" s="18">
        <f>VLOOKUP(inputdata!$B85,MasterData[],6,TRUE)</f>
        <v>53.11</v>
      </c>
      <c r="L85" s="18">
        <f>inputdata!$J85*inputdata!$C85</f>
        <v>188</v>
      </c>
      <c r="M85" s="18">
        <f>inputdata!$K85*inputdata!$C85*(1-inputdata!$F85)</f>
        <v>212.44</v>
      </c>
      <c r="N85" s="19">
        <f>DAY(inputdata!$A85)</f>
        <v>12</v>
      </c>
      <c r="O85" s="19" t="str">
        <f>TEXT(inputdata!$A85,"mmm")</f>
        <v>Apr</v>
      </c>
      <c r="P85" s="19">
        <f>YEAR(inputdata!$A85)</f>
        <v>2021</v>
      </c>
    </row>
    <row r="86" spans="1:16" x14ac:dyDescent="0.25">
      <c r="A86" s="24">
        <v>44298</v>
      </c>
      <c r="B86" s="14" t="s">
        <v>36</v>
      </c>
      <c r="C86" s="15">
        <v>9</v>
      </c>
      <c r="D86" s="15" t="s">
        <v>12</v>
      </c>
      <c r="E86" s="15" t="s">
        <v>8</v>
      </c>
      <c r="F86" s="16">
        <v>0</v>
      </c>
      <c r="G86" s="20" t="str">
        <f>VLOOKUP(inputdata!$B86,MasterData[],2,TRUE)</f>
        <v>Product27</v>
      </c>
      <c r="H86" s="20" t="str">
        <f>VLOOKUP(inputdata!$B86,MasterData[],3,TRUE)</f>
        <v>Category04</v>
      </c>
      <c r="I86" s="20" t="str">
        <f>VLOOKUP(inputdata!$B86,MasterData[],4,TRUE)</f>
        <v>Lt</v>
      </c>
      <c r="J86" s="21">
        <f>VLOOKUP(inputdata!$B86,MasterData[],5,TRUE)</f>
        <v>48</v>
      </c>
      <c r="K86" s="21">
        <f>VLOOKUP(inputdata!$B86,MasterData[],6,TRUE)</f>
        <v>57.120000000000005</v>
      </c>
      <c r="L86" s="21">
        <f>inputdata!$J86*inputdata!$C86</f>
        <v>432</v>
      </c>
      <c r="M86" s="21">
        <f>inputdata!$K86*inputdata!$C86*(1-inputdata!$F86)</f>
        <v>514.08000000000004</v>
      </c>
      <c r="N86" s="22">
        <f>DAY(inputdata!$A86)</f>
        <v>12</v>
      </c>
      <c r="O86" s="22" t="str">
        <f>TEXT(inputdata!$A86,"mmm")</f>
        <v>Apr</v>
      </c>
      <c r="P86" s="22">
        <f>YEAR(inputdata!$A86)</f>
        <v>2021</v>
      </c>
    </row>
    <row r="87" spans="1:16" x14ac:dyDescent="0.25">
      <c r="A87" s="24">
        <v>44298</v>
      </c>
      <c r="B87" s="14" t="s">
        <v>48</v>
      </c>
      <c r="C87" s="15">
        <v>13</v>
      </c>
      <c r="D87" s="15" t="s">
        <v>12</v>
      </c>
      <c r="E87" s="15" t="s">
        <v>10</v>
      </c>
      <c r="F87" s="16">
        <v>0</v>
      </c>
      <c r="G87" s="17" t="str">
        <f>VLOOKUP(inputdata!$B87,MasterData[],2,TRUE)</f>
        <v>Product33</v>
      </c>
      <c r="H87" s="17" t="str">
        <f>VLOOKUP(inputdata!$B87,MasterData[],3,TRUE)</f>
        <v>Category04</v>
      </c>
      <c r="I87" s="17" t="str">
        <f>VLOOKUP(inputdata!$B87,MasterData[],4,TRUE)</f>
        <v>Kg</v>
      </c>
      <c r="J87" s="18">
        <f>VLOOKUP(inputdata!$B87,MasterData[],5,TRUE)</f>
        <v>95</v>
      </c>
      <c r="K87" s="18">
        <f>VLOOKUP(inputdata!$B87,MasterData[],6,TRUE)</f>
        <v>119.7</v>
      </c>
      <c r="L87" s="18">
        <f>inputdata!$J87*inputdata!$C87</f>
        <v>1235</v>
      </c>
      <c r="M87" s="18">
        <f>inputdata!$K87*inputdata!$C87*(1-inputdata!$F87)</f>
        <v>1556.1000000000001</v>
      </c>
      <c r="N87" s="19">
        <f>DAY(inputdata!$A87)</f>
        <v>12</v>
      </c>
      <c r="O87" s="19" t="str">
        <f>TEXT(inputdata!$A87,"mmm")</f>
        <v>Apr</v>
      </c>
      <c r="P87" s="19">
        <f>YEAR(inputdata!$A87)</f>
        <v>2021</v>
      </c>
    </row>
    <row r="88" spans="1:16" x14ac:dyDescent="0.25">
      <c r="A88" s="24">
        <v>44301</v>
      </c>
      <c r="B88" s="14" t="s">
        <v>49</v>
      </c>
      <c r="C88" s="15">
        <v>3</v>
      </c>
      <c r="D88" s="15" t="s">
        <v>12</v>
      </c>
      <c r="E88" s="15" t="s">
        <v>8</v>
      </c>
      <c r="F88" s="16">
        <v>0</v>
      </c>
      <c r="G88" s="20" t="str">
        <f>VLOOKUP(inputdata!$B88,MasterData[],2,TRUE)</f>
        <v>Product17</v>
      </c>
      <c r="H88" s="20" t="str">
        <f>VLOOKUP(inputdata!$B88,MasterData[],3,TRUE)</f>
        <v>Category02</v>
      </c>
      <c r="I88" s="20" t="str">
        <f>VLOOKUP(inputdata!$B88,MasterData[],4,TRUE)</f>
        <v>Ft</v>
      </c>
      <c r="J88" s="21">
        <f>VLOOKUP(inputdata!$B88,MasterData[],5,TRUE)</f>
        <v>134</v>
      </c>
      <c r="K88" s="21">
        <f>VLOOKUP(inputdata!$B88,MasterData[],6,TRUE)</f>
        <v>156.78</v>
      </c>
      <c r="L88" s="21">
        <f>inputdata!$J88*inputdata!$C88</f>
        <v>402</v>
      </c>
      <c r="M88" s="21">
        <f>inputdata!$K88*inputdata!$C88*(1-inputdata!$F88)</f>
        <v>470.34000000000003</v>
      </c>
      <c r="N88" s="22">
        <f>DAY(inputdata!$A88)</f>
        <v>15</v>
      </c>
      <c r="O88" s="22" t="str">
        <f>TEXT(inputdata!$A88,"mmm")</f>
        <v>Apr</v>
      </c>
      <c r="P88" s="22">
        <f>YEAR(inputdata!$A88)</f>
        <v>2021</v>
      </c>
    </row>
    <row r="89" spans="1:16" x14ac:dyDescent="0.25">
      <c r="A89" s="24">
        <v>44302</v>
      </c>
      <c r="B89" s="14" t="s">
        <v>40</v>
      </c>
      <c r="C89" s="15">
        <v>15</v>
      </c>
      <c r="D89" s="15" t="s">
        <v>12</v>
      </c>
      <c r="E89" s="15" t="s">
        <v>10</v>
      </c>
      <c r="F89" s="16">
        <v>0</v>
      </c>
      <c r="G89" s="17" t="str">
        <f>VLOOKUP(inputdata!$B89,MasterData[],2,TRUE)</f>
        <v>Product18</v>
      </c>
      <c r="H89" s="17" t="str">
        <f>VLOOKUP(inputdata!$B89,MasterData[],3,TRUE)</f>
        <v>Category02</v>
      </c>
      <c r="I89" s="17" t="str">
        <f>VLOOKUP(inputdata!$B89,MasterData[],4,TRUE)</f>
        <v>No.</v>
      </c>
      <c r="J89" s="18">
        <f>VLOOKUP(inputdata!$B89,MasterData[],5,TRUE)</f>
        <v>37</v>
      </c>
      <c r="K89" s="18">
        <f>VLOOKUP(inputdata!$B89,MasterData[],6,TRUE)</f>
        <v>49.21</v>
      </c>
      <c r="L89" s="18">
        <f>inputdata!$J89*inputdata!$C89</f>
        <v>555</v>
      </c>
      <c r="M89" s="18">
        <f>inputdata!$K89*inputdata!$C89*(1-inputdata!$F89)</f>
        <v>738.15</v>
      </c>
      <c r="N89" s="19">
        <f>DAY(inputdata!$A89)</f>
        <v>16</v>
      </c>
      <c r="O89" s="19" t="str">
        <f>TEXT(inputdata!$A89,"mmm")</f>
        <v>Apr</v>
      </c>
      <c r="P89" s="19">
        <f>YEAR(inputdata!$A89)</f>
        <v>2021</v>
      </c>
    </row>
    <row r="90" spans="1:16" x14ac:dyDescent="0.25">
      <c r="A90" s="24">
        <v>44304</v>
      </c>
      <c r="B90" s="14" t="s">
        <v>9</v>
      </c>
      <c r="C90" s="15">
        <v>9</v>
      </c>
      <c r="D90" s="15" t="s">
        <v>7</v>
      </c>
      <c r="E90" s="15" t="s">
        <v>8</v>
      </c>
      <c r="F90" s="16">
        <v>0</v>
      </c>
      <c r="G90" s="20" t="str">
        <f>VLOOKUP(inputdata!$B90,MasterData[],2,TRUE)</f>
        <v>Product38</v>
      </c>
      <c r="H90" s="20" t="str">
        <f>VLOOKUP(inputdata!$B90,MasterData[],3,TRUE)</f>
        <v>Category05</v>
      </c>
      <c r="I90" s="20" t="str">
        <f>VLOOKUP(inputdata!$B90,MasterData[],4,TRUE)</f>
        <v>Kg</v>
      </c>
      <c r="J90" s="21">
        <f>VLOOKUP(inputdata!$B90,MasterData[],5,TRUE)</f>
        <v>72</v>
      </c>
      <c r="K90" s="21">
        <f>VLOOKUP(inputdata!$B90,MasterData[],6,TRUE)</f>
        <v>79.92</v>
      </c>
      <c r="L90" s="21">
        <f>inputdata!$J90*inputdata!$C90</f>
        <v>648</v>
      </c>
      <c r="M90" s="21">
        <f>inputdata!$K90*inputdata!$C90*(1-inputdata!$F90)</f>
        <v>719.28</v>
      </c>
      <c r="N90" s="22">
        <f>DAY(inputdata!$A90)</f>
        <v>18</v>
      </c>
      <c r="O90" s="22" t="str">
        <f>TEXT(inputdata!$A90,"mmm")</f>
        <v>Apr</v>
      </c>
      <c r="P90" s="22">
        <f>YEAR(inputdata!$A90)</f>
        <v>2021</v>
      </c>
    </row>
    <row r="91" spans="1:16" x14ac:dyDescent="0.25">
      <c r="A91" s="24">
        <v>44304</v>
      </c>
      <c r="B91" s="14" t="s">
        <v>50</v>
      </c>
      <c r="C91" s="15">
        <v>13</v>
      </c>
      <c r="D91" s="15" t="s">
        <v>12</v>
      </c>
      <c r="E91" s="15" t="s">
        <v>10</v>
      </c>
      <c r="F91" s="16">
        <v>0</v>
      </c>
      <c r="G91" s="17" t="str">
        <f>VLOOKUP(inputdata!$B91,MasterData[],2,TRUE)</f>
        <v>Product19</v>
      </c>
      <c r="H91" s="17" t="str">
        <f>VLOOKUP(inputdata!$B91,MasterData[],3,TRUE)</f>
        <v>Category02</v>
      </c>
      <c r="I91" s="17" t="str">
        <f>VLOOKUP(inputdata!$B91,MasterData[],4,TRUE)</f>
        <v>Ft</v>
      </c>
      <c r="J91" s="18">
        <f>VLOOKUP(inputdata!$B91,MasterData[],5,TRUE)</f>
        <v>150</v>
      </c>
      <c r="K91" s="18">
        <f>VLOOKUP(inputdata!$B91,MasterData[],6,TRUE)</f>
        <v>210</v>
      </c>
      <c r="L91" s="18">
        <f>inputdata!$J91*inputdata!$C91</f>
        <v>1950</v>
      </c>
      <c r="M91" s="18">
        <f>inputdata!$K91*inputdata!$C91*(1-inputdata!$F91)</f>
        <v>2730</v>
      </c>
      <c r="N91" s="19">
        <f>DAY(inputdata!$A91)</f>
        <v>18</v>
      </c>
      <c r="O91" s="19" t="str">
        <f>TEXT(inputdata!$A91,"mmm")</f>
        <v>Apr</v>
      </c>
      <c r="P91" s="19">
        <f>YEAR(inputdata!$A91)</f>
        <v>2021</v>
      </c>
    </row>
    <row r="92" spans="1:16" x14ac:dyDescent="0.25">
      <c r="A92" s="24">
        <v>44309</v>
      </c>
      <c r="B92" s="14" t="s">
        <v>20</v>
      </c>
      <c r="C92" s="15">
        <v>6</v>
      </c>
      <c r="D92" s="15" t="s">
        <v>12</v>
      </c>
      <c r="E92" s="15" t="s">
        <v>8</v>
      </c>
      <c r="F92" s="16">
        <v>0</v>
      </c>
      <c r="G92" s="20" t="str">
        <f>VLOOKUP(inputdata!$B92,MasterData[],2,TRUE)</f>
        <v>Product42</v>
      </c>
      <c r="H92" s="20" t="str">
        <f>VLOOKUP(inputdata!$B92,MasterData[],3,TRUE)</f>
        <v>Category05</v>
      </c>
      <c r="I92" s="20" t="str">
        <f>VLOOKUP(inputdata!$B92,MasterData[],4,TRUE)</f>
        <v>Ft</v>
      </c>
      <c r="J92" s="21">
        <f>VLOOKUP(inputdata!$B92,MasterData[],5,TRUE)</f>
        <v>120</v>
      </c>
      <c r="K92" s="21">
        <f>VLOOKUP(inputdata!$B92,MasterData[],6,TRUE)</f>
        <v>162</v>
      </c>
      <c r="L92" s="21">
        <f>inputdata!$J92*inputdata!$C92</f>
        <v>720</v>
      </c>
      <c r="M92" s="21">
        <f>inputdata!$K92*inputdata!$C92*(1-inputdata!$F92)</f>
        <v>972</v>
      </c>
      <c r="N92" s="22">
        <f>DAY(inputdata!$A92)</f>
        <v>23</v>
      </c>
      <c r="O92" s="22" t="str">
        <f>TEXT(inputdata!$A92,"mmm")</f>
        <v>Apr</v>
      </c>
      <c r="P92" s="22">
        <f>YEAR(inputdata!$A92)</f>
        <v>2021</v>
      </c>
    </row>
    <row r="93" spans="1:16" x14ac:dyDescent="0.25">
      <c r="A93" s="24">
        <v>44309</v>
      </c>
      <c r="B93" s="14" t="s">
        <v>43</v>
      </c>
      <c r="C93" s="15">
        <v>10</v>
      </c>
      <c r="D93" s="15" t="s">
        <v>12</v>
      </c>
      <c r="E93" s="15" t="s">
        <v>8</v>
      </c>
      <c r="F93" s="16">
        <v>0</v>
      </c>
      <c r="G93" s="17" t="str">
        <f>VLOOKUP(inputdata!$B93,MasterData[],2,TRUE)</f>
        <v>Product28</v>
      </c>
      <c r="H93" s="17" t="str">
        <f>VLOOKUP(inputdata!$B93,MasterData[],3,TRUE)</f>
        <v>Category04</v>
      </c>
      <c r="I93" s="17" t="str">
        <f>VLOOKUP(inputdata!$B93,MasterData[],4,TRUE)</f>
        <v>No.</v>
      </c>
      <c r="J93" s="18">
        <f>VLOOKUP(inputdata!$B93,MasterData[],5,TRUE)</f>
        <v>37</v>
      </c>
      <c r="K93" s="18">
        <f>VLOOKUP(inputdata!$B93,MasterData[],6,TRUE)</f>
        <v>41.81</v>
      </c>
      <c r="L93" s="18">
        <f>inputdata!$J93*inputdata!$C93</f>
        <v>370</v>
      </c>
      <c r="M93" s="18">
        <f>inputdata!$K93*inputdata!$C93*(1-inputdata!$F93)</f>
        <v>418.1</v>
      </c>
      <c r="N93" s="19">
        <f>DAY(inputdata!$A93)</f>
        <v>23</v>
      </c>
      <c r="O93" s="19" t="str">
        <f>TEXT(inputdata!$A93,"mmm")</f>
        <v>Apr</v>
      </c>
      <c r="P93" s="19">
        <f>YEAR(inputdata!$A93)</f>
        <v>2021</v>
      </c>
    </row>
    <row r="94" spans="1:16" x14ac:dyDescent="0.25">
      <c r="A94" s="24">
        <v>44310</v>
      </c>
      <c r="B94" s="14" t="s">
        <v>38</v>
      </c>
      <c r="C94" s="15">
        <v>2</v>
      </c>
      <c r="D94" s="15" t="s">
        <v>8</v>
      </c>
      <c r="E94" s="15" t="s">
        <v>8</v>
      </c>
      <c r="F94" s="16">
        <v>0</v>
      </c>
      <c r="G94" s="20" t="str">
        <f>VLOOKUP(inputdata!$B94,MasterData[],2,TRUE)</f>
        <v>Product30</v>
      </c>
      <c r="H94" s="20" t="str">
        <f>VLOOKUP(inputdata!$B94,MasterData[],3,TRUE)</f>
        <v>Category04</v>
      </c>
      <c r="I94" s="20" t="str">
        <f>VLOOKUP(inputdata!$B94,MasterData[],4,TRUE)</f>
        <v>Ft</v>
      </c>
      <c r="J94" s="21">
        <f>VLOOKUP(inputdata!$B94,MasterData[],5,TRUE)</f>
        <v>148</v>
      </c>
      <c r="K94" s="21">
        <f>VLOOKUP(inputdata!$B94,MasterData[],6,TRUE)</f>
        <v>201.28</v>
      </c>
      <c r="L94" s="21">
        <f>inputdata!$J94*inputdata!$C94</f>
        <v>296</v>
      </c>
      <c r="M94" s="21">
        <f>inputdata!$K94*inputdata!$C94*(1-inputdata!$F94)</f>
        <v>402.56</v>
      </c>
      <c r="N94" s="22">
        <f>DAY(inputdata!$A94)</f>
        <v>24</v>
      </c>
      <c r="O94" s="22" t="str">
        <f>TEXT(inputdata!$A94,"mmm")</f>
        <v>Apr</v>
      </c>
      <c r="P94" s="22">
        <f>YEAR(inputdata!$A94)</f>
        <v>2021</v>
      </c>
    </row>
    <row r="95" spans="1:16" x14ac:dyDescent="0.25">
      <c r="A95" s="24">
        <v>44312</v>
      </c>
      <c r="B95" s="14" t="s">
        <v>18</v>
      </c>
      <c r="C95" s="15">
        <v>3</v>
      </c>
      <c r="D95" s="15" t="s">
        <v>12</v>
      </c>
      <c r="E95" s="15" t="s">
        <v>8</v>
      </c>
      <c r="F95" s="16">
        <v>0</v>
      </c>
      <c r="G95" s="17" t="str">
        <f>VLOOKUP(inputdata!$B95,MasterData[],2,TRUE)</f>
        <v>Product37</v>
      </c>
      <c r="H95" s="17" t="str">
        <f>VLOOKUP(inputdata!$B95,MasterData[],3,TRUE)</f>
        <v>Category05</v>
      </c>
      <c r="I95" s="17" t="str">
        <f>VLOOKUP(inputdata!$B95,MasterData[],4,TRUE)</f>
        <v>Kg</v>
      </c>
      <c r="J95" s="18">
        <f>VLOOKUP(inputdata!$B95,MasterData[],5,TRUE)</f>
        <v>67</v>
      </c>
      <c r="K95" s="18">
        <f>VLOOKUP(inputdata!$B95,MasterData[],6,TRUE)</f>
        <v>85.76</v>
      </c>
      <c r="L95" s="18">
        <f>inputdata!$J95*inputdata!$C95</f>
        <v>201</v>
      </c>
      <c r="M95" s="18">
        <f>inputdata!$K95*inputdata!$C95*(1-inputdata!$F95)</f>
        <v>257.28000000000003</v>
      </c>
      <c r="N95" s="19">
        <f>DAY(inputdata!$A95)</f>
        <v>26</v>
      </c>
      <c r="O95" s="19" t="str">
        <f>TEXT(inputdata!$A95,"mmm")</f>
        <v>Apr</v>
      </c>
      <c r="P95" s="19">
        <f>YEAR(inputdata!$A95)</f>
        <v>2021</v>
      </c>
    </row>
    <row r="96" spans="1:16" x14ac:dyDescent="0.25">
      <c r="A96" s="24">
        <v>44315</v>
      </c>
      <c r="B96" s="14" t="s">
        <v>38</v>
      </c>
      <c r="C96" s="15">
        <v>7</v>
      </c>
      <c r="D96" s="15" t="s">
        <v>12</v>
      </c>
      <c r="E96" s="15" t="s">
        <v>8</v>
      </c>
      <c r="F96" s="16">
        <v>0</v>
      </c>
      <c r="G96" s="20" t="str">
        <f>VLOOKUP(inputdata!$B96,MasterData[],2,TRUE)</f>
        <v>Product30</v>
      </c>
      <c r="H96" s="20" t="str">
        <f>VLOOKUP(inputdata!$B96,MasterData[],3,TRUE)</f>
        <v>Category04</v>
      </c>
      <c r="I96" s="20" t="str">
        <f>VLOOKUP(inputdata!$B96,MasterData[],4,TRUE)</f>
        <v>Ft</v>
      </c>
      <c r="J96" s="21">
        <f>VLOOKUP(inputdata!$B96,MasterData[],5,TRUE)</f>
        <v>148</v>
      </c>
      <c r="K96" s="21">
        <f>VLOOKUP(inputdata!$B96,MasterData[],6,TRUE)</f>
        <v>201.28</v>
      </c>
      <c r="L96" s="21">
        <f>inputdata!$J96*inputdata!$C96</f>
        <v>1036</v>
      </c>
      <c r="M96" s="21">
        <f>inputdata!$K96*inputdata!$C96*(1-inputdata!$F96)</f>
        <v>1408.96</v>
      </c>
      <c r="N96" s="22">
        <f>DAY(inputdata!$A96)</f>
        <v>29</v>
      </c>
      <c r="O96" s="22" t="str">
        <f>TEXT(inputdata!$A96,"mmm")</f>
        <v>Apr</v>
      </c>
      <c r="P96" s="22">
        <f>YEAR(inputdata!$A96)</f>
        <v>2021</v>
      </c>
    </row>
    <row r="97" spans="1:16" x14ac:dyDescent="0.25">
      <c r="A97" s="24">
        <v>44316</v>
      </c>
      <c r="B97" s="14" t="s">
        <v>29</v>
      </c>
      <c r="C97" s="15">
        <v>1</v>
      </c>
      <c r="D97" s="15" t="s">
        <v>12</v>
      </c>
      <c r="E97" s="15" t="s">
        <v>8</v>
      </c>
      <c r="F97" s="16">
        <v>0</v>
      </c>
      <c r="G97" s="17" t="str">
        <f>VLOOKUP(inputdata!$B97,MasterData[],2,TRUE)</f>
        <v>Product29</v>
      </c>
      <c r="H97" s="17" t="str">
        <f>VLOOKUP(inputdata!$B97,MasterData[],3,TRUE)</f>
        <v>Category04</v>
      </c>
      <c r="I97" s="17" t="str">
        <f>VLOOKUP(inputdata!$B97,MasterData[],4,TRUE)</f>
        <v>Lt</v>
      </c>
      <c r="J97" s="18">
        <f>VLOOKUP(inputdata!$B97,MasterData[],5,TRUE)</f>
        <v>47</v>
      </c>
      <c r="K97" s="18">
        <f>VLOOKUP(inputdata!$B97,MasterData[],6,TRUE)</f>
        <v>53.11</v>
      </c>
      <c r="L97" s="18">
        <f>inputdata!$J97*inputdata!$C97</f>
        <v>47</v>
      </c>
      <c r="M97" s="18">
        <f>inputdata!$K97*inputdata!$C97*(1-inputdata!$F97)</f>
        <v>53.11</v>
      </c>
      <c r="N97" s="19">
        <f>DAY(inputdata!$A97)</f>
        <v>30</v>
      </c>
      <c r="O97" s="19" t="str">
        <f>TEXT(inputdata!$A97,"mmm")</f>
        <v>Apr</v>
      </c>
      <c r="P97" s="19">
        <f>YEAR(inputdata!$A97)</f>
        <v>2021</v>
      </c>
    </row>
    <row r="98" spans="1:16" x14ac:dyDescent="0.25">
      <c r="A98" s="24">
        <v>44317</v>
      </c>
      <c r="B98" s="14" t="s">
        <v>40</v>
      </c>
      <c r="C98" s="15">
        <v>3</v>
      </c>
      <c r="D98" s="15" t="s">
        <v>8</v>
      </c>
      <c r="E98" s="15" t="s">
        <v>10</v>
      </c>
      <c r="F98" s="16">
        <v>0</v>
      </c>
      <c r="G98" s="20" t="str">
        <f>VLOOKUP(inputdata!$B98,MasterData[],2,TRUE)</f>
        <v>Product18</v>
      </c>
      <c r="H98" s="20" t="str">
        <f>VLOOKUP(inputdata!$B98,MasterData[],3,TRUE)</f>
        <v>Category02</v>
      </c>
      <c r="I98" s="20" t="str">
        <f>VLOOKUP(inputdata!$B98,MasterData[],4,TRUE)</f>
        <v>No.</v>
      </c>
      <c r="J98" s="21">
        <f>VLOOKUP(inputdata!$B98,MasterData[],5,TRUE)</f>
        <v>37</v>
      </c>
      <c r="K98" s="21">
        <f>VLOOKUP(inputdata!$B98,MasterData[],6,TRUE)</f>
        <v>49.21</v>
      </c>
      <c r="L98" s="21">
        <f>inputdata!$J98*inputdata!$C98</f>
        <v>111</v>
      </c>
      <c r="M98" s="21">
        <f>inputdata!$K98*inputdata!$C98*(1-inputdata!$F98)</f>
        <v>147.63</v>
      </c>
      <c r="N98" s="22">
        <f>DAY(inputdata!$A98)</f>
        <v>1</v>
      </c>
      <c r="O98" s="22" t="str">
        <f>TEXT(inputdata!$A98,"mmm")</f>
        <v>May</v>
      </c>
      <c r="P98" s="22">
        <f>YEAR(inputdata!$A98)</f>
        <v>2021</v>
      </c>
    </row>
    <row r="99" spans="1:16" x14ac:dyDescent="0.25">
      <c r="A99" s="24">
        <v>44317</v>
      </c>
      <c r="B99" s="14" t="s">
        <v>20</v>
      </c>
      <c r="C99" s="15">
        <v>1</v>
      </c>
      <c r="D99" s="15" t="s">
        <v>8</v>
      </c>
      <c r="E99" s="15" t="s">
        <v>10</v>
      </c>
      <c r="F99" s="16">
        <v>0</v>
      </c>
      <c r="G99" s="17" t="str">
        <f>VLOOKUP(inputdata!$B99,MasterData[],2,TRUE)</f>
        <v>Product42</v>
      </c>
      <c r="H99" s="17" t="str">
        <f>VLOOKUP(inputdata!$B99,MasterData[],3,TRUE)</f>
        <v>Category05</v>
      </c>
      <c r="I99" s="17" t="str">
        <f>VLOOKUP(inputdata!$B99,MasterData[],4,TRUE)</f>
        <v>Ft</v>
      </c>
      <c r="J99" s="18">
        <f>VLOOKUP(inputdata!$B99,MasterData[],5,TRUE)</f>
        <v>120</v>
      </c>
      <c r="K99" s="18">
        <f>VLOOKUP(inputdata!$B99,MasterData[],6,TRUE)</f>
        <v>162</v>
      </c>
      <c r="L99" s="18">
        <f>inputdata!$J99*inputdata!$C99</f>
        <v>120</v>
      </c>
      <c r="M99" s="18">
        <f>inputdata!$K99*inputdata!$C99*(1-inputdata!$F99)</f>
        <v>162</v>
      </c>
      <c r="N99" s="19">
        <f>DAY(inputdata!$A99)</f>
        <v>1</v>
      </c>
      <c r="O99" s="19" t="str">
        <f>TEXT(inputdata!$A99,"mmm")</f>
        <v>May</v>
      </c>
      <c r="P99" s="19">
        <f>YEAR(inputdata!$A99)</f>
        <v>2021</v>
      </c>
    </row>
    <row r="100" spans="1:16" x14ac:dyDescent="0.25">
      <c r="A100" s="24">
        <v>44319</v>
      </c>
      <c r="B100" s="14" t="s">
        <v>23</v>
      </c>
      <c r="C100" s="15">
        <v>3</v>
      </c>
      <c r="D100" s="15" t="s">
        <v>8</v>
      </c>
      <c r="E100" s="15" t="s">
        <v>8</v>
      </c>
      <c r="F100" s="16">
        <v>0</v>
      </c>
      <c r="G100" s="20" t="str">
        <f>VLOOKUP(inputdata!$B100,MasterData[],2,TRUE)</f>
        <v>Product34</v>
      </c>
      <c r="H100" s="20" t="str">
        <f>VLOOKUP(inputdata!$B100,MasterData[],3,TRUE)</f>
        <v>Category04</v>
      </c>
      <c r="I100" s="20" t="str">
        <f>VLOOKUP(inputdata!$B100,MasterData[],4,TRUE)</f>
        <v>Lt</v>
      </c>
      <c r="J100" s="21">
        <f>VLOOKUP(inputdata!$B100,MasterData[],5,TRUE)</f>
        <v>55</v>
      </c>
      <c r="K100" s="21">
        <f>VLOOKUP(inputdata!$B100,MasterData[],6,TRUE)</f>
        <v>58.3</v>
      </c>
      <c r="L100" s="21">
        <f>inputdata!$J100*inputdata!$C100</f>
        <v>165</v>
      </c>
      <c r="M100" s="21">
        <f>inputdata!$K100*inputdata!$C100*(1-inputdata!$F100)</f>
        <v>174.89999999999998</v>
      </c>
      <c r="N100" s="22">
        <f>DAY(inputdata!$A100)</f>
        <v>3</v>
      </c>
      <c r="O100" s="22" t="str">
        <f>TEXT(inputdata!$A100,"mmm")</f>
        <v>May</v>
      </c>
      <c r="P100" s="22">
        <f>YEAR(inputdata!$A100)</f>
        <v>2021</v>
      </c>
    </row>
    <row r="101" spans="1:16" x14ac:dyDescent="0.25">
      <c r="A101" s="24">
        <v>44320</v>
      </c>
      <c r="B101" s="14" t="s">
        <v>37</v>
      </c>
      <c r="C101" s="15">
        <v>13</v>
      </c>
      <c r="D101" s="15" t="s">
        <v>8</v>
      </c>
      <c r="E101" s="15" t="s">
        <v>8</v>
      </c>
      <c r="F101" s="16">
        <v>0</v>
      </c>
      <c r="G101" s="17" t="str">
        <f>VLOOKUP(inputdata!$B101,MasterData[],2,TRUE)</f>
        <v>Product15</v>
      </c>
      <c r="H101" s="17" t="str">
        <f>VLOOKUP(inputdata!$B101,MasterData[],3,TRUE)</f>
        <v>Category02</v>
      </c>
      <c r="I101" s="17" t="str">
        <f>VLOOKUP(inputdata!$B101,MasterData[],4,TRUE)</f>
        <v>No.</v>
      </c>
      <c r="J101" s="18">
        <f>VLOOKUP(inputdata!$B101,MasterData[],5,TRUE)</f>
        <v>12</v>
      </c>
      <c r="K101" s="18">
        <f>VLOOKUP(inputdata!$B101,MasterData[],6,TRUE)</f>
        <v>15.719999999999999</v>
      </c>
      <c r="L101" s="18">
        <f>inputdata!$J101*inputdata!$C101</f>
        <v>156</v>
      </c>
      <c r="M101" s="18">
        <f>inputdata!$K101*inputdata!$C101*(1-inputdata!$F101)</f>
        <v>204.35999999999999</v>
      </c>
      <c r="N101" s="19">
        <f>DAY(inputdata!$A101)</f>
        <v>4</v>
      </c>
      <c r="O101" s="19" t="str">
        <f>TEXT(inputdata!$A101,"mmm")</f>
        <v>May</v>
      </c>
      <c r="P101" s="19">
        <f>YEAR(inputdata!$A101)</f>
        <v>2021</v>
      </c>
    </row>
    <row r="102" spans="1:16" x14ac:dyDescent="0.25">
      <c r="A102" s="24">
        <v>44320</v>
      </c>
      <c r="B102" s="14" t="s">
        <v>19</v>
      </c>
      <c r="C102" s="15">
        <v>4</v>
      </c>
      <c r="D102" s="15" t="s">
        <v>12</v>
      </c>
      <c r="E102" s="15" t="s">
        <v>10</v>
      </c>
      <c r="F102" s="16">
        <v>0</v>
      </c>
      <c r="G102" s="20" t="str">
        <f>VLOOKUP(inputdata!$B102,MasterData[],2,TRUE)</f>
        <v>Product14</v>
      </c>
      <c r="H102" s="20" t="str">
        <f>VLOOKUP(inputdata!$B102,MasterData[],3,TRUE)</f>
        <v>Category02</v>
      </c>
      <c r="I102" s="20" t="str">
        <f>VLOOKUP(inputdata!$B102,MasterData[],4,TRUE)</f>
        <v>Kg</v>
      </c>
      <c r="J102" s="21">
        <f>VLOOKUP(inputdata!$B102,MasterData[],5,TRUE)</f>
        <v>112</v>
      </c>
      <c r="K102" s="21">
        <f>VLOOKUP(inputdata!$B102,MasterData[],6,TRUE)</f>
        <v>146.72</v>
      </c>
      <c r="L102" s="21">
        <f>inputdata!$J102*inputdata!$C102</f>
        <v>448</v>
      </c>
      <c r="M102" s="21">
        <f>inputdata!$K102*inputdata!$C102*(1-inputdata!$F102)</f>
        <v>586.88</v>
      </c>
      <c r="N102" s="22">
        <f>DAY(inputdata!$A102)</f>
        <v>4</v>
      </c>
      <c r="O102" s="22" t="str">
        <f>TEXT(inputdata!$A102,"mmm")</f>
        <v>May</v>
      </c>
      <c r="P102" s="22">
        <f>YEAR(inputdata!$A102)</f>
        <v>2021</v>
      </c>
    </row>
    <row r="103" spans="1:16" x14ac:dyDescent="0.25">
      <c r="A103" s="24">
        <v>44321</v>
      </c>
      <c r="B103" s="14" t="s">
        <v>47</v>
      </c>
      <c r="C103" s="15">
        <v>13</v>
      </c>
      <c r="D103" s="15" t="s">
        <v>12</v>
      </c>
      <c r="E103" s="15" t="s">
        <v>10</v>
      </c>
      <c r="F103" s="16">
        <v>0</v>
      </c>
      <c r="G103" s="17" t="str">
        <f>VLOOKUP(inputdata!$B103,MasterData[],2,TRUE)</f>
        <v>Product09</v>
      </c>
      <c r="H103" s="17" t="str">
        <f>VLOOKUP(inputdata!$B103,MasterData[],3,TRUE)</f>
        <v>Category01</v>
      </c>
      <c r="I103" s="17" t="str">
        <f>VLOOKUP(inputdata!$B103,MasterData[],4,TRUE)</f>
        <v>No.</v>
      </c>
      <c r="J103" s="18">
        <f>VLOOKUP(inputdata!$B103,MasterData[],5,TRUE)</f>
        <v>6</v>
      </c>
      <c r="K103" s="18">
        <f>VLOOKUP(inputdata!$B103,MasterData[],6,TRUE)</f>
        <v>7.8599999999999994</v>
      </c>
      <c r="L103" s="18">
        <f>inputdata!$J103*inputdata!$C103</f>
        <v>78</v>
      </c>
      <c r="M103" s="18">
        <f>inputdata!$K103*inputdata!$C103*(1-inputdata!$F103)</f>
        <v>102.17999999999999</v>
      </c>
      <c r="N103" s="19">
        <f>DAY(inputdata!$A103)</f>
        <v>5</v>
      </c>
      <c r="O103" s="19" t="str">
        <f>TEXT(inputdata!$A103,"mmm")</f>
        <v>May</v>
      </c>
      <c r="P103" s="19">
        <f>YEAR(inputdata!$A103)</f>
        <v>2021</v>
      </c>
    </row>
    <row r="104" spans="1:16" x14ac:dyDescent="0.25">
      <c r="A104" s="24">
        <v>44322</v>
      </c>
      <c r="B104" s="14" t="s">
        <v>35</v>
      </c>
      <c r="C104" s="15">
        <v>15</v>
      </c>
      <c r="D104" s="15" t="s">
        <v>12</v>
      </c>
      <c r="E104" s="15" t="s">
        <v>8</v>
      </c>
      <c r="F104" s="16">
        <v>0</v>
      </c>
      <c r="G104" s="20" t="str">
        <f>VLOOKUP(inputdata!$B104,MasterData[],2,TRUE)</f>
        <v>Product08</v>
      </c>
      <c r="H104" s="20" t="str">
        <f>VLOOKUP(inputdata!$B104,MasterData[],3,TRUE)</f>
        <v>Category01</v>
      </c>
      <c r="I104" s="20" t="str">
        <f>VLOOKUP(inputdata!$B104,MasterData[],4,TRUE)</f>
        <v>Kg</v>
      </c>
      <c r="J104" s="21">
        <f>VLOOKUP(inputdata!$B104,MasterData[],5,TRUE)</f>
        <v>83</v>
      </c>
      <c r="K104" s="21">
        <f>VLOOKUP(inputdata!$B104,MasterData[],6,TRUE)</f>
        <v>94.62</v>
      </c>
      <c r="L104" s="21">
        <f>inputdata!$J104*inputdata!$C104</f>
        <v>1245</v>
      </c>
      <c r="M104" s="21">
        <f>inputdata!$K104*inputdata!$C104*(1-inputdata!$F104)</f>
        <v>1419.3000000000002</v>
      </c>
      <c r="N104" s="22">
        <f>DAY(inputdata!$A104)</f>
        <v>6</v>
      </c>
      <c r="O104" s="22" t="str">
        <f>TEXT(inputdata!$A104,"mmm")</f>
        <v>May</v>
      </c>
      <c r="P104" s="22">
        <f>YEAR(inputdata!$A104)</f>
        <v>2021</v>
      </c>
    </row>
    <row r="105" spans="1:16" x14ac:dyDescent="0.25">
      <c r="A105" s="24">
        <v>44322</v>
      </c>
      <c r="B105" s="14" t="s">
        <v>47</v>
      </c>
      <c r="C105" s="15">
        <v>6</v>
      </c>
      <c r="D105" s="15" t="s">
        <v>8</v>
      </c>
      <c r="E105" s="15" t="s">
        <v>8</v>
      </c>
      <c r="F105" s="16">
        <v>0</v>
      </c>
      <c r="G105" s="17" t="str">
        <f>VLOOKUP(inputdata!$B105,MasterData[],2,TRUE)</f>
        <v>Product09</v>
      </c>
      <c r="H105" s="17" t="str">
        <f>VLOOKUP(inputdata!$B105,MasterData[],3,TRUE)</f>
        <v>Category01</v>
      </c>
      <c r="I105" s="17" t="str">
        <f>VLOOKUP(inputdata!$B105,MasterData[],4,TRUE)</f>
        <v>No.</v>
      </c>
      <c r="J105" s="18">
        <f>VLOOKUP(inputdata!$B105,MasterData[],5,TRUE)</f>
        <v>6</v>
      </c>
      <c r="K105" s="18">
        <f>VLOOKUP(inputdata!$B105,MasterData[],6,TRUE)</f>
        <v>7.8599999999999994</v>
      </c>
      <c r="L105" s="18">
        <f>inputdata!$J105*inputdata!$C105</f>
        <v>36</v>
      </c>
      <c r="M105" s="18">
        <f>inputdata!$K105*inputdata!$C105*(1-inputdata!$F105)</f>
        <v>47.16</v>
      </c>
      <c r="N105" s="19">
        <f>DAY(inputdata!$A105)</f>
        <v>6</v>
      </c>
      <c r="O105" s="19" t="str">
        <f>TEXT(inputdata!$A105,"mmm")</f>
        <v>May</v>
      </c>
      <c r="P105" s="19">
        <f>YEAR(inputdata!$A105)</f>
        <v>2021</v>
      </c>
    </row>
    <row r="106" spans="1:16" x14ac:dyDescent="0.25">
      <c r="A106" s="24">
        <v>44323</v>
      </c>
      <c r="B106" s="14" t="s">
        <v>40</v>
      </c>
      <c r="C106" s="15">
        <v>1</v>
      </c>
      <c r="D106" s="15" t="s">
        <v>12</v>
      </c>
      <c r="E106" s="15" t="s">
        <v>10</v>
      </c>
      <c r="F106" s="16">
        <v>0</v>
      </c>
      <c r="G106" s="20" t="str">
        <f>VLOOKUP(inputdata!$B106,MasterData[],2,TRUE)</f>
        <v>Product18</v>
      </c>
      <c r="H106" s="20" t="str">
        <f>VLOOKUP(inputdata!$B106,MasterData[],3,TRUE)</f>
        <v>Category02</v>
      </c>
      <c r="I106" s="20" t="str">
        <f>VLOOKUP(inputdata!$B106,MasterData[],4,TRUE)</f>
        <v>No.</v>
      </c>
      <c r="J106" s="21">
        <f>VLOOKUP(inputdata!$B106,MasterData[],5,TRUE)</f>
        <v>37</v>
      </c>
      <c r="K106" s="21">
        <f>VLOOKUP(inputdata!$B106,MasterData[],6,TRUE)</f>
        <v>49.21</v>
      </c>
      <c r="L106" s="21">
        <f>inputdata!$J106*inputdata!$C106</f>
        <v>37</v>
      </c>
      <c r="M106" s="21">
        <f>inputdata!$K106*inputdata!$C106*(1-inputdata!$F106)</f>
        <v>49.21</v>
      </c>
      <c r="N106" s="22">
        <f>DAY(inputdata!$A106)</f>
        <v>7</v>
      </c>
      <c r="O106" s="22" t="str">
        <f>TEXT(inputdata!$A106,"mmm")</f>
        <v>May</v>
      </c>
      <c r="P106" s="22">
        <f>YEAR(inputdata!$A106)</f>
        <v>2021</v>
      </c>
    </row>
    <row r="107" spans="1:16" x14ac:dyDescent="0.25">
      <c r="A107" s="24">
        <v>44325</v>
      </c>
      <c r="B107" s="14" t="s">
        <v>31</v>
      </c>
      <c r="C107" s="15">
        <v>6</v>
      </c>
      <c r="D107" s="15" t="s">
        <v>8</v>
      </c>
      <c r="E107" s="15" t="s">
        <v>8</v>
      </c>
      <c r="F107" s="16">
        <v>0</v>
      </c>
      <c r="G107" s="17" t="str">
        <f>VLOOKUP(inputdata!$B107,MasterData[],2,TRUE)</f>
        <v>Product16</v>
      </c>
      <c r="H107" s="17" t="str">
        <f>VLOOKUP(inputdata!$B107,MasterData[],3,TRUE)</f>
        <v>Category02</v>
      </c>
      <c r="I107" s="17" t="str">
        <f>VLOOKUP(inputdata!$B107,MasterData[],4,TRUE)</f>
        <v>No.</v>
      </c>
      <c r="J107" s="18">
        <f>VLOOKUP(inputdata!$B107,MasterData[],5,TRUE)</f>
        <v>13</v>
      </c>
      <c r="K107" s="18">
        <f>VLOOKUP(inputdata!$B107,MasterData[],6,TRUE)</f>
        <v>16.64</v>
      </c>
      <c r="L107" s="18">
        <f>inputdata!$J107*inputdata!$C107</f>
        <v>78</v>
      </c>
      <c r="M107" s="18">
        <f>inputdata!$K107*inputdata!$C107*(1-inputdata!$F107)</f>
        <v>99.84</v>
      </c>
      <c r="N107" s="19">
        <f>DAY(inputdata!$A107)</f>
        <v>9</v>
      </c>
      <c r="O107" s="19" t="str">
        <f>TEXT(inputdata!$A107,"mmm")</f>
        <v>May</v>
      </c>
      <c r="P107" s="19">
        <f>YEAR(inputdata!$A107)</f>
        <v>2021</v>
      </c>
    </row>
    <row r="108" spans="1:16" x14ac:dyDescent="0.25">
      <c r="A108" s="24">
        <v>44325</v>
      </c>
      <c r="B108" s="14" t="s">
        <v>43</v>
      </c>
      <c r="C108" s="15">
        <v>8</v>
      </c>
      <c r="D108" s="15" t="s">
        <v>12</v>
      </c>
      <c r="E108" s="15" t="s">
        <v>10</v>
      </c>
      <c r="F108" s="16">
        <v>0</v>
      </c>
      <c r="G108" s="20" t="str">
        <f>VLOOKUP(inputdata!$B108,MasterData[],2,TRUE)</f>
        <v>Product28</v>
      </c>
      <c r="H108" s="20" t="str">
        <f>VLOOKUP(inputdata!$B108,MasterData[],3,TRUE)</f>
        <v>Category04</v>
      </c>
      <c r="I108" s="20" t="str">
        <f>VLOOKUP(inputdata!$B108,MasterData[],4,TRUE)</f>
        <v>No.</v>
      </c>
      <c r="J108" s="21">
        <f>VLOOKUP(inputdata!$B108,MasterData[],5,TRUE)</f>
        <v>37</v>
      </c>
      <c r="K108" s="21">
        <f>VLOOKUP(inputdata!$B108,MasterData[],6,TRUE)</f>
        <v>41.81</v>
      </c>
      <c r="L108" s="21">
        <f>inputdata!$J108*inputdata!$C108</f>
        <v>296</v>
      </c>
      <c r="M108" s="21">
        <f>inputdata!$K108*inputdata!$C108*(1-inputdata!$F108)</f>
        <v>334.48</v>
      </c>
      <c r="N108" s="22">
        <f>DAY(inputdata!$A108)</f>
        <v>9</v>
      </c>
      <c r="O108" s="22" t="str">
        <f>TEXT(inputdata!$A108,"mmm")</f>
        <v>May</v>
      </c>
      <c r="P108" s="22">
        <f>YEAR(inputdata!$A108)</f>
        <v>2021</v>
      </c>
    </row>
    <row r="109" spans="1:16" x14ac:dyDescent="0.25">
      <c r="A109" s="24">
        <v>44328</v>
      </c>
      <c r="B109" s="14" t="s">
        <v>31</v>
      </c>
      <c r="C109" s="15">
        <v>3</v>
      </c>
      <c r="D109" s="15" t="s">
        <v>12</v>
      </c>
      <c r="E109" s="15" t="s">
        <v>8</v>
      </c>
      <c r="F109" s="16">
        <v>0</v>
      </c>
      <c r="G109" s="17" t="str">
        <f>VLOOKUP(inputdata!$B109,MasterData[],2,TRUE)</f>
        <v>Product16</v>
      </c>
      <c r="H109" s="17" t="str">
        <f>VLOOKUP(inputdata!$B109,MasterData[],3,TRUE)</f>
        <v>Category02</v>
      </c>
      <c r="I109" s="17" t="str">
        <f>VLOOKUP(inputdata!$B109,MasterData[],4,TRUE)</f>
        <v>No.</v>
      </c>
      <c r="J109" s="18">
        <f>VLOOKUP(inputdata!$B109,MasterData[],5,TRUE)</f>
        <v>13</v>
      </c>
      <c r="K109" s="18">
        <f>VLOOKUP(inputdata!$B109,MasterData[],6,TRUE)</f>
        <v>16.64</v>
      </c>
      <c r="L109" s="18">
        <f>inputdata!$J109*inputdata!$C109</f>
        <v>39</v>
      </c>
      <c r="M109" s="18">
        <f>inputdata!$K109*inputdata!$C109*(1-inputdata!$F109)</f>
        <v>49.92</v>
      </c>
      <c r="N109" s="19">
        <f>DAY(inputdata!$A109)</f>
        <v>12</v>
      </c>
      <c r="O109" s="19" t="str">
        <f>TEXT(inputdata!$A109,"mmm")</f>
        <v>May</v>
      </c>
      <c r="P109" s="19">
        <f>YEAR(inputdata!$A109)</f>
        <v>2021</v>
      </c>
    </row>
    <row r="110" spans="1:16" x14ac:dyDescent="0.25">
      <c r="A110" s="24">
        <v>44328</v>
      </c>
      <c r="B110" s="14" t="s">
        <v>14</v>
      </c>
      <c r="C110" s="15">
        <v>15</v>
      </c>
      <c r="D110" s="15" t="s">
        <v>12</v>
      </c>
      <c r="E110" s="15" t="s">
        <v>8</v>
      </c>
      <c r="F110" s="16">
        <v>0</v>
      </c>
      <c r="G110" s="20" t="str">
        <f>VLOOKUP(inputdata!$B110,MasterData[],2,TRUE)</f>
        <v>Product35</v>
      </c>
      <c r="H110" s="20" t="str">
        <f>VLOOKUP(inputdata!$B110,MasterData[],3,TRUE)</f>
        <v>Category04</v>
      </c>
      <c r="I110" s="20" t="str">
        <f>VLOOKUP(inputdata!$B110,MasterData[],4,TRUE)</f>
        <v>No.</v>
      </c>
      <c r="J110" s="21">
        <f>VLOOKUP(inputdata!$B110,MasterData[],5,TRUE)</f>
        <v>5</v>
      </c>
      <c r="K110" s="21">
        <f>VLOOKUP(inputdata!$B110,MasterData[],6,TRUE)</f>
        <v>6.7</v>
      </c>
      <c r="L110" s="21">
        <f>inputdata!$J110*inputdata!$C110</f>
        <v>75</v>
      </c>
      <c r="M110" s="21">
        <f>inputdata!$K110*inputdata!$C110*(1-inputdata!$F110)</f>
        <v>100.5</v>
      </c>
      <c r="N110" s="22">
        <f>DAY(inputdata!$A110)</f>
        <v>12</v>
      </c>
      <c r="O110" s="22" t="str">
        <f>TEXT(inputdata!$A110,"mmm")</f>
        <v>May</v>
      </c>
      <c r="P110" s="22">
        <f>YEAR(inputdata!$A110)</f>
        <v>2021</v>
      </c>
    </row>
    <row r="111" spans="1:16" x14ac:dyDescent="0.25">
      <c r="A111" s="24">
        <v>44329</v>
      </c>
      <c r="B111" s="14" t="s">
        <v>29</v>
      </c>
      <c r="C111" s="15">
        <v>4</v>
      </c>
      <c r="D111" s="15" t="s">
        <v>12</v>
      </c>
      <c r="E111" s="15" t="s">
        <v>8</v>
      </c>
      <c r="F111" s="16">
        <v>0</v>
      </c>
      <c r="G111" s="17" t="str">
        <f>VLOOKUP(inputdata!$B111,MasterData[],2,TRUE)</f>
        <v>Product29</v>
      </c>
      <c r="H111" s="17" t="str">
        <f>VLOOKUP(inputdata!$B111,MasterData[],3,TRUE)</f>
        <v>Category04</v>
      </c>
      <c r="I111" s="17" t="str">
        <f>VLOOKUP(inputdata!$B111,MasterData[],4,TRUE)</f>
        <v>Lt</v>
      </c>
      <c r="J111" s="18">
        <f>VLOOKUP(inputdata!$B111,MasterData[],5,TRUE)</f>
        <v>47</v>
      </c>
      <c r="K111" s="18">
        <f>VLOOKUP(inputdata!$B111,MasterData[],6,TRUE)</f>
        <v>53.11</v>
      </c>
      <c r="L111" s="18">
        <f>inputdata!$J111*inputdata!$C111</f>
        <v>188</v>
      </c>
      <c r="M111" s="18">
        <f>inputdata!$K111*inputdata!$C111*(1-inputdata!$F111)</f>
        <v>212.44</v>
      </c>
      <c r="N111" s="19">
        <f>DAY(inputdata!$A111)</f>
        <v>13</v>
      </c>
      <c r="O111" s="19" t="str">
        <f>TEXT(inputdata!$A111,"mmm")</f>
        <v>May</v>
      </c>
      <c r="P111" s="19">
        <f>YEAR(inputdata!$A111)</f>
        <v>2021</v>
      </c>
    </row>
    <row r="112" spans="1:16" x14ac:dyDescent="0.25">
      <c r="A112" s="24">
        <v>44336</v>
      </c>
      <c r="B112" s="14" t="s">
        <v>20</v>
      </c>
      <c r="C112" s="15">
        <v>2</v>
      </c>
      <c r="D112" s="15" t="s">
        <v>8</v>
      </c>
      <c r="E112" s="15" t="s">
        <v>10</v>
      </c>
      <c r="F112" s="16">
        <v>0</v>
      </c>
      <c r="G112" s="20" t="str">
        <f>VLOOKUP(inputdata!$B112,MasterData[],2,TRUE)</f>
        <v>Product42</v>
      </c>
      <c r="H112" s="20" t="str">
        <f>VLOOKUP(inputdata!$B112,MasterData[],3,TRUE)</f>
        <v>Category05</v>
      </c>
      <c r="I112" s="20" t="str">
        <f>VLOOKUP(inputdata!$B112,MasterData[],4,TRUE)</f>
        <v>Ft</v>
      </c>
      <c r="J112" s="21">
        <f>VLOOKUP(inputdata!$B112,MasterData[],5,TRUE)</f>
        <v>120</v>
      </c>
      <c r="K112" s="21">
        <f>VLOOKUP(inputdata!$B112,MasterData[],6,TRUE)</f>
        <v>162</v>
      </c>
      <c r="L112" s="21">
        <f>inputdata!$J112*inputdata!$C112</f>
        <v>240</v>
      </c>
      <c r="M112" s="21">
        <f>inputdata!$K112*inputdata!$C112*(1-inputdata!$F112)</f>
        <v>324</v>
      </c>
      <c r="N112" s="22">
        <f>DAY(inputdata!$A112)</f>
        <v>20</v>
      </c>
      <c r="O112" s="22" t="str">
        <f>TEXT(inputdata!$A112,"mmm")</f>
        <v>May</v>
      </c>
      <c r="P112" s="22">
        <f>YEAR(inputdata!$A112)</f>
        <v>2021</v>
      </c>
    </row>
    <row r="113" spans="1:16" x14ac:dyDescent="0.25">
      <c r="A113" s="24">
        <v>44339</v>
      </c>
      <c r="B113" s="14" t="s">
        <v>27</v>
      </c>
      <c r="C113" s="15">
        <v>11</v>
      </c>
      <c r="D113" s="15" t="s">
        <v>12</v>
      </c>
      <c r="E113" s="15" t="s">
        <v>8</v>
      </c>
      <c r="F113" s="16">
        <v>0</v>
      </c>
      <c r="G113" s="17" t="str">
        <f>VLOOKUP(inputdata!$B113,MasterData[],2,TRUE)</f>
        <v>Product40</v>
      </c>
      <c r="H113" s="17" t="str">
        <f>VLOOKUP(inputdata!$B113,MasterData[],3,TRUE)</f>
        <v>Category05</v>
      </c>
      <c r="I113" s="17" t="str">
        <f>VLOOKUP(inputdata!$B113,MasterData[],4,TRUE)</f>
        <v>Kg</v>
      </c>
      <c r="J113" s="18">
        <f>VLOOKUP(inputdata!$B113,MasterData[],5,TRUE)</f>
        <v>90</v>
      </c>
      <c r="K113" s="18">
        <f>VLOOKUP(inputdata!$B113,MasterData[],6,TRUE)</f>
        <v>115.2</v>
      </c>
      <c r="L113" s="18">
        <f>inputdata!$J113*inputdata!$C113</f>
        <v>990</v>
      </c>
      <c r="M113" s="18">
        <f>inputdata!$K113*inputdata!$C113*(1-inputdata!$F113)</f>
        <v>1267.2</v>
      </c>
      <c r="N113" s="19">
        <f>DAY(inputdata!$A113)</f>
        <v>23</v>
      </c>
      <c r="O113" s="19" t="str">
        <f>TEXT(inputdata!$A113,"mmm")</f>
        <v>May</v>
      </c>
      <c r="P113" s="19">
        <f>YEAR(inputdata!$A113)</f>
        <v>2021</v>
      </c>
    </row>
    <row r="114" spans="1:16" x14ac:dyDescent="0.25">
      <c r="A114" s="24">
        <v>44346</v>
      </c>
      <c r="B114" s="14" t="s">
        <v>22</v>
      </c>
      <c r="C114" s="15">
        <v>13</v>
      </c>
      <c r="D114" s="15" t="s">
        <v>8</v>
      </c>
      <c r="E114" s="15" t="s">
        <v>8</v>
      </c>
      <c r="F114" s="16">
        <v>0</v>
      </c>
      <c r="G114" s="20" t="str">
        <f>VLOOKUP(inputdata!$B114,MasterData[],2,TRUE)</f>
        <v>Product23</v>
      </c>
      <c r="H114" s="20" t="str">
        <f>VLOOKUP(inputdata!$B114,MasterData[],3,TRUE)</f>
        <v>Category03</v>
      </c>
      <c r="I114" s="20" t="str">
        <f>VLOOKUP(inputdata!$B114,MasterData[],4,TRUE)</f>
        <v>Ft</v>
      </c>
      <c r="J114" s="21">
        <f>VLOOKUP(inputdata!$B114,MasterData[],5,TRUE)</f>
        <v>141</v>
      </c>
      <c r="K114" s="21">
        <f>VLOOKUP(inputdata!$B114,MasterData[],6,TRUE)</f>
        <v>149.46</v>
      </c>
      <c r="L114" s="21">
        <f>inputdata!$J114*inputdata!$C114</f>
        <v>1833</v>
      </c>
      <c r="M114" s="21">
        <f>inputdata!$K114*inputdata!$C114*(1-inputdata!$F114)</f>
        <v>1942.98</v>
      </c>
      <c r="N114" s="22">
        <f>DAY(inputdata!$A114)</f>
        <v>30</v>
      </c>
      <c r="O114" s="22" t="str">
        <f>TEXT(inputdata!$A114,"mmm")</f>
        <v>May</v>
      </c>
      <c r="P114" s="22">
        <f>YEAR(inputdata!$A114)</f>
        <v>2021</v>
      </c>
    </row>
    <row r="115" spans="1:16" x14ac:dyDescent="0.25">
      <c r="A115" s="24">
        <v>44346</v>
      </c>
      <c r="B115" s="14" t="s">
        <v>11</v>
      </c>
      <c r="C115" s="15">
        <v>6</v>
      </c>
      <c r="D115" s="15" t="s">
        <v>8</v>
      </c>
      <c r="E115" s="15" t="s">
        <v>10</v>
      </c>
      <c r="F115" s="16">
        <v>0</v>
      </c>
      <c r="G115" s="17" t="str">
        <f>VLOOKUP(inputdata!$B115,MasterData[],2,TRUE)</f>
        <v>Product13</v>
      </c>
      <c r="H115" s="17" t="str">
        <f>VLOOKUP(inputdata!$B115,MasterData[],3,TRUE)</f>
        <v>Category02</v>
      </c>
      <c r="I115" s="17" t="str">
        <f>VLOOKUP(inputdata!$B115,MasterData[],4,TRUE)</f>
        <v>Kg</v>
      </c>
      <c r="J115" s="18">
        <f>VLOOKUP(inputdata!$B115,MasterData[],5,TRUE)</f>
        <v>112</v>
      </c>
      <c r="K115" s="18">
        <f>VLOOKUP(inputdata!$B115,MasterData[],6,TRUE)</f>
        <v>122.08</v>
      </c>
      <c r="L115" s="18">
        <f>inputdata!$J115*inputdata!$C115</f>
        <v>672</v>
      </c>
      <c r="M115" s="18">
        <f>inputdata!$K115*inputdata!$C115*(1-inputdata!$F115)</f>
        <v>732.48</v>
      </c>
      <c r="N115" s="19">
        <f>DAY(inputdata!$A115)</f>
        <v>30</v>
      </c>
      <c r="O115" s="19" t="str">
        <f>TEXT(inputdata!$A115,"mmm")</f>
        <v>May</v>
      </c>
      <c r="P115" s="19">
        <f>YEAR(inputdata!$A115)</f>
        <v>2021</v>
      </c>
    </row>
    <row r="116" spans="1:16" x14ac:dyDescent="0.25">
      <c r="A116" s="24">
        <v>44350</v>
      </c>
      <c r="B116" s="14" t="s">
        <v>42</v>
      </c>
      <c r="C116" s="15">
        <v>10</v>
      </c>
      <c r="D116" s="15" t="s">
        <v>12</v>
      </c>
      <c r="E116" s="15" t="s">
        <v>10</v>
      </c>
      <c r="F116" s="16">
        <v>0</v>
      </c>
      <c r="G116" s="20" t="str">
        <f>VLOOKUP(inputdata!$B116,MasterData[],2,TRUE)</f>
        <v>Product21</v>
      </c>
      <c r="H116" s="20" t="str">
        <f>VLOOKUP(inputdata!$B116,MasterData[],3,TRUE)</f>
        <v>Category03</v>
      </c>
      <c r="I116" s="20" t="str">
        <f>VLOOKUP(inputdata!$B116,MasterData[],4,TRUE)</f>
        <v>Ft</v>
      </c>
      <c r="J116" s="21">
        <f>VLOOKUP(inputdata!$B116,MasterData[],5,TRUE)</f>
        <v>126</v>
      </c>
      <c r="K116" s="21">
        <f>VLOOKUP(inputdata!$B116,MasterData[],6,TRUE)</f>
        <v>162.54</v>
      </c>
      <c r="L116" s="21">
        <f>inputdata!$J116*inputdata!$C116</f>
        <v>1260</v>
      </c>
      <c r="M116" s="21">
        <f>inputdata!$K116*inputdata!$C116*(1-inputdata!$F116)</f>
        <v>1625.3999999999999</v>
      </c>
      <c r="N116" s="22">
        <f>DAY(inputdata!$A116)</f>
        <v>3</v>
      </c>
      <c r="O116" s="22" t="str">
        <f>TEXT(inputdata!$A116,"mmm")</f>
        <v>Jun</v>
      </c>
      <c r="P116" s="22">
        <f>YEAR(inputdata!$A116)</f>
        <v>2021</v>
      </c>
    </row>
    <row r="117" spans="1:16" x14ac:dyDescent="0.25">
      <c r="A117" s="24">
        <v>44351</v>
      </c>
      <c r="B117" s="14" t="s">
        <v>24</v>
      </c>
      <c r="C117" s="15">
        <v>8</v>
      </c>
      <c r="D117" s="15" t="s">
        <v>7</v>
      </c>
      <c r="E117" s="15" t="s">
        <v>8</v>
      </c>
      <c r="F117" s="16">
        <v>0</v>
      </c>
      <c r="G117" s="17" t="str">
        <f>VLOOKUP(inputdata!$B117,MasterData[],2,TRUE)</f>
        <v>Product20</v>
      </c>
      <c r="H117" s="17" t="str">
        <f>VLOOKUP(inputdata!$B117,MasterData[],3,TRUE)</f>
        <v>Category03</v>
      </c>
      <c r="I117" s="17" t="str">
        <f>VLOOKUP(inputdata!$B117,MasterData[],4,TRUE)</f>
        <v>Lt</v>
      </c>
      <c r="J117" s="18">
        <f>VLOOKUP(inputdata!$B117,MasterData[],5,TRUE)</f>
        <v>61</v>
      </c>
      <c r="K117" s="18">
        <f>VLOOKUP(inputdata!$B117,MasterData[],6,TRUE)</f>
        <v>76.25</v>
      </c>
      <c r="L117" s="18">
        <f>inputdata!$J117*inputdata!$C117</f>
        <v>488</v>
      </c>
      <c r="M117" s="18">
        <f>inputdata!$K117*inputdata!$C117*(1-inputdata!$F117)</f>
        <v>610</v>
      </c>
      <c r="N117" s="19">
        <f>DAY(inputdata!$A117)</f>
        <v>4</v>
      </c>
      <c r="O117" s="19" t="str">
        <f>TEXT(inputdata!$A117,"mmm")</f>
        <v>Jun</v>
      </c>
      <c r="P117" s="19">
        <f>YEAR(inputdata!$A117)</f>
        <v>2021</v>
      </c>
    </row>
    <row r="118" spans="1:16" x14ac:dyDescent="0.25">
      <c r="A118" s="24">
        <v>44351</v>
      </c>
      <c r="B118" s="14" t="s">
        <v>24</v>
      </c>
      <c r="C118" s="15">
        <v>12</v>
      </c>
      <c r="D118" s="15" t="s">
        <v>8</v>
      </c>
      <c r="E118" s="15" t="s">
        <v>10</v>
      </c>
      <c r="F118" s="16">
        <v>0</v>
      </c>
      <c r="G118" s="20" t="str">
        <f>VLOOKUP(inputdata!$B118,MasterData[],2,TRUE)</f>
        <v>Product20</v>
      </c>
      <c r="H118" s="20" t="str">
        <f>VLOOKUP(inputdata!$B118,MasterData[],3,TRUE)</f>
        <v>Category03</v>
      </c>
      <c r="I118" s="20" t="str">
        <f>VLOOKUP(inputdata!$B118,MasterData[],4,TRUE)</f>
        <v>Lt</v>
      </c>
      <c r="J118" s="21">
        <f>VLOOKUP(inputdata!$B118,MasterData[],5,TRUE)</f>
        <v>61</v>
      </c>
      <c r="K118" s="21">
        <f>VLOOKUP(inputdata!$B118,MasterData[],6,TRUE)</f>
        <v>76.25</v>
      </c>
      <c r="L118" s="21">
        <f>inputdata!$J118*inputdata!$C118</f>
        <v>732</v>
      </c>
      <c r="M118" s="21">
        <f>inputdata!$K118*inputdata!$C118*(1-inputdata!$F118)</f>
        <v>915</v>
      </c>
      <c r="N118" s="22">
        <f>DAY(inputdata!$A118)</f>
        <v>4</v>
      </c>
      <c r="O118" s="22" t="str">
        <f>TEXT(inputdata!$A118,"mmm")</f>
        <v>Jun</v>
      </c>
      <c r="P118" s="22">
        <f>YEAR(inputdata!$A118)</f>
        <v>2021</v>
      </c>
    </row>
    <row r="119" spans="1:16" x14ac:dyDescent="0.25">
      <c r="A119" s="24">
        <v>44352</v>
      </c>
      <c r="B119" s="14" t="s">
        <v>32</v>
      </c>
      <c r="C119" s="15">
        <v>15</v>
      </c>
      <c r="D119" s="15" t="s">
        <v>7</v>
      </c>
      <c r="E119" s="15" t="s">
        <v>8</v>
      </c>
      <c r="F119" s="16">
        <v>0</v>
      </c>
      <c r="G119" s="17" t="str">
        <f>VLOOKUP(inputdata!$B119,MasterData[],2,TRUE)</f>
        <v>Product22</v>
      </c>
      <c r="H119" s="17" t="str">
        <f>VLOOKUP(inputdata!$B119,MasterData[],3,TRUE)</f>
        <v>Category03</v>
      </c>
      <c r="I119" s="17" t="str">
        <f>VLOOKUP(inputdata!$B119,MasterData[],4,TRUE)</f>
        <v>Ft</v>
      </c>
      <c r="J119" s="18">
        <f>VLOOKUP(inputdata!$B119,MasterData[],5,TRUE)</f>
        <v>121</v>
      </c>
      <c r="K119" s="18">
        <f>VLOOKUP(inputdata!$B119,MasterData[],6,TRUE)</f>
        <v>141.57</v>
      </c>
      <c r="L119" s="18">
        <f>inputdata!$J119*inputdata!$C119</f>
        <v>1815</v>
      </c>
      <c r="M119" s="18">
        <f>inputdata!$K119*inputdata!$C119*(1-inputdata!$F119)</f>
        <v>2123.5499999999997</v>
      </c>
      <c r="N119" s="19">
        <f>DAY(inputdata!$A119)</f>
        <v>5</v>
      </c>
      <c r="O119" s="19" t="str">
        <f>TEXT(inputdata!$A119,"mmm")</f>
        <v>Jun</v>
      </c>
      <c r="P119" s="19">
        <f>YEAR(inputdata!$A119)</f>
        <v>2021</v>
      </c>
    </row>
    <row r="120" spans="1:16" x14ac:dyDescent="0.25">
      <c r="A120" s="24">
        <v>44352</v>
      </c>
      <c r="B120" s="14" t="s">
        <v>14</v>
      </c>
      <c r="C120" s="15">
        <v>10</v>
      </c>
      <c r="D120" s="15" t="s">
        <v>12</v>
      </c>
      <c r="E120" s="15" t="s">
        <v>8</v>
      </c>
      <c r="F120" s="16">
        <v>0</v>
      </c>
      <c r="G120" s="20" t="str">
        <f>VLOOKUP(inputdata!$B120,MasterData[],2,TRUE)</f>
        <v>Product35</v>
      </c>
      <c r="H120" s="20" t="str">
        <f>VLOOKUP(inputdata!$B120,MasterData[],3,TRUE)</f>
        <v>Category04</v>
      </c>
      <c r="I120" s="20" t="str">
        <f>VLOOKUP(inputdata!$B120,MasterData[],4,TRUE)</f>
        <v>No.</v>
      </c>
      <c r="J120" s="21">
        <f>VLOOKUP(inputdata!$B120,MasterData[],5,TRUE)</f>
        <v>5</v>
      </c>
      <c r="K120" s="21">
        <f>VLOOKUP(inputdata!$B120,MasterData[],6,TRUE)</f>
        <v>6.7</v>
      </c>
      <c r="L120" s="21">
        <f>inputdata!$J120*inputdata!$C120</f>
        <v>50</v>
      </c>
      <c r="M120" s="21">
        <f>inputdata!$K120*inputdata!$C120*(1-inputdata!$F120)</f>
        <v>67</v>
      </c>
      <c r="N120" s="22">
        <f>DAY(inputdata!$A120)</f>
        <v>5</v>
      </c>
      <c r="O120" s="22" t="str">
        <f>TEXT(inputdata!$A120,"mmm")</f>
        <v>Jun</v>
      </c>
      <c r="P120" s="22">
        <f>YEAR(inputdata!$A120)</f>
        <v>2021</v>
      </c>
    </row>
    <row r="121" spans="1:16" x14ac:dyDescent="0.25">
      <c r="A121" s="24">
        <v>44353</v>
      </c>
      <c r="B121" s="14" t="s">
        <v>48</v>
      </c>
      <c r="C121" s="15">
        <v>6</v>
      </c>
      <c r="D121" s="15" t="s">
        <v>12</v>
      </c>
      <c r="E121" s="15" t="s">
        <v>8</v>
      </c>
      <c r="F121" s="16">
        <v>0</v>
      </c>
      <c r="G121" s="17" t="str">
        <f>VLOOKUP(inputdata!$B121,MasterData[],2,TRUE)</f>
        <v>Product33</v>
      </c>
      <c r="H121" s="17" t="str">
        <f>VLOOKUP(inputdata!$B121,MasterData[],3,TRUE)</f>
        <v>Category04</v>
      </c>
      <c r="I121" s="17" t="str">
        <f>VLOOKUP(inputdata!$B121,MasterData[],4,TRUE)</f>
        <v>Kg</v>
      </c>
      <c r="J121" s="18">
        <f>VLOOKUP(inputdata!$B121,MasterData[],5,TRUE)</f>
        <v>95</v>
      </c>
      <c r="K121" s="18">
        <f>VLOOKUP(inputdata!$B121,MasterData[],6,TRUE)</f>
        <v>119.7</v>
      </c>
      <c r="L121" s="18">
        <f>inputdata!$J121*inputdata!$C121</f>
        <v>570</v>
      </c>
      <c r="M121" s="18">
        <f>inputdata!$K121*inputdata!$C121*(1-inputdata!$F121)</f>
        <v>718.2</v>
      </c>
      <c r="N121" s="19">
        <f>DAY(inputdata!$A121)</f>
        <v>6</v>
      </c>
      <c r="O121" s="19" t="str">
        <f>TEXT(inputdata!$A121,"mmm")</f>
        <v>Jun</v>
      </c>
      <c r="P121" s="19">
        <f>YEAR(inputdata!$A121)</f>
        <v>2021</v>
      </c>
    </row>
    <row r="122" spans="1:16" x14ac:dyDescent="0.25">
      <c r="A122" s="24">
        <v>44355</v>
      </c>
      <c r="B122" s="14" t="s">
        <v>43</v>
      </c>
      <c r="C122" s="15">
        <v>11</v>
      </c>
      <c r="D122" s="15" t="s">
        <v>12</v>
      </c>
      <c r="E122" s="15" t="s">
        <v>8</v>
      </c>
      <c r="F122" s="16">
        <v>0</v>
      </c>
      <c r="G122" s="20" t="str">
        <f>VLOOKUP(inputdata!$B122,MasterData[],2,TRUE)</f>
        <v>Product28</v>
      </c>
      <c r="H122" s="20" t="str">
        <f>VLOOKUP(inputdata!$B122,MasterData[],3,TRUE)</f>
        <v>Category04</v>
      </c>
      <c r="I122" s="20" t="str">
        <f>VLOOKUP(inputdata!$B122,MasterData[],4,TRUE)</f>
        <v>No.</v>
      </c>
      <c r="J122" s="21">
        <f>VLOOKUP(inputdata!$B122,MasterData[],5,TRUE)</f>
        <v>37</v>
      </c>
      <c r="K122" s="21">
        <f>VLOOKUP(inputdata!$B122,MasterData[],6,TRUE)</f>
        <v>41.81</v>
      </c>
      <c r="L122" s="21">
        <f>inputdata!$J122*inputdata!$C122</f>
        <v>407</v>
      </c>
      <c r="M122" s="21">
        <f>inputdata!$K122*inputdata!$C122*(1-inputdata!$F122)</f>
        <v>459.91</v>
      </c>
      <c r="N122" s="22">
        <f>DAY(inputdata!$A122)</f>
        <v>8</v>
      </c>
      <c r="O122" s="22" t="str">
        <f>TEXT(inputdata!$A122,"mmm")</f>
        <v>Jun</v>
      </c>
      <c r="P122" s="22">
        <f>YEAR(inputdata!$A122)</f>
        <v>2021</v>
      </c>
    </row>
    <row r="123" spans="1:16" x14ac:dyDescent="0.25">
      <c r="A123" s="24">
        <v>44355</v>
      </c>
      <c r="B123" s="14" t="s">
        <v>13</v>
      </c>
      <c r="C123" s="15">
        <v>11</v>
      </c>
      <c r="D123" s="15" t="s">
        <v>7</v>
      </c>
      <c r="E123" s="15" t="s">
        <v>10</v>
      </c>
      <c r="F123" s="16">
        <v>0</v>
      </c>
      <c r="G123" s="17" t="str">
        <f>VLOOKUP(inputdata!$B123,MasterData[],2,TRUE)</f>
        <v>Product04</v>
      </c>
      <c r="H123" s="17" t="str">
        <f>VLOOKUP(inputdata!$B123,MasterData[],3,TRUE)</f>
        <v>Category01</v>
      </c>
      <c r="I123" s="17" t="str">
        <f>VLOOKUP(inputdata!$B123,MasterData[],4,TRUE)</f>
        <v>Lt</v>
      </c>
      <c r="J123" s="18">
        <f>VLOOKUP(inputdata!$B123,MasterData[],5,TRUE)</f>
        <v>44</v>
      </c>
      <c r="K123" s="18">
        <f>VLOOKUP(inputdata!$B123,MasterData[],6,TRUE)</f>
        <v>48.84</v>
      </c>
      <c r="L123" s="18">
        <f>inputdata!$J123*inputdata!$C123</f>
        <v>484</v>
      </c>
      <c r="M123" s="18">
        <f>inputdata!$K123*inputdata!$C123*(1-inputdata!$F123)</f>
        <v>537.24</v>
      </c>
      <c r="N123" s="19">
        <f>DAY(inputdata!$A123)</f>
        <v>8</v>
      </c>
      <c r="O123" s="19" t="str">
        <f>TEXT(inputdata!$A123,"mmm")</f>
        <v>Jun</v>
      </c>
      <c r="P123" s="19">
        <f>YEAR(inputdata!$A123)</f>
        <v>2021</v>
      </c>
    </row>
    <row r="124" spans="1:16" x14ac:dyDescent="0.25">
      <c r="A124" s="24">
        <v>44356</v>
      </c>
      <c r="B124" s="14" t="s">
        <v>26</v>
      </c>
      <c r="C124" s="15">
        <v>7</v>
      </c>
      <c r="D124" s="15" t="s">
        <v>12</v>
      </c>
      <c r="E124" s="15" t="s">
        <v>8</v>
      </c>
      <c r="F124" s="16">
        <v>0</v>
      </c>
      <c r="G124" s="20" t="str">
        <f>VLOOKUP(inputdata!$B124,MasterData[],2,TRUE)</f>
        <v>Product01</v>
      </c>
      <c r="H124" s="20" t="str">
        <f>VLOOKUP(inputdata!$B124,MasterData[],3,TRUE)</f>
        <v>Category01</v>
      </c>
      <c r="I124" s="20" t="str">
        <f>VLOOKUP(inputdata!$B124,MasterData[],4,TRUE)</f>
        <v>Kg</v>
      </c>
      <c r="J124" s="21">
        <f>VLOOKUP(inputdata!$B124,MasterData[],5,TRUE)</f>
        <v>98</v>
      </c>
      <c r="K124" s="21">
        <f>VLOOKUP(inputdata!$B124,MasterData[],6,TRUE)</f>
        <v>103.88</v>
      </c>
      <c r="L124" s="21">
        <f>inputdata!$J124*inputdata!$C124</f>
        <v>686</v>
      </c>
      <c r="M124" s="21">
        <f>inputdata!$K124*inputdata!$C124*(1-inputdata!$F124)</f>
        <v>727.16</v>
      </c>
      <c r="N124" s="22">
        <f>DAY(inputdata!$A124)</f>
        <v>9</v>
      </c>
      <c r="O124" s="22" t="str">
        <f>TEXT(inputdata!$A124,"mmm")</f>
        <v>Jun</v>
      </c>
      <c r="P124" s="22">
        <f>YEAR(inputdata!$A124)</f>
        <v>2021</v>
      </c>
    </row>
    <row r="125" spans="1:16" x14ac:dyDescent="0.25">
      <c r="A125" s="24">
        <v>44358</v>
      </c>
      <c r="B125" s="14" t="s">
        <v>28</v>
      </c>
      <c r="C125" s="15">
        <v>12</v>
      </c>
      <c r="D125" s="15" t="s">
        <v>7</v>
      </c>
      <c r="E125" s="15" t="s">
        <v>10</v>
      </c>
      <c r="F125" s="16">
        <v>0</v>
      </c>
      <c r="G125" s="17" t="str">
        <f>VLOOKUP(inputdata!$B125,MasterData[],2,TRUE)</f>
        <v>Product32</v>
      </c>
      <c r="H125" s="17" t="str">
        <f>VLOOKUP(inputdata!$B125,MasterData[],3,TRUE)</f>
        <v>Category04</v>
      </c>
      <c r="I125" s="17" t="str">
        <f>VLOOKUP(inputdata!$B125,MasterData[],4,TRUE)</f>
        <v>Kg</v>
      </c>
      <c r="J125" s="18">
        <f>VLOOKUP(inputdata!$B125,MasterData[],5,TRUE)</f>
        <v>89</v>
      </c>
      <c r="K125" s="18">
        <f>VLOOKUP(inputdata!$B125,MasterData[],6,TRUE)</f>
        <v>117.48</v>
      </c>
      <c r="L125" s="18">
        <f>inputdata!$J125*inputdata!$C125</f>
        <v>1068</v>
      </c>
      <c r="M125" s="18">
        <f>inputdata!$K125*inputdata!$C125*(1-inputdata!$F125)</f>
        <v>1409.76</v>
      </c>
      <c r="N125" s="19">
        <f>DAY(inputdata!$A125)</f>
        <v>11</v>
      </c>
      <c r="O125" s="19" t="str">
        <f>TEXT(inputdata!$A125,"mmm")</f>
        <v>Jun</v>
      </c>
      <c r="P125" s="19">
        <f>YEAR(inputdata!$A125)</f>
        <v>2021</v>
      </c>
    </row>
    <row r="126" spans="1:16" x14ac:dyDescent="0.25">
      <c r="A126" s="24">
        <v>44359</v>
      </c>
      <c r="B126" s="14" t="s">
        <v>51</v>
      </c>
      <c r="C126" s="15">
        <v>6</v>
      </c>
      <c r="D126" s="15" t="s">
        <v>12</v>
      </c>
      <c r="E126" s="15" t="s">
        <v>8</v>
      </c>
      <c r="F126" s="16">
        <v>0</v>
      </c>
      <c r="G126" s="20" t="str">
        <f>VLOOKUP(inputdata!$B126,MasterData[],2,TRUE)</f>
        <v>Product41</v>
      </c>
      <c r="H126" s="20" t="str">
        <f>VLOOKUP(inputdata!$B126,MasterData[],3,TRUE)</f>
        <v>Category05</v>
      </c>
      <c r="I126" s="20" t="str">
        <f>VLOOKUP(inputdata!$B126,MasterData[],4,TRUE)</f>
        <v>Ft</v>
      </c>
      <c r="J126" s="21">
        <f>VLOOKUP(inputdata!$B126,MasterData[],5,TRUE)</f>
        <v>138</v>
      </c>
      <c r="K126" s="21">
        <f>VLOOKUP(inputdata!$B126,MasterData[],6,TRUE)</f>
        <v>173.88</v>
      </c>
      <c r="L126" s="21">
        <f>inputdata!$J126*inputdata!$C126</f>
        <v>828</v>
      </c>
      <c r="M126" s="21">
        <f>inputdata!$K126*inputdata!$C126*(1-inputdata!$F126)</f>
        <v>1043.28</v>
      </c>
      <c r="N126" s="22">
        <f>DAY(inputdata!$A126)</f>
        <v>12</v>
      </c>
      <c r="O126" s="22" t="str">
        <f>TEXT(inputdata!$A126,"mmm")</f>
        <v>Jun</v>
      </c>
      <c r="P126" s="22">
        <f>YEAR(inputdata!$A126)</f>
        <v>2021</v>
      </c>
    </row>
    <row r="127" spans="1:16" x14ac:dyDescent="0.25">
      <c r="A127" s="24">
        <v>44361</v>
      </c>
      <c r="B127" s="14" t="s">
        <v>17</v>
      </c>
      <c r="C127" s="15">
        <v>10</v>
      </c>
      <c r="D127" s="15" t="s">
        <v>8</v>
      </c>
      <c r="E127" s="15" t="s">
        <v>10</v>
      </c>
      <c r="F127" s="16">
        <v>0</v>
      </c>
      <c r="G127" s="17" t="str">
        <f>VLOOKUP(inputdata!$B127,MasterData[],2,TRUE)</f>
        <v>Product25</v>
      </c>
      <c r="H127" s="17" t="str">
        <f>VLOOKUP(inputdata!$B127,MasterData[],3,TRUE)</f>
        <v>Category03</v>
      </c>
      <c r="I127" s="17" t="str">
        <f>VLOOKUP(inputdata!$B127,MasterData[],4,TRUE)</f>
        <v>No.</v>
      </c>
      <c r="J127" s="18">
        <f>VLOOKUP(inputdata!$B127,MasterData[],5,TRUE)</f>
        <v>7</v>
      </c>
      <c r="K127" s="18">
        <f>VLOOKUP(inputdata!$B127,MasterData[],6,TRUE)</f>
        <v>8.33</v>
      </c>
      <c r="L127" s="18">
        <f>inputdata!$J127*inputdata!$C127</f>
        <v>70</v>
      </c>
      <c r="M127" s="18">
        <f>inputdata!$K127*inputdata!$C127*(1-inputdata!$F127)</f>
        <v>83.3</v>
      </c>
      <c r="N127" s="19">
        <f>DAY(inputdata!$A127)</f>
        <v>14</v>
      </c>
      <c r="O127" s="19" t="str">
        <f>TEXT(inputdata!$A127,"mmm")</f>
        <v>Jun</v>
      </c>
      <c r="P127" s="19">
        <f>YEAR(inputdata!$A127)</f>
        <v>2021</v>
      </c>
    </row>
    <row r="128" spans="1:16" x14ac:dyDescent="0.25">
      <c r="A128" s="24">
        <v>44363</v>
      </c>
      <c r="B128" s="14" t="s">
        <v>50</v>
      </c>
      <c r="C128" s="15">
        <v>5</v>
      </c>
      <c r="D128" s="15" t="s">
        <v>7</v>
      </c>
      <c r="E128" s="15" t="s">
        <v>10</v>
      </c>
      <c r="F128" s="16">
        <v>0</v>
      </c>
      <c r="G128" s="20" t="str">
        <f>VLOOKUP(inputdata!$B128,MasterData[],2,TRUE)</f>
        <v>Product19</v>
      </c>
      <c r="H128" s="20" t="str">
        <f>VLOOKUP(inputdata!$B128,MasterData[],3,TRUE)</f>
        <v>Category02</v>
      </c>
      <c r="I128" s="20" t="str">
        <f>VLOOKUP(inputdata!$B128,MasterData[],4,TRUE)</f>
        <v>Ft</v>
      </c>
      <c r="J128" s="21">
        <f>VLOOKUP(inputdata!$B128,MasterData[],5,TRUE)</f>
        <v>150</v>
      </c>
      <c r="K128" s="21">
        <f>VLOOKUP(inputdata!$B128,MasterData[],6,TRUE)</f>
        <v>210</v>
      </c>
      <c r="L128" s="21">
        <f>inputdata!$J128*inputdata!$C128</f>
        <v>750</v>
      </c>
      <c r="M128" s="21">
        <f>inputdata!$K128*inputdata!$C128*(1-inputdata!$F128)</f>
        <v>1050</v>
      </c>
      <c r="N128" s="22">
        <f>DAY(inputdata!$A128)</f>
        <v>16</v>
      </c>
      <c r="O128" s="22" t="str">
        <f>TEXT(inputdata!$A128,"mmm")</f>
        <v>Jun</v>
      </c>
      <c r="P128" s="22">
        <f>YEAR(inputdata!$A128)</f>
        <v>2021</v>
      </c>
    </row>
    <row r="129" spans="1:16" x14ac:dyDescent="0.25">
      <c r="A129" s="24">
        <v>44363</v>
      </c>
      <c r="B129" s="14" t="s">
        <v>37</v>
      </c>
      <c r="C129" s="15">
        <v>12</v>
      </c>
      <c r="D129" s="15" t="s">
        <v>8</v>
      </c>
      <c r="E129" s="15" t="s">
        <v>10</v>
      </c>
      <c r="F129" s="16">
        <v>0</v>
      </c>
      <c r="G129" s="17" t="str">
        <f>VLOOKUP(inputdata!$B129,MasterData[],2,TRUE)</f>
        <v>Product15</v>
      </c>
      <c r="H129" s="17" t="str">
        <f>VLOOKUP(inputdata!$B129,MasterData[],3,TRUE)</f>
        <v>Category02</v>
      </c>
      <c r="I129" s="17" t="str">
        <f>VLOOKUP(inputdata!$B129,MasterData[],4,TRUE)</f>
        <v>No.</v>
      </c>
      <c r="J129" s="18">
        <f>VLOOKUP(inputdata!$B129,MasterData[],5,TRUE)</f>
        <v>12</v>
      </c>
      <c r="K129" s="18">
        <f>VLOOKUP(inputdata!$B129,MasterData[],6,TRUE)</f>
        <v>15.719999999999999</v>
      </c>
      <c r="L129" s="18">
        <f>inputdata!$J129*inputdata!$C129</f>
        <v>144</v>
      </c>
      <c r="M129" s="18">
        <f>inputdata!$K129*inputdata!$C129*(1-inputdata!$F129)</f>
        <v>188.64</v>
      </c>
      <c r="N129" s="19">
        <f>DAY(inputdata!$A129)</f>
        <v>16</v>
      </c>
      <c r="O129" s="19" t="str">
        <f>TEXT(inputdata!$A129,"mmm")</f>
        <v>Jun</v>
      </c>
      <c r="P129" s="19">
        <f>YEAR(inputdata!$A129)</f>
        <v>2021</v>
      </c>
    </row>
    <row r="130" spans="1:16" x14ac:dyDescent="0.25">
      <c r="A130" s="24">
        <v>44363</v>
      </c>
      <c r="B130" s="14" t="s">
        <v>44</v>
      </c>
      <c r="C130" s="15">
        <v>11</v>
      </c>
      <c r="D130" s="15" t="s">
        <v>12</v>
      </c>
      <c r="E130" s="15" t="s">
        <v>10</v>
      </c>
      <c r="F130" s="16">
        <v>0</v>
      </c>
      <c r="G130" s="20" t="str">
        <f>VLOOKUP(inputdata!$B130,MasterData[],2,TRUE)</f>
        <v>Product39</v>
      </c>
      <c r="H130" s="20" t="str">
        <f>VLOOKUP(inputdata!$B130,MasterData[],3,TRUE)</f>
        <v>Category05</v>
      </c>
      <c r="I130" s="20" t="str">
        <f>VLOOKUP(inputdata!$B130,MasterData[],4,TRUE)</f>
        <v>No.</v>
      </c>
      <c r="J130" s="21">
        <f>VLOOKUP(inputdata!$B130,MasterData[],5,TRUE)</f>
        <v>37</v>
      </c>
      <c r="K130" s="21">
        <f>VLOOKUP(inputdata!$B130,MasterData[],6,TRUE)</f>
        <v>42.55</v>
      </c>
      <c r="L130" s="21">
        <f>inputdata!$J130*inputdata!$C130</f>
        <v>407</v>
      </c>
      <c r="M130" s="21">
        <f>inputdata!$K130*inputdata!$C130*(1-inputdata!$F130)</f>
        <v>468.04999999999995</v>
      </c>
      <c r="N130" s="22">
        <f>DAY(inputdata!$A130)</f>
        <v>16</v>
      </c>
      <c r="O130" s="22" t="str">
        <f>TEXT(inputdata!$A130,"mmm")</f>
        <v>Jun</v>
      </c>
      <c r="P130" s="22">
        <f>YEAR(inputdata!$A130)</f>
        <v>2021</v>
      </c>
    </row>
    <row r="131" spans="1:16" x14ac:dyDescent="0.25">
      <c r="A131" s="24">
        <v>44365</v>
      </c>
      <c r="B131" s="14" t="s">
        <v>17</v>
      </c>
      <c r="C131" s="15">
        <v>13</v>
      </c>
      <c r="D131" s="15" t="s">
        <v>12</v>
      </c>
      <c r="E131" s="15" t="s">
        <v>10</v>
      </c>
      <c r="F131" s="16">
        <v>0</v>
      </c>
      <c r="G131" s="17" t="str">
        <f>VLOOKUP(inputdata!$B131,MasterData[],2,TRUE)</f>
        <v>Product25</v>
      </c>
      <c r="H131" s="17" t="str">
        <f>VLOOKUP(inputdata!$B131,MasterData[],3,TRUE)</f>
        <v>Category03</v>
      </c>
      <c r="I131" s="17" t="str">
        <f>VLOOKUP(inputdata!$B131,MasterData[],4,TRUE)</f>
        <v>No.</v>
      </c>
      <c r="J131" s="18">
        <f>VLOOKUP(inputdata!$B131,MasterData[],5,TRUE)</f>
        <v>7</v>
      </c>
      <c r="K131" s="18">
        <f>VLOOKUP(inputdata!$B131,MasterData[],6,TRUE)</f>
        <v>8.33</v>
      </c>
      <c r="L131" s="18">
        <f>inputdata!$J131*inputdata!$C131</f>
        <v>91</v>
      </c>
      <c r="M131" s="18">
        <f>inputdata!$K131*inputdata!$C131*(1-inputdata!$F131)</f>
        <v>108.29</v>
      </c>
      <c r="N131" s="19">
        <f>DAY(inputdata!$A131)</f>
        <v>18</v>
      </c>
      <c r="O131" s="19" t="str">
        <f>TEXT(inputdata!$A131,"mmm")</f>
        <v>Jun</v>
      </c>
      <c r="P131" s="19">
        <f>YEAR(inputdata!$A131)</f>
        <v>2021</v>
      </c>
    </row>
    <row r="132" spans="1:16" x14ac:dyDescent="0.25">
      <c r="A132" s="24">
        <v>44366</v>
      </c>
      <c r="B132" s="14" t="s">
        <v>51</v>
      </c>
      <c r="C132" s="15">
        <v>5</v>
      </c>
      <c r="D132" s="15" t="s">
        <v>12</v>
      </c>
      <c r="E132" s="15" t="s">
        <v>8</v>
      </c>
      <c r="F132" s="16">
        <v>0</v>
      </c>
      <c r="G132" s="20" t="str">
        <f>VLOOKUP(inputdata!$B132,MasterData[],2,TRUE)</f>
        <v>Product41</v>
      </c>
      <c r="H132" s="20" t="str">
        <f>VLOOKUP(inputdata!$B132,MasterData[],3,TRUE)</f>
        <v>Category05</v>
      </c>
      <c r="I132" s="20" t="str">
        <f>VLOOKUP(inputdata!$B132,MasterData[],4,TRUE)</f>
        <v>Ft</v>
      </c>
      <c r="J132" s="21">
        <f>VLOOKUP(inputdata!$B132,MasterData[],5,TRUE)</f>
        <v>138</v>
      </c>
      <c r="K132" s="21">
        <f>VLOOKUP(inputdata!$B132,MasterData[],6,TRUE)</f>
        <v>173.88</v>
      </c>
      <c r="L132" s="21">
        <f>inputdata!$J132*inputdata!$C132</f>
        <v>690</v>
      </c>
      <c r="M132" s="21">
        <f>inputdata!$K132*inputdata!$C132*(1-inputdata!$F132)</f>
        <v>869.4</v>
      </c>
      <c r="N132" s="22">
        <f>DAY(inputdata!$A132)</f>
        <v>19</v>
      </c>
      <c r="O132" s="22" t="str">
        <f>TEXT(inputdata!$A132,"mmm")</f>
        <v>Jun</v>
      </c>
      <c r="P132" s="22">
        <f>YEAR(inputdata!$A132)</f>
        <v>2021</v>
      </c>
    </row>
    <row r="133" spans="1:16" x14ac:dyDescent="0.25">
      <c r="A133" s="24">
        <v>44367</v>
      </c>
      <c r="B133" s="14" t="s">
        <v>31</v>
      </c>
      <c r="C133" s="15">
        <v>1</v>
      </c>
      <c r="D133" s="15" t="s">
        <v>7</v>
      </c>
      <c r="E133" s="15" t="s">
        <v>10</v>
      </c>
      <c r="F133" s="16">
        <v>0</v>
      </c>
      <c r="G133" s="17" t="str">
        <f>VLOOKUP(inputdata!$B133,MasterData[],2,TRUE)</f>
        <v>Product16</v>
      </c>
      <c r="H133" s="17" t="str">
        <f>VLOOKUP(inputdata!$B133,MasterData[],3,TRUE)</f>
        <v>Category02</v>
      </c>
      <c r="I133" s="17" t="str">
        <f>VLOOKUP(inputdata!$B133,MasterData[],4,TRUE)</f>
        <v>No.</v>
      </c>
      <c r="J133" s="18">
        <f>VLOOKUP(inputdata!$B133,MasterData[],5,TRUE)</f>
        <v>13</v>
      </c>
      <c r="K133" s="18">
        <f>VLOOKUP(inputdata!$B133,MasterData[],6,TRUE)</f>
        <v>16.64</v>
      </c>
      <c r="L133" s="18">
        <f>inputdata!$J133*inputdata!$C133</f>
        <v>13</v>
      </c>
      <c r="M133" s="18">
        <f>inputdata!$K133*inputdata!$C133*(1-inputdata!$F133)</f>
        <v>16.64</v>
      </c>
      <c r="N133" s="19">
        <f>DAY(inputdata!$A133)</f>
        <v>20</v>
      </c>
      <c r="O133" s="19" t="str">
        <f>TEXT(inputdata!$A133,"mmm")</f>
        <v>Jun</v>
      </c>
      <c r="P133" s="19">
        <f>YEAR(inputdata!$A133)</f>
        <v>2021</v>
      </c>
    </row>
    <row r="134" spans="1:16" x14ac:dyDescent="0.25">
      <c r="A134" s="24">
        <v>44370</v>
      </c>
      <c r="B134" s="14" t="s">
        <v>31</v>
      </c>
      <c r="C134" s="15">
        <v>4</v>
      </c>
      <c r="D134" s="15" t="s">
        <v>12</v>
      </c>
      <c r="E134" s="15" t="s">
        <v>8</v>
      </c>
      <c r="F134" s="16">
        <v>0</v>
      </c>
      <c r="G134" s="20" t="str">
        <f>VLOOKUP(inputdata!$B134,MasterData[],2,TRUE)</f>
        <v>Product16</v>
      </c>
      <c r="H134" s="20" t="str">
        <f>VLOOKUP(inputdata!$B134,MasterData[],3,TRUE)</f>
        <v>Category02</v>
      </c>
      <c r="I134" s="20" t="str">
        <f>VLOOKUP(inputdata!$B134,MasterData[],4,TRUE)</f>
        <v>No.</v>
      </c>
      <c r="J134" s="21">
        <f>VLOOKUP(inputdata!$B134,MasterData[],5,TRUE)</f>
        <v>13</v>
      </c>
      <c r="K134" s="21">
        <f>VLOOKUP(inputdata!$B134,MasterData[],6,TRUE)</f>
        <v>16.64</v>
      </c>
      <c r="L134" s="21">
        <f>inputdata!$J134*inputdata!$C134</f>
        <v>52</v>
      </c>
      <c r="M134" s="21">
        <f>inputdata!$K134*inputdata!$C134*(1-inputdata!$F134)</f>
        <v>66.56</v>
      </c>
      <c r="N134" s="22">
        <f>DAY(inputdata!$A134)</f>
        <v>23</v>
      </c>
      <c r="O134" s="22" t="str">
        <f>TEXT(inputdata!$A134,"mmm")</f>
        <v>Jun</v>
      </c>
      <c r="P134" s="22">
        <f>YEAR(inputdata!$A134)</f>
        <v>2021</v>
      </c>
    </row>
    <row r="135" spans="1:16" x14ac:dyDescent="0.25">
      <c r="A135" s="24">
        <v>44371</v>
      </c>
      <c r="B135" s="14" t="s">
        <v>41</v>
      </c>
      <c r="C135" s="15">
        <v>13</v>
      </c>
      <c r="D135" s="15" t="s">
        <v>12</v>
      </c>
      <c r="E135" s="15" t="s">
        <v>8</v>
      </c>
      <c r="F135" s="16">
        <v>0</v>
      </c>
      <c r="G135" s="17" t="str">
        <f>VLOOKUP(inputdata!$B135,MasterData[],2,TRUE)</f>
        <v>Product11</v>
      </c>
      <c r="H135" s="17" t="str">
        <f>VLOOKUP(inputdata!$B135,MasterData[],3,TRUE)</f>
        <v>Category02</v>
      </c>
      <c r="I135" s="17" t="str">
        <f>VLOOKUP(inputdata!$B135,MasterData[],4,TRUE)</f>
        <v>Lt</v>
      </c>
      <c r="J135" s="18">
        <f>VLOOKUP(inputdata!$B135,MasterData[],5,TRUE)</f>
        <v>44</v>
      </c>
      <c r="K135" s="18">
        <f>VLOOKUP(inputdata!$B135,MasterData[],6,TRUE)</f>
        <v>48.4</v>
      </c>
      <c r="L135" s="18">
        <f>inputdata!$J135*inputdata!$C135</f>
        <v>572</v>
      </c>
      <c r="M135" s="18">
        <f>inputdata!$K135*inputdata!$C135*(1-inputdata!$F135)</f>
        <v>629.19999999999993</v>
      </c>
      <c r="N135" s="19">
        <f>DAY(inputdata!$A135)</f>
        <v>24</v>
      </c>
      <c r="O135" s="19" t="str">
        <f>TEXT(inputdata!$A135,"mmm")</f>
        <v>Jun</v>
      </c>
      <c r="P135" s="19">
        <f>YEAR(inputdata!$A135)</f>
        <v>2021</v>
      </c>
    </row>
    <row r="136" spans="1:16" x14ac:dyDescent="0.25">
      <c r="A136" s="24">
        <v>44373</v>
      </c>
      <c r="B136" s="14" t="s">
        <v>47</v>
      </c>
      <c r="C136" s="15">
        <v>7</v>
      </c>
      <c r="D136" s="15" t="s">
        <v>8</v>
      </c>
      <c r="E136" s="15" t="s">
        <v>8</v>
      </c>
      <c r="F136" s="16">
        <v>0</v>
      </c>
      <c r="G136" s="20" t="str">
        <f>VLOOKUP(inputdata!$B136,MasterData[],2,TRUE)</f>
        <v>Product09</v>
      </c>
      <c r="H136" s="20" t="str">
        <f>VLOOKUP(inputdata!$B136,MasterData[],3,TRUE)</f>
        <v>Category01</v>
      </c>
      <c r="I136" s="20" t="str">
        <f>VLOOKUP(inputdata!$B136,MasterData[],4,TRUE)</f>
        <v>No.</v>
      </c>
      <c r="J136" s="21">
        <f>VLOOKUP(inputdata!$B136,MasterData[],5,TRUE)</f>
        <v>6</v>
      </c>
      <c r="K136" s="21">
        <f>VLOOKUP(inputdata!$B136,MasterData[],6,TRUE)</f>
        <v>7.8599999999999994</v>
      </c>
      <c r="L136" s="21">
        <f>inputdata!$J136*inputdata!$C136</f>
        <v>42</v>
      </c>
      <c r="M136" s="21">
        <f>inputdata!$K136*inputdata!$C136*(1-inputdata!$F136)</f>
        <v>55.019999999999996</v>
      </c>
      <c r="N136" s="22">
        <f>DAY(inputdata!$A136)</f>
        <v>26</v>
      </c>
      <c r="O136" s="22" t="str">
        <f>TEXT(inputdata!$A136,"mmm")</f>
        <v>Jun</v>
      </c>
      <c r="P136" s="22">
        <f>YEAR(inputdata!$A136)</f>
        <v>2021</v>
      </c>
    </row>
    <row r="137" spans="1:16" x14ac:dyDescent="0.25">
      <c r="A137" s="24">
        <v>44374</v>
      </c>
      <c r="B137" s="14" t="s">
        <v>34</v>
      </c>
      <c r="C137" s="15">
        <v>11</v>
      </c>
      <c r="D137" s="15" t="s">
        <v>12</v>
      </c>
      <c r="E137" s="15" t="s">
        <v>10</v>
      </c>
      <c r="F137" s="16">
        <v>0</v>
      </c>
      <c r="G137" s="17" t="str">
        <f>VLOOKUP(inputdata!$B137,MasterData[],2,TRUE)</f>
        <v>Product05</v>
      </c>
      <c r="H137" s="17" t="str">
        <f>VLOOKUP(inputdata!$B137,MasterData[],3,TRUE)</f>
        <v>Category01</v>
      </c>
      <c r="I137" s="17" t="str">
        <f>VLOOKUP(inputdata!$B137,MasterData[],4,TRUE)</f>
        <v>Ft</v>
      </c>
      <c r="J137" s="18">
        <f>VLOOKUP(inputdata!$B137,MasterData[],5,TRUE)</f>
        <v>133</v>
      </c>
      <c r="K137" s="18">
        <f>VLOOKUP(inputdata!$B137,MasterData[],6,TRUE)</f>
        <v>155.61000000000001</v>
      </c>
      <c r="L137" s="18">
        <f>inputdata!$J137*inputdata!$C137</f>
        <v>1463</v>
      </c>
      <c r="M137" s="18">
        <f>inputdata!$K137*inputdata!$C137*(1-inputdata!$F137)</f>
        <v>1711.71</v>
      </c>
      <c r="N137" s="19">
        <f>DAY(inputdata!$A137)</f>
        <v>27</v>
      </c>
      <c r="O137" s="19" t="str">
        <f>TEXT(inputdata!$A137,"mmm")</f>
        <v>Jun</v>
      </c>
      <c r="P137" s="19">
        <f>YEAR(inputdata!$A137)</f>
        <v>2021</v>
      </c>
    </row>
    <row r="138" spans="1:16" x14ac:dyDescent="0.25">
      <c r="A138" s="24">
        <v>44375</v>
      </c>
      <c r="B138" s="14" t="s">
        <v>42</v>
      </c>
      <c r="C138" s="15">
        <v>2</v>
      </c>
      <c r="D138" s="15" t="s">
        <v>8</v>
      </c>
      <c r="E138" s="15" t="s">
        <v>10</v>
      </c>
      <c r="F138" s="16">
        <v>0</v>
      </c>
      <c r="G138" s="20" t="str">
        <f>VLOOKUP(inputdata!$B138,MasterData[],2,TRUE)</f>
        <v>Product21</v>
      </c>
      <c r="H138" s="20" t="str">
        <f>VLOOKUP(inputdata!$B138,MasterData[],3,TRUE)</f>
        <v>Category03</v>
      </c>
      <c r="I138" s="20" t="str">
        <f>VLOOKUP(inputdata!$B138,MasterData[],4,TRUE)</f>
        <v>Ft</v>
      </c>
      <c r="J138" s="21">
        <f>VLOOKUP(inputdata!$B138,MasterData[],5,TRUE)</f>
        <v>126</v>
      </c>
      <c r="K138" s="21">
        <f>VLOOKUP(inputdata!$B138,MasterData[],6,TRUE)</f>
        <v>162.54</v>
      </c>
      <c r="L138" s="21">
        <f>inputdata!$J138*inputdata!$C138</f>
        <v>252</v>
      </c>
      <c r="M138" s="21">
        <f>inputdata!$K138*inputdata!$C138*(1-inputdata!$F138)</f>
        <v>325.08</v>
      </c>
      <c r="N138" s="22">
        <f>DAY(inputdata!$A138)</f>
        <v>28</v>
      </c>
      <c r="O138" s="22" t="str">
        <f>TEXT(inputdata!$A138,"mmm")</f>
        <v>Jun</v>
      </c>
      <c r="P138" s="22">
        <f>YEAR(inputdata!$A138)</f>
        <v>2021</v>
      </c>
    </row>
    <row r="139" spans="1:16" x14ac:dyDescent="0.25">
      <c r="A139" s="24">
        <v>44375</v>
      </c>
      <c r="B139" s="14" t="s">
        <v>14</v>
      </c>
      <c r="C139" s="15">
        <v>7</v>
      </c>
      <c r="D139" s="15" t="s">
        <v>8</v>
      </c>
      <c r="E139" s="15" t="s">
        <v>8</v>
      </c>
      <c r="F139" s="16">
        <v>0</v>
      </c>
      <c r="G139" s="17" t="str">
        <f>VLOOKUP(inputdata!$B139,MasterData[],2,TRUE)</f>
        <v>Product35</v>
      </c>
      <c r="H139" s="17" t="str">
        <f>VLOOKUP(inputdata!$B139,MasterData[],3,TRUE)</f>
        <v>Category04</v>
      </c>
      <c r="I139" s="17" t="str">
        <f>VLOOKUP(inputdata!$B139,MasterData[],4,TRUE)</f>
        <v>No.</v>
      </c>
      <c r="J139" s="18">
        <f>VLOOKUP(inputdata!$B139,MasterData[],5,TRUE)</f>
        <v>5</v>
      </c>
      <c r="K139" s="18">
        <f>VLOOKUP(inputdata!$B139,MasterData[],6,TRUE)</f>
        <v>6.7</v>
      </c>
      <c r="L139" s="18">
        <f>inputdata!$J139*inputdata!$C139</f>
        <v>35</v>
      </c>
      <c r="M139" s="18">
        <f>inputdata!$K139*inputdata!$C139*(1-inputdata!$F139)</f>
        <v>46.9</v>
      </c>
      <c r="N139" s="19">
        <f>DAY(inputdata!$A139)</f>
        <v>28</v>
      </c>
      <c r="O139" s="19" t="str">
        <f>TEXT(inputdata!$A139,"mmm")</f>
        <v>Jun</v>
      </c>
      <c r="P139" s="19">
        <f>YEAR(inputdata!$A139)</f>
        <v>2021</v>
      </c>
    </row>
    <row r="140" spans="1:16" x14ac:dyDescent="0.25">
      <c r="A140" s="24">
        <v>44376</v>
      </c>
      <c r="B140" s="14" t="s">
        <v>19</v>
      </c>
      <c r="C140" s="15">
        <v>4</v>
      </c>
      <c r="D140" s="15" t="s">
        <v>12</v>
      </c>
      <c r="E140" s="15" t="s">
        <v>8</v>
      </c>
      <c r="F140" s="16">
        <v>0</v>
      </c>
      <c r="G140" s="20" t="str">
        <f>VLOOKUP(inputdata!$B140,MasterData[],2,TRUE)</f>
        <v>Product14</v>
      </c>
      <c r="H140" s="20" t="str">
        <f>VLOOKUP(inputdata!$B140,MasterData[],3,TRUE)</f>
        <v>Category02</v>
      </c>
      <c r="I140" s="20" t="str">
        <f>VLOOKUP(inputdata!$B140,MasterData[],4,TRUE)</f>
        <v>Kg</v>
      </c>
      <c r="J140" s="21">
        <f>VLOOKUP(inputdata!$B140,MasterData[],5,TRUE)</f>
        <v>112</v>
      </c>
      <c r="K140" s="21">
        <f>VLOOKUP(inputdata!$B140,MasterData[],6,TRUE)</f>
        <v>146.72</v>
      </c>
      <c r="L140" s="21">
        <f>inputdata!$J140*inputdata!$C140</f>
        <v>448</v>
      </c>
      <c r="M140" s="21">
        <f>inputdata!$K140*inputdata!$C140*(1-inputdata!$F140)</f>
        <v>586.88</v>
      </c>
      <c r="N140" s="22">
        <f>DAY(inputdata!$A140)</f>
        <v>29</v>
      </c>
      <c r="O140" s="22" t="str">
        <f>TEXT(inputdata!$A140,"mmm")</f>
        <v>Jun</v>
      </c>
      <c r="P140" s="22">
        <f>YEAR(inputdata!$A140)</f>
        <v>2021</v>
      </c>
    </row>
    <row r="141" spans="1:16" x14ac:dyDescent="0.25">
      <c r="A141" s="24">
        <v>44378</v>
      </c>
      <c r="B141" s="14" t="s">
        <v>34</v>
      </c>
      <c r="C141" s="15">
        <v>11</v>
      </c>
      <c r="D141" s="15" t="s">
        <v>12</v>
      </c>
      <c r="E141" s="15" t="s">
        <v>10</v>
      </c>
      <c r="F141" s="16">
        <v>0</v>
      </c>
      <c r="G141" s="17" t="str">
        <f>VLOOKUP(inputdata!$B141,MasterData[],2,TRUE)</f>
        <v>Product05</v>
      </c>
      <c r="H141" s="17" t="str">
        <f>VLOOKUP(inputdata!$B141,MasterData[],3,TRUE)</f>
        <v>Category01</v>
      </c>
      <c r="I141" s="17" t="str">
        <f>VLOOKUP(inputdata!$B141,MasterData[],4,TRUE)</f>
        <v>Ft</v>
      </c>
      <c r="J141" s="18">
        <f>VLOOKUP(inputdata!$B141,MasterData[],5,TRUE)</f>
        <v>133</v>
      </c>
      <c r="K141" s="18">
        <f>VLOOKUP(inputdata!$B141,MasterData[],6,TRUE)</f>
        <v>155.61000000000001</v>
      </c>
      <c r="L141" s="18">
        <f>inputdata!$J141*inputdata!$C141</f>
        <v>1463</v>
      </c>
      <c r="M141" s="18">
        <f>inputdata!$K141*inputdata!$C141*(1-inputdata!$F141)</f>
        <v>1711.71</v>
      </c>
      <c r="N141" s="19">
        <f>DAY(inputdata!$A141)</f>
        <v>1</v>
      </c>
      <c r="O141" s="19" t="str">
        <f>TEXT(inputdata!$A141,"mmm")</f>
        <v>Jul</v>
      </c>
      <c r="P141" s="19">
        <f>YEAR(inputdata!$A141)</f>
        <v>2021</v>
      </c>
    </row>
    <row r="142" spans="1:16" x14ac:dyDescent="0.25">
      <c r="A142" s="24">
        <v>44379</v>
      </c>
      <c r="B142" s="14" t="s">
        <v>30</v>
      </c>
      <c r="C142" s="15">
        <v>11</v>
      </c>
      <c r="D142" s="15" t="s">
        <v>12</v>
      </c>
      <c r="E142" s="15" t="s">
        <v>10</v>
      </c>
      <c r="F142" s="16">
        <v>0</v>
      </c>
      <c r="G142" s="20" t="str">
        <f>VLOOKUP(inputdata!$B142,MasterData[],2,TRUE)</f>
        <v>Product10</v>
      </c>
      <c r="H142" s="20" t="str">
        <f>VLOOKUP(inputdata!$B142,MasterData[],3,TRUE)</f>
        <v>Category02</v>
      </c>
      <c r="I142" s="20" t="str">
        <f>VLOOKUP(inputdata!$B142,MasterData[],4,TRUE)</f>
        <v>Ft</v>
      </c>
      <c r="J142" s="21">
        <f>VLOOKUP(inputdata!$B142,MasterData[],5,TRUE)</f>
        <v>148</v>
      </c>
      <c r="K142" s="21">
        <f>VLOOKUP(inputdata!$B142,MasterData[],6,TRUE)</f>
        <v>164.28</v>
      </c>
      <c r="L142" s="21">
        <f>inputdata!$J142*inputdata!$C142</f>
        <v>1628</v>
      </c>
      <c r="M142" s="21">
        <f>inputdata!$K142*inputdata!$C142*(1-inputdata!$F142)</f>
        <v>1807.08</v>
      </c>
      <c r="N142" s="22">
        <f>DAY(inputdata!$A142)</f>
        <v>2</v>
      </c>
      <c r="O142" s="22" t="str">
        <f>TEXT(inputdata!$A142,"mmm")</f>
        <v>Jul</v>
      </c>
      <c r="P142" s="22">
        <f>YEAR(inputdata!$A142)</f>
        <v>2021</v>
      </c>
    </row>
    <row r="143" spans="1:16" x14ac:dyDescent="0.25">
      <c r="A143" s="24">
        <v>44380</v>
      </c>
      <c r="B143" s="14" t="s">
        <v>48</v>
      </c>
      <c r="C143" s="15">
        <v>9</v>
      </c>
      <c r="D143" s="15" t="s">
        <v>8</v>
      </c>
      <c r="E143" s="15" t="s">
        <v>10</v>
      </c>
      <c r="F143" s="16">
        <v>0</v>
      </c>
      <c r="G143" s="17" t="str">
        <f>VLOOKUP(inputdata!$B143,MasterData[],2,TRUE)</f>
        <v>Product33</v>
      </c>
      <c r="H143" s="17" t="str">
        <f>VLOOKUP(inputdata!$B143,MasterData[],3,TRUE)</f>
        <v>Category04</v>
      </c>
      <c r="I143" s="17" t="str">
        <f>VLOOKUP(inputdata!$B143,MasterData[],4,TRUE)</f>
        <v>Kg</v>
      </c>
      <c r="J143" s="18">
        <f>VLOOKUP(inputdata!$B143,MasterData[],5,TRUE)</f>
        <v>95</v>
      </c>
      <c r="K143" s="18">
        <f>VLOOKUP(inputdata!$B143,MasterData[],6,TRUE)</f>
        <v>119.7</v>
      </c>
      <c r="L143" s="18">
        <f>inputdata!$J143*inputdata!$C143</f>
        <v>855</v>
      </c>
      <c r="M143" s="18">
        <f>inputdata!$K143*inputdata!$C143*(1-inputdata!$F143)</f>
        <v>1077.3</v>
      </c>
      <c r="N143" s="19">
        <f>DAY(inputdata!$A143)</f>
        <v>3</v>
      </c>
      <c r="O143" s="19" t="str">
        <f>TEXT(inputdata!$A143,"mmm")</f>
        <v>Jul</v>
      </c>
      <c r="P143" s="19">
        <f>YEAR(inputdata!$A143)</f>
        <v>2021</v>
      </c>
    </row>
    <row r="144" spans="1:16" x14ac:dyDescent="0.25">
      <c r="A144" s="24">
        <v>44380</v>
      </c>
      <c r="B144" s="14" t="s">
        <v>16</v>
      </c>
      <c r="C144" s="15">
        <v>8</v>
      </c>
      <c r="D144" s="15" t="s">
        <v>8</v>
      </c>
      <c r="E144" s="15" t="s">
        <v>10</v>
      </c>
      <c r="F144" s="16">
        <v>0</v>
      </c>
      <c r="G144" s="20" t="str">
        <f>VLOOKUP(inputdata!$B144,MasterData[],2,TRUE)</f>
        <v>Product03</v>
      </c>
      <c r="H144" s="20" t="str">
        <f>VLOOKUP(inputdata!$B144,MasterData[],3,TRUE)</f>
        <v>Category01</v>
      </c>
      <c r="I144" s="20" t="str">
        <f>VLOOKUP(inputdata!$B144,MasterData[],4,TRUE)</f>
        <v>Kg</v>
      </c>
      <c r="J144" s="21">
        <f>VLOOKUP(inputdata!$B144,MasterData[],5,TRUE)</f>
        <v>71</v>
      </c>
      <c r="K144" s="21">
        <f>VLOOKUP(inputdata!$B144,MasterData[],6,TRUE)</f>
        <v>80.94</v>
      </c>
      <c r="L144" s="21">
        <f>inputdata!$J144*inputdata!$C144</f>
        <v>568</v>
      </c>
      <c r="M144" s="21">
        <f>inputdata!$K144*inputdata!$C144*(1-inputdata!$F144)</f>
        <v>647.52</v>
      </c>
      <c r="N144" s="22">
        <f>DAY(inputdata!$A144)</f>
        <v>3</v>
      </c>
      <c r="O144" s="22" t="str">
        <f>TEXT(inputdata!$A144,"mmm")</f>
        <v>Jul</v>
      </c>
      <c r="P144" s="22">
        <f>YEAR(inputdata!$A144)</f>
        <v>2021</v>
      </c>
    </row>
    <row r="145" spans="1:16" x14ac:dyDescent="0.25">
      <c r="A145" s="24">
        <v>44382</v>
      </c>
      <c r="B145" s="14" t="s">
        <v>39</v>
      </c>
      <c r="C145" s="15">
        <v>8</v>
      </c>
      <c r="D145" s="15" t="s">
        <v>12</v>
      </c>
      <c r="E145" s="15" t="s">
        <v>8</v>
      </c>
      <c r="F145" s="16">
        <v>0</v>
      </c>
      <c r="G145" s="17" t="str">
        <f>VLOOKUP(inputdata!$B145,MasterData[],2,TRUE)</f>
        <v>Product02</v>
      </c>
      <c r="H145" s="17" t="str">
        <f>VLOOKUP(inputdata!$B145,MasterData[],3,TRUE)</f>
        <v>Category01</v>
      </c>
      <c r="I145" s="17" t="str">
        <f>VLOOKUP(inputdata!$B145,MasterData[],4,TRUE)</f>
        <v>Kg</v>
      </c>
      <c r="J145" s="18">
        <f>VLOOKUP(inputdata!$B145,MasterData[],5,TRUE)</f>
        <v>105</v>
      </c>
      <c r="K145" s="18">
        <f>VLOOKUP(inputdata!$B145,MasterData[],6,TRUE)</f>
        <v>142.80000000000001</v>
      </c>
      <c r="L145" s="18">
        <f>inputdata!$J145*inputdata!$C145</f>
        <v>840</v>
      </c>
      <c r="M145" s="18">
        <f>inputdata!$K145*inputdata!$C145*(1-inputdata!$F145)</f>
        <v>1142.4000000000001</v>
      </c>
      <c r="N145" s="19">
        <f>DAY(inputdata!$A145)</f>
        <v>5</v>
      </c>
      <c r="O145" s="19" t="str">
        <f>TEXT(inputdata!$A145,"mmm")</f>
        <v>Jul</v>
      </c>
      <c r="P145" s="19">
        <f>YEAR(inputdata!$A145)</f>
        <v>2021</v>
      </c>
    </row>
    <row r="146" spans="1:16" x14ac:dyDescent="0.25">
      <c r="A146" s="24">
        <v>44383</v>
      </c>
      <c r="B146" s="14" t="s">
        <v>51</v>
      </c>
      <c r="C146" s="15">
        <v>15</v>
      </c>
      <c r="D146" s="15" t="s">
        <v>12</v>
      </c>
      <c r="E146" s="15" t="s">
        <v>10</v>
      </c>
      <c r="F146" s="16">
        <v>0</v>
      </c>
      <c r="G146" s="20" t="str">
        <f>VLOOKUP(inputdata!$B146,MasterData[],2,TRUE)</f>
        <v>Product41</v>
      </c>
      <c r="H146" s="20" t="str">
        <f>VLOOKUP(inputdata!$B146,MasterData[],3,TRUE)</f>
        <v>Category05</v>
      </c>
      <c r="I146" s="20" t="str">
        <f>VLOOKUP(inputdata!$B146,MasterData[],4,TRUE)</f>
        <v>Ft</v>
      </c>
      <c r="J146" s="21">
        <f>VLOOKUP(inputdata!$B146,MasterData[],5,TRUE)</f>
        <v>138</v>
      </c>
      <c r="K146" s="21">
        <f>VLOOKUP(inputdata!$B146,MasterData[],6,TRUE)</f>
        <v>173.88</v>
      </c>
      <c r="L146" s="21">
        <f>inputdata!$J146*inputdata!$C146</f>
        <v>2070</v>
      </c>
      <c r="M146" s="21">
        <f>inputdata!$K146*inputdata!$C146*(1-inputdata!$F146)</f>
        <v>2608.1999999999998</v>
      </c>
      <c r="N146" s="22">
        <f>DAY(inputdata!$A146)</f>
        <v>6</v>
      </c>
      <c r="O146" s="22" t="str">
        <f>TEXT(inputdata!$A146,"mmm")</f>
        <v>Jul</v>
      </c>
      <c r="P146" s="22">
        <f>YEAR(inputdata!$A146)</f>
        <v>2021</v>
      </c>
    </row>
    <row r="147" spans="1:16" x14ac:dyDescent="0.25">
      <c r="A147" s="24">
        <v>44385</v>
      </c>
      <c r="B147" s="14" t="s">
        <v>13</v>
      </c>
      <c r="C147" s="15">
        <v>10</v>
      </c>
      <c r="D147" s="15" t="s">
        <v>12</v>
      </c>
      <c r="E147" s="15" t="s">
        <v>8</v>
      </c>
      <c r="F147" s="16">
        <v>0</v>
      </c>
      <c r="G147" s="17" t="str">
        <f>VLOOKUP(inputdata!$B147,MasterData[],2,TRUE)</f>
        <v>Product04</v>
      </c>
      <c r="H147" s="17" t="str">
        <f>VLOOKUP(inputdata!$B147,MasterData[],3,TRUE)</f>
        <v>Category01</v>
      </c>
      <c r="I147" s="17" t="str">
        <f>VLOOKUP(inputdata!$B147,MasterData[],4,TRUE)</f>
        <v>Lt</v>
      </c>
      <c r="J147" s="18">
        <f>VLOOKUP(inputdata!$B147,MasterData[],5,TRUE)</f>
        <v>44</v>
      </c>
      <c r="K147" s="18">
        <f>VLOOKUP(inputdata!$B147,MasterData[],6,TRUE)</f>
        <v>48.84</v>
      </c>
      <c r="L147" s="18">
        <f>inputdata!$J147*inputdata!$C147</f>
        <v>440</v>
      </c>
      <c r="M147" s="18">
        <f>inputdata!$K147*inputdata!$C147*(1-inputdata!$F147)</f>
        <v>488.40000000000003</v>
      </c>
      <c r="N147" s="19">
        <f>DAY(inputdata!$A147)</f>
        <v>8</v>
      </c>
      <c r="O147" s="19" t="str">
        <f>TEXT(inputdata!$A147,"mmm")</f>
        <v>Jul</v>
      </c>
      <c r="P147" s="19">
        <f>YEAR(inputdata!$A147)</f>
        <v>2021</v>
      </c>
    </row>
    <row r="148" spans="1:16" x14ac:dyDescent="0.25">
      <c r="A148" s="24">
        <v>44387</v>
      </c>
      <c r="B148" s="14" t="s">
        <v>23</v>
      </c>
      <c r="C148" s="15">
        <v>6</v>
      </c>
      <c r="D148" s="15" t="s">
        <v>7</v>
      </c>
      <c r="E148" s="15" t="s">
        <v>10</v>
      </c>
      <c r="F148" s="16">
        <v>0</v>
      </c>
      <c r="G148" s="20" t="str">
        <f>VLOOKUP(inputdata!$B148,MasterData[],2,TRUE)</f>
        <v>Product34</v>
      </c>
      <c r="H148" s="20" t="str">
        <f>VLOOKUP(inputdata!$B148,MasterData[],3,TRUE)</f>
        <v>Category04</v>
      </c>
      <c r="I148" s="20" t="str">
        <f>VLOOKUP(inputdata!$B148,MasterData[],4,TRUE)</f>
        <v>Lt</v>
      </c>
      <c r="J148" s="21">
        <f>VLOOKUP(inputdata!$B148,MasterData[],5,TRUE)</f>
        <v>55</v>
      </c>
      <c r="K148" s="21">
        <f>VLOOKUP(inputdata!$B148,MasterData[],6,TRUE)</f>
        <v>58.3</v>
      </c>
      <c r="L148" s="21">
        <f>inputdata!$J148*inputdata!$C148</f>
        <v>330</v>
      </c>
      <c r="M148" s="21">
        <f>inputdata!$K148*inputdata!$C148*(1-inputdata!$F148)</f>
        <v>349.79999999999995</v>
      </c>
      <c r="N148" s="22">
        <f>DAY(inputdata!$A148)</f>
        <v>10</v>
      </c>
      <c r="O148" s="22" t="str">
        <f>TEXT(inputdata!$A148,"mmm")</f>
        <v>Jul</v>
      </c>
      <c r="P148" s="22">
        <f>YEAR(inputdata!$A148)</f>
        <v>2021</v>
      </c>
    </row>
    <row r="149" spans="1:16" x14ac:dyDescent="0.25">
      <c r="A149" s="24">
        <v>44388</v>
      </c>
      <c r="B149" s="14" t="s">
        <v>47</v>
      </c>
      <c r="C149" s="15">
        <v>4</v>
      </c>
      <c r="D149" s="15" t="s">
        <v>7</v>
      </c>
      <c r="E149" s="15" t="s">
        <v>8</v>
      </c>
      <c r="F149" s="16">
        <v>0</v>
      </c>
      <c r="G149" s="17" t="str">
        <f>VLOOKUP(inputdata!$B149,MasterData[],2,TRUE)</f>
        <v>Product09</v>
      </c>
      <c r="H149" s="17" t="str">
        <f>VLOOKUP(inputdata!$B149,MasterData[],3,TRUE)</f>
        <v>Category01</v>
      </c>
      <c r="I149" s="17" t="str">
        <f>VLOOKUP(inputdata!$B149,MasterData[],4,TRUE)</f>
        <v>No.</v>
      </c>
      <c r="J149" s="18">
        <f>VLOOKUP(inputdata!$B149,MasterData[],5,TRUE)</f>
        <v>6</v>
      </c>
      <c r="K149" s="18">
        <f>VLOOKUP(inputdata!$B149,MasterData[],6,TRUE)</f>
        <v>7.8599999999999994</v>
      </c>
      <c r="L149" s="18">
        <f>inputdata!$J149*inputdata!$C149</f>
        <v>24</v>
      </c>
      <c r="M149" s="18">
        <f>inputdata!$K149*inputdata!$C149*(1-inputdata!$F149)</f>
        <v>31.439999999999998</v>
      </c>
      <c r="N149" s="19">
        <f>DAY(inputdata!$A149)</f>
        <v>11</v>
      </c>
      <c r="O149" s="19" t="str">
        <f>TEXT(inputdata!$A149,"mmm")</f>
        <v>Jul</v>
      </c>
      <c r="P149" s="19">
        <f>YEAR(inputdata!$A149)</f>
        <v>2021</v>
      </c>
    </row>
    <row r="150" spans="1:16" x14ac:dyDescent="0.25">
      <c r="A150" s="24">
        <v>44390</v>
      </c>
      <c r="B150" s="14" t="s">
        <v>50</v>
      </c>
      <c r="C150" s="15">
        <v>1</v>
      </c>
      <c r="D150" s="15" t="s">
        <v>12</v>
      </c>
      <c r="E150" s="15" t="s">
        <v>10</v>
      </c>
      <c r="F150" s="16">
        <v>0</v>
      </c>
      <c r="G150" s="20" t="str">
        <f>VLOOKUP(inputdata!$B150,MasterData[],2,TRUE)</f>
        <v>Product19</v>
      </c>
      <c r="H150" s="20" t="str">
        <f>VLOOKUP(inputdata!$B150,MasterData[],3,TRUE)</f>
        <v>Category02</v>
      </c>
      <c r="I150" s="20" t="str">
        <f>VLOOKUP(inputdata!$B150,MasterData[],4,TRUE)</f>
        <v>Ft</v>
      </c>
      <c r="J150" s="21">
        <f>VLOOKUP(inputdata!$B150,MasterData[],5,TRUE)</f>
        <v>150</v>
      </c>
      <c r="K150" s="21">
        <f>VLOOKUP(inputdata!$B150,MasterData[],6,TRUE)</f>
        <v>210</v>
      </c>
      <c r="L150" s="21">
        <f>inputdata!$J150*inputdata!$C150</f>
        <v>150</v>
      </c>
      <c r="M150" s="21">
        <f>inputdata!$K150*inputdata!$C150*(1-inputdata!$F150)</f>
        <v>210</v>
      </c>
      <c r="N150" s="22">
        <f>DAY(inputdata!$A150)</f>
        <v>13</v>
      </c>
      <c r="O150" s="22" t="str">
        <f>TEXT(inputdata!$A150,"mmm")</f>
        <v>Jul</v>
      </c>
      <c r="P150" s="22">
        <f>YEAR(inputdata!$A150)</f>
        <v>2021</v>
      </c>
    </row>
    <row r="151" spans="1:16" x14ac:dyDescent="0.25">
      <c r="A151" s="24">
        <v>44393</v>
      </c>
      <c r="B151" s="14" t="s">
        <v>22</v>
      </c>
      <c r="C151" s="15">
        <v>8</v>
      </c>
      <c r="D151" s="15" t="s">
        <v>7</v>
      </c>
      <c r="E151" s="15" t="s">
        <v>10</v>
      </c>
      <c r="F151" s="16">
        <v>0</v>
      </c>
      <c r="G151" s="17" t="str">
        <f>VLOOKUP(inputdata!$B151,MasterData[],2,TRUE)</f>
        <v>Product23</v>
      </c>
      <c r="H151" s="17" t="str">
        <f>VLOOKUP(inputdata!$B151,MasterData[],3,TRUE)</f>
        <v>Category03</v>
      </c>
      <c r="I151" s="17" t="str">
        <f>VLOOKUP(inputdata!$B151,MasterData[],4,TRUE)</f>
        <v>Ft</v>
      </c>
      <c r="J151" s="18">
        <f>VLOOKUP(inputdata!$B151,MasterData[],5,TRUE)</f>
        <v>141</v>
      </c>
      <c r="K151" s="18">
        <f>VLOOKUP(inputdata!$B151,MasterData[],6,TRUE)</f>
        <v>149.46</v>
      </c>
      <c r="L151" s="18">
        <f>inputdata!$J151*inputdata!$C151</f>
        <v>1128</v>
      </c>
      <c r="M151" s="18">
        <f>inputdata!$K151*inputdata!$C151*(1-inputdata!$F151)</f>
        <v>1195.68</v>
      </c>
      <c r="N151" s="19">
        <f>DAY(inputdata!$A151)</f>
        <v>16</v>
      </c>
      <c r="O151" s="19" t="str">
        <f>TEXT(inputdata!$A151,"mmm")</f>
        <v>Jul</v>
      </c>
      <c r="P151" s="19">
        <f>YEAR(inputdata!$A151)</f>
        <v>2021</v>
      </c>
    </row>
    <row r="152" spans="1:16" x14ac:dyDescent="0.25">
      <c r="A152" s="24">
        <v>44395</v>
      </c>
      <c r="B152" s="14" t="s">
        <v>36</v>
      </c>
      <c r="C152" s="15">
        <v>14</v>
      </c>
      <c r="D152" s="15" t="s">
        <v>8</v>
      </c>
      <c r="E152" s="15" t="s">
        <v>8</v>
      </c>
      <c r="F152" s="16">
        <v>0</v>
      </c>
      <c r="G152" s="20" t="str">
        <f>VLOOKUP(inputdata!$B152,MasterData[],2,TRUE)</f>
        <v>Product27</v>
      </c>
      <c r="H152" s="20" t="str">
        <f>VLOOKUP(inputdata!$B152,MasterData[],3,TRUE)</f>
        <v>Category04</v>
      </c>
      <c r="I152" s="20" t="str">
        <f>VLOOKUP(inputdata!$B152,MasterData[],4,TRUE)</f>
        <v>Lt</v>
      </c>
      <c r="J152" s="21">
        <f>VLOOKUP(inputdata!$B152,MasterData[],5,TRUE)</f>
        <v>48</v>
      </c>
      <c r="K152" s="21">
        <f>VLOOKUP(inputdata!$B152,MasterData[],6,TRUE)</f>
        <v>57.120000000000005</v>
      </c>
      <c r="L152" s="21">
        <f>inputdata!$J152*inputdata!$C152</f>
        <v>672</v>
      </c>
      <c r="M152" s="21">
        <f>inputdata!$K152*inputdata!$C152*(1-inputdata!$F152)</f>
        <v>799.68000000000006</v>
      </c>
      <c r="N152" s="22">
        <f>DAY(inputdata!$A152)</f>
        <v>18</v>
      </c>
      <c r="O152" s="22" t="str">
        <f>TEXT(inputdata!$A152,"mmm")</f>
        <v>Jul</v>
      </c>
      <c r="P152" s="22">
        <f>YEAR(inputdata!$A152)</f>
        <v>2021</v>
      </c>
    </row>
    <row r="153" spans="1:16" x14ac:dyDescent="0.25">
      <c r="A153" s="24">
        <v>44397</v>
      </c>
      <c r="B153" s="14" t="s">
        <v>9</v>
      </c>
      <c r="C153" s="15">
        <v>11</v>
      </c>
      <c r="D153" s="15" t="s">
        <v>8</v>
      </c>
      <c r="E153" s="15" t="s">
        <v>8</v>
      </c>
      <c r="F153" s="16">
        <v>0</v>
      </c>
      <c r="G153" s="17" t="str">
        <f>VLOOKUP(inputdata!$B153,MasterData[],2,TRUE)</f>
        <v>Product38</v>
      </c>
      <c r="H153" s="17" t="str">
        <f>VLOOKUP(inputdata!$B153,MasterData[],3,TRUE)</f>
        <v>Category05</v>
      </c>
      <c r="I153" s="17" t="str">
        <f>VLOOKUP(inputdata!$B153,MasterData[],4,TRUE)</f>
        <v>Kg</v>
      </c>
      <c r="J153" s="18">
        <f>VLOOKUP(inputdata!$B153,MasterData[],5,TRUE)</f>
        <v>72</v>
      </c>
      <c r="K153" s="18">
        <f>VLOOKUP(inputdata!$B153,MasterData[],6,TRUE)</f>
        <v>79.92</v>
      </c>
      <c r="L153" s="18">
        <f>inputdata!$J153*inputdata!$C153</f>
        <v>792</v>
      </c>
      <c r="M153" s="18">
        <f>inputdata!$K153*inputdata!$C153*(1-inputdata!$F153)</f>
        <v>879.12</v>
      </c>
      <c r="N153" s="19">
        <f>DAY(inputdata!$A153)</f>
        <v>20</v>
      </c>
      <c r="O153" s="19" t="str">
        <f>TEXT(inputdata!$A153,"mmm")</f>
        <v>Jul</v>
      </c>
      <c r="P153" s="19">
        <f>YEAR(inputdata!$A153)</f>
        <v>2021</v>
      </c>
    </row>
    <row r="154" spans="1:16" x14ac:dyDescent="0.25">
      <c r="A154" s="24">
        <v>44397</v>
      </c>
      <c r="B154" s="14" t="s">
        <v>33</v>
      </c>
      <c r="C154" s="15">
        <v>5</v>
      </c>
      <c r="D154" s="15" t="s">
        <v>12</v>
      </c>
      <c r="E154" s="15" t="s">
        <v>8</v>
      </c>
      <c r="F154" s="16">
        <v>0</v>
      </c>
      <c r="G154" s="20" t="str">
        <f>VLOOKUP(inputdata!$B154,MasterData[],2,TRUE)</f>
        <v>Product43</v>
      </c>
      <c r="H154" s="20" t="str">
        <f>VLOOKUP(inputdata!$B154,MasterData[],3,TRUE)</f>
        <v>Category05</v>
      </c>
      <c r="I154" s="20" t="str">
        <f>VLOOKUP(inputdata!$B154,MasterData[],4,TRUE)</f>
        <v>Kg</v>
      </c>
      <c r="J154" s="21">
        <f>VLOOKUP(inputdata!$B154,MasterData[],5,TRUE)</f>
        <v>67</v>
      </c>
      <c r="K154" s="21">
        <f>VLOOKUP(inputdata!$B154,MasterData[],6,TRUE)</f>
        <v>83.08</v>
      </c>
      <c r="L154" s="21">
        <f>inputdata!$J154*inputdata!$C154</f>
        <v>335</v>
      </c>
      <c r="M154" s="21">
        <f>inputdata!$K154*inputdata!$C154*(1-inputdata!$F154)</f>
        <v>415.4</v>
      </c>
      <c r="N154" s="22">
        <f>DAY(inputdata!$A154)</f>
        <v>20</v>
      </c>
      <c r="O154" s="22" t="str">
        <f>TEXT(inputdata!$A154,"mmm")</f>
        <v>Jul</v>
      </c>
      <c r="P154" s="22">
        <f>YEAR(inputdata!$A154)</f>
        <v>2021</v>
      </c>
    </row>
    <row r="155" spans="1:16" x14ac:dyDescent="0.25">
      <c r="A155" s="24">
        <v>44398</v>
      </c>
      <c r="B155" s="14" t="s">
        <v>29</v>
      </c>
      <c r="C155" s="15">
        <v>15</v>
      </c>
      <c r="D155" s="15" t="s">
        <v>12</v>
      </c>
      <c r="E155" s="15" t="s">
        <v>8</v>
      </c>
      <c r="F155" s="16">
        <v>0</v>
      </c>
      <c r="G155" s="17" t="str">
        <f>VLOOKUP(inputdata!$B155,MasterData[],2,TRUE)</f>
        <v>Product29</v>
      </c>
      <c r="H155" s="17" t="str">
        <f>VLOOKUP(inputdata!$B155,MasterData[],3,TRUE)</f>
        <v>Category04</v>
      </c>
      <c r="I155" s="17" t="str">
        <f>VLOOKUP(inputdata!$B155,MasterData[],4,TRUE)</f>
        <v>Lt</v>
      </c>
      <c r="J155" s="18">
        <f>VLOOKUP(inputdata!$B155,MasterData[],5,TRUE)</f>
        <v>47</v>
      </c>
      <c r="K155" s="18">
        <f>VLOOKUP(inputdata!$B155,MasterData[],6,TRUE)</f>
        <v>53.11</v>
      </c>
      <c r="L155" s="18">
        <f>inputdata!$J155*inputdata!$C155</f>
        <v>705</v>
      </c>
      <c r="M155" s="18">
        <f>inputdata!$K155*inputdata!$C155*(1-inputdata!$F155)</f>
        <v>796.65</v>
      </c>
      <c r="N155" s="19">
        <f>DAY(inputdata!$A155)</f>
        <v>21</v>
      </c>
      <c r="O155" s="19" t="str">
        <f>TEXT(inputdata!$A155,"mmm")</f>
        <v>Jul</v>
      </c>
      <c r="P155" s="19">
        <f>YEAR(inputdata!$A155)</f>
        <v>2021</v>
      </c>
    </row>
    <row r="156" spans="1:16" x14ac:dyDescent="0.25">
      <c r="A156" s="24">
        <v>44399</v>
      </c>
      <c r="B156" s="14" t="s">
        <v>52</v>
      </c>
      <c r="C156" s="15">
        <v>3</v>
      </c>
      <c r="D156" s="15" t="s">
        <v>7</v>
      </c>
      <c r="E156" s="15" t="s">
        <v>10</v>
      </c>
      <c r="F156" s="16">
        <v>0</v>
      </c>
      <c r="G156" s="20" t="str">
        <f>VLOOKUP(inputdata!$B156,MasterData[],2,TRUE)</f>
        <v>Product26</v>
      </c>
      <c r="H156" s="20" t="str">
        <f>VLOOKUP(inputdata!$B156,MasterData[],3,TRUE)</f>
        <v>Category04</v>
      </c>
      <c r="I156" s="20" t="str">
        <f>VLOOKUP(inputdata!$B156,MasterData[],4,TRUE)</f>
        <v>No.</v>
      </c>
      <c r="J156" s="21">
        <f>VLOOKUP(inputdata!$B156,MasterData[],5,TRUE)</f>
        <v>18</v>
      </c>
      <c r="K156" s="21">
        <f>VLOOKUP(inputdata!$B156,MasterData[],6,TRUE)</f>
        <v>24.66</v>
      </c>
      <c r="L156" s="21">
        <f>inputdata!$J156*inputdata!$C156</f>
        <v>54</v>
      </c>
      <c r="M156" s="21">
        <f>inputdata!$K156*inputdata!$C156*(1-inputdata!$F156)</f>
        <v>73.98</v>
      </c>
      <c r="N156" s="22">
        <f>DAY(inputdata!$A156)</f>
        <v>22</v>
      </c>
      <c r="O156" s="22" t="str">
        <f>TEXT(inputdata!$A156,"mmm")</f>
        <v>Jul</v>
      </c>
      <c r="P156" s="22">
        <f>YEAR(inputdata!$A156)</f>
        <v>2021</v>
      </c>
    </row>
    <row r="157" spans="1:16" x14ac:dyDescent="0.25">
      <c r="A157" s="24">
        <v>44399</v>
      </c>
      <c r="B157" s="14" t="s">
        <v>6</v>
      </c>
      <c r="C157" s="15">
        <v>14</v>
      </c>
      <c r="D157" s="15" t="s">
        <v>8</v>
      </c>
      <c r="E157" s="15" t="s">
        <v>10</v>
      </c>
      <c r="F157" s="16">
        <v>0</v>
      </c>
      <c r="G157" s="17" t="str">
        <f>VLOOKUP(inputdata!$B157,MasterData[],2,TRUE)</f>
        <v>Product24</v>
      </c>
      <c r="H157" s="17" t="str">
        <f>VLOOKUP(inputdata!$B157,MasterData[],3,TRUE)</f>
        <v>Category03</v>
      </c>
      <c r="I157" s="17" t="str">
        <f>VLOOKUP(inputdata!$B157,MasterData[],4,TRUE)</f>
        <v>Ft</v>
      </c>
      <c r="J157" s="18">
        <f>VLOOKUP(inputdata!$B157,MasterData[],5,TRUE)</f>
        <v>144</v>
      </c>
      <c r="K157" s="18">
        <f>VLOOKUP(inputdata!$B157,MasterData[],6,TRUE)</f>
        <v>156.96</v>
      </c>
      <c r="L157" s="18">
        <f>inputdata!$J157*inputdata!$C157</f>
        <v>2016</v>
      </c>
      <c r="M157" s="18">
        <f>inputdata!$K157*inputdata!$C157*(1-inputdata!$F157)</f>
        <v>2197.44</v>
      </c>
      <c r="N157" s="19">
        <f>DAY(inputdata!$A157)</f>
        <v>22</v>
      </c>
      <c r="O157" s="19" t="str">
        <f>TEXT(inputdata!$A157,"mmm")</f>
        <v>Jul</v>
      </c>
      <c r="P157" s="19">
        <f>YEAR(inputdata!$A157)</f>
        <v>2021</v>
      </c>
    </row>
    <row r="158" spans="1:16" x14ac:dyDescent="0.25">
      <c r="A158" s="24">
        <v>44400</v>
      </c>
      <c r="B158" s="14" t="s">
        <v>53</v>
      </c>
      <c r="C158" s="15">
        <v>7</v>
      </c>
      <c r="D158" s="15" t="s">
        <v>7</v>
      </c>
      <c r="E158" s="15" t="s">
        <v>8</v>
      </c>
      <c r="F158" s="16">
        <v>0</v>
      </c>
      <c r="G158" s="20" t="str">
        <f>VLOOKUP(inputdata!$B158,MasterData[],2,TRUE)</f>
        <v>Product36</v>
      </c>
      <c r="H158" s="20" t="str">
        <f>VLOOKUP(inputdata!$B158,MasterData[],3,TRUE)</f>
        <v>Category04</v>
      </c>
      <c r="I158" s="20" t="str">
        <f>VLOOKUP(inputdata!$B158,MasterData[],4,TRUE)</f>
        <v>Kg</v>
      </c>
      <c r="J158" s="21">
        <f>VLOOKUP(inputdata!$B158,MasterData[],5,TRUE)</f>
        <v>90</v>
      </c>
      <c r="K158" s="21">
        <f>VLOOKUP(inputdata!$B158,MasterData[],6,TRUE)</f>
        <v>96.3</v>
      </c>
      <c r="L158" s="21">
        <f>inputdata!$J158*inputdata!$C158</f>
        <v>630</v>
      </c>
      <c r="M158" s="21">
        <f>inputdata!$K158*inputdata!$C158*(1-inputdata!$F158)</f>
        <v>674.1</v>
      </c>
      <c r="N158" s="22">
        <f>DAY(inputdata!$A158)</f>
        <v>23</v>
      </c>
      <c r="O158" s="22" t="str">
        <f>TEXT(inputdata!$A158,"mmm")</f>
        <v>Jul</v>
      </c>
      <c r="P158" s="22">
        <f>YEAR(inputdata!$A158)</f>
        <v>2021</v>
      </c>
    </row>
    <row r="159" spans="1:16" x14ac:dyDescent="0.25">
      <c r="A159" s="24">
        <v>44400</v>
      </c>
      <c r="B159" s="14" t="s">
        <v>18</v>
      </c>
      <c r="C159" s="15">
        <v>8</v>
      </c>
      <c r="D159" s="15" t="s">
        <v>12</v>
      </c>
      <c r="E159" s="15" t="s">
        <v>8</v>
      </c>
      <c r="F159" s="16">
        <v>0</v>
      </c>
      <c r="G159" s="17" t="str">
        <f>VLOOKUP(inputdata!$B159,MasterData[],2,TRUE)</f>
        <v>Product37</v>
      </c>
      <c r="H159" s="17" t="str">
        <f>VLOOKUP(inputdata!$B159,MasterData[],3,TRUE)</f>
        <v>Category05</v>
      </c>
      <c r="I159" s="17" t="str">
        <f>VLOOKUP(inputdata!$B159,MasterData[],4,TRUE)</f>
        <v>Kg</v>
      </c>
      <c r="J159" s="18">
        <f>VLOOKUP(inputdata!$B159,MasterData[],5,TRUE)</f>
        <v>67</v>
      </c>
      <c r="K159" s="18">
        <f>VLOOKUP(inputdata!$B159,MasterData[],6,TRUE)</f>
        <v>85.76</v>
      </c>
      <c r="L159" s="18">
        <f>inputdata!$J159*inputdata!$C159</f>
        <v>536</v>
      </c>
      <c r="M159" s="18">
        <f>inputdata!$K159*inputdata!$C159*(1-inputdata!$F159)</f>
        <v>686.08</v>
      </c>
      <c r="N159" s="19">
        <f>DAY(inputdata!$A159)</f>
        <v>23</v>
      </c>
      <c r="O159" s="19" t="str">
        <f>TEXT(inputdata!$A159,"mmm")</f>
        <v>Jul</v>
      </c>
      <c r="P159" s="19">
        <f>YEAR(inputdata!$A159)</f>
        <v>2021</v>
      </c>
    </row>
    <row r="160" spans="1:16" x14ac:dyDescent="0.25">
      <c r="A160" s="24">
        <v>44401</v>
      </c>
      <c r="B160" s="14" t="s">
        <v>47</v>
      </c>
      <c r="C160" s="15">
        <v>4</v>
      </c>
      <c r="D160" s="15" t="s">
        <v>8</v>
      </c>
      <c r="E160" s="15" t="s">
        <v>10</v>
      </c>
      <c r="F160" s="16">
        <v>0</v>
      </c>
      <c r="G160" s="20" t="str">
        <f>VLOOKUP(inputdata!$B160,MasterData[],2,TRUE)</f>
        <v>Product09</v>
      </c>
      <c r="H160" s="20" t="str">
        <f>VLOOKUP(inputdata!$B160,MasterData[],3,TRUE)</f>
        <v>Category01</v>
      </c>
      <c r="I160" s="20" t="str">
        <f>VLOOKUP(inputdata!$B160,MasterData[],4,TRUE)</f>
        <v>No.</v>
      </c>
      <c r="J160" s="21">
        <f>VLOOKUP(inputdata!$B160,MasterData[],5,TRUE)</f>
        <v>6</v>
      </c>
      <c r="K160" s="21">
        <f>VLOOKUP(inputdata!$B160,MasterData[],6,TRUE)</f>
        <v>7.8599999999999994</v>
      </c>
      <c r="L160" s="21">
        <f>inputdata!$J160*inputdata!$C160</f>
        <v>24</v>
      </c>
      <c r="M160" s="21">
        <f>inputdata!$K160*inputdata!$C160*(1-inputdata!$F160)</f>
        <v>31.439999999999998</v>
      </c>
      <c r="N160" s="22">
        <f>DAY(inputdata!$A160)</f>
        <v>24</v>
      </c>
      <c r="O160" s="22" t="str">
        <f>TEXT(inputdata!$A160,"mmm")</f>
        <v>Jul</v>
      </c>
      <c r="P160" s="22">
        <f>YEAR(inputdata!$A160)</f>
        <v>2021</v>
      </c>
    </row>
    <row r="161" spans="1:16" x14ac:dyDescent="0.25">
      <c r="A161" s="24">
        <v>44406</v>
      </c>
      <c r="B161" s="14" t="s">
        <v>21</v>
      </c>
      <c r="C161" s="15">
        <v>15</v>
      </c>
      <c r="D161" s="15" t="s">
        <v>8</v>
      </c>
      <c r="E161" s="15" t="s">
        <v>10</v>
      </c>
      <c r="F161" s="16">
        <v>0</v>
      </c>
      <c r="G161" s="17" t="str">
        <f>VLOOKUP(inputdata!$B161,MasterData[],2,TRUE)</f>
        <v>Product44</v>
      </c>
      <c r="H161" s="17" t="str">
        <f>VLOOKUP(inputdata!$B161,MasterData[],3,TRUE)</f>
        <v>Category05</v>
      </c>
      <c r="I161" s="17" t="str">
        <f>VLOOKUP(inputdata!$B161,MasterData[],4,TRUE)</f>
        <v>Kg</v>
      </c>
      <c r="J161" s="18">
        <f>VLOOKUP(inputdata!$B161,MasterData[],5,TRUE)</f>
        <v>76</v>
      </c>
      <c r="K161" s="18">
        <f>VLOOKUP(inputdata!$B161,MasterData[],6,TRUE)</f>
        <v>82.08</v>
      </c>
      <c r="L161" s="18">
        <f>inputdata!$J161*inputdata!$C161</f>
        <v>1140</v>
      </c>
      <c r="M161" s="18">
        <f>inputdata!$K161*inputdata!$C161*(1-inputdata!$F161)</f>
        <v>1231.2</v>
      </c>
      <c r="N161" s="19">
        <f>DAY(inputdata!$A161)</f>
        <v>29</v>
      </c>
      <c r="O161" s="19" t="str">
        <f>TEXT(inputdata!$A161,"mmm")</f>
        <v>Jul</v>
      </c>
      <c r="P161" s="19">
        <f>YEAR(inputdata!$A161)</f>
        <v>2021</v>
      </c>
    </row>
    <row r="162" spans="1:16" x14ac:dyDescent="0.25">
      <c r="A162" s="24">
        <v>44409</v>
      </c>
      <c r="B162" s="14" t="s">
        <v>26</v>
      </c>
      <c r="C162" s="15">
        <v>11</v>
      </c>
      <c r="D162" s="15" t="s">
        <v>12</v>
      </c>
      <c r="E162" s="15" t="s">
        <v>10</v>
      </c>
      <c r="F162" s="16">
        <v>0</v>
      </c>
      <c r="G162" s="20" t="str">
        <f>VLOOKUP(inputdata!$B162,MasterData[],2,TRUE)</f>
        <v>Product01</v>
      </c>
      <c r="H162" s="20" t="str">
        <f>VLOOKUP(inputdata!$B162,MasterData[],3,TRUE)</f>
        <v>Category01</v>
      </c>
      <c r="I162" s="20" t="str">
        <f>VLOOKUP(inputdata!$B162,MasterData[],4,TRUE)</f>
        <v>Kg</v>
      </c>
      <c r="J162" s="21">
        <f>VLOOKUP(inputdata!$B162,MasterData[],5,TRUE)</f>
        <v>98</v>
      </c>
      <c r="K162" s="21">
        <f>VLOOKUP(inputdata!$B162,MasterData[],6,TRUE)</f>
        <v>103.88</v>
      </c>
      <c r="L162" s="21">
        <f>inputdata!$J162*inputdata!$C162</f>
        <v>1078</v>
      </c>
      <c r="M162" s="21">
        <f>inputdata!$K162*inputdata!$C162*(1-inputdata!$F162)</f>
        <v>1142.6799999999998</v>
      </c>
      <c r="N162" s="22">
        <f>DAY(inputdata!$A162)</f>
        <v>1</v>
      </c>
      <c r="O162" s="22" t="str">
        <f>TEXT(inputdata!$A162,"mmm")</f>
        <v>Aug</v>
      </c>
      <c r="P162" s="22">
        <f>YEAR(inputdata!$A162)</f>
        <v>2021</v>
      </c>
    </row>
    <row r="163" spans="1:16" x14ac:dyDescent="0.25">
      <c r="A163" s="24">
        <v>44410</v>
      </c>
      <c r="B163" s="14" t="s">
        <v>22</v>
      </c>
      <c r="C163" s="15">
        <v>3</v>
      </c>
      <c r="D163" s="15" t="s">
        <v>12</v>
      </c>
      <c r="E163" s="15" t="s">
        <v>8</v>
      </c>
      <c r="F163" s="16">
        <v>0</v>
      </c>
      <c r="G163" s="17" t="str">
        <f>VLOOKUP(inputdata!$B163,MasterData[],2,TRUE)</f>
        <v>Product23</v>
      </c>
      <c r="H163" s="17" t="str">
        <f>VLOOKUP(inputdata!$B163,MasterData[],3,TRUE)</f>
        <v>Category03</v>
      </c>
      <c r="I163" s="17" t="str">
        <f>VLOOKUP(inputdata!$B163,MasterData[],4,TRUE)</f>
        <v>Ft</v>
      </c>
      <c r="J163" s="18">
        <f>VLOOKUP(inputdata!$B163,MasterData[],5,TRUE)</f>
        <v>141</v>
      </c>
      <c r="K163" s="18">
        <f>VLOOKUP(inputdata!$B163,MasterData[],6,TRUE)</f>
        <v>149.46</v>
      </c>
      <c r="L163" s="18">
        <f>inputdata!$J163*inputdata!$C163</f>
        <v>423</v>
      </c>
      <c r="M163" s="18">
        <f>inputdata!$K163*inputdata!$C163*(1-inputdata!$F163)</f>
        <v>448.38</v>
      </c>
      <c r="N163" s="19">
        <f>DAY(inputdata!$A163)</f>
        <v>2</v>
      </c>
      <c r="O163" s="19" t="str">
        <f>TEXT(inputdata!$A163,"mmm")</f>
        <v>Aug</v>
      </c>
      <c r="P163" s="19">
        <f>YEAR(inputdata!$A163)</f>
        <v>2021</v>
      </c>
    </row>
    <row r="164" spans="1:16" x14ac:dyDescent="0.25">
      <c r="A164" s="24">
        <v>44411</v>
      </c>
      <c r="B164" s="14" t="s">
        <v>32</v>
      </c>
      <c r="C164" s="15">
        <v>13</v>
      </c>
      <c r="D164" s="15" t="s">
        <v>8</v>
      </c>
      <c r="E164" s="15" t="s">
        <v>8</v>
      </c>
      <c r="F164" s="16">
        <v>0</v>
      </c>
      <c r="G164" s="20" t="str">
        <f>VLOOKUP(inputdata!$B164,MasterData[],2,TRUE)</f>
        <v>Product22</v>
      </c>
      <c r="H164" s="20" t="str">
        <f>VLOOKUP(inputdata!$B164,MasterData[],3,TRUE)</f>
        <v>Category03</v>
      </c>
      <c r="I164" s="20" t="str">
        <f>VLOOKUP(inputdata!$B164,MasterData[],4,TRUE)</f>
        <v>Ft</v>
      </c>
      <c r="J164" s="21">
        <f>VLOOKUP(inputdata!$B164,MasterData[],5,TRUE)</f>
        <v>121</v>
      </c>
      <c r="K164" s="21">
        <f>VLOOKUP(inputdata!$B164,MasterData[],6,TRUE)</f>
        <v>141.57</v>
      </c>
      <c r="L164" s="21">
        <f>inputdata!$J164*inputdata!$C164</f>
        <v>1573</v>
      </c>
      <c r="M164" s="21">
        <f>inputdata!$K164*inputdata!$C164*(1-inputdata!$F164)</f>
        <v>1840.4099999999999</v>
      </c>
      <c r="N164" s="22">
        <f>DAY(inputdata!$A164)</f>
        <v>3</v>
      </c>
      <c r="O164" s="22" t="str">
        <f>TEXT(inputdata!$A164,"mmm")</f>
        <v>Aug</v>
      </c>
      <c r="P164" s="22">
        <f>YEAR(inputdata!$A164)</f>
        <v>2021</v>
      </c>
    </row>
    <row r="165" spans="1:16" x14ac:dyDescent="0.25">
      <c r="A165" s="24">
        <v>44411</v>
      </c>
      <c r="B165" s="14" t="s">
        <v>23</v>
      </c>
      <c r="C165" s="15">
        <v>12</v>
      </c>
      <c r="D165" s="15" t="s">
        <v>8</v>
      </c>
      <c r="E165" s="15" t="s">
        <v>8</v>
      </c>
      <c r="F165" s="16">
        <v>0</v>
      </c>
      <c r="G165" s="17" t="str">
        <f>VLOOKUP(inputdata!$B165,MasterData[],2,TRUE)</f>
        <v>Product34</v>
      </c>
      <c r="H165" s="17" t="str">
        <f>VLOOKUP(inputdata!$B165,MasterData[],3,TRUE)</f>
        <v>Category04</v>
      </c>
      <c r="I165" s="17" t="str">
        <f>VLOOKUP(inputdata!$B165,MasterData[],4,TRUE)</f>
        <v>Lt</v>
      </c>
      <c r="J165" s="18">
        <f>VLOOKUP(inputdata!$B165,MasterData[],5,TRUE)</f>
        <v>55</v>
      </c>
      <c r="K165" s="18">
        <f>VLOOKUP(inputdata!$B165,MasterData[],6,TRUE)</f>
        <v>58.3</v>
      </c>
      <c r="L165" s="18">
        <f>inputdata!$J165*inputdata!$C165</f>
        <v>660</v>
      </c>
      <c r="M165" s="18">
        <f>inputdata!$K165*inputdata!$C165*(1-inputdata!$F165)</f>
        <v>699.59999999999991</v>
      </c>
      <c r="N165" s="19">
        <f>DAY(inputdata!$A165)</f>
        <v>3</v>
      </c>
      <c r="O165" s="19" t="str">
        <f>TEXT(inputdata!$A165,"mmm")</f>
        <v>Aug</v>
      </c>
      <c r="P165" s="19">
        <f>YEAR(inputdata!$A165)</f>
        <v>2021</v>
      </c>
    </row>
    <row r="166" spans="1:16" x14ac:dyDescent="0.25">
      <c r="A166" s="24">
        <v>44413</v>
      </c>
      <c r="B166" s="14" t="s">
        <v>43</v>
      </c>
      <c r="C166" s="15">
        <v>14</v>
      </c>
      <c r="D166" s="15" t="s">
        <v>12</v>
      </c>
      <c r="E166" s="15" t="s">
        <v>10</v>
      </c>
      <c r="F166" s="16">
        <v>0</v>
      </c>
      <c r="G166" s="20" t="str">
        <f>VLOOKUP(inputdata!$B166,MasterData[],2,TRUE)</f>
        <v>Product28</v>
      </c>
      <c r="H166" s="20" t="str">
        <f>VLOOKUP(inputdata!$B166,MasterData[],3,TRUE)</f>
        <v>Category04</v>
      </c>
      <c r="I166" s="20" t="str">
        <f>VLOOKUP(inputdata!$B166,MasterData[],4,TRUE)</f>
        <v>No.</v>
      </c>
      <c r="J166" s="21">
        <f>VLOOKUP(inputdata!$B166,MasterData[],5,TRUE)</f>
        <v>37</v>
      </c>
      <c r="K166" s="21">
        <f>VLOOKUP(inputdata!$B166,MasterData[],6,TRUE)</f>
        <v>41.81</v>
      </c>
      <c r="L166" s="21">
        <f>inputdata!$J166*inputdata!$C166</f>
        <v>518</v>
      </c>
      <c r="M166" s="21">
        <f>inputdata!$K166*inputdata!$C166*(1-inputdata!$F166)</f>
        <v>585.34</v>
      </c>
      <c r="N166" s="22">
        <f>DAY(inputdata!$A166)</f>
        <v>5</v>
      </c>
      <c r="O166" s="22" t="str">
        <f>TEXT(inputdata!$A166,"mmm")</f>
        <v>Aug</v>
      </c>
      <c r="P166" s="22">
        <f>YEAR(inputdata!$A166)</f>
        <v>2021</v>
      </c>
    </row>
    <row r="167" spans="1:16" x14ac:dyDescent="0.25">
      <c r="A167" s="24">
        <v>44414</v>
      </c>
      <c r="B167" s="14" t="s">
        <v>18</v>
      </c>
      <c r="C167" s="15">
        <v>1</v>
      </c>
      <c r="D167" s="15" t="s">
        <v>7</v>
      </c>
      <c r="E167" s="15" t="s">
        <v>10</v>
      </c>
      <c r="F167" s="16">
        <v>0</v>
      </c>
      <c r="G167" s="17" t="str">
        <f>VLOOKUP(inputdata!$B167,MasterData[],2,TRUE)</f>
        <v>Product37</v>
      </c>
      <c r="H167" s="17" t="str">
        <f>VLOOKUP(inputdata!$B167,MasterData[],3,TRUE)</f>
        <v>Category05</v>
      </c>
      <c r="I167" s="17" t="str">
        <f>VLOOKUP(inputdata!$B167,MasterData[],4,TRUE)</f>
        <v>Kg</v>
      </c>
      <c r="J167" s="18">
        <f>VLOOKUP(inputdata!$B167,MasterData[],5,TRUE)</f>
        <v>67</v>
      </c>
      <c r="K167" s="18">
        <f>VLOOKUP(inputdata!$B167,MasterData[],6,TRUE)</f>
        <v>85.76</v>
      </c>
      <c r="L167" s="18">
        <f>inputdata!$J167*inputdata!$C167</f>
        <v>67</v>
      </c>
      <c r="M167" s="18">
        <f>inputdata!$K167*inputdata!$C167*(1-inputdata!$F167)</f>
        <v>85.76</v>
      </c>
      <c r="N167" s="19">
        <f>DAY(inputdata!$A167)</f>
        <v>6</v>
      </c>
      <c r="O167" s="19" t="str">
        <f>TEXT(inputdata!$A167,"mmm")</f>
        <v>Aug</v>
      </c>
      <c r="P167" s="19">
        <f>YEAR(inputdata!$A167)</f>
        <v>2021</v>
      </c>
    </row>
    <row r="168" spans="1:16" x14ac:dyDescent="0.25">
      <c r="A168" s="24">
        <v>44418</v>
      </c>
      <c r="B168" s="14" t="s">
        <v>34</v>
      </c>
      <c r="C168" s="15">
        <v>4</v>
      </c>
      <c r="D168" s="15" t="s">
        <v>7</v>
      </c>
      <c r="E168" s="15" t="s">
        <v>10</v>
      </c>
      <c r="F168" s="16">
        <v>0</v>
      </c>
      <c r="G168" s="20" t="str">
        <f>VLOOKUP(inputdata!$B168,MasterData[],2,TRUE)</f>
        <v>Product05</v>
      </c>
      <c r="H168" s="20" t="str">
        <f>VLOOKUP(inputdata!$B168,MasterData[],3,TRUE)</f>
        <v>Category01</v>
      </c>
      <c r="I168" s="20" t="str">
        <f>VLOOKUP(inputdata!$B168,MasterData[],4,TRUE)</f>
        <v>Ft</v>
      </c>
      <c r="J168" s="21">
        <f>VLOOKUP(inputdata!$B168,MasterData[],5,TRUE)</f>
        <v>133</v>
      </c>
      <c r="K168" s="21">
        <f>VLOOKUP(inputdata!$B168,MasterData[],6,TRUE)</f>
        <v>155.61000000000001</v>
      </c>
      <c r="L168" s="21">
        <f>inputdata!$J168*inputdata!$C168</f>
        <v>532</v>
      </c>
      <c r="M168" s="21">
        <f>inputdata!$K168*inputdata!$C168*(1-inputdata!$F168)</f>
        <v>622.44000000000005</v>
      </c>
      <c r="N168" s="22">
        <f>DAY(inputdata!$A168)</f>
        <v>10</v>
      </c>
      <c r="O168" s="22" t="str">
        <f>TEXT(inputdata!$A168,"mmm")</f>
        <v>Aug</v>
      </c>
      <c r="P168" s="22">
        <f>YEAR(inputdata!$A168)</f>
        <v>2021</v>
      </c>
    </row>
    <row r="169" spans="1:16" x14ac:dyDescent="0.25">
      <c r="A169" s="24">
        <v>44418</v>
      </c>
      <c r="B169" s="14" t="s">
        <v>21</v>
      </c>
      <c r="C169" s="15">
        <v>10</v>
      </c>
      <c r="D169" s="15" t="s">
        <v>8</v>
      </c>
      <c r="E169" s="15" t="s">
        <v>10</v>
      </c>
      <c r="F169" s="16">
        <v>0</v>
      </c>
      <c r="G169" s="17" t="str">
        <f>VLOOKUP(inputdata!$B169,MasterData[],2,TRUE)</f>
        <v>Product44</v>
      </c>
      <c r="H169" s="17" t="str">
        <f>VLOOKUP(inputdata!$B169,MasterData[],3,TRUE)</f>
        <v>Category05</v>
      </c>
      <c r="I169" s="17" t="str">
        <f>VLOOKUP(inputdata!$B169,MasterData[],4,TRUE)</f>
        <v>Kg</v>
      </c>
      <c r="J169" s="18">
        <f>VLOOKUP(inputdata!$B169,MasterData[],5,TRUE)</f>
        <v>76</v>
      </c>
      <c r="K169" s="18">
        <f>VLOOKUP(inputdata!$B169,MasterData[],6,TRUE)</f>
        <v>82.08</v>
      </c>
      <c r="L169" s="18">
        <f>inputdata!$J169*inputdata!$C169</f>
        <v>760</v>
      </c>
      <c r="M169" s="18">
        <f>inputdata!$K169*inputdata!$C169*(1-inputdata!$F169)</f>
        <v>820.8</v>
      </c>
      <c r="N169" s="19">
        <f>DAY(inputdata!$A169)</f>
        <v>10</v>
      </c>
      <c r="O169" s="19" t="str">
        <f>TEXT(inputdata!$A169,"mmm")</f>
        <v>Aug</v>
      </c>
      <c r="P169" s="19">
        <f>YEAR(inputdata!$A169)</f>
        <v>2021</v>
      </c>
    </row>
    <row r="170" spans="1:16" x14ac:dyDescent="0.25">
      <c r="A170" s="24">
        <v>44418</v>
      </c>
      <c r="B170" s="14" t="s">
        <v>25</v>
      </c>
      <c r="C170" s="15">
        <v>6</v>
      </c>
      <c r="D170" s="15" t="s">
        <v>12</v>
      </c>
      <c r="E170" s="15" t="s">
        <v>10</v>
      </c>
      <c r="F170" s="16">
        <v>0</v>
      </c>
      <c r="G170" s="20" t="str">
        <f>VLOOKUP(inputdata!$B170,MasterData[],2,TRUE)</f>
        <v>Product06</v>
      </c>
      <c r="H170" s="20" t="str">
        <f>VLOOKUP(inputdata!$B170,MasterData[],3,TRUE)</f>
        <v>Category01</v>
      </c>
      <c r="I170" s="20" t="str">
        <f>VLOOKUP(inputdata!$B170,MasterData[],4,TRUE)</f>
        <v>Kg</v>
      </c>
      <c r="J170" s="21">
        <f>VLOOKUP(inputdata!$B170,MasterData[],5,TRUE)</f>
        <v>75</v>
      </c>
      <c r="K170" s="21">
        <f>VLOOKUP(inputdata!$B170,MasterData[],6,TRUE)</f>
        <v>85.5</v>
      </c>
      <c r="L170" s="21">
        <f>inputdata!$J170*inputdata!$C170</f>
        <v>450</v>
      </c>
      <c r="M170" s="21">
        <f>inputdata!$K170*inputdata!$C170*(1-inputdata!$F170)</f>
        <v>513</v>
      </c>
      <c r="N170" s="22">
        <f>DAY(inputdata!$A170)</f>
        <v>10</v>
      </c>
      <c r="O170" s="22" t="str">
        <f>TEXT(inputdata!$A170,"mmm")</f>
        <v>Aug</v>
      </c>
      <c r="P170" s="22">
        <f>YEAR(inputdata!$A170)</f>
        <v>2021</v>
      </c>
    </row>
    <row r="171" spans="1:16" x14ac:dyDescent="0.25">
      <c r="A171" s="24">
        <v>44419</v>
      </c>
      <c r="B171" s="14" t="s">
        <v>22</v>
      </c>
      <c r="C171" s="15">
        <v>4</v>
      </c>
      <c r="D171" s="15" t="s">
        <v>12</v>
      </c>
      <c r="E171" s="15" t="s">
        <v>8</v>
      </c>
      <c r="F171" s="16">
        <v>0</v>
      </c>
      <c r="G171" s="17" t="str">
        <f>VLOOKUP(inputdata!$B171,MasterData[],2,TRUE)</f>
        <v>Product23</v>
      </c>
      <c r="H171" s="17" t="str">
        <f>VLOOKUP(inputdata!$B171,MasterData[],3,TRUE)</f>
        <v>Category03</v>
      </c>
      <c r="I171" s="17" t="str">
        <f>VLOOKUP(inputdata!$B171,MasterData[],4,TRUE)</f>
        <v>Ft</v>
      </c>
      <c r="J171" s="18">
        <f>VLOOKUP(inputdata!$B171,MasterData[],5,TRUE)</f>
        <v>141</v>
      </c>
      <c r="K171" s="18">
        <f>VLOOKUP(inputdata!$B171,MasterData[],6,TRUE)</f>
        <v>149.46</v>
      </c>
      <c r="L171" s="18">
        <f>inputdata!$J171*inputdata!$C171</f>
        <v>564</v>
      </c>
      <c r="M171" s="18">
        <f>inputdata!$K171*inputdata!$C171*(1-inputdata!$F171)</f>
        <v>597.84</v>
      </c>
      <c r="N171" s="19">
        <f>DAY(inputdata!$A171)</f>
        <v>11</v>
      </c>
      <c r="O171" s="19" t="str">
        <f>TEXT(inputdata!$A171,"mmm")</f>
        <v>Aug</v>
      </c>
      <c r="P171" s="19">
        <f>YEAR(inputdata!$A171)</f>
        <v>2021</v>
      </c>
    </row>
    <row r="172" spans="1:16" x14ac:dyDescent="0.25">
      <c r="A172" s="24">
        <v>44421</v>
      </c>
      <c r="B172" s="14" t="s">
        <v>41</v>
      </c>
      <c r="C172" s="15">
        <v>13</v>
      </c>
      <c r="D172" s="15" t="s">
        <v>12</v>
      </c>
      <c r="E172" s="15" t="s">
        <v>8</v>
      </c>
      <c r="F172" s="16">
        <v>0</v>
      </c>
      <c r="G172" s="20" t="str">
        <f>VLOOKUP(inputdata!$B172,MasterData[],2,TRUE)</f>
        <v>Product11</v>
      </c>
      <c r="H172" s="20" t="str">
        <f>VLOOKUP(inputdata!$B172,MasterData[],3,TRUE)</f>
        <v>Category02</v>
      </c>
      <c r="I172" s="20" t="str">
        <f>VLOOKUP(inputdata!$B172,MasterData[],4,TRUE)</f>
        <v>Lt</v>
      </c>
      <c r="J172" s="21">
        <f>VLOOKUP(inputdata!$B172,MasterData[],5,TRUE)</f>
        <v>44</v>
      </c>
      <c r="K172" s="21">
        <f>VLOOKUP(inputdata!$B172,MasterData[],6,TRUE)</f>
        <v>48.4</v>
      </c>
      <c r="L172" s="21">
        <f>inputdata!$J172*inputdata!$C172</f>
        <v>572</v>
      </c>
      <c r="M172" s="21">
        <f>inputdata!$K172*inputdata!$C172*(1-inputdata!$F172)</f>
        <v>629.19999999999993</v>
      </c>
      <c r="N172" s="22">
        <f>DAY(inputdata!$A172)</f>
        <v>13</v>
      </c>
      <c r="O172" s="22" t="str">
        <f>TEXT(inputdata!$A172,"mmm")</f>
        <v>Aug</v>
      </c>
      <c r="P172" s="22">
        <f>YEAR(inputdata!$A172)</f>
        <v>2021</v>
      </c>
    </row>
    <row r="173" spans="1:16" x14ac:dyDescent="0.25">
      <c r="A173" s="24">
        <v>44421</v>
      </c>
      <c r="B173" s="14" t="s">
        <v>36</v>
      </c>
      <c r="C173" s="15">
        <v>9</v>
      </c>
      <c r="D173" s="15" t="s">
        <v>12</v>
      </c>
      <c r="E173" s="15" t="s">
        <v>8</v>
      </c>
      <c r="F173" s="16">
        <v>0</v>
      </c>
      <c r="G173" s="17" t="str">
        <f>VLOOKUP(inputdata!$B173,MasterData[],2,TRUE)</f>
        <v>Product27</v>
      </c>
      <c r="H173" s="17" t="str">
        <f>VLOOKUP(inputdata!$B173,MasterData[],3,TRUE)</f>
        <v>Category04</v>
      </c>
      <c r="I173" s="17" t="str">
        <f>VLOOKUP(inputdata!$B173,MasterData[],4,TRUE)</f>
        <v>Lt</v>
      </c>
      <c r="J173" s="18">
        <f>VLOOKUP(inputdata!$B173,MasterData[],5,TRUE)</f>
        <v>48</v>
      </c>
      <c r="K173" s="18">
        <f>VLOOKUP(inputdata!$B173,MasterData[],6,TRUE)</f>
        <v>57.120000000000005</v>
      </c>
      <c r="L173" s="18">
        <f>inputdata!$J173*inputdata!$C173</f>
        <v>432</v>
      </c>
      <c r="M173" s="18">
        <f>inputdata!$K173*inputdata!$C173*(1-inputdata!$F173)</f>
        <v>514.08000000000004</v>
      </c>
      <c r="N173" s="19">
        <f>DAY(inputdata!$A173)</f>
        <v>13</v>
      </c>
      <c r="O173" s="19" t="str">
        <f>TEXT(inputdata!$A173,"mmm")</f>
        <v>Aug</v>
      </c>
      <c r="P173" s="19">
        <f>YEAR(inputdata!$A173)</f>
        <v>2021</v>
      </c>
    </row>
    <row r="174" spans="1:16" x14ac:dyDescent="0.25">
      <c r="A174" s="24">
        <v>44424</v>
      </c>
      <c r="B174" s="14" t="s">
        <v>16</v>
      </c>
      <c r="C174" s="15">
        <v>3</v>
      </c>
      <c r="D174" s="15" t="s">
        <v>8</v>
      </c>
      <c r="E174" s="15" t="s">
        <v>8</v>
      </c>
      <c r="F174" s="16">
        <v>0</v>
      </c>
      <c r="G174" s="20" t="str">
        <f>VLOOKUP(inputdata!$B174,MasterData[],2,TRUE)</f>
        <v>Product03</v>
      </c>
      <c r="H174" s="20" t="str">
        <f>VLOOKUP(inputdata!$B174,MasterData[],3,TRUE)</f>
        <v>Category01</v>
      </c>
      <c r="I174" s="20" t="str">
        <f>VLOOKUP(inputdata!$B174,MasterData[],4,TRUE)</f>
        <v>Kg</v>
      </c>
      <c r="J174" s="21">
        <f>VLOOKUP(inputdata!$B174,MasterData[],5,TRUE)</f>
        <v>71</v>
      </c>
      <c r="K174" s="21">
        <f>VLOOKUP(inputdata!$B174,MasterData[],6,TRUE)</f>
        <v>80.94</v>
      </c>
      <c r="L174" s="21">
        <f>inputdata!$J174*inputdata!$C174</f>
        <v>213</v>
      </c>
      <c r="M174" s="21">
        <f>inputdata!$K174*inputdata!$C174*(1-inputdata!$F174)</f>
        <v>242.82</v>
      </c>
      <c r="N174" s="22">
        <f>DAY(inputdata!$A174)</f>
        <v>16</v>
      </c>
      <c r="O174" s="22" t="str">
        <f>TEXT(inputdata!$A174,"mmm")</f>
        <v>Aug</v>
      </c>
      <c r="P174" s="22">
        <f>YEAR(inputdata!$A174)</f>
        <v>2021</v>
      </c>
    </row>
    <row r="175" spans="1:16" x14ac:dyDescent="0.25">
      <c r="A175" s="24">
        <v>44426</v>
      </c>
      <c r="B175" s="14" t="s">
        <v>17</v>
      </c>
      <c r="C175" s="15">
        <v>6</v>
      </c>
      <c r="D175" s="15" t="s">
        <v>12</v>
      </c>
      <c r="E175" s="15" t="s">
        <v>8</v>
      </c>
      <c r="F175" s="16">
        <v>0</v>
      </c>
      <c r="G175" s="17" t="str">
        <f>VLOOKUP(inputdata!$B175,MasterData[],2,TRUE)</f>
        <v>Product25</v>
      </c>
      <c r="H175" s="17" t="str">
        <f>VLOOKUP(inputdata!$B175,MasterData[],3,TRUE)</f>
        <v>Category03</v>
      </c>
      <c r="I175" s="17" t="str">
        <f>VLOOKUP(inputdata!$B175,MasterData[],4,TRUE)</f>
        <v>No.</v>
      </c>
      <c r="J175" s="18">
        <f>VLOOKUP(inputdata!$B175,MasterData[],5,TRUE)</f>
        <v>7</v>
      </c>
      <c r="K175" s="18">
        <f>VLOOKUP(inputdata!$B175,MasterData[],6,TRUE)</f>
        <v>8.33</v>
      </c>
      <c r="L175" s="18">
        <f>inputdata!$J175*inputdata!$C175</f>
        <v>42</v>
      </c>
      <c r="M175" s="18">
        <f>inputdata!$K175*inputdata!$C175*(1-inputdata!$F175)</f>
        <v>49.980000000000004</v>
      </c>
      <c r="N175" s="19">
        <f>DAY(inputdata!$A175)</f>
        <v>18</v>
      </c>
      <c r="O175" s="19" t="str">
        <f>TEXT(inputdata!$A175,"mmm")</f>
        <v>Aug</v>
      </c>
      <c r="P175" s="19">
        <f>YEAR(inputdata!$A175)</f>
        <v>2021</v>
      </c>
    </row>
    <row r="176" spans="1:16" x14ac:dyDescent="0.25">
      <c r="A176" s="24">
        <v>44428</v>
      </c>
      <c r="B176" s="14" t="s">
        <v>24</v>
      </c>
      <c r="C176" s="15">
        <v>15</v>
      </c>
      <c r="D176" s="15" t="s">
        <v>12</v>
      </c>
      <c r="E176" s="15" t="s">
        <v>10</v>
      </c>
      <c r="F176" s="16">
        <v>0</v>
      </c>
      <c r="G176" s="20" t="str">
        <f>VLOOKUP(inputdata!$B176,MasterData[],2,TRUE)</f>
        <v>Product20</v>
      </c>
      <c r="H176" s="20" t="str">
        <f>VLOOKUP(inputdata!$B176,MasterData[],3,TRUE)</f>
        <v>Category03</v>
      </c>
      <c r="I176" s="20" t="str">
        <f>VLOOKUP(inputdata!$B176,MasterData[],4,TRUE)</f>
        <v>Lt</v>
      </c>
      <c r="J176" s="21">
        <f>VLOOKUP(inputdata!$B176,MasterData[],5,TRUE)</f>
        <v>61</v>
      </c>
      <c r="K176" s="21">
        <f>VLOOKUP(inputdata!$B176,MasterData[],6,TRUE)</f>
        <v>76.25</v>
      </c>
      <c r="L176" s="21">
        <f>inputdata!$J176*inputdata!$C176</f>
        <v>915</v>
      </c>
      <c r="M176" s="21">
        <f>inputdata!$K176*inputdata!$C176*(1-inputdata!$F176)</f>
        <v>1143.75</v>
      </c>
      <c r="N176" s="22">
        <f>DAY(inputdata!$A176)</f>
        <v>20</v>
      </c>
      <c r="O176" s="22" t="str">
        <f>TEXT(inputdata!$A176,"mmm")</f>
        <v>Aug</v>
      </c>
      <c r="P176" s="22">
        <f>YEAR(inputdata!$A176)</f>
        <v>2021</v>
      </c>
    </row>
    <row r="177" spans="1:16" x14ac:dyDescent="0.25">
      <c r="A177" s="24">
        <v>44428</v>
      </c>
      <c r="B177" s="14" t="s">
        <v>15</v>
      </c>
      <c r="C177" s="15">
        <v>9</v>
      </c>
      <c r="D177" s="15" t="s">
        <v>12</v>
      </c>
      <c r="E177" s="15" t="s">
        <v>8</v>
      </c>
      <c r="F177" s="16">
        <v>0</v>
      </c>
      <c r="G177" s="17" t="str">
        <f>VLOOKUP(inputdata!$B177,MasterData[],2,TRUE)</f>
        <v>Product31</v>
      </c>
      <c r="H177" s="17" t="str">
        <f>VLOOKUP(inputdata!$B177,MasterData[],3,TRUE)</f>
        <v>Category04</v>
      </c>
      <c r="I177" s="17" t="str">
        <f>VLOOKUP(inputdata!$B177,MasterData[],4,TRUE)</f>
        <v>Kg</v>
      </c>
      <c r="J177" s="18">
        <f>VLOOKUP(inputdata!$B177,MasterData[],5,TRUE)</f>
        <v>93</v>
      </c>
      <c r="K177" s="18">
        <f>VLOOKUP(inputdata!$B177,MasterData[],6,TRUE)</f>
        <v>104.16</v>
      </c>
      <c r="L177" s="18">
        <f>inputdata!$J177*inputdata!$C177</f>
        <v>837</v>
      </c>
      <c r="M177" s="18">
        <f>inputdata!$K177*inputdata!$C177*(1-inputdata!$F177)</f>
        <v>937.43999999999994</v>
      </c>
      <c r="N177" s="19">
        <f>DAY(inputdata!$A177)</f>
        <v>20</v>
      </c>
      <c r="O177" s="19" t="str">
        <f>TEXT(inputdata!$A177,"mmm")</f>
        <v>Aug</v>
      </c>
      <c r="P177" s="19">
        <f>YEAR(inputdata!$A177)</f>
        <v>2021</v>
      </c>
    </row>
    <row r="178" spans="1:16" x14ac:dyDescent="0.25">
      <c r="A178" s="24">
        <v>44428</v>
      </c>
      <c r="B178" s="14" t="s">
        <v>43</v>
      </c>
      <c r="C178" s="15">
        <v>13</v>
      </c>
      <c r="D178" s="15" t="s">
        <v>12</v>
      </c>
      <c r="E178" s="15" t="s">
        <v>8</v>
      </c>
      <c r="F178" s="16">
        <v>0</v>
      </c>
      <c r="G178" s="20" t="str">
        <f>VLOOKUP(inputdata!$B178,MasterData[],2,TRUE)</f>
        <v>Product28</v>
      </c>
      <c r="H178" s="20" t="str">
        <f>VLOOKUP(inputdata!$B178,MasterData[],3,TRUE)</f>
        <v>Category04</v>
      </c>
      <c r="I178" s="20" t="str">
        <f>VLOOKUP(inputdata!$B178,MasterData[],4,TRUE)</f>
        <v>No.</v>
      </c>
      <c r="J178" s="21">
        <f>VLOOKUP(inputdata!$B178,MasterData[],5,TRUE)</f>
        <v>37</v>
      </c>
      <c r="K178" s="21">
        <f>VLOOKUP(inputdata!$B178,MasterData[],6,TRUE)</f>
        <v>41.81</v>
      </c>
      <c r="L178" s="21">
        <f>inputdata!$J178*inputdata!$C178</f>
        <v>481</v>
      </c>
      <c r="M178" s="21">
        <f>inputdata!$K178*inputdata!$C178*(1-inputdata!$F178)</f>
        <v>543.53</v>
      </c>
      <c r="N178" s="22">
        <f>DAY(inputdata!$A178)</f>
        <v>20</v>
      </c>
      <c r="O178" s="22" t="str">
        <f>TEXT(inputdata!$A178,"mmm")</f>
        <v>Aug</v>
      </c>
      <c r="P178" s="22">
        <f>YEAR(inputdata!$A178)</f>
        <v>2021</v>
      </c>
    </row>
    <row r="179" spans="1:16" x14ac:dyDescent="0.25">
      <c r="A179" s="24">
        <v>44434</v>
      </c>
      <c r="B179" s="14" t="s">
        <v>44</v>
      </c>
      <c r="C179" s="15">
        <v>4</v>
      </c>
      <c r="D179" s="15" t="s">
        <v>12</v>
      </c>
      <c r="E179" s="15" t="s">
        <v>8</v>
      </c>
      <c r="F179" s="16">
        <v>0</v>
      </c>
      <c r="G179" s="17" t="str">
        <f>VLOOKUP(inputdata!$B179,MasterData[],2,TRUE)</f>
        <v>Product39</v>
      </c>
      <c r="H179" s="17" t="str">
        <f>VLOOKUP(inputdata!$B179,MasterData[],3,TRUE)</f>
        <v>Category05</v>
      </c>
      <c r="I179" s="17" t="str">
        <f>VLOOKUP(inputdata!$B179,MasterData[],4,TRUE)</f>
        <v>No.</v>
      </c>
      <c r="J179" s="18">
        <f>VLOOKUP(inputdata!$B179,MasterData[],5,TRUE)</f>
        <v>37</v>
      </c>
      <c r="K179" s="18">
        <f>VLOOKUP(inputdata!$B179,MasterData[],6,TRUE)</f>
        <v>42.55</v>
      </c>
      <c r="L179" s="18">
        <f>inputdata!$J179*inputdata!$C179</f>
        <v>148</v>
      </c>
      <c r="M179" s="18">
        <f>inputdata!$K179*inputdata!$C179*(1-inputdata!$F179)</f>
        <v>170.2</v>
      </c>
      <c r="N179" s="19">
        <f>DAY(inputdata!$A179)</f>
        <v>26</v>
      </c>
      <c r="O179" s="19" t="str">
        <f>TEXT(inputdata!$A179,"mmm")</f>
        <v>Aug</v>
      </c>
      <c r="P179" s="19">
        <f>YEAR(inputdata!$A179)</f>
        <v>2021</v>
      </c>
    </row>
    <row r="180" spans="1:16" x14ac:dyDescent="0.25">
      <c r="A180" s="24">
        <v>44437</v>
      </c>
      <c r="B180" s="14" t="s">
        <v>23</v>
      </c>
      <c r="C180" s="15">
        <v>12</v>
      </c>
      <c r="D180" s="15" t="s">
        <v>7</v>
      </c>
      <c r="E180" s="15" t="s">
        <v>8</v>
      </c>
      <c r="F180" s="16">
        <v>0</v>
      </c>
      <c r="G180" s="20" t="str">
        <f>VLOOKUP(inputdata!$B180,MasterData[],2,TRUE)</f>
        <v>Product34</v>
      </c>
      <c r="H180" s="20" t="str">
        <f>VLOOKUP(inputdata!$B180,MasterData[],3,TRUE)</f>
        <v>Category04</v>
      </c>
      <c r="I180" s="20" t="str">
        <f>VLOOKUP(inputdata!$B180,MasterData[],4,TRUE)</f>
        <v>Lt</v>
      </c>
      <c r="J180" s="21">
        <f>VLOOKUP(inputdata!$B180,MasterData[],5,TRUE)</f>
        <v>55</v>
      </c>
      <c r="K180" s="21">
        <f>VLOOKUP(inputdata!$B180,MasterData[],6,TRUE)</f>
        <v>58.3</v>
      </c>
      <c r="L180" s="21">
        <f>inputdata!$J180*inputdata!$C180</f>
        <v>660</v>
      </c>
      <c r="M180" s="21">
        <f>inputdata!$K180*inputdata!$C180*(1-inputdata!$F180)</f>
        <v>699.59999999999991</v>
      </c>
      <c r="N180" s="22">
        <f>DAY(inputdata!$A180)</f>
        <v>29</v>
      </c>
      <c r="O180" s="22" t="str">
        <f>TEXT(inputdata!$A180,"mmm")</f>
        <v>Aug</v>
      </c>
      <c r="P180" s="22">
        <f>YEAR(inputdata!$A180)</f>
        <v>2021</v>
      </c>
    </row>
    <row r="181" spans="1:16" x14ac:dyDescent="0.25">
      <c r="A181" s="24">
        <v>44438</v>
      </c>
      <c r="B181" s="14" t="s">
        <v>11</v>
      </c>
      <c r="C181" s="15">
        <v>13</v>
      </c>
      <c r="D181" s="15" t="s">
        <v>12</v>
      </c>
      <c r="E181" s="15" t="s">
        <v>8</v>
      </c>
      <c r="F181" s="16">
        <v>0</v>
      </c>
      <c r="G181" s="17" t="str">
        <f>VLOOKUP(inputdata!$B181,MasterData[],2,TRUE)</f>
        <v>Product13</v>
      </c>
      <c r="H181" s="17" t="str">
        <f>VLOOKUP(inputdata!$B181,MasterData[],3,TRUE)</f>
        <v>Category02</v>
      </c>
      <c r="I181" s="17" t="str">
        <f>VLOOKUP(inputdata!$B181,MasterData[],4,TRUE)</f>
        <v>Kg</v>
      </c>
      <c r="J181" s="18">
        <f>VLOOKUP(inputdata!$B181,MasterData[],5,TRUE)</f>
        <v>112</v>
      </c>
      <c r="K181" s="18">
        <f>VLOOKUP(inputdata!$B181,MasterData[],6,TRUE)</f>
        <v>122.08</v>
      </c>
      <c r="L181" s="18">
        <f>inputdata!$J181*inputdata!$C181</f>
        <v>1456</v>
      </c>
      <c r="M181" s="18">
        <f>inputdata!$K181*inputdata!$C181*(1-inputdata!$F181)</f>
        <v>1587.04</v>
      </c>
      <c r="N181" s="19">
        <f>DAY(inputdata!$A181)</f>
        <v>30</v>
      </c>
      <c r="O181" s="19" t="str">
        <f>TEXT(inputdata!$A181,"mmm")</f>
        <v>Aug</v>
      </c>
      <c r="P181" s="19">
        <f>YEAR(inputdata!$A181)</f>
        <v>2021</v>
      </c>
    </row>
    <row r="182" spans="1:16" x14ac:dyDescent="0.25">
      <c r="A182" s="24">
        <v>44439</v>
      </c>
      <c r="B182" s="14" t="s">
        <v>26</v>
      </c>
      <c r="C182" s="15">
        <v>2</v>
      </c>
      <c r="D182" s="15" t="s">
        <v>12</v>
      </c>
      <c r="E182" s="15" t="s">
        <v>8</v>
      </c>
      <c r="F182" s="16">
        <v>0</v>
      </c>
      <c r="G182" s="20" t="str">
        <f>VLOOKUP(inputdata!$B182,MasterData[],2,TRUE)</f>
        <v>Product01</v>
      </c>
      <c r="H182" s="20" t="str">
        <f>VLOOKUP(inputdata!$B182,MasterData[],3,TRUE)</f>
        <v>Category01</v>
      </c>
      <c r="I182" s="20" t="str">
        <f>VLOOKUP(inputdata!$B182,MasterData[],4,TRUE)</f>
        <v>Kg</v>
      </c>
      <c r="J182" s="21">
        <f>VLOOKUP(inputdata!$B182,MasterData[],5,TRUE)</f>
        <v>98</v>
      </c>
      <c r="K182" s="21">
        <f>VLOOKUP(inputdata!$B182,MasterData[],6,TRUE)</f>
        <v>103.88</v>
      </c>
      <c r="L182" s="21">
        <f>inputdata!$J182*inputdata!$C182</f>
        <v>196</v>
      </c>
      <c r="M182" s="21">
        <f>inputdata!$K182*inputdata!$C182*(1-inputdata!$F182)</f>
        <v>207.76</v>
      </c>
      <c r="N182" s="22">
        <f>DAY(inputdata!$A182)</f>
        <v>31</v>
      </c>
      <c r="O182" s="22" t="str">
        <f>TEXT(inputdata!$A182,"mmm")</f>
        <v>Aug</v>
      </c>
      <c r="P182" s="22">
        <f>YEAR(inputdata!$A182)</f>
        <v>2021</v>
      </c>
    </row>
    <row r="183" spans="1:16" x14ac:dyDescent="0.25">
      <c r="A183" s="24">
        <v>44439</v>
      </c>
      <c r="B183" s="14" t="s">
        <v>14</v>
      </c>
      <c r="C183" s="15">
        <v>11</v>
      </c>
      <c r="D183" s="15" t="s">
        <v>12</v>
      </c>
      <c r="E183" s="15" t="s">
        <v>8</v>
      </c>
      <c r="F183" s="16">
        <v>0</v>
      </c>
      <c r="G183" s="17" t="str">
        <f>VLOOKUP(inputdata!$B183,MasterData[],2,TRUE)</f>
        <v>Product35</v>
      </c>
      <c r="H183" s="17" t="str">
        <f>VLOOKUP(inputdata!$B183,MasterData[],3,TRUE)</f>
        <v>Category04</v>
      </c>
      <c r="I183" s="17" t="str">
        <f>VLOOKUP(inputdata!$B183,MasterData[],4,TRUE)</f>
        <v>No.</v>
      </c>
      <c r="J183" s="18">
        <f>VLOOKUP(inputdata!$B183,MasterData[],5,TRUE)</f>
        <v>5</v>
      </c>
      <c r="K183" s="18">
        <f>VLOOKUP(inputdata!$B183,MasterData[],6,TRUE)</f>
        <v>6.7</v>
      </c>
      <c r="L183" s="18">
        <f>inputdata!$J183*inputdata!$C183</f>
        <v>55</v>
      </c>
      <c r="M183" s="18">
        <f>inputdata!$K183*inputdata!$C183*(1-inputdata!$F183)</f>
        <v>73.7</v>
      </c>
      <c r="N183" s="19">
        <f>DAY(inputdata!$A183)</f>
        <v>31</v>
      </c>
      <c r="O183" s="19" t="str">
        <f>TEXT(inputdata!$A183,"mmm")</f>
        <v>Aug</v>
      </c>
      <c r="P183" s="19">
        <f>YEAR(inputdata!$A183)</f>
        <v>2021</v>
      </c>
    </row>
    <row r="184" spans="1:16" x14ac:dyDescent="0.25">
      <c r="A184" s="24">
        <v>44440</v>
      </c>
      <c r="B184" s="14" t="s">
        <v>6</v>
      </c>
      <c r="C184" s="15">
        <v>1</v>
      </c>
      <c r="D184" s="15" t="s">
        <v>7</v>
      </c>
      <c r="E184" s="15" t="s">
        <v>10</v>
      </c>
      <c r="F184" s="16">
        <v>0</v>
      </c>
      <c r="G184" s="20" t="str">
        <f>VLOOKUP(inputdata!$B184,MasterData[],2,TRUE)</f>
        <v>Product24</v>
      </c>
      <c r="H184" s="20" t="str">
        <f>VLOOKUP(inputdata!$B184,MasterData[],3,TRUE)</f>
        <v>Category03</v>
      </c>
      <c r="I184" s="20" t="str">
        <f>VLOOKUP(inputdata!$B184,MasterData[],4,TRUE)</f>
        <v>Ft</v>
      </c>
      <c r="J184" s="21">
        <f>VLOOKUP(inputdata!$B184,MasterData[],5,TRUE)</f>
        <v>144</v>
      </c>
      <c r="K184" s="21">
        <f>VLOOKUP(inputdata!$B184,MasterData[],6,TRUE)</f>
        <v>156.96</v>
      </c>
      <c r="L184" s="21">
        <f>inputdata!$J184*inputdata!$C184</f>
        <v>144</v>
      </c>
      <c r="M184" s="21">
        <f>inputdata!$K184*inputdata!$C184*(1-inputdata!$F184)</f>
        <v>156.96</v>
      </c>
      <c r="N184" s="22">
        <f>DAY(inputdata!$A184)</f>
        <v>1</v>
      </c>
      <c r="O184" s="22" t="str">
        <f>TEXT(inputdata!$A184,"mmm")</f>
        <v>Sep</v>
      </c>
      <c r="P184" s="22">
        <f>YEAR(inputdata!$A184)</f>
        <v>2021</v>
      </c>
    </row>
    <row r="185" spans="1:16" x14ac:dyDescent="0.25">
      <c r="A185" s="24">
        <v>44440</v>
      </c>
      <c r="B185" s="14" t="s">
        <v>16</v>
      </c>
      <c r="C185" s="15">
        <v>14</v>
      </c>
      <c r="D185" s="15" t="s">
        <v>8</v>
      </c>
      <c r="E185" s="15" t="s">
        <v>8</v>
      </c>
      <c r="F185" s="16">
        <v>0</v>
      </c>
      <c r="G185" s="17" t="str">
        <f>VLOOKUP(inputdata!$B185,MasterData[],2,TRUE)</f>
        <v>Product03</v>
      </c>
      <c r="H185" s="17" t="str">
        <f>VLOOKUP(inputdata!$B185,MasterData[],3,TRUE)</f>
        <v>Category01</v>
      </c>
      <c r="I185" s="17" t="str">
        <f>VLOOKUP(inputdata!$B185,MasterData[],4,TRUE)</f>
        <v>Kg</v>
      </c>
      <c r="J185" s="18">
        <f>VLOOKUP(inputdata!$B185,MasterData[],5,TRUE)</f>
        <v>71</v>
      </c>
      <c r="K185" s="18">
        <f>VLOOKUP(inputdata!$B185,MasterData[],6,TRUE)</f>
        <v>80.94</v>
      </c>
      <c r="L185" s="18">
        <f>inputdata!$J185*inputdata!$C185</f>
        <v>994</v>
      </c>
      <c r="M185" s="18">
        <f>inputdata!$K185*inputdata!$C185*(1-inputdata!$F185)</f>
        <v>1133.1599999999999</v>
      </c>
      <c r="N185" s="19">
        <f>DAY(inputdata!$A185)</f>
        <v>1</v>
      </c>
      <c r="O185" s="19" t="str">
        <f>TEXT(inputdata!$A185,"mmm")</f>
        <v>Sep</v>
      </c>
      <c r="P185" s="19">
        <f>YEAR(inputdata!$A185)</f>
        <v>2021</v>
      </c>
    </row>
    <row r="186" spans="1:16" x14ac:dyDescent="0.25">
      <c r="A186" s="24">
        <v>44442</v>
      </c>
      <c r="B186" s="14" t="s">
        <v>51</v>
      </c>
      <c r="C186" s="15">
        <v>8</v>
      </c>
      <c r="D186" s="15" t="s">
        <v>12</v>
      </c>
      <c r="E186" s="15" t="s">
        <v>8</v>
      </c>
      <c r="F186" s="16">
        <v>0</v>
      </c>
      <c r="G186" s="20" t="str">
        <f>VLOOKUP(inputdata!$B186,MasterData[],2,TRUE)</f>
        <v>Product41</v>
      </c>
      <c r="H186" s="20" t="str">
        <f>VLOOKUP(inputdata!$B186,MasterData[],3,TRUE)</f>
        <v>Category05</v>
      </c>
      <c r="I186" s="20" t="str">
        <f>VLOOKUP(inputdata!$B186,MasterData[],4,TRUE)</f>
        <v>Ft</v>
      </c>
      <c r="J186" s="21">
        <f>VLOOKUP(inputdata!$B186,MasterData[],5,TRUE)</f>
        <v>138</v>
      </c>
      <c r="K186" s="21">
        <f>VLOOKUP(inputdata!$B186,MasterData[],6,TRUE)</f>
        <v>173.88</v>
      </c>
      <c r="L186" s="21">
        <f>inputdata!$J186*inputdata!$C186</f>
        <v>1104</v>
      </c>
      <c r="M186" s="21">
        <f>inputdata!$K186*inputdata!$C186*(1-inputdata!$F186)</f>
        <v>1391.04</v>
      </c>
      <c r="N186" s="22">
        <f>DAY(inputdata!$A186)</f>
        <v>3</v>
      </c>
      <c r="O186" s="22" t="str">
        <f>TEXT(inputdata!$A186,"mmm")</f>
        <v>Sep</v>
      </c>
      <c r="P186" s="22">
        <f>YEAR(inputdata!$A186)</f>
        <v>2021</v>
      </c>
    </row>
    <row r="187" spans="1:16" x14ac:dyDescent="0.25">
      <c r="A187" s="24">
        <v>44443</v>
      </c>
      <c r="B187" s="14" t="s">
        <v>43</v>
      </c>
      <c r="C187" s="15">
        <v>7</v>
      </c>
      <c r="D187" s="15" t="s">
        <v>12</v>
      </c>
      <c r="E187" s="15" t="s">
        <v>8</v>
      </c>
      <c r="F187" s="16">
        <v>0</v>
      </c>
      <c r="G187" s="17" t="str">
        <f>VLOOKUP(inputdata!$B187,MasterData[],2,TRUE)</f>
        <v>Product28</v>
      </c>
      <c r="H187" s="17" t="str">
        <f>VLOOKUP(inputdata!$B187,MasterData[],3,TRUE)</f>
        <v>Category04</v>
      </c>
      <c r="I187" s="17" t="str">
        <f>VLOOKUP(inputdata!$B187,MasterData[],4,TRUE)</f>
        <v>No.</v>
      </c>
      <c r="J187" s="18">
        <f>VLOOKUP(inputdata!$B187,MasterData[],5,TRUE)</f>
        <v>37</v>
      </c>
      <c r="K187" s="18">
        <f>VLOOKUP(inputdata!$B187,MasterData[],6,TRUE)</f>
        <v>41.81</v>
      </c>
      <c r="L187" s="18">
        <f>inputdata!$J187*inputdata!$C187</f>
        <v>259</v>
      </c>
      <c r="M187" s="18">
        <f>inputdata!$K187*inputdata!$C187*(1-inputdata!$F187)</f>
        <v>292.67</v>
      </c>
      <c r="N187" s="19">
        <f>DAY(inputdata!$A187)</f>
        <v>4</v>
      </c>
      <c r="O187" s="19" t="str">
        <f>TEXT(inputdata!$A187,"mmm")</f>
        <v>Sep</v>
      </c>
      <c r="P187" s="19">
        <f>YEAR(inputdata!$A187)</f>
        <v>2021</v>
      </c>
    </row>
    <row r="188" spans="1:16" x14ac:dyDescent="0.25">
      <c r="A188" s="24">
        <v>44443</v>
      </c>
      <c r="B188" s="14" t="s">
        <v>22</v>
      </c>
      <c r="C188" s="15">
        <v>15</v>
      </c>
      <c r="D188" s="15" t="s">
        <v>12</v>
      </c>
      <c r="E188" s="15" t="s">
        <v>8</v>
      </c>
      <c r="F188" s="16">
        <v>0</v>
      </c>
      <c r="G188" s="20" t="str">
        <f>VLOOKUP(inputdata!$B188,MasterData[],2,TRUE)</f>
        <v>Product23</v>
      </c>
      <c r="H188" s="20" t="str">
        <f>VLOOKUP(inputdata!$B188,MasterData[],3,TRUE)</f>
        <v>Category03</v>
      </c>
      <c r="I188" s="20" t="str">
        <f>VLOOKUP(inputdata!$B188,MasterData[],4,TRUE)</f>
        <v>Ft</v>
      </c>
      <c r="J188" s="21">
        <f>VLOOKUP(inputdata!$B188,MasterData[],5,TRUE)</f>
        <v>141</v>
      </c>
      <c r="K188" s="21">
        <f>VLOOKUP(inputdata!$B188,MasterData[],6,TRUE)</f>
        <v>149.46</v>
      </c>
      <c r="L188" s="21">
        <f>inputdata!$J188*inputdata!$C188</f>
        <v>2115</v>
      </c>
      <c r="M188" s="21">
        <f>inputdata!$K188*inputdata!$C188*(1-inputdata!$F188)</f>
        <v>2241.9</v>
      </c>
      <c r="N188" s="22">
        <f>DAY(inputdata!$A188)</f>
        <v>4</v>
      </c>
      <c r="O188" s="22" t="str">
        <f>TEXT(inputdata!$A188,"mmm")</f>
        <v>Sep</v>
      </c>
      <c r="P188" s="22">
        <f>YEAR(inputdata!$A188)</f>
        <v>2021</v>
      </c>
    </row>
    <row r="189" spans="1:16" x14ac:dyDescent="0.25">
      <c r="A189" s="24">
        <v>44444</v>
      </c>
      <c r="B189" s="14" t="s">
        <v>28</v>
      </c>
      <c r="C189" s="15">
        <v>1</v>
      </c>
      <c r="D189" s="15" t="s">
        <v>12</v>
      </c>
      <c r="E189" s="15" t="s">
        <v>10</v>
      </c>
      <c r="F189" s="16">
        <v>0</v>
      </c>
      <c r="G189" s="17" t="str">
        <f>VLOOKUP(inputdata!$B189,MasterData[],2,TRUE)</f>
        <v>Product32</v>
      </c>
      <c r="H189" s="17" t="str">
        <f>VLOOKUP(inputdata!$B189,MasterData[],3,TRUE)</f>
        <v>Category04</v>
      </c>
      <c r="I189" s="17" t="str">
        <f>VLOOKUP(inputdata!$B189,MasterData[],4,TRUE)</f>
        <v>Kg</v>
      </c>
      <c r="J189" s="18">
        <f>VLOOKUP(inputdata!$B189,MasterData[],5,TRUE)</f>
        <v>89</v>
      </c>
      <c r="K189" s="18">
        <f>VLOOKUP(inputdata!$B189,MasterData[],6,TRUE)</f>
        <v>117.48</v>
      </c>
      <c r="L189" s="18">
        <f>inputdata!$J189*inputdata!$C189</f>
        <v>89</v>
      </c>
      <c r="M189" s="18">
        <f>inputdata!$K189*inputdata!$C189*(1-inputdata!$F189)</f>
        <v>117.48</v>
      </c>
      <c r="N189" s="19">
        <f>DAY(inputdata!$A189)</f>
        <v>5</v>
      </c>
      <c r="O189" s="19" t="str">
        <f>TEXT(inputdata!$A189,"mmm")</f>
        <v>Sep</v>
      </c>
      <c r="P189" s="19">
        <f>YEAR(inputdata!$A189)</f>
        <v>2021</v>
      </c>
    </row>
    <row r="190" spans="1:16" x14ac:dyDescent="0.25">
      <c r="A190" s="24">
        <v>44446</v>
      </c>
      <c r="B190" s="14" t="s">
        <v>50</v>
      </c>
      <c r="C190" s="15">
        <v>5</v>
      </c>
      <c r="D190" s="15" t="s">
        <v>12</v>
      </c>
      <c r="E190" s="15" t="s">
        <v>8</v>
      </c>
      <c r="F190" s="16">
        <v>0</v>
      </c>
      <c r="G190" s="20" t="str">
        <f>VLOOKUP(inputdata!$B190,MasterData[],2,TRUE)</f>
        <v>Product19</v>
      </c>
      <c r="H190" s="20" t="str">
        <f>VLOOKUP(inputdata!$B190,MasterData[],3,TRUE)</f>
        <v>Category02</v>
      </c>
      <c r="I190" s="20" t="str">
        <f>VLOOKUP(inputdata!$B190,MasterData[],4,TRUE)</f>
        <v>Ft</v>
      </c>
      <c r="J190" s="21">
        <f>VLOOKUP(inputdata!$B190,MasterData[],5,TRUE)</f>
        <v>150</v>
      </c>
      <c r="K190" s="21">
        <f>VLOOKUP(inputdata!$B190,MasterData[],6,TRUE)</f>
        <v>210</v>
      </c>
      <c r="L190" s="21">
        <f>inputdata!$J190*inputdata!$C190</f>
        <v>750</v>
      </c>
      <c r="M190" s="21">
        <f>inputdata!$K190*inputdata!$C190*(1-inputdata!$F190)</f>
        <v>1050</v>
      </c>
      <c r="N190" s="22">
        <f>DAY(inputdata!$A190)</f>
        <v>7</v>
      </c>
      <c r="O190" s="22" t="str">
        <f>TEXT(inputdata!$A190,"mmm")</f>
        <v>Sep</v>
      </c>
      <c r="P190" s="22">
        <f>YEAR(inputdata!$A190)</f>
        <v>2021</v>
      </c>
    </row>
    <row r="191" spans="1:16" x14ac:dyDescent="0.25">
      <c r="A191" s="24">
        <v>44448</v>
      </c>
      <c r="B191" s="14" t="s">
        <v>21</v>
      </c>
      <c r="C191" s="15">
        <v>4</v>
      </c>
      <c r="D191" s="15" t="s">
        <v>12</v>
      </c>
      <c r="E191" s="15" t="s">
        <v>8</v>
      </c>
      <c r="F191" s="16">
        <v>0</v>
      </c>
      <c r="G191" s="17" t="str">
        <f>VLOOKUP(inputdata!$B191,MasterData[],2,TRUE)</f>
        <v>Product44</v>
      </c>
      <c r="H191" s="17" t="str">
        <f>VLOOKUP(inputdata!$B191,MasterData[],3,TRUE)</f>
        <v>Category05</v>
      </c>
      <c r="I191" s="17" t="str">
        <f>VLOOKUP(inputdata!$B191,MasterData[],4,TRUE)</f>
        <v>Kg</v>
      </c>
      <c r="J191" s="18">
        <f>VLOOKUP(inputdata!$B191,MasterData[],5,TRUE)</f>
        <v>76</v>
      </c>
      <c r="K191" s="18">
        <f>VLOOKUP(inputdata!$B191,MasterData[],6,TRUE)</f>
        <v>82.08</v>
      </c>
      <c r="L191" s="18">
        <f>inputdata!$J191*inputdata!$C191</f>
        <v>304</v>
      </c>
      <c r="M191" s="18">
        <f>inputdata!$K191*inputdata!$C191*(1-inputdata!$F191)</f>
        <v>328.32</v>
      </c>
      <c r="N191" s="19">
        <f>DAY(inputdata!$A191)</f>
        <v>9</v>
      </c>
      <c r="O191" s="19" t="str">
        <f>TEXT(inputdata!$A191,"mmm")</f>
        <v>Sep</v>
      </c>
      <c r="P191" s="19">
        <f>YEAR(inputdata!$A191)</f>
        <v>2021</v>
      </c>
    </row>
    <row r="192" spans="1:16" x14ac:dyDescent="0.25">
      <c r="A192" s="24">
        <v>44449</v>
      </c>
      <c r="B192" s="14" t="s">
        <v>38</v>
      </c>
      <c r="C192" s="15">
        <v>6</v>
      </c>
      <c r="D192" s="15" t="s">
        <v>12</v>
      </c>
      <c r="E192" s="15" t="s">
        <v>8</v>
      </c>
      <c r="F192" s="16">
        <v>0</v>
      </c>
      <c r="G192" s="20" t="str">
        <f>VLOOKUP(inputdata!$B192,MasterData[],2,TRUE)</f>
        <v>Product30</v>
      </c>
      <c r="H192" s="20" t="str">
        <f>VLOOKUP(inputdata!$B192,MasterData[],3,TRUE)</f>
        <v>Category04</v>
      </c>
      <c r="I192" s="20" t="str">
        <f>VLOOKUP(inputdata!$B192,MasterData[],4,TRUE)</f>
        <v>Ft</v>
      </c>
      <c r="J192" s="21">
        <f>VLOOKUP(inputdata!$B192,MasterData[],5,TRUE)</f>
        <v>148</v>
      </c>
      <c r="K192" s="21">
        <f>VLOOKUP(inputdata!$B192,MasterData[],6,TRUE)</f>
        <v>201.28</v>
      </c>
      <c r="L192" s="21">
        <f>inputdata!$J192*inputdata!$C192</f>
        <v>888</v>
      </c>
      <c r="M192" s="21">
        <f>inputdata!$K192*inputdata!$C192*(1-inputdata!$F192)</f>
        <v>1207.68</v>
      </c>
      <c r="N192" s="22">
        <f>DAY(inputdata!$A192)</f>
        <v>10</v>
      </c>
      <c r="O192" s="22" t="str">
        <f>TEXT(inputdata!$A192,"mmm")</f>
        <v>Sep</v>
      </c>
      <c r="P192" s="22">
        <f>YEAR(inputdata!$A192)</f>
        <v>2021</v>
      </c>
    </row>
    <row r="193" spans="1:16" x14ac:dyDescent="0.25">
      <c r="A193" s="24">
        <v>44449</v>
      </c>
      <c r="B193" s="14" t="s">
        <v>26</v>
      </c>
      <c r="C193" s="15">
        <v>9</v>
      </c>
      <c r="D193" s="15" t="s">
        <v>7</v>
      </c>
      <c r="E193" s="15" t="s">
        <v>8</v>
      </c>
      <c r="F193" s="16">
        <v>0</v>
      </c>
      <c r="G193" s="17" t="str">
        <f>VLOOKUP(inputdata!$B193,MasterData[],2,TRUE)</f>
        <v>Product01</v>
      </c>
      <c r="H193" s="17" t="str">
        <f>VLOOKUP(inputdata!$B193,MasterData[],3,TRUE)</f>
        <v>Category01</v>
      </c>
      <c r="I193" s="17" t="str">
        <f>VLOOKUP(inputdata!$B193,MasterData[],4,TRUE)</f>
        <v>Kg</v>
      </c>
      <c r="J193" s="18">
        <f>VLOOKUP(inputdata!$B193,MasterData[],5,TRUE)</f>
        <v>98</v>
      </c>
      <c r="K193" s="18">
        <f>VLOOKUP(inputdata!$B193,MasterData[],6,TRUE)</f>
        <v>103.88</v>
      </c>
      <c r="L193" s="18">
        <f>inputdata!$J193*inputdata!$C193</f>
        <v>882</v>
      </c>
      <c r="M193" s="18">
        <f>inputdata!$K193*inputdata!$C193*(1-inputdata!$F193)</f>
        <v>934.92</v>
      </c>
      <c r="N193" s="19">
        <f>DAY(inputdata!$A193)</f>
        <v>10</v>
      </c>
      <c r="O193" s="19" t="str">
        <f>TEXT(inputdata!$A193,"mmm")</f>
        <v>Sep</v>
      </c>
      <c r="P193" s="19">
        <f>YEAR(inputdata!$A193)</f>
        <v>2021</v>
      </c>
    </row>
    <row r="194" spans="1:16" x14ac:dyDescent="0.25">
      <c r="A194" s="24">
        <v>44449</v>
      </c>
      <c r="B194" s="14" t="s">
        <v>52</v>
      </c>
      <c r="C194" s="15">
        <v>2</v>
      </c>
      <c r="D194" s="15" t="s">
        <v>12</v>
      </c>
      <c r="E194" s="15" t="s">
        <v>8</v>
      </c>
      <c r="F194" s="16">
        <v>0</v>
      </c>
      <c r="G194" s="20" t="str">
        <f>VLOOKUP(inputdata!$B194,MasterData[],2,TRUE)</f>
        <v>Product26</v>
      </c>
      <c r="H194" s="20" t="str">
        <f>VLOOKUP(inputdata!$B194,MasterData[],3,TRUE)</f>
        <v>Category04</v>
      </c>
      <c r="I194" s="20" t="str">
        <f>VLOOKUP(inputdata!$B194,MasterData[],4,TRUE)</f>
        <v>No.</v>
      </c>
      <c r="J194" s="21">
        <f>VLOOKUP(inputdata!$B194,MasterData[],5,TRUE)</f>
        <v>18</v>
      </c>
      <c r="K194" s="21">
        <f>VLOOKUP(inputdata!$B194,MasterData[],6,TRUE)</f>
        <v>24.66</v>
      </c>
      <c r="L194" s="21">
        <f>inputdata!$J194*inputdata!$C194</f>
        <v>36</v>
      </c>
      <c r="M194" s="21">
        <f>inputdata!$K194*inputdata!$C194*(1-inputdata!$F194)</f>
        <v>49.32</v>
      </c>
      <c r="N194" s="22">
        <f>DAY(inputdata!$A194)</f>
        <v>10</v>
      </c>
      <c r="O194" s="22" t="str">
        <f>TEXT(inputdata!$A194,"mmm")</f>
        <v>Sep</v>
      </c>
      <c r="P194" s="22">
        <f>YEAR(inputdata!$A194)</f>
        <v>2021</v>
      </c>
    </row>
    <row r="195" spans="1:16" x14ac:dyDescent="0.25">
      <c r="A195" s="24">
        <v>44450</v>
      </c>
      <c r="B195" s="14" t="s">
        <v>26</v>
      </c>
      <c r="C195" s="15">
        <v>6</v>
      </c>
      <c r="D195" s="15" t="s">
        <v>7</v>
      </c>
      <c r="E195" s="15" t="s">
        <v>8</v>
      </c>
      <c r="F195" s="16">
        <v>0</v>
      </c>
      <c r="G195" s="17" t="str">
        <f>VLOOKUP(inputdata!$B195,MasterData[],2,TRUE)</f>
        <v>Product01</v>
      </c>
      <c r="H195" s="17" t="str">
        <f>VLOOKUP(inputdata!$B195,MasterData[],3,TRUE)</f>
        <v>Category01</v>
      </c>
      <c r="I195" s="17" t="str">
        <f>VLOOKUP(inputdata!$B195,MasterData[],4,TRUE)</f>
        <v>Kg</v>
      </c>
      <c r="J195" s="18">
        <f>VLOOKUP(inputdata!$B195,MasterData[],5,TRUE)</f>
        <v>98</v>
      </c>
      <c r="K195" s="18">
        <f>VLOOKUP(inputdata!$B195,MasterData[],6,TRUE)</f>
        <v>103.88</v>
      </c>
      <c r="L195" s="18">
        <f>inputdata!$J195*inputdata!$C195</f>
        <v>588</v>
      </c>
      <c r="M195" s="18">
        <f>inputdata!$K195*inputdata!$C195*(1-inputdata!$F195)</f>
        <v>623.28</v>
      </c>
      <c r="N195" s="19">
        <f>DAY(inputdata!$A195)</f>
        <v>11</v>
      </c>
      <c r="O195" s="19" t="str">
        <f>TEXT(inputdata!$A195,"mmm")</f>
        <v>Sep</v>
      </c>
      <c r="P195" s="19">
        <f>YEAR(inputdata!$A195)</f>
        <v>2021</v>
      </c>
    </row>
    <row r="196" spans="1:16" x14ac:dyDescent="0.25">
      <c r="A196" s="24">
        <v>44452</v>
      </c>
      <c r="B196" s="14" t="s">
        <v>51</v>
      </c>
      <c r="C196" s="15">
        <v>7</v>
      </c>
      <c r="D196" s="15" t="s">
        <v>12</v>
      </c>
      <c r="E196" s="15" t="s">
        <v>10</v>
      </c>
      <c r="F196" s="16">
        <v>0</v>
      </c>
      <c r="G196" s="20" t="str">
        <f>VLOOKUP(inputdata!$B196,MasterData[],2,TRUE)</f>
        <v>Product41</v>
      </c>
      <c r="H196" s="20" t="str">
        <f>VLOOKUP(inputdata!$B196,MasterData[],3,TRUE)</f>
        <v>Category05</v>
      </c>
      <c r="I196" s="20" t="str">
        <f>VLOOKUP(inputdata!$B196,MasterData[],4,TRUE)</f>
        <v>Ft</v>
      </c>
      <c r="J196" s="21">
        <f>VLOOKUP(inputdata!$B196,MasterData[],5,TRUE)</f>
        <v>138</v>
      </c>
      <c r="K196" s="21">
        <f>VLOOKUP(inputdata!$B196,MasterData[],6,TRUE)</f>
        <v>173.88</v>
      </c>
      <c r="L196" s="21">
        <f>inputdata!$J196*inputdata!$C196</f>
        <v>966</v>
      </c>
      <c r="M196" s="21">
        <f>inputdata!$K196*inputdata!$C196*(1-inputdata!$F196)</f>
        <v>1217.1599999999999</v>
      </c>
      <c r="N196" s="22">
        <f>DAY(inputdata!$A196)</f>
        <v>13</v>
      </c>
      <c r="O196" s="22" t="str">
        <f>TEXT(inputdata!$A196,"mmm")</f>
        <v>Sep</v>
      </c>
      <c r="P196" s="22">
        <f>YEAR(inputdata!$A196)</f>
        <v>2021</v>
      </c>
    </row>
    <row r="197" spans="1:16" x14ac:dyDescent="0.25">
      <c r="A197" s="24">
        <v>44454</v>
      </c>
      <c r="B197" s="14" t="s">
        <v>20</v>
      </c>
      <c r="C197" s="15">
        <v>6</v>
      </c>
      <c r="D197" s="15" t="s">
        <v>12</v>
      </c>
      <c r="E197" s="15" t="s">
        <v>8</v>
      </c>
      <c r="F197" s="16">
        <v>0</v>
      </c>
      <c r="G197" s="17" t="str">
        <f>VLOOKUP(inputdata!$B197,MasterData[],2,TRUE)</f>
        <v>Product42</v>
      </c>
      <c r="H197" s="17" t="str">
        <f>VLOOKUP(inputdata!$B197,MasterData[],3,TRUE)</f>
        <v>Category05</v>
      </c>
      <c r="I197" s="17" t="str">
        <f>VLOOKUP(inputdata!$B197,MasterData[],4,TRUE)</f>
        <v>Ft</v>
      </c>
      <c r="J197" s="18">
        <f>VLOOKUP(inputdata!$B197,MasterData[],5,TRUE)</f>
        <v>120</v>
      </c>
      <c r="K197" s="18">
        <f>VLOOKUP(inputdata!$B197,MasterData[],6,TRUE)</f>
        <v>162</v>
      </c>
      <c r="L197" s="18">
        <f>inputdata!$J197*inputdata!$C197</f>
        <v>720</v>
      </c>
      <c r="M197" s="18">
        <f>inputdata!$K197*inputdata!$C197*(1-inputdata!$F197)</f>
        <v>972</v>
      </c>
      <c r="N197" s="19">
        <f>DAY(inputdata!$A197)</f>
        <v>15</v>
      </c>
      <c r="O197" s="19" t="str">
        <f>TEXT(inputdata!$A197,"mmm")</f>
        <v>Sep</v>
      </c>
      <c r="P197" s="19">
        <f>YEAR(inputdata!$A197)</f>
        <v>2021</v>
      </c>
    </row>
    <row r="198" spans="1:16" x14ac:dyDescent="0.25">
      <c r="A198" s="24">
        <v>44454</v>
      </c>
      <c r="B198" s="14" t="s">
        <v>20</v>
      </c>
      <c r="C198" s="15">
        <v>14</v>
      </c>
      <c r="D198" s="15" t="s">
        <v>12</v>
      </c>
      <c r="E198" s="15" t="s">
        <v>8</v>
      </c>
      <c r="F198" s="16">
        <v>0</v>
      </c>
      <c r="G198" s="20" t="str">
        <f>VLOOKUP(inputdata!$B198,MasterData[],2,TRUE)</f>
        <v>Product42</v>
      </c>
      <c r="H198" s="20" t="str">
        <f>VLOOKUP(inputdata!$B198,MasterData[],3,TRUE)</f>
        <v>Category05</v>
      </c>
      <c r="I198" s="20" t="str">
        <f>VLOOKUP(inputdata!$B198,MasterData[],4,TRUE)</f>
        <v>Ft</v>
      </c>
      <c r="J198" s="21">
        <f>VLOOKUP(inputdata!$B198,MasterData[],5,TRUE)</f>
        <v>120</v>
      </c>
      <c r="K198" s="21">
        <f>VLOOKUP(inputdata!$B198,MasterData[],6,TRUE)</f>
        <v>162</v>
      </c>
      <c r="L198" s="21">
        <f>inputdata!$J198*inputdata!$C198</f>
        <v>1680</v>
      </c>
      <c r="M198" s="21">
        <f>inputdata!$K198*inputdata!$C198*(1-inputdata!$F198)</f>
        <v>2268</v>
      </c>
      <c r="N198" s="22">
        <f>DAY(inputdata!$A198)</f>
        <v>15</v>
      </c>
      <c r="O198" s="22" t="str">
        <f>TEXT(inputdata!$A198,"mmm")</f>
        <v>Sep</v>
      </c>
      <c r="P198" s="22">
        <f>YEAR(inputdata!$A198)</f>
        <v>2021</v>
      </c>
    </row>
    <row r="199" spans="1:16" x14ac:dyDescent="0.25">
      <c r="A199" s="24">
        <v>44460</v>
      </c>
      <c r="B199" s="14" t="s">
        <v>24</v>
      </c>
      <c r="C199" s="15">
        <v>7</v>
      </c>
      <c r="D199" s="15" t="s">
        <v>7</v>
      </c>
      <c r="E199" s="15" t="s">
        <v>10</v>
      </c>
      <c r="F199" s="16">
        <v>0</v>
      </c>
      <c r="G199" s="17" t="str">
        <f>VLOOKUP(inputdata!$B199,MasterData[],2,TRUE)</f>
        <v>Product20</v>
      </c>
      <c r="H199" s="17" t="str">
        <f>VLOOKUP(inputdata!$B199,MasterData[],3,TRUE)</f>
        <v>Category03</v>
      </c>
      <c r="I199" s="17" t="str">
        <f>VLOOKUP(inputdata!$B199,MasterData[],4,TRUE)</f>
        <v>Lt</v>
      </c>
      <c r="J199" s="18">
        <f>VLOOKUP(inputdata!$B199,MasterData[],5,TRUE)</f>
        <v>61</v>
      </c>
      <c r="K199" s="18">
        <f>VLOOKUP(inputdata!$B199,MasterData[],6,TRUE)</f>
        <v>76.25</v>
      </c>
      <c r="L199" s="18">
        <f>inputdata!$J199*inputdata!$C199</f>
        <v>427</v>
      </c>
      <c r="M199" s="18">
        <f>inputdata!$K199*inputdata!$C199*(1-inputdata!$F199)</f>
        <v>533.75</v>
      </c>
      <c r="N199" s="19">
        <f>DAY(inputdata!$A199)</f>
        <v>21</v>
      </c>
      <c r="O199" s="19" t="str">
        <f>TEXT(inputdata!$A199,"mmm")</f>
        <v>Sep</v>
      </c>
      <c r="P199" s="19">
        <f>YEAR(inputdata!$A199)</f>
        <v>2021</v>
      </c>
    </row>
    <row r="200" spans="1:16" x14ac:dyDescent="0.25">
      <c r="A200" s="24">
        <v>44461</v>
      </c>
      <c r="B200" s="14" t="s">
        <v>27</v>
      </c>
      <c r="C200" s="15">
        <v>2</v>
      </c>
      <c r="D200" s="15" t="s">
        <v>8</v>
      </c>
      <c r="E200" s="15" t="s">
        <v>10</v>
      </c>
      <c r="F200" s="16">
        <v>0</v>
      </c>
      <c r="G200" s="20" t="str">
        <f>VLOOKUP(inputdata!$B200,MasterData[],2,TRUE)</f>
        <v>Product40</v>
      </c>
      <c r="H200" s="20" t="str">
        <f>VLOOKUP(inputdata!$B200,MasterData[],3,TRUE)</f>
        <v>Category05</v>
      </c>
      <c r="I200" s="20" t="str">
        <f>VLOOKUP(inputdata!$B200,MasterData[],4,TRUE)</f>
        <v>Kg</v>
      </c>
      <c r="J200" s="21">
        <f>VLOOKUP(inputdata!$B200,MasterData[],5,TRUE)</f>
        <v>90</v>
      </c>
      <c r="K200" s="21">
        <f>VLOOKUP(inputdata!$B200,MasterData[],6,TRUE)</f>
        <v>115.2</v>
      </c>
      <c r="L200" s="21">
        <f>inputdata!$J200*inputdata!$C200</f>
        <v>180</v>
      </c>
      <c r="M200" s="21">
        <f>inputdata!$K200*inputdata!$C200*(1-inputdata!$F200)</f>
        <v>230.4</v>
      </c>
      <c r="N200" s="22">
        <f>DAY(inputdata!$A200)</f>
        <v>22</v>
      </c>
      <c r="O200" s="22" t="str">
        <f>TEXT(inputdata!$A200,"mmm")</f>
        <v>Sep</v>
      </c>
      <c r="P200" s="22">
        <f>YEAR(inputdata!$A200)</f>
        <v>2021</v>
      </c>
    </row>
    <row r="201" spans="1:16" x14ac:dyDescent="0.25">
      <c r="A201" s="24">
        <v>44461</v>
      </c>
      <c r="B201" s="14" t="s">
        <v>39</v>
      </c>
      <c r="C201" s="15">
        <v>4</v>
      </c>
      <c r="D201" s="15" t="s">
        <v>12</v>
      </c>
      <c r="E201" s="15" t="s">
        <v>10</v>
      </c>
      <c r="F201" s="16">
        <v>0</v>
      </c>
      <c r="G201" s="17" t="str">
        <f>VLOOKUP(inputdata!$B201,MasterData[],2,TRUE)</f>
        <v>Product02</v>
      </c>
      <c r="H201" s="17" t="str">
        <f>VLOOKUP(inputdata!$B201,MasterData[],3,TRUE)</f>
        <v>Category01</v>
      </c>
      <c r="I201" s="17" t="str">
        <f>VLOOKUP(inputdata!$B201,MasterData[],4,TRUE)</f>
        <v>Kg</v>
      </c>
      <c r="J201" s="18">
        <f>VLOOKUP(inputdata!$B201,MasterData[],5,TRUE)</f>
        <v>105</v>
      </c>
      <c r="K201" s="18">
        <f>VLOOKUP(inputdata!$B201,MasterData[],6,TRUE)</f>
        <v>142.80000000000001</v>
      </c>
      <c r="L201" s="18">
        <f>inputdata!$J201*inputdata!$C201</f>
        <v>420</v>
      </c>
      <c r="M201" s="18">
        <f>inputdata!$K201*inputdata!$C201*(1-inputdata!$F201)</f>
        <v>571.20000000000005</v>
      </c>
      <c r="N201" s="19">
        <f>DAY(inputdata!$A201)</f>
        <v>22</v>
      </c>
      <c r="O201" s="19" t="str">
        <f>TEXT(inputdata!$A201,"mmm")</f>
        <v>Sep</v>
      </c>
      <c r="P201" s="19">
        <f>YEAR(inputdata!$A201)</f>
        <v>2021</v>
      </c>
    </row>
    <row r="202" spans="1:16" x14ac:dyDescent="0.25">
      <c r="A202" s="24">
        <v>44462</v>
      </c>
      <c r="B202" s="14" t="s">
        <v>40</v>
      </c>
      <c r="C202" s="15">
        <v>12</v>
      </c>
      <c r="D202" s="15" t="s">
        <v>12</v>
      </c>
      <c r="E202" s="15" t="s">
        <v>10</v>
      </c>
      <c r="F202" s="16">
        <v>0</v>
      </c>
      <c r="G202" s="20" t="str">
        <f>VLOOKUP(inputdata!$B202,MasterData[],2,TRUE)</f>
        <v>Product18</v>
      </c>
      <c r="H202" s="20" t="str">
        <f>VLOOKUP(inputdata!$B202,MasterData[],3,TRUE)</f>
        <v>Category02</v>
      </c>
      <c r="I202" s="20" t="str">
        <f>VLOOKUP(inputdata!$B202,MasterData[],4,TRUE)</f>
        <v>No.</v>
      </c>
      <c r="J202" s="21">
        <f>VLOOKUP(inputdata!$B202,MasterData[],5,TRUE)</f>
        <v>37</v>
      </c>
      <c r="K202" s="21">
        <f>VLOOKUP(inputdata!$B202,MasterData[],6,TRUE)</f>
        <v>49.21</v>
      </c>
      <c r="L202" s="21">
        <f>inputdata!$J202*inputdata!$C202</f>
        <v>444</v>
      </c>
      <c r="M202" s="21">
        <f>inputdata!$K202*inputdata!$C202*(1-inputdata!$F202)</f>
        <v>590.52</v>
      </c>
      <c r="N202" s="22">
        <f>DAY(inputdata!$A202)</f>
        <v>23</v>
      </c>
      <c r="O202" s="22" t="str">
        <f>TEXT(inputdata!$A202,"mmm")</f>
        <v>Sep</v>
      </c>
      <c r="P202" s="22">
        <f>YEAR(inputdata!$A202)</f>
        <v>2021</v>
      </c>
    </row>
    <row r="203" spans="1:16" x14ac:dyDescent="0.25">
      <c r="A203" s="24">
        <v>44462</v>
      </c>
      <c r="B203" s="14" t="s">
        <v>42</v>
      </c>
      <c r="C203" s="15">
        <v>7</v>
      </c>
      <c r="D203" s="15" t="s">
        <v>8</v>
      </c>
      <c r="E203" s="15" t="s">
        <v>8</v>
      </c>
      <c r="F203" s="16">
        <v>0</v>
      </c>
      <c r="G203" s="17" t="str">
        <f>VLOOKUP(inputdata!$B203,MasterData[],2,TRUE)</f>
        <v>Product21</v>
      </c>
      <c r="H203" s="17" t="str">
        <f>VLOOKUP(inputdata!$B203,MasterData[],3,TRUE)</f>
        <v>Category03</v>
      </c>
      <c r="I203" s="17" t="str">
        <f>VLOOKUP(inputdata!$B203,MasterData[],4,TRUE)</f>
        <v>Ft</v>
      </c>
      <c r="J203" s="18">
        <f>VLOOKUP(inputdata!$B203,MasterData[],5,TRUE)</f>
        <v>126</v>
      </c>
      <c r="K203" s="18">
        <f>VLOOKUP(inputdata!$B203,MasterData[],6,TRUE)</f>
        <v>162.54</v>
      </c>
      <c r="L203" s="18">
        <f>inputdata!$J203*inputdata!$C203</f>
        <v>882</v>
      </c>
      <c r="M203" s="18">
        <f>inputdata!$K203*inputdata!$C203*(1-inputdata!$F203)</f>
        <v>1137.78</v>
      </c>
      <c r="N203" s="19">
        <f>DAY(inputdata!$A203)</f>
        <v>23</v>
      </c>
      <c r="O203" s="19" t="str">
        <f>TEXT(inputdata!$A203,"mmm")</f>
        <v>Sep</v>
      </c>
      <c r="P203" s="19">
        <f>YEAR(inputdata!$A203)</f>
        <v>2021</v>
      </c>
    </row>
    <row r="204" spans="1:16" x14ac:dyDescent="0.25">
      <c r="A204" s="24">
        <v>44466</v>
      </c>
      <c r="B204" s="14" t="s">
        <v>23</v>
      </c>
      <c r="C204" s="15">
        <v>1</v>
      </c>
      <c r="D204" s="15" t="s">
        <v>12</v>
      </c>
      <c r="E204" s="15" t="s">
        <v>10</v>
      </c>
      <c r="F204" s="16">
        <v>0</v>
      </c>
      <c r="G204" s="20" t="str">
        <f>VLOOKUP(inputdata!$B204,MasterData[],2,TRUE)</f>
        <v>Product34</v>
      </c>
      <c r="H204" s="20" t="str">
        <f>VLOOKUP(inputdata!$B204,MasterData[],3,TRUE)</f>
        <v>Category04</v>
      </c>
      <c r="I204" s="20" t="str">
        <f>VLOOKUP(inputdata!$B204,MasterData[],4,TRUE)</f>
        <v>Lt</v>
      </c>
      <c r="J204" s="21">
        <f>VLOOKUP(inputdata!$B204,MasterData[],5,TRUE)</f>
        <v>55</v>
      </c>
      <c r="K204" s="21">
        <f>VLOOKUP(inputdata!$B204,MasterData[],6,TRUE)</f>
        <v>58.3</v>
      </c>
      <c r="L204" s="21">
        <f>inputdata!$J204*inputdata!$C204</f>
        <v>55</v>
      </c>
      <c r="M204" s="21">
        <f>inputdata!$K204*inputdata!$C204*(1-inputdata!$F204)</f>
        <v>58.3</v>
      </c>
      <c r="N204" s="22">
        <f>DAY(inputdata!$A204)</f>
        <v>27</v>
      </c>
      <c r="O204" s="22" t="str">
        <f>TEXT(inputdata!$A204,"mmm")</f>
        <v>Sep</v>
      </c>
      <c r="P204" s="22">
        <f>YEAR(inputdata!$A204)</f>
        <v>2021</v>
      </c>
    </row>
    <row r="205" spans="1:16" x14ac:dyDescent="0.25">
      <c r="A205" s="24">
        <v>44469</v>
      </c>
      <c r="B205" s="14" t="s">
        <v>19</v>
      </c>
      <c r="C205" s="15">
        <v>9</v>
      </c>
      <c r="D205" s="15" t="s">
        <v>8</v>
      </c>
      <c r="E205" s="15" t="s">
        <v>8</v>
      </c>
      <c r="F205" s="16">
        <v>0</v>
      </c>
      <c r="G205" s="17" t="str">
        <f>VLOOKUP(inputdata!$B205,MasterData[],2,TRUE)</f>
        <v>Product14</v>
      </c>
      <c r="H205" s="17" t="str">
        <f>VLOOKUP(inputdata!$B205,MasterData[],3,TRUE)</f>
        <v>Category02</v>
      </c>
      <c r="I205" s="17" t="str">
        <f>VLOOKUP(inputdata!$B205,MasterData[],4,TRUE)</f>
        <v>Kg</v>
      </c>
      <c r="J205" s="18">
        <f>VLOOKUP(inputdata!$B205,MasterData[],5,TRUE)</f>
        <v>112</v>
      </c>
      <c r="K205" s="18">
        <f>VLOOKUP(inputdata!$B205,MasterData[],6,TRUE)</f>
        <v>146.72</v>
      </c>
      <c r="L205" s="18">
        <f>inputdata!$J205*inputdata!$C205</f>
        <v>1008</v>
      </c>
      <c r="M205" s="18">
        <f>inputdata!$K205*inputdata!$C205*(1-inputdata!$F205)</f>
        <v>1320.48</v>
      </c>
      <c r="N205" s="19">
        <f>DAY(inputdata!$A205)</f>
        <v>30</v>
      </c>
      <c r="O205" s="19" t="str">
        <f>TEXT(inputdata!$A205,"mmm")</f>
        <v>Sep</v>
      </c>
      <c r="P205" s="19">
        <f>YEAR(inputdata!$A205)</f>
        <v>2021</v>
      </c>
    </row>
    <row r="206" spans="1:16" x14ac:dyDescent="0.25">
      <c r="A206" s="24">
        <v>44469</v>
      </c>
      <c r="B206" s="14" t="s">
        <v>25</v>
      </c>
      <c r="C206" s="15">
        <v>5</v>
      </c>
      <c r="D206" s="15" t="s">
        <v>8</v>
      </c>
      <c r="E206" s="15" t="s">
        <v>8</v>
      </c>
      <c r="F206" s="16">
        <v>0</v>
      </c>
      <c r="G206" s="20" t="str">
        <f>VLOOKUP(inputdata!$B206,MasterData[],2,TRUE)</f>
        <v>Product06</v>
      </c>
      <c r="H206" s="20" t="str">
        <f>VLOOKUP(inputdata!$B206,MasterData[],3,TRUE)</f>
        <v>Category01</v>
      </c>
      <c r="I206" s="20" t="str">
        <f>VLOOKUP(inputdata!$B206,MasterData[],4,TRUE)</f>
        <v>Kg</v>
      </c>
      <c r="J206" s="21">
        <f>VLOOKUP(inputdata!$B206,MasterData[],5,TRUE)</f>
        <v>75</v>
      </c>
      <c r="K206" s="21">
        <f>VLOOKUP(inputdata!$B206,MasterData[],6,TRUE)</f>
        <v>85.5</v>
      </c>
      <c r="L206" s="21">
        <f>inputdata!$J206*inputdata!$C206</f>
        <v>375</v>
      </c>
      <c r="M206" s="21">
        <f>inputdata!$K206*inputdata!$C206*(1-inputdata!$F206)</f>
        <v>427.5</v>
      </c>
      <c r="N206" s="22">
        <f>DAY(inputdata!$A206)</f>
        <v>30</v>
      </c>
      <c r="O206" s="22" t="str">
        <f>TEXT(inputdata!$A206,"mmm")</f>
        <v>Sep</v>
      </c>
      <c r="P206" s="22">
        <f>YEAR(inputdata!$A206)</f>
        <v>2021</v>
      </c>
    </row>
    <row r="207" spans="1:16" x14ac:dyDescent="0.25">
      <c r="A207" s="24">
        <v>44470</v>
      </c>
      <c r="B207" s="14" t="s">
        <v>38</v>
      </c>
      <c r="C207" s="15">
        <v>14</v>
      </c>
      <c r="D207" s="15" t="s">
        <v>8</v>
      </c>
      <c r="E207" s="15" t="s">
        <v>10</v>
      </c>
      <c r="F207" s="16">
        <v>0</v>
      </c>
      <c r="G207" s="17" t="str">
        <f>VLOOKUP(inputdata!$B207,MasterData[],2,TRUE)</f>
        <v>Product30</v>
      </c>
      <c r="H207" s="17" t="str">
        <f>VLOOKUP(inputdata!$B207,MasterData[],3,TRUE)</f>
        <v>Category04</v>
      </c>
      <c r="I207" s="17" t="str">
        <f>VLOOKUP(inputdata!$B207,MasterData[],4,TRUE)</f>
        <v>Ft</v>
      </c>
      <c r="J207" s="18">
        <f>VLOOKUP(inputdata!$B207,MasterData[],5,TRUE)</f>
        <v>148</v>
      </c>
      <c r="K207" s="18">
        <f>VLOOKUP(inputdata!$B207,MasterData[],6,TRUE)</f>
        <v>201.28</v>
      </c>
      <c r="L207" s="18">
        <f>inputdata!$J207*inputdata!$C207</f>
        <v>2072</v>
      </c>
      <c r="M207" s="18">
        <f>inputdata!$K207*inputdata!$C207*(1-inputdata!$F207)</f>
        <v>2817.92</v>
      </c>
      <c r="N207" s="19">
        <f>DAY(inputdata!$A207)</f>
        <v>1</v>
      </c>
      <c r="O207" s="19" t="str">
        <f>TEXT(inputdata!$A207,"mmm")</f>
        <v>Oct</v>
      </c>
      <c r="P207" s="19">
        <f>YEAR(inputdata!$A207)</f>
        <v>2021</v>
      </c>
    </row>
    <row r="208" spans="1:16" x14ac:dyDescent="0.25">
      <c r="A208" s="24">
        <v>44471</v>
      </c>
      <c r="B208" s="14" t="s">
        <v>19</v>
      </c>
      <c r="C208" s="15">
        <v>15</v>
      </c>
      <c r="D208" s="15" t="s">
        <v>12</v>
      </c>
      <c r="E208" s="15" t="s">
        <v>8</v>
      </c>
      <c r="F208" s="16">
        <v>0</v>
      </c>
      <c r="G208" s="20" t="str">
        <f>VLOOKUP(inputdata!$B208,MasterData[],2,TRUE)</f>
        <v>Product14</v>
      </c>
      <c r="H208" s="20" t="str">
        <f>VLOOKUP(inputdata!$B208,MasterData[],3,TRUE)</f>
        <v>Category02</v>
      </c>
      <c r="I208" s="20" t="str">
        <f>VLOOKUP(inputdata!$B208,MasterData[],4,TRUE)</f>
        <v>Kg</v>
      </c>
      <c r="J208" s="21">
        <f>VLOOKUP(inputdata!$B208,MasterData[],5,TRUE)</f>
        <v>112</v>
      </c>
      <c r="K208" s="21">
        <f>VLOOKUP(inputdata!$B208,MasterData[],6,TRUE)</f>
        <v>146.72</v>
      </c>
      <c r="L208" s="21">
        <f>inputdata!$J208*inputdata!$C208</f>
        <v>1680</v>
      </c>
      <c r="M208" s="21">
        <f>inputdata!$K208*inputdata!$C208*(1-inputdata!$F208)</f>
        <v>2200.8000000000002</v>
      </c>
      <c r="N208" s="22">
        <f>DAY(inputdata!$A208)</f>
        <v>2</v>
      </c>
      <c r="O208" s="22" t="str">
        <f>TEXT(inputdata!$A208,"mmm")</f>
        <v>Oct</v>
      </c>
      <c r="P208" s="22">
        <f>YEAR(inputdata!$A208)</f>
        <v>2021</v>
      </c>
    </row>
    <row r="209" spans="1:16" x14ac:dyDescent="0.25">
      <c r="A209" s="24">
        <v>44472</v>
      </c>
      <c r="B209" s="14" t="s">
        <v>50</v>
      </c>
      <c r="C209" s="15">
        <v>9</v>
      </c>
      <c r="D209" s="15" t="s">
        <v>12</v>
      </c>
      <c r="E209" s="15" t="s">
        <v>8</v>
      </c>
      <c r="F209" s="16">
        <v>0</v>
      </c>
      <c r="G209" s="17" t="str">
        <f>VLOOKUP(inputdata!$B209,MasterData[],2,TRUE)</f>
        <v>Product19</v>
      </c>
      <c r="H209" s="17" t="str">
        <f>VLOOKUP(inputdata!$B209,MasterData[],3,TRUE)</f>
        <v>Category02</v>
      </c>
      <c r="I209" s="17" t="str">
        <f>VLOOKUP(inputdata!$B209,MasterData[],4,TRUE)</f>
        <v>Ft</v>
      </c>
      <c r="J209" s="18">
        <f>VLOOKUP(inputdata!$B209,MasterData[],5,TRUE)</f>
        <v>150</v>
      </c>
      <c r="K209" s="18">
        <f>VLOOKUP(inputdata!$B209,MasterData[],6,TRUE)</f>
        <v>210</v>
      </c>
      <c r="L209" s="18">
        <f>inputdata!$J209*inputdata!$C209</f>
        <v>1350</v>
      </c>
      <c r="M209" s="18">
        <f>inputdata!$K209*inputdata!$C209*(1-inputdata!$F209)</f>
        <v>1890</v>
      </c>
      <c r="N209" s="19">
        <f>DAY(inputdata!$A209)</f>
        <v>3</v>
      </c>
      <c r="O209" s="19" t="str">
        <f>TEXT(inputdata!$A209,"mmm")</f>
        <v>Oct</v>
      </c>
      <c r="P209" s="19">
        <f>YEAR(inputdata!$A209)</f>
        <v>2021</v>
      </c>
    </row>
    <row r="210" spans="1:16" x14ac:dyDescent="0.25">
      <c r="A210" s="24">
        <v>44475</v>
      </c>
      <c r="B210" s="14" t="s">
        <v>14</v>
      </c>
      <c r="C210" s="15">
        <v>1</v>
      </c>
      <c r="D210" s="15" t="s">
        <v>12</v>
      </c>
      <c r="E210" s="15" t="s">
        <v>8</v>
      </c>
      <c r="F210" s="16">
        <v>0</v>
      </c>
      <c r="G210" s="20" t="str">
        <f>VLOOKUP(inputdata!$B210,MasterData[],2,TRUE)</f>
        <v>Product35</v>
      </c>
      <c r="H210" s="20" t="str">
        <f>VLOOKUP(inputdata!$B210,MasterData[],3,TRUE)</f>
        <v>Category04</v>
      </c>
      <c r="I210" s="20" t="str">
        <f>VLOOKUP(inputdata!$B210,MasterData[],4,TRUE)</f>
        <v>No.</v>
      </c>
      <c r="J210" s="21">
        <f>VLOOKUP(inputdata!$B210,MasterData[],5,TRUE)</f>
        <v>5</v>
      </c>
      <c r="K210" s="21">
        <f>VLOOKUP(inputdata!$B210,MasterData[],6,TRUE)</f>
        <v>6.7</v>
      </c>
      <c r="L210" s="21">
        <f>inputdata!$J210*inputdata!$C210</f>
        <v>5</v>
      </c>
      <c r="M210" s="21">
        <f>inputdata!$K210*inputdata!$C210*(1-inputdata!$F210)</f>
        <v>6.7</v>
      </c>
      <c r="N210" s="22">
        <f>DAY(inputdata!$A210)</f>
        <v>6</v>
      </c>
      <c r="O210" s="22" t="str">
        <f>TEXT(inputdata!$A210,"mmm")</f>
        <v>Oct</v>
      </c>
      <c r="P210" s="22">
        <f>YEAR(inputdata!$A210)</f>
        <v>2021</v>
      </c>
    </row>
    <row r="211" spans="1:16" x14ac:dyDescent="0.25">
      <c r="A211" s="24">
        <v>44475</v>
      </c>
      <c r="B211" s="14" t="s">
        <v>53</v>
      </c>
      <c r="C211" s="15">
        <v>12</v>
      </c>
      <c r="D211" s="15" t="s">
        <v>8</v>
      </c>
      <c r="E211" s="15" t="s">
        <v>8</v>
      </c>
      <c r="F211" s="16">
        <v>0</v>
      </c>
      <c r="G211" s="17" t="str">
        <f>VLOOKUP(inputdata!$B211,MasterData[],2,TRUE)</f>
        <v>Product36</v>
      </c>
      <c r="H211" s="17" t="str">
        <f>VLOOKUP(inputdata!$B211,MasterData[],3,TRUE)</f>
        <v>Category04</v>
      </c>
      <c r="I211" s="17" t="str">
        <f>VLOOKUP(inputdata!$B211,MasterData[],4,TRUE)</f>
        <v>Kg</v>
      </c>
      <c r="J211" s="18">
        <f>VLOOKUP(inputdata!$B211,MasterData[],5,TRUE)</f>
        <v>90</v>
      </c>
      <c r="K211" s="18">
        <f>VLOOKUP(inputdata!$B211,MasterData[],6,TRUE)</f>
        <v>96.3</v>
      </c>
      <c r="L211" s="18">
        <f>inputdata!$J211*inputdata!$C211</f>
        <v>1080</v>
      </c>
      <c r="M211" s="18">
        <f>inputdata!$K211*inputdata!$C211*(1-inputdata!$F211)</f>
        <v>1155.5999999999999</v>
      </c>
      <c r="N211" s="19">
        <f>DAY(inputdata!$A211)</f>
        <v>6</v>
      </c>
      <c r="O211" s="19" t="str">
        <f>TEXT(inputdata!$A211,"mmm")</f>
        <v>Oct</v>
      </c>
      <c r="P211" s="19">
        <f>YEAR(inputdata!$A211)</f>
        <v>2021</v>
      </c>
    </row>
    <row r="212" spans="1:16" x14ac:dyDescent="0.25">
      <c r="A212" s="24">
        <v>44476</v>
      </c>
      <c r="B212" s="14" t="s">
        <v>52</v>
      </c>
      <c r="C212" s="15">
        <v>6</v>
      </c>
      <c r="D212" s="15" t="s">
        <v>12</v>
      </c>
      <c r="E212" s="15" t="s">
        <v>10</v>
      </c>
      <c r="F212" s="16">
        <v>0</v>
      </c>
      <c r="G212" s="20" t="str">
        <f>VLOOKUP(inputdata!$B212,MasterData[],2,TRUE)</f>
        <v>Product26</v>
      </c>
      <c r="H212" s="20" t="str">
        <f>VLOOKUP(inputdata!$B212,MasterData[],3,TRUE)</f>
        <v>Category04</v>
      </c>
      <c r="I212" s="20" t="str">
        <f>VLOOKUP(inputdata!$B212,MasterData[],4,TRUE)</f>
        <v>No.</v>
      </c>
      <c r="J212" s="21">
        <f>VLOOKUP(inputdata!$B212,MasterData[],5,TRUE)</f>
        <v>18</v>
      </c>
      <c r="K212" s="21">
        <f>VLOOKUP(inputdata!$B212,MasterData[],6,TRUE)</f>
        <v>24.66</v>
      </c>
      <c r="L212" s="21">
        <f>inputdata!$J212*inputdata!$C212</f>
        <v>108</v>
      </c>
      <c r="M212" s="21">
        <f>inputdata!$K212*inputdata!$C212*(1-inputdata!$F212)</f>
        <v>147.96</v>
      </c>
      <c r="N212" s="22">
        <f>DAY(inputdata!$A212)</f>
        <v>7</v>
      </c>
      <c r="O212" s="22" t="str">
        <f>TEXT(inputdata!$A212,"mmm")</f>
        <v>Oct</v>
      </c>
      <c r="P212" s="22">
        <f>YEAR(inputdata!$A212)</f>
        <v>2021</v>
      </c>
    </row>
    <row r="213" spans="1:16" x14ac:dyDescent="0.25">
      <c r="A213" s="24">
        <v>44478</v>
      </c>
      <c r="B213" s="14" t="s">
        <v>9</v>
      </c>
      <c r="C213" s="15">
        <v>5</v>
      </c>
      <c r="D213" s="15" t="s">
        <v>12</v>
      </c>
      <c r="E213" s="15" t="s">
        <v>10</v>
      </c>
      <c r="F213" s="16">
        <v>0</v>
      </c>
      <c r="G213" s="17" t="str">
        <f>VLOOKUP(inputdata!$B213,MasterData[],2,TRUE)</f>
        <v>Product38</v>
      </c>
      <c r="H213" s="17" t="str">
        <f>VLOOKUP(inputdata!$B213,MasterData[],3,TRUE)</f>
        <v>Category05</v>
      </c>
      <c r="I213" s="17" t="str">
        <f>VLOOKUP(inputdata!$B213,MasterData[],4,TRUE)</f>
        <v>Kg</v>
      </c>
      <c r="J213" s="18">
        <f>VLOOKUP(inputdata!$B213,MasterData[],5,TRUE)</f>
        <v>72</v>
      </c>
      <c r="K213" s="18">
        <f>VLOOKUP(inputdata!$B213,MasterData[],6,TRUE)</f>
        <v>79.92</v>
      </c>
      <c r="L213" s="18">
        <f>inputdata!$J213*inputdata!$C213</f>
        <v>360</v>
      </c>
      <c r="M213" s="18">
        <f>inputdata!$K213*inputdata!$C213*(1-inputdata!$F213)</f>
        <v>399.6</v>
      </c>
      <c r="N213" s="19">
        <f>DAY(inputdata!$A213)</f>
        <v>9</v>
      </c>
      <c r="O213" s="19" t="str">
        <f>TEXT(inputdata!$A213,"mmm")</f>
        <v>Oct</v>
      </c>
      <c r="P213" s="19">
        <f>YEAR(inputdata!$A213)</f>
        <v>2021</v>
      </c>
    </row>
    <row r="214" spans="1:16" x14ac:dyDescent="0.25">
      <c r="A214" s="24">
        <v>44478</v>
      </c>
      <c r="B214" s="14" t="s">
        <v>28</v>
      </c>
      <c r="C214" s="15">
        <v>11</v>
      </c>
      <c r="D214" s="15" t="s">
        <v>8</v>
      </c>
      <c r="E214" s="15" t="s">
        <v>10</v>
      </c>
      <c r="F214" s="16">
        <v>0</v>
      </c>
      <c r="G214" s="20" t="str">
        <f>VLOOKUP(inputdata!$B214,MasterData[],2,TRUE)</f>
        <v>Product32</v>
      </c>
      <c r="H214" s="20" t="str">
        <f>VLOOKUP(inputdata!$B214,MasterData[],3,TRUE)</f>
        <v>Category04</v>
      </c>
      <c r="I214" s="20" t="str">
        <f>VLOOKUP(inputdata!$B214,MasterData[],4,TRUE)</f>
        <v>Kg</v>
      </c>
      <c r="J214" s="21">
        <f>VLOOKUP(inputdata!$B214,MasterData[],5,TRUE)</f>
        <v>89</v>
      </c>
      <c r="K214" s="21">
        <f>VLOOKUP(inputdata!$B214,MasterData[],6,TRUE)</f>
        <v>117.48</v>
      </c>
      <c r="L214" s="21">
        <f>inputdata!$J214*inputdata!$C214</f>
        <v>979</v>
      </c>
      <c r="M214" s="21">
        <f>inputdata!$K214*inputdata!$C214*(1-inputdata!$F214)</f>
        <v>1292.28</v>
      </c>
      <c r="N214" s="22">
        <f>DAY(inputdata!$A214)</f>
        <v>9</v>
      </c>
      <c r="O214" s="22" t="str">
        <f>TEXT(inputdata!$A214,"mmm")</f>
        <v>Oct</v>
      </c>
      <c r="P214" s="22">
        <f>YEAR(inputdata!$A214)</f>
        <v>2021</v>
      </c>
    </row>
    <row r="215" spans="1:16" x14ac:dyDescent="0.25">
      <c r="A215" s="24">
        <v>44479</v>
      </c>
      <c r="B215" s="14" t="s">
        <v>14</v>
      </c>
      <c r="C215" s="15">
        <v>14</v>
      </c>
      <c r="D215" s="15" t="s">
        <v>12</v>
      </c>
      <c r="E215" s="15" t="s">
        <v>10</v>
      </c>
      <c r="F215" s="16">
        <v>0</v>
      </c>
      <c r="G215" s="17" t="str">
        <f>VLOOKUP(inputdata!$B215,MasterData[],2,TRUE)</f>
        <v>Product35</v>
      </c>
      <c r="H215" s="17" t="str">
        <f>VLOOKUP(inputdata!$B215,MasterData[],3,TRUE)</f>
        <v>Category04</v>
      </c>
      <c r="I215" s="17" t="str">
        <f>VLOOKUP(inputdata!$B215,MasterData[],4,TRUE)</f>
        <v>No.</v>
      </c>
      <c r="J215" s="18">
        <f>VLOOKUP(inputdata!$B215,MasterData[],5,TRUE)</f>
        <v>5</v>
      </c>
      <c r="K215" s="18">
        <f>VLOOKUP(inputdata!$B215,MasterData[],6,TRUE)</f>
        <v>6.7</v>
      </c>
      <c r="L215" s="18">
        <f>inputdata!$J215*inputdata!$C215</f>
        <v>70</v>
      </c>
      <c r="M215" s="18">
        <f>inputdata!$K215*inputdata!$C215*(1-inputdata!$F215)</f>
        <v>93.8</v>
      </c>
      <c r="N215" s="19">
        <f>DAY(inputdata!$A215)</f>
        <v>10</v>
      </c>
      <c r="O215" s="19" t="str">
        <f>TEXT(inputdata!$A215,"mmm")</f>
        <v>Oct</v>
      </c>
      <c r="P215" s="19">
        <f>YEAR(inputdata!$A215)</f>
        <v>2021</v>
      </c>
    </row>
    <row r="216" spans="1:16" x14ac:dyDescent="0.25">
      <c r="A216" s="24">
        <v>44480</v>
      </c>
      <c r="B216" s="14" t="s">
        <v>41</v>
      </c>
      <c r="C216" s="15">
        <v>15</v>
      </c>
      <c r="D216" s="15" t="s">
        <v>12</v>
      </c>
      <c r="E216" s="15" t="s">
        <v>10</v>
      </c>
      <c r="F216" s="16">
        <v>0</v>
      </c>
      <c r="G216" s="20" t="str">
        <f>VLOOKUP(inputdata!$B216,MasterData[],2,TRUE)</f>
        <v>Product11</v>
      </c>
      <c r="H216" s="20" t="str">
        <f>VLOOKUP(inputdata!$B216,MasterData[],3,TRUE)</f>
        <v>Category02</v>
      </c>
      <c r="I216" s="20" t="str">
        <f>VLOOKUP(inputdata!$B216,MasterData[],4,TRUE)</f>
        <v>Lt</v>
      </c>
      <c r="J216" s="21">
        <f>VLOOKUP(inputdata!$B216,MasterData[],5,TRUE)</f>
        <v>44</v>
      </c>
      <c r="K216" s="21">
        <f>VLOOKUP(inputdata!$B216,MasterData[],6,TRUE)</f>
        <v>48.4</v>
      </c>
      <c r="L216" s="21">
        <f>inputdata!$J216*inputdata!$C216</f>
        <v>660</v>
      </c>
      <c r="M216" s="21">
        <f>inputdata!$K216*inputdata!$C216*(1-inputdata!$F216)</f>
        <v>726</v>
      </c>
      <c r="N216" s="22">
        <f>DAY(inputdata!$A216)</f>
        <v>11</v>
      </c>
      <c r="O216" s="22" t="str">
        <f>TEXT(inputdata!$A216,"mmm")</f>
        <v>Oct</v>
      </c>
      <c r="P216" s="22">
        <f>YEAR(inputdata!$A216)</f>
        <v>2021</v>
      </c>
    </row>
    <row r="217" spans="1:16" x14ac:dyDescent="0.25">
      <c r="A217" s="24">
        <v>44481</v>
      </c>
      <c r="B217" s="14" t="s">
        <v>36</v>
      </c>
      <c r="C217" s="15">
        <v>8</v>
      </c>
      <c r="D217" s="15" t="s">
        <v>8</v>
      </c>
      <c r="E217" s="15" t="s">
        <v>8</v>
      </c>
      <c r="F217" s="16">
        <v>0</v>
      </c>
      <c r="G217" s="17" t="str">
        <f>VLOOKUP(inputdata!$B217,MasterData[],2,TRUE)</f>
        <v>Product27</v>
      </c>
      <c r="H217" s="17" t="str">
        <f>VLOOKUP(inputdata!$B217,MasterData[],3,TRUE)</f>
        <v>Category04</v>
      </c>
      <c r="I217" s="17" t="str">
        <f>VLOOKUP(inputdata!$B217,MasterData[],4,TRUE)</f>
        <v>Lt</v>
      </c>
      <c r="J217" s="18">
        <f>VLOOKUP(inputdata!$B217,MasterData[],5,TRUE)</f>
        <v>48</v>
      </c>
      <c r="K217" s="18">
        <f>VLOOKUP(inputdata!$B217,MasterData[],6,TRUE)</f>
        <v>57.120000000000005</v>
      </c>
      <c r="L217" s="18">
        <f>inputdata!$J217*inputdata!$C217</f>
        <v>384</v>
      </c>
      <c r="M217" s="18">
        <f>inputdata!$K217*inputdata!$C217*(1-inputdata!$F217)</f>
        <v>456.96000000000004</v>
      </c>
      <c r="N217" s="19">
        <f>DAY(inputdata!$A217)</f>
        <v>12</v>
      </c>
      <c r="O217" s="19" t="str">
        <f>TEXT(inputdata!$A217,"mmm")</f>
        <v>Oct</v>
      </c>
      <c r="P217" s="19">
        <f>YEAR(inputdata!$A217)</f>
        <v>2021</v>
      </c>
    </row>
    <row r="218" spans="1:16" x14ac:dyDescent="0.25">
      <c r="A218" s="24">
        <v>44486</v>
      </c>
      <c r="B218" s="14" t="s">
        <v>26</v>
      </c>
      <c r="C218" s="15">
        <v>13</v>
      </c>
      <c r="D218" s="15" t="s">
        <v>12</v>
      </c>
      <c r="E218" s="15" t="s">
        <v>8</v>
      </c>
      <c r="F218" s="16">
        <v>0</v>
      </c>
      <c r="G218" s="20" t="str">
        <f>VLOOKUP(inputdata!$B218,MasterData[],2,TRUE)</f>
        <v>Product01</v>
      </c>
      <c r="H218" s="20" t="str">
        <f>VLOOKUP(inputdata!$B218,MasterData[],3,TRUE)</f>
        <v>Category01</v>
      </c>
      <c r="I218" s="20" t="str">
        <f>VLOOKUP(inputdata!$B218,MasterData[],4,TRUE)</f>
        <v>Kg</v>
      </c>
      <c r="J218" s="21">
        <f>VLOOKUP(inputdata!$B218,MasterData[],5,TRUE)</f>
        <v>98</v>
      </c>
      <c r="K218" s="21">
        <f>VLOOKUP(inputdata!$B218,MasterData[],6,TRUE)</f>
        <v>103.88</v>
      </c>
      <c r="L218" s="21">
        <f>inputdata!$J218*inputdata!$C218</f>
        <v>1274</v>
      </c>
      <c r="M218" s="21">
        <f>inputdata!$K218*inputdata!$C218*(1-inputdata!$F218)</f>
        <v>1350.44</v>
      </c>
      <c r="N218" s="22">
        <f>DAY(inputdata!$A218)</f>
        <v>17</v>
      </c>
      <c r="O218" s="22" t="str">
        <f>TEXT(inputdata!$A218,"mmm")</f>
        <v>Oct</v>
      </c>
      <c r="P218" s="22">
        <f>YEAR(inputdata!$A218)</f>
        <v>2021</v>
      </c>
    </row>
    <row r="219" spans="1:16" x14ac:dyDescent="0.25">
      <c r="A219" s="24">
        <v>44487</v>
      </c>
      <c r="B219" s="14" t="s">
        <v>17</v>
      </c>
      <c r="C219" s="15">
        <v>6</v>
      </c>
      <c r="D219" s="15" t="s">
        <v>8</v>
      </c>
      <c r="E219" s="15" t="s">
        <v>10</v>
      </c>
      <c r="F219" s="16">
        <v>0</v>
      </c>
      <c r="G219" s="17" t="str">
        <f>VLOOKUP(inputdata!$B219,MasterData[],2,TRUE)</f>
        <v>Product25</v>
      </c>
      <c r="H219" s="17" t="str">
        <f>VLOOKUP(inputdata!$B219,MasterData[],3,TRUE)</f>
        <v>Category03</v>
      </c>
      <c r="I219" s="17" t="str">
        <f>VLOOKUP(inputdata!$B219,MasterData[],4,TRUE)</f>
        <v>No.</v>
      </c>
      <c r="J219" s="18">
        <f>VLOOKUP(inputdata!$B219,MasterData[],5,TRUE)</f>
        <v>7</v>
      </c>
      <c r="K219" s="18">
        <f>VLOOKUP(inputdata!$B219,MasterData[],6,TRUE)</f>
        <v>8.33</v>
      </c>
      <c r="L219" s="18">
        <f>inputdata!$J219*inputdata!$C219</f>
        <v>42</v>
      </c>
      <c r="M219" s="18">
        <f>inputdata!$K219*inputdata!$C219*(1-inputdata!$F219)</f>
        <v>49.980000000000004</v>
      </c>
      <c r="N219" s="19">
        <f>DAY(inputdata!$A219)</f>
        <v>18</v>
      </c>
      <c r="O219" s="19" t="str">
        <f>TEXT(inputdata!$A219,"mmm")</f>
        <v>Oct</v>
      </c>
      <c r="P219" s="19">
        <f>YEAR(inputdata!$A219)</f>
        <v>2021</v>
      </c>
    </row>
    <row r="220" spans="1:16" x14ac:dyDescent="0.25">
      <c r="A220" s="24">
        <v>44487</v>
      </c>
      <c r="B220" s="14" t="s">
        <v>42</v>
      </c>
      <c r="C220" s="15">
        <v>13</v>
      </c>
      <c r="D220" s="15" t="s">
        <v>8</v>
      </c>
      <c r="E220" s="15" t="s">
        <v>10</v>
      </c>
      <c r="F220" s="16">
        <v>0</v>
      </c>
      <c r="G220" s="20" t="str">
        <f>VLOOKUP(inputdata!$B220,MasterData[],2,TRUE)</f>
        <v>Product21</v>
      </c>
      <c r="H220" s="20" t="str">
        <f>VLOOKUP(inputdata!$B220,MasterData[],3,TRUE)</f>
        <v>Category03</v>
      </c>
      <c r="I220" s="20" t="str">
        <f>VLOOKUP(inputdata!$B220,MasterData[],4,TRUE)</f>
        <v>Ft</v>
      </c>
      <c r="J220" s="21">
        <f>VLOOKUP(inputdata!$B220,MasterData[],5,TRUE)</f>
        <v>126</v>
      </c>
      <c r="K220" s="21">
        <f>VLOOKUP(inputdata!$B220,MasterData[],6,TRUE)</f>
        <v>162.54</v>
      </c>
      <c r="L220" s="21">
        <f>inputdata!$J220*inputdata!$C220</f>
        <v>1638</v>
      </c>
      <c r="M220" s="21">
        <f>inputdata!$K220*inputdata!$C220*(1-inputdata!$F220)</f>
        <v>2113.02</v>
      </c>
      <c r="N220" s="22">
        <f>DAY(inputdata!$A220)</f>
        <v>18</v>
      </c>
      <c r="O220" s="22" t="str">
        <f>TEXT(inputdata!$A220,"mmm")</f>
        <v>Oct</v>
      </c>
      <c r="P220" s="22">
        <f>YEAR(inputdata!$A220)</f>
        <v>2021</v>
      </c>
    </row>
    <row r="221" spans="1:16" x14ac:dyDescent="0.25">
      <c r="A221" s="24">
        <v>44491</v>
      </c>
      <c r="B221" s="14" t="s">
        <v>41</v>
      </c>
      <c r="C221" s="15">
        <v>7</v>
      </c>
      <c r="D221" s="15" t="s">
        <v>12</v>
      </c>
      <c r="E221" s="15" t="s">
        <v>10</v>
      </c>
      <c r="F221" s="16">
        <v>0</v>
      </c>
      <c r="G221" s="17" t="str">
        <f>VLOOKUP(inputdata!$B221,MasterData[],2,TRUE)</f>
        <v>Product11</v>
      </c>
      <c r="H221" s="17" t="str">
        <f>VLOOKUP(inputdata!$B221,MasterData[],3,TRUE)</f>
        <v>Category02</v>
      </c>
      <c r="I221" s="17" t="str">
        <f>VLOOKUP(inputdata!$B221,MasterData[],4,TRUE)</f>
        <v>Lt</v>
      </c>
      <c r="J221" s="18">
        <f>VLOOKUP(inputdata!$B221,MasterData[],5,TRUE)</f>
        <v>44</v>
      </c>
      <c r="K221" s="18">
        <f>VLOOKUP(inputdata!$B221,MasterData[],6,TRUE)</f>
        <v>48.4</v>
      </c>
      <c r="L221" s="18">
        <f>inputdata!$J221*inputdata!$C221</f>
        <v>308</v>
      </c>
      <c r="M221" s="18">
        <f>inputdata!$K221*inputdata!$C221*(1-inputdata!$F221)</f>
        <v>338.8</v>
      </c>
      <c r="N221" s="19">
        <f>DAY(inputdata!$A221)</f>
        <v>22</v>
      </c>
      <c r="O221" s="19" t="str">
        <f>TEXT(inputdata!$A221,"mmm")</f>
        <v>Oct</v>
      </c>
      <c r="P221" s="19">
        <f>YEAR(inputdata!$A221)</f>
        <v>2021</v>
      </c>
    </row>
    <row r="222" spans="1:16" x14ac:dyDescent="0.25">
      <c r="A222" s="24">
        <v>44491</v>
      </c>
      <c r="B222" s="14" t="s">
        <v>6</v>
      </c>
      <c r="C222" s="15">
        <v>13</v>
      </c>
      <c r="D222" s="15" t="s">
        <v>8</v>
      </c>
      <c r="E222" s="15" t="s">
        <v>10</v>
      </c>
      <c r="F222" s="16">
        <v>0</v>
      </c>
      <c r="G222" s="20" t="str">
        <f>VLOOKUP(inputdata!$B222,MasterData[],2,TRUE)</f>
        <v>Product24</v>
      </c>
      <c r="H222" s="20" t="str">
        <f>VLOOKUP(inputdata!$B222,MasterData[],3,TRUE)</f>
        <v>Category03</v>
      </c>
      <c r="I222" s="20" t="str">
        <f>VLOOKUP(inputdata!$B222,MasterData[],4,TRUE)</f>
        <v>Ft</v>
      </c>
      <c r="J222" s="21">
        <f>VLOOKUP(inputdata!$B222,MasterData[],5,TRUE)</f>
        <v>144</v>
      </c>
      <c r="K222" s="21">
        <f>VLOOKUP(inputdata!$B222,MasterData[],6,TRUE)</f>
        <v>156.96</v>
      </c>
      <c r="L222" s="21">
        <f>inputdata!$J222*inputdata!$C222</f>
        <v>1872</v>
      </c>
      <c r="M222" s="21">
        <f>inputdata!$K222*inputdata!$C222*(1-inputdata!$F222)</f>
        <v>2040.48</v>
      </c>
      <c r="N222" s="22">
        <f>DAY(inputdata!$A222)</f>
        <v>22</v>
      </c>
      <c r="O222" s="22" t="str">
        <f>TEXT(inputdata!$A222,"mmm")</f>
        <v>Oct</v>
      </c>
      <c r="P222" s="22">
        <f>YEAR(inputdata!$A222)</f>
        <v>2021</v>
      </c>
    </row>
    <row r="223" spans="1:16" x14ac:dyDescent="0.25">
      <c r="A223" s="24">
        <v>44491</v>
      </c>
      <c r="B223" s="14" t="s">
        <v>47</v>
      </c>
      <c r="C223" s="15">
        <v>1</v>
      </c>
      <c r="D223" s="15" t="s">
        <v>12</v>
      </c>
      <c r="E223" s="15" t="s">
        <v>10</v>
      </c>
      <c r="F223" s="16">
        <v>0</v>
      </c>
      <c r="G223" s="17" t="str">
        <f>VLOOKUP(inputdata!$B223,MasterData[],2,TRUE)</f>
        <v>Product09</v>
      </c>
      <c r="H223" s="17" t="str">
        <f>VLOOKUP(inputdata!$B223,MasterData[],3,TRUE)</f>
        <v>Category01</v>
      </c>
      <c r="I223" s="17" t="str">
        <f>VLOOKUP(inputdata!$B223,MasterData[],4,TRUE)</f>
        <v>No.</v>
      </c>
      <c r="J223" s="18">
        <f>VLOOKUP(inputdata!$B223,MasterData[],5,TRUE)</f>
        <v>6</v>
      </c>
      <c r="K223" s="18">
        <f>VLOOKUP(inputdata!$B223,MasterData[],6,TRUE)</f>
        <v>7.8599999999999994</v>
      </c>
      <c r="L223" s="18">
        <f>inputdata!$J223*inputdata!$C223</f>
        <v>6</v>
      </c>
      <c r="M223" s="18">
        <f>inputdata!$K223*inputdata!$C223*(1-inputdata!$F223)</f>
        <v>7.8599999999999994</v>
      </c>
      <c r="N223" s="19">
        <f>DAY(inputdata!$A223)</f>
        <v>22</v>
      </c>
      <c r="O223" s="19" t="str">
        <f>TEXT(inputdata!$A223,"mmm")</f>
        <v>Oct</v>
      </c>
      <c r="P223" s="19">
        <f>YEAR(inputdata!$A223)</f>
        <v>2021</v>
      </c>
    </row>
    <row r="224" spans="1:16" x14ac:dyDescent="0.25">
      <c r="A224" s="24">
        <v>44493</v>
      </c>
      <c r="B224" s="14" t="s">
        <v>41</v>
      </c>
      <c r="C224" s="15">
        <v>3</v>
      </c>
      <c r="D224" s="15" t="s">
        <v>7</v>
      </c>
      <c r="E224" s="15" t="s">
        <v>10</v>
      </c>
      <c r="F224" s="16">
        <v>0</v>
      </c>
      <c r="G224" s="20" t="str">
        <f>VLOOKUP(inputdata!$B224,MasterData[],2,TRUE)</f>
        <v>Product11</v>
      </c>
      <c r="H224" s="20" t="str">
        <f>VLOOKUP(inputdata!$B224,MasterData[],3,TRUE)</f>
        <v>Category02</v>
      </c>
      <c r="I224" s="20" t="str">
        <f>VLOOKUP(inputdata!$B224,MasterData[],4,TRUE)</f>
        <v>Lt</v>
      </c>
      <c r="J224" s="21">
        <f>VLOOKUP(inputdata!$B224,MasterData[],5,TRUE)</f>
        <v>44</v>
      </c>
      <c r="K224" s="21">
        <f>VLOOKUP(inputdata!$B224,MasterData[],6,TRUE)</f>
        <v>48.4</v>
      </c>
      <c r="L224" s="21">
        <f>inputdata!$J224*inputdata!$C224</f>
        <v>132</v>
      </c>
      <c r="M224" s="21">
        <f>inputdata!$K224*inputdata!$C224*(1-inputdata!$F224)</f>
        <v>145.19999999999999</v>
      </c>
      <c r="N224" s="22">
        <f>DAY(inputdata!$A224)</f>
        <v>24</v>
      </c>
      <c r="O224" s="22" t="str">
        <f>TEXT(inputdata!$A224,"mmm")</f>
        <v>Oct</v>
      </c>
      <c r="P224" s="22">
        <f>YEAR(inputdata!$A224)</f>
        <v>2021</v>
      </c>
    </row>
    <row r="225" spans="1:16" x14ac:dyDescent="0.25">
      <c r="A225" s="24">
        <v>44494</v>
      </c>
      <c r="B225" s="14" t="s">
        <v>21</v>
      </c>
      <c r="C225" s="15">
        <v>9</v>
      </c>
      <c r="D225" s="15" t="s">
        <v>8</v>
      </c>
      <c r="E225" s="15" t="s">
        <v>10</v>
      </c>
      <c r="F225" s="16">
        <v>0</v>
      </c>
      <c r="G225" s="17" t="str">
        <f>VLOOKUP(inputdata!$B225,MasterData[],2,TRUE)</f>
        <v>Product44</v>
      </c>
      <c r="H225" s="17" t="str">
        <f>VLOOKUP(inputdata!$B225,MasterData[],3,TRUE)</f>
        <v>Category05</v>
      </c>
      <c r="I225" s="17" t="str">
        <f>VLOOKUP(inputdata!$B225,MasterData[],4,TRUE)</f>
        <v>Kg</v>
      </c>
      <c r="J225" s="18">
        <f>VLOOKUP(inputdata!$B225,MasterData[],5,TRUE)</f>
        <v>76</v>
      </c>
      <c r="K225" s="18">
        <f>VLOOKUP(inputdata!$B225,MasterData[],6,TRUE)</f>
        <v>82.08</v>
      </c>
      <c r="L225" s="18">
        <f>inputdata!$J225*inputdata!$C225</f>
        <v>684</v>
      </c>
      <c r="M225" s="18">
        <f>inputdata!$K225*inputdata!$C225*(1-inputdata!$F225)</f>
        <v>738.72</v>
      </c>
      <c r="N225" s="19">
        <f>DAY(inputdata!$A225)</f>
        <v>25</v>
      </c>
      <c r="O225" s="19" t="str">
        <f>TEXT(inputdata!$A225,"mmm")</f>
        <v>Oct</v>
      </c>
      <c r="P225" s="19">
        <f>YEAR(inputdata!$A225)</f>
        <v>2021</v>
      </c>
    </row>
    <row r="226" spans="1:16" x14ac:dyDescent="0.25">
      <c r="A226" s="24">
        <v>44495</v>
      </c>
      <c r="B226" s="14" t="s">
        <v>13</v>
      </c>
      <c r="C226" s="15">
        <v>6</v>
      </c>
      <c r="D226" s="15" t="s">
        <v>7</v>
      </c>
      <c r="E226" s="15" t="s">
        <v>10</v>
      </c>
      <c r="F226" s="16">
        <v>0</v>
      </c>
      <c r="G226" s="20" t="str">
        <f>VLOOKUP(inputdata!$B226,MasterData[],2,TRUE)</f>
        <v>Product04</v>
      </c>
      <c r="H226" s="20" t="str">
        <f>VLOOKUP(inputdata!$B226,MasterData[],3,TRUE)</f>
        <v>Category01</v>
      </c>
      <c r="I226" s="20" t="str">
        <f>VLOOKUP(inputdata!$B226,MasterData[],4,TRUE)</f>
        <v>Lt</v>
      </c>
      <c r="J226" s="21">
        <f>VLOOKUP(inputdata!$B226,MasterData[],5,TRUE)</f>
        <v>44</v>
      </c>
      <c r="K226" s="21">
        <f>VLOOKUP(inputdata!$B226,MasterData[],6,TRUE)</f>
        <v>48.84</v>
      </c>
      <c r="L226" s="21">
        <f>inputdata!$J226*inputdata!$C226</f>
        <v>264</v>
      </c>
      <c r="M226" s="21">
        <f>inputdata!$K226*inputdata!$C226*(1-inputdata!$F226)</f>
        <v>293.04000000000002</v>
      </c>
      <c r="N226" s="22">
        <f>DAY(inputdata!$A226)</f>
        <v>26</v>
      </c>
      <c r="O226" s="22" t="str">
        <f>TEXT(inputdata!$A226,"mmm")</f>
        <v>Oct</v>
      </c>
      <c r="P226" s="22">
        <f>YEAR(inputdata!$A226)</f>
        <v>2021</v>
      </c>
    </row>
    <row r="227" spans="1:16" x14ac:dyDescent="0.25">
      <c r="A227" s="24">
        <v>44497</v>
      </c>
      <c r="B227" s="14" t="s">
        <v>35</v>
      </c>
      <c r="C227" s="15">
        <v>1</v>
      </c>
      <c r="D227" s="15" t="s">
        <v>12</v>
      </c>
      <c r="E227" s="15" t="s">
        <v>10</v>
      </c>
      <c r="F227" s="16">
        <v>0</v>
      </c>
      <c r="G227" s="17" t="str">
        <f>VLOOKUP(inputdata!$B227,MasterData[],2,TRUE)</f>
        <v>Product08</v>
      </c>
      <c r="H227" s="17" t="str">
        <f>VLOOKUP(inputdata!$B227,MasterData[],3,TRUE)</f>
        <v>Category01</v>
      </c>
      <c r="I227" s="17" t="str">
        <f>VLOOKUP(inputdata!$B227,MasterData[],4,TRUE)</f>
        <v>Kg</v>
      </c>
      <c r="J227" s="18">
        <f>VLOOKUP(inputdata!$B227,MasterData[],5,TRUE)</f>
        <v>83</v>
      </c>
      <c r="K227" s="18">
        <f>VLOOKUP(inputdata!$B227,MasterData[],6,TRUE)</f>
        <v>94.62</v>
      </c>
      <c r="L227" s="18">
        <f>inputdata!$J227*inputdata!$C227</f>
        <v>83</v>
      </c>
      <c r="M227" s="18">
        <f>inputdata!$K227*inputdata!$C227*(1-inputdata!$F227)</f>
        <v>94.62</v>
      </c>
      <c r="N227" s="19">
        <f>DAY(inputdata!$A227)</f>
        <v>28</v>
      </c>
      <c r="O227" s="19" t="str">
        <f>TEXT(inputdata!$A227,"mmm")</f>
        <v>Oct</v>
      </c>
      <c r="P227" s="19">
        <f>YEAR(inputdata!$A227)</f>
        <v>2021</v>
      </c>
    </row>
    <row r="228" spans="1:16" x14ac:dyDescent="0.25">
      <c r="A228" s="24">
        <v>44498</v>
      </c>
      <c r="B228" s="14" t="s">
        <v>9</v>
      </c>
      <c r="C228" s="15">
        <v>14</v>
      </c>
      <c r="D228" s="15" t="s">
        <v>8</v>
      </c>
      <c r="E228" s="15" t="s">
        <v>8</v>
      </c>
      <c r="F228" s="16">
        <v>0</v>
      </c>
      <c r="G228" s="20" t="str">
        <f>VLOOKUP(inputdata!$B228,MasterData[],2,TRUE)</f>
        <v>Product38</v>
      </c>
      <c r="H228" s="20" t="str">
        <f>VLOOKUP(inputdata!$B228,MasterData[],3,TRUE)</f>
        <v>Category05</v>
      </c>
      <c r="I228" s="20" t="str">
        <f>VLOOKUP(inputdata!$B228,MasterData[],4,TRUE)</f>
        <v>Kg</v>
      </c>
      <c r="J228" s="21">
        <f>VLOOKUP(inputdata!$B228,MasterData[],5,TRUE)</f>
        <v>72</v>
      </c>
      <c r="K228" s="21">
        <f>VLOOKUP(inputdata!$B228,MasterData[],6,TRUE)</f>
        <v>79.92</v>
      </c>
      <c r="L228" s="21">
        <f>inputdata!$J228*inputdata!$C228</f>
        <v>1008</v>
      </c>
      <c r="M228" s="21">
        <f>inputdata!$K228*inputdata!$C228*(1-inputdata!$F228)</f>
        <v>1118.8800000000001</v>
      </c>
      <c r="N228" s="22">
        <f>DAY(inputdata!$A228)</f>
        <v>29</v>
      </c>
      <c r="O228" s="22" t="str">
        <f>TEXT(inputdata!$A228,"mmm")</f>
        <v>Oct</v>
      </c>
      <c r="P228" s="22">
        <f>YEAR(inputdata!$A228)</f>
        <v>2021</v>
      </c>
    </row>
    <row r="229" spans="1:16" x14ac:dyDescent="0.25">
      <c r="A229" s="24">
        <v>44500</v>
      </c>
      <c r="B229" s="14" t="s">
        <v>42</v>
      </c>
      <c r="C229" s="15">
        <v>6</v>
      </c>
      <c r="D229" s="15" t="s">
        <v>8</v>
      </c>
      <c r="E229" s="15" t="s">
        <v>10</v>
      </c>
      <c r="F229" s="16">
        <v>0</v>
      </c>
      <c r="G229" s="17" t="str">
        <f>VLOOKUP(inputdata!$B229,MasterData[],2,TRUE)</f>
        <v>Product21</v>
      </c>
      <c r="H229" s="17" t="str">
        <f>VLOOKUP(inputdata!$B229,MasterData[],3,TRUE)</f>
        <v>Category03</v>
      </c>
      <c r="I229" s="17" t="str">
        <f>VLOOKUP(inputdata!$B229,MasterData[],4,TRUE)</f>
        <v>Ft</v>
      </c>
      <c r="J229" s="18">
        <f>VLOOKUP(inputdata!$B229,MasterData[],5,TRUE)</f>
        <v>126</v>
      </c>
      <c r="K229" s="18">
        <f>VLOOKUP(inputdata!$B229,MasterData[],6,TRUE)</f>
        <v>162.54</v>
      </c>
      <c r="L229" s="18">
        <f>inputdata!$J229*inputdata!$C229</f>
        <v>756</v>
      </c>
      <c r="M229" s="18">
        <f>inputdata!$K229*inputdata!$C229*(1-inputdata!$F229)</f>
        <v>975.24</v>
      </c>
      <c r="N229" s="19">
        <f>DAY(inputdata!$A229)</f>
        <v>31</v>
      </c>
      <c r="O229" s="19" t="str">
        <f>TEXT(inputdata!$A229,"mmm")</f>
        <v>Oct</v>
      </c>
      <c r="P229" s="19">
        <f>YEAR(inputdata!$A229)</f>
        <v>2021</v>
      </c>
    </row>
    <row r="230" spans="1:16" x14ac:dyDescent="0.25">
      <c r="A230" s="24">
        <v>44503</v>
      </c>
      <c r="B230" s="14" t="s">
        <v>11</v>
      </c>
      <c r="C230" s="15">
        <v>12</v>
      </c>
      <c r="D230" s="15" t="s">
        <v>12</v>
      </c>
      <c r="E230" s="15" t="s">
        <v>10</v>
      </c>
      <c r="F230" s="16">
        <v>0</v>
      </c>
      <c r="G230" s="20" t="str">
        <f>VLOOKUP(inputdata!$B230,MasterData[],2,TRUE)</f>
        <v>Product13</v>
      </c>
      <c r="H230" s="20" t="str">
        <f>VLOOKUP(inputdata!$B230,MasterData[],3,TRUE)</f>
        <v>Category02</v>
      </c>
      <c r="I230" s="20" t="str">
        <f>VLOOKUP(inputdata!$B230,MasterData[],4,TRUE)</f>
        <v>Kg</v>
      </c>
      <c r="J230" s="21">
        <f>VLOOKUP(inputdata!$B230,MasterData[],5,TRUE)</f>
        <v>112</v>
      </c>
      <c r="K230" s="21">
        <f>VLOOKUP(inputdata!$B230,MasterData[],6,TRUE)</f>
        <v>122.08</v>
      </c>
      <c r="L230" s="21">
        <f>inputdata!$J230*inputdata!$C230</f>
        <v>1344</v>
      </c>
      <c r="M230" s="21">
        <f>inputdata!$K230*inputdata!$C230*(1-inputdata!$F230)</f>
        <v>1464.96</v>
      </c>
      <c r="N230" s="22">
        <f>DAY(inputdata!$A230)</f>
        <v>3</v>
      </c>
      <c r="O230" s="22" t="str">
        <f>TEXT(inputdata!$A230,"mmm")</f>
        <v>Nov</v>
      </c>
      <c r="P230" s="22">
        <f>YEAR(inputdata!$A230)</f>
        <v>2021</v>
      </c>
    </row>
    <row r="231" spans="1:16" x14ac:dyDescent="0.25">
      <c r="A231" s="24">
        <v>44506</v>
      </c>
      <c r="B231" s="14" t="s">
        <v>53</v>
      </c>
      <c r="C231" s="15">
        <v>10</v>
      </c>
      <c r="D231" s="15" t="s">
        <v>12</v>
      </c>
      <c r="E231" s="15" t="s">
        <v>8</v>
      </c>
      <c r="F231" s="16">
        <v>0</v>
      </c>
      <c r="G231" s="17" t="str">
        <f>VLOOKUP(inputdata!$B231,MasterData[],2,TRUE)</f>
        <v>Product36</v>
      </c>
      <c r="H231" s="17" t="str">
        <f>VLOOKUP(inputdata!$B231,MasterData[],3,TRUE)</f>
        <v>Category04</v>
      </c>
      <c r="I231" s="17" t="str">
        <f>VLOOKUP(inputdata!$B231,MasterData[],4,TRUE)</f>
        <v>Kg</v>
      </c>
      <c r="J231" s="18">
        <f>VLOOKUP(inputdata!$B231,MasterData[],5,TRUE)</f>
        <v>90</v>
      </c>
      <c r="K231" s="18">
        <f>VLOOKUP(inputdata!$B231,MasterData[],6,TRUE)</f>
        <v>96.3</v>
      </c>
      <c r="L231" s="18">
        <f>inputdata!$J231*inputdata!$C231</f>
        <v>900</v>
      </c>
      <c r="M231" s="18">
        <f>inputdata!$K231*inputdata!$C231*(1-inputdata!$F231)</f>
        <v>963</v>
      </c>
      <c r="N231" s="19">
        <f>DAY(inputdata!$A231)</f>
        <v>6</v>
      </c>
      <c r="O231" s="19" t="str">
        <f>TEXT(inputdata!$A231,"mmm")</f>
        <v>Nov</v>
      </c>
      <c r="P231" s="19">
        <f>YEAR(inputdata!$A231)</f>
        <v>2021</v>
      </c>
    </row>
    <row r="232" spans="1:16" x14ac:dyDescent="0.25">
      <c r="A232" s="24">
        <v>44508</v>
      </c>
      <c r="B232" s="14" t="s">
        <v>46</v>
      </c>
      <c r="C232" s="15">
        <v>15</v>
      </c>
      <c r="D232" s="15" t="s">
        <v>12</v>
      </c>
      <c r="E232" s="15" t="s">
        <v>8</v>
      </c>
      <c r="F232" s="16">
        <v>0</v>
      </c>
      <c r="G232" s="20" t="str">
        <f>VLOOKUP(inputdata!$B232,MasterData[],2,TRUE)</f>
        <v>Product07</v>
      </c>
      <c r="H232" s="20" t="str">
        <f>VLOOKUP(inputdata!$B232,MasterData[],3,TRUE)</f>
        <v>Category01</v>
      </c>
      <c r="I232" s="20" t="str">
        <f>VLOOKUP(inputdata!$B232,MasterData[],4,TRUE)</f>
        <v>Lt</v>
      </c>
      <c r="J232" s="21">
        <f>VLOOKUP(inputdata!$B232,MasterData[],5,TRUE)</f>
        <v>43</v>
      </c>
      <c r="K232" s="21">
        <f>VLOOKUP(inputdata!$B232,MasterData[],6,TRUE)</f>
        <v>47.730000000000004</v>
      </c>
      <c r="L232" s="21">
        <f>inputdata!$J232*inputdata!$C232</f>
        <v>645</v>
      </c>
      <c r="M232" s="21">
        <f>inputdata!$K232*inputdata!$C232*(1-inputdata!$F232)</f>
        <v>715.95</v>
      </c>
      <c r="N232" s="22">
        <f>DAY(inputdata!$A232)</f>
        <v>8</v>
      </c>
      <c r="O232" s="22" t="str">
        <f>TEXT(inputdata!$A232,"mmm")</f>
        <v>Nov</v>
      </c>
      <c r="P232" s="22">
        <f>YEAR(inputdata!$A232)</f>
        <v>2021</v>
      </c>
    </row>
    <row r="233" spans="1:16" x14ac:dyDescent="0.25">
      <c r="A233" s="24">
        <v>44510</v>
      </c>
      <c r="B233" s="14" t="s">
        <v>20</v>
      </c>
      <c r="C233" s="15">
        <v>6</v>
      </c>
      <c r="D233" s="15" t="s">
        <v>8</v>
      </c>
      <c r="E233" s="15" t="s">
        <v>10</v>
      </c>
      <c r="F233" s="16">
        <v>0</v>
      </c>
      <c r="G233" s="17" t="str">
        <f>VLOOKUP(inputdata!$B233,MasterData[],2,TRUE)</f>
        <v>Product42</v>
      </c>
      <c r="H233" s="17" t="str">
        <f>VLOOKUP(inputdata!$B233,MasterData[],3,TRUE)</f>
        <v>Category05</v>
      </c>
      <c r="I233" s="17" t="str">
        <f>VLOOKUP(inputdata!$B233,MasterData[],4,TRUE)</f>
        <v>Ft</v>
      </c>
      <c r="J233" s="18">
        <f>VLOOKUP(inputdata!$B233,MasterData[],5,TRUE)</f>
        <v>120</v>
      </c>
      <c r="K233" s="18">
        <f>VLOOKUP(inputdata!$B233,MasterData[],6,TRUE)</f>
        <v>162</v>
      </c>
      <c r="L233" s="18">
        <f>inputdata!$J233*inputdata!$C233</f>
        <v>720</v>
      </c>
      <c r="M233" s="18">
        <f>inputdata!$K233*inputdata!$C233*(1-inputdata!$F233)</f>
        <v>972</v>
      </c>
      <c r="N233" s="19">
        <f>DAY(inputdata!$A233)</f>
        <v>10</v>
      </c>
      <c r="O233" s="19" t="str">
        <f>TEXT(inputdata!$A233,"mmm")</f>
        <v>Nov</v>
      </c>
      <c r="P233" s="19">
        <f>YEAR(inputdata!$A233)</f>
        <v>2021</v>
      </c>
    </row>
    <row r="234" spans="1:16" x14ac:dyDescent="0.25">
      <c r="A234" s="24">
        <v>44511</v>
      </c>
      <c r="B234" s="14" t="s">
        <v>27</v>
      </c>
      <c r="C234" s="15">
        <v>12</v>
      </c>
      <c r="D234" s="15" t="s">
        <v>7</v>
      </c>
      <c r="E234" s="15" t="s">
        <v>8</v>
      </c>
      <c r="F234" s="16">
        <v>0</v>
      </c>
      <c r="G234" s="20" t="str">
        <f>VLOOKUP(inputdata!$B234,MasterData[],2,TRUE)</f>
        <v>Product40</v>
      </c>
      <c r="H234" s="20" t="str">
        <f>VLOOKUP(inputdata!$B234,MasterData[],3,TRUE)</f>
        <v>Category05</v>
      </c>
      <c r="I234" s="20" t="str">
        <f>VLOOKUP(inputdata!$B234,MasterData[],4,TRUE)</f>
        <v>Kg</v>
      </c>
      <c r="J234" s="21">
        <f>VLOOKUP(inputdata!$B234,MasterData[],5,TRUE)</f>
        <v>90</v>
      </c>
      <c r="K234" s="21">
        <f>VLOOKUP(inputdata!$B234,MasterData[],6,TRUE)</f>
        <v>115.2</v>
      </c>
      <c r="L234" s="21">
        <f>inputdata!$J234*inputdata!$C234</f>
        <v>1080</v>
      </c>
      <c r="M234" s="21">
        <f>inputdata!$K234*inputdata!$C234*(1-inputdata!$F234)</f>
        <v>1382.4</v>
      </c>
      <c r="N234" s="22">
        <f>DAY(inputdata!$A234)</f>
        <v>11</v>
      </c>
      <c r="O234" s="22" t="str">
        <f>TEXT(inputdata!$A234,"mmm")</f>
        <v>Nov</v>
      </c>
      <c r="P234" s="22">
        <f>YEAR(inputdata!$A234)</f>
        <v>2021</v>
      </c>
    </row>
    <row r="235" spans="1:16" x14ac:dyDescent="0.25">
      <c r="A235" s="24">
        <v>44512</v>
      </c>
      <c r="B235" s="14" t="s">
        <v>30</v>
      </c>
      <c r="C235" s="15">
        <v>3</v>
      </c>
      <c r="D235" s="15" t="s">
        <v>8</v>
      </c>
      <c r="E235" s="15" t="s">
        <v>10</v>
      </c>
      <c r="F235" s="16">
        <v>0</v>
      </c>
      <c r="G235" s="17" t="str">
        <f>VLOOKUP(inputdata!$B235,MasterData[],2,TRUE)</f>
        <v>Product10</v>
      </c>
      <c r="H235" s="17" t="str">
        <f>VLOOKUP(inputdata!$B235,MasterData[],3,TRUE)</f>
        <v>Category02</v>
      </c>
      <c r="I235" s="17" t="str">
        <f>VLOOKUP(inputdata!$B235,MasterData[],4,TRUE)</f>
        <v>Ft</v>
      </c>
      <c r="J235" s="18">
        <f>VLOOKUP(inputdata!$B235,MasterData[],5,TRUE)</f>
        <v>148</v>
      </c>
      <c r="K235" s="18">
        <f>VLOOKUP(inputdata!$B235,MasterData[],6,TRUE)</f>
        <v>164.28</v>
      </c>
      <c r="L235" s="18">
        <f>inputdata!$J235*inputdata!$C235</f>
        <v>444</v>
      </c>
      <c r="M235" s="18">
        <f>inputdata!$K235*inputdata!$C235*(1-inputdata!$F235)</f>
        <v>492.84000000000003</v>
      </c>
      <c r="N235" s="19">
        <f>DAY(inputdata!$A235)</f>
        <v>12</v>
      </c>
      <c r="O235" s="19" t="str">
        <f>TEXT(inputdata!$A235,"mmm")</f>
        <v>Nov</v>
      </c>
      <c r="P235" s="19">
        <f>YEAR(inputdata!$A235)</f>
        <v>2021</v>
      </c>
    </row>
    <row r="236" spans="1:16" x14ac:dyDescent="0.25">
      <c r="A236" s="24">
        <v>44520</v>
      </c>
      <c r="B236" s="14" t="s">
        <v>23</v>
      </c>
      <c r="C236" s="15">
        <v>14</v>
      </c>
      <c r="D236" s="15" t="s">
        <v>8</v>
      </c>
      <c r="E236" s="15" t="s">
        <v>8</v>
      </c>
      <c r="F236" s="16">
        <v>0</v>
      </c>
      <c r="G236" s="20" t="str">
        <f>VLOOKUP(inputdata!$B236,MasterData[],2,TRUE)</f>
        <v>Product34</v>
      </c>
      <c r="H236" s="20" t="str">
        <f>VLOOKUP(inputdata!$B236,MasterData[],3,TRUE)</f>
        <v>Category04</v>
      </c>
      <c r="I236" s="20" t="str">
        <f>VLOOKUP(inputdata!$B236,MasterData[],4,TRUE)</f>
        <v>Lt</v>
      </c>
      <c r="J236" s="21">
        <f>VLOOKUP(inputdata!$B236,MasterData[],5,TRUE)</f>
        <v>55</v>
      </c>
      <c r="K236" s="21">
        <f>VLOOKUP(inputdata!$B236,MasterData[],6,TRUE)</f>
        <v>58.3</v>
      </c>
      <c r="L236" s="21">
        <f>inputdata!$J236*inputdata!$C236</f>
        <v>770</v>
      </c>
      <c r="M236" s="21">
        <f>inputdata!$K236*inputdata!$C236*(1-inputdata!$F236)</f>
        <v>816.19999999999993</v>
      </c>
      <c r="N236" s="22">
        <f>DAY(inputdata!$A236)</f>
        <v>20</v>
      </c>
      <c r="O236" s="22" t="str">
        <f>TEXT(inputdata!$A236,"mmm")</f>
        <v>Nov</v>
      </c>
      <c r="P236" s="22">
        <f>YEAR(inputdata!$A236)</f>
        <v>2021</v>
      </c>
    </row>
    <row r="237" spans="1:16" x14ac:dyDescent="0.25">
      <c r="A237" s="24">
        <v>44520</v>
      </c>
      <c r="B237" s="14" t="s">
        <v>35</v>
      </c>
      <c r="C237" s="15">
        <v>11</v>
      </c>
      <c r="D237" s="15" t="s">
        <v>8</v>
      </c>
      <c r="E237" s="15" t="s">
        <v>10</v>
      </c>
      <c r="F237" s="16">
        <v>0</v>
      </c>
      <c r="G237" s="17" t="str">
        <f>VLOOKUP(inputdata!$B237,MasterData[],2,TRUE)</f>
        <v>Product08</v>
      </c>
      <c r="H237" s="17" t="str">
        <f>VLOOKUP(inputdata!$B237,MasterData[],3,TRUE)</f>
        <v>Category01</v>
      </c>
      <c r="I237" s="17" t="str">
        <f>VLOOKUP(inputdata!$B237,MasterData[],4,TRUE)</f>
        <v>Kg</v>
      </c>
      <c r="J237" s="18">
        <f>VLOOKUP(inputdata!$B237,MasterData[],5,TRUE)</f>
        <v>83</v>
      </c>
      <c r="K237" s="18">
        <f>VLOOKUP(inputdata!$B237,MasterData[],6,TRUE)</f>
        <v>94.62</v>
      </c>
      <c r="L237" s="18">
        <f>inputdata!$J237*inputdata!$C237</f>
        <v>913</v>
      </c>
      <c r="M237" s="18">
        <f>inputdata!$K237*inputdata!$C237*(1-inputdata!$F237)</f>
        <v>1040.8200000000002</v>
      </c>
      <c r="N237" s="19">
        <f>DAY(inputdata!$A237)</f>
        <v>20</v>
      </c>
      <c r="O237" s="19" t="str">
        <f>TEXT(inputdata!$A237,"mmm")</f>
        <v>Nov</v>
      </c>
      <c r="P237" s="19">
        <f>YEAR(inputdata!$A237)</f>
        <v>2021</v>
      </c>
    </row>
    <row r="238" spans="1:16" x14ac:dyDescent="0.25">
      <c r="A238" s="24">
        <v>44521</v>
      </c>
      <c r="B238" s="14" t="s">
        <v>19</v>
      </c>
      <c r="C238" s="15">
        <v>1</v>
      </c>
      <c r="D238" s="15" t="s">
        <v>7</v>
      </c>
      <c r="E238" s="15" t="s">
        <v>8</v>
      </c>
      <c r="F238" s="16">
        <v>0</v>
      </c>
      <c r="G238" s="20" t="str">
        <f>VLOOKUP(inputdata!$B238,MasterData[],2,TRUE)</f>
        <v>Product14</v>
      </c>
      <c r="H238" s="20" t="str">
        <f>VLOOKUP(inputdata!$B238,MasterData[],3,TRUE)</f>
        <v>Category02</v>
      </c>
      <c r="I238" s="20" t="str">
        <f>VLOOKUP(inputdata!$B238,MasterData[],4,TRUE)</f>
        <v>Kg</v>
      </c>
      <c r="J238" s="21">
        <f>VLOOKUP(inputdata!$B238,MasterData[],5,TRUE)</f>
        <v>112</v>
      </c>
      <c r="K238" s="21">
        <f>VLOOKUP(inputdata!$B238,MasterData[],6,TRUE)</f>
        <v>146.72</v>
      </c>
      <c r="L238" s="21">
        <f>inputdata!$J238*inputdata!$C238</f>
        <v>112</v>
      </c>
      <c r="M238" s="21">
        <f>inputdata!$K238*inputdata!$C238*(1-inputdata!$F238)</f>
        <v>146.72</v>
      </c>
      <c r="N238" s="22">
        <f>DAY(inputdata!$A238)</f>
        <v>21</v>
      </c>
      <c r="O238" s="22" t="str">
        <f>TEXT(inputdata!$A238,"mmm")</f>
        <v>Nov</v>
      </c>
      <c r="P238" s="22">
        <f>YEAR(inputdata!$A238)</f>
        <v>2021</v>
      </c>
    </row>
    <row r="239" spans="1:16" x14ac:dyDescent="0.25">
      <c r="A239" s="24">
        <v>44521</v>
      </c>
      <c r="B239" s="14" t="s">
        <v>25</v>
      </c>
      <c r="C239" s="15">
        <v>1</v>
      </c>
      <c r="D239" s="15" t="s">
        <v>8</v>
      </c>
      <c r="E239" s="15" t="s">
        <v>10</v>
      </c>
      <c r="F239" s="16">
        <v>0</v>
      </c>
      <c r="G239" s="17" t="str">
        <f>VLOOKUP(inputdata!$B239,MasterData[],2,TRUE)</f>
        <v>Product06</v>
      </c>
      <c r="H239" s="17" t="str">
        <f>VLOOKUP(inputdata!$B239,MasterData[],3,TRUE)</f>
        <v>Category01</v>
      </c>
      <c r="I239" s="17" t="str">
        <f>VLOOKUP(inputdata!$B239,MasterData[],4,TRUE)</f>
        <v>Kg</v>
      </c>
      <c r="J239" s="18">
        <f>VLOOKUP(inputdata!$B239,MasterData[],5,TRUE)</f>
        <v>75</v>
      </c>
      <c r="K239" s="18">
        <f>VLOOKUP(inputdata!$B239,MasterData[],6,TRUE)</f>
        <v>85.5</v>
      </c>
      <c r="L239" s="18">
        <f>inputdata!$J239*inputdata!$C239</f>
        <v>75</v>
      </c>
      <c r="M239" s="18">
        <f>inputdata!$K239*inputdata!$C239*(1-inputdata!$F239)</f>
        <v>85.5</v>
      </c>
      <c r="N239" s="19">
        <f>DAY(inputdata!$A239)</f>
        <v>21</v>
      </c>
      <c r="O239" s="19" t="str">
        <f>TEXT(inputdata!$A239,"mmm")</f>
        <v>Nov</v>
      </c>
      <c r="P239" s="19">
        <f>YEAR(inputdata!$A239)</f>
        <v>2021</v>
      </c>
    </row>
    <row r="240" spans="1:16" x14ac:dyDescent="0.25">
      <c r="A240" s="24">
        <v>44527</v>
      </c>
      <c r="B240" s="14" t="s">
        <v>45</v>
      </c>
      <c r="C240" s="15">
        <v>8</v>
      </c>
      <c r="D240" s="15" t="s">
        <v>8</v>
      </c>
      <c r="E240" s="15" t="s">
        <v>8</v>
      </c>
      <c r="F240" s="16">
        <v>0</v>
      </c>
      <c r="G240" s="20" t="str">
        <f>VLOOKUP(inputdata!$B240,MasterData[],2,TRUE)</f>
        <v>Product12</v>
      </c>
      <c r="H240" s="20" t="str">
        <f>VLOOKUP(inputdata!$B240,MasterData[],3,TRUE)</f>
        <v>Category02</v>
      </c>
      <c r="I240" s="20" t="str">
        <f>VLOOKUP(inputdata!$B240,MasterData[],4,TRUE)</f>
        <v>Kg</v>
      </c>
      <c r="J240" s="21">
        <f>VLOOKUP(inputdata!$B240,MasterData[],5,TRUE)</f>
        <v>73</v>
      </c>
      <c r="K240" s="21">
        <f>VLOOKUP(inputdata!$B240,MasterData[],6,TRUE)</f>
        <v>94.17</v>
      </c>
      <c r="L240" s="21">
        <f>inputdata!$J240*inputdata!$C240</f>
        <v>584</v>
      </c>
      <c r="M240" s="21">
        <f>inputdata!$K240*inputdata!$C240*(1-inputdata!$F240)</f>
        <v>753.36</v>
      </c>
      <c r="N240" s="22">
        <f>DAY(inputdata!$A240)</f>
        <v>27</v>
      </c>
      <c r="O240" s="22" t="str">
        <f>TEXT(inputdata!$A240,"mmm")</f>
        <v>Nov</v>
      </c>
      <c r="P240" s="22">
        <f>YEAR(inputdata!$A240)</f>
        <v>2021</v>
      </c>
    </row>
    <row r="241" spans="1:16" x14ac:dyDescent="0.25">
      <c r="A241" s="24">
        <v>44528</v>
      </c>
      <c r="B241" s="14" t="s">
        <v>27</v>
      </c>
      <c r="C241" s="15">
        <v>2</v>
      </c>
      <c r="D241" s="15" t="s">
        <v>12</v>
      </c>
      <c r="E241" s="15" t="s">
        <v>10</v>
      </c>
      <c r="F241" s="16">
        <v>0</v>
      </c>
      <c r="G241" s="17" t="str">
        <f>VLOOKUP(inputdata!$B241,MasterData[],2,TRUE)</f>
        <v>Product40</v>
      </c>
      <c r="H241" s="17" t="str">
        <f>VLOOKUP(inputdata!$B241,MasterData[],3,TRUE)</f>
        <v>Category05</v>
      </c>
      <c r="I241" s="17" t="str">
        <f>VLOOKUP(inputdata!$B241,MasterData[],4,TRUE)</f>
        <v>Kg</v>
      </c>
      <c r="J241" s="18">
        <f>VLOOKUP(inputdata!$B241,MasterData[],5,TRUE)</f>
        <v>90</v>
      </c>
      <c r="K241" s="18">
        <f>VLOOKUP(inputdata!$B241,MasterData[],6,TRUE)</f>
        <v>115.2</v>
      </c>
      <c r="L241" s="18">
        <f>inputdata!$J241*inputdata!$C241</f>
        <v>180</v>
      </c>
      <c r="M241" s="18">
        <f>inputdata!$K241*inputdata!$C241*(1-inputdata!$F241)</f>
        <v>230.4</v>
      </c>
      <c r="N241" s="19">
        <f>DAY(inputdata!$A241)</f>
        <v>28</v>
      </c>
      <c r="O241" s="19" t="str">
        <f>TEXT(inputdata!$A241,"mmm")</f>
        <v>Nov</v>
      </c>
      <c r="P241" s="19">
        <f>YEAR(inputdata!$A241)</f>
        <v>2021</v>
      </c>
    </row>
    <row r="242" spans="1:16" x14ac:dyDescent="0.25">
      <c r="A242" s="24">
        <v>44530</v>
      </c>
      <c r="B242" s="14" t="s">
        <v>44</v>
      </c>
      <c r="C242" s="15">
        <v>15</v>
      </c>
      <c r="D242" s="15" t="s">
        <v>12</v>
      </c>
      <c r="E242" s="15" t="s">
        <v>8</v>
      </c>
      <c r="F242" s="16">
        <v>0</v>
      </c>
      <c r="G242" s="20" t="str">
        <f>VLOOKUP(inputdata!$B242,MasterData[],2,TRUE)</f>
        <v>Product39</v>
      </c>
      <c r="H242" s="20" t="str">
        <f>VLOOKUP(inputdata!$B242,MasterData[],3,TRUE)</f>
        <v>Category05</v>
      </c>
      <c r="I242" s="20" t="str">
        <f>VLOOKUP(inputdata!$B242,MasterData[],4,TRUE)</f>
        <v>No.</v>
      </c>
      <c r="J242" s="21">
        <f>VLOOKUP(inputdata!$B242,MasterData[],5,TRUE)</f>
        <v>37</v>
      </c>
      <c r="K242" s="21">
        <f>VLOOKUP(inputdata!$B242,MasterData[],6,TRUE)</f>
        <v>42.55</v>
      </c>
      <c r="L242" s="21">
        <f>inputdata!$J242*inputdata!$C242</f>
        <v>555</v>
      </c>
      <c r="M242" s="21">
        <f>inputdata!$K242*inputdata!$C242*(1-inputdata!$F242)</f>
        <v>638.25</v>
      </c>
      <c r="N242" s="22">
        <f>DAY(inputdata!$A242)</f>
        <v>30</v>
      </c>
      <c r="O242" s="22" t="str">
        <f>TEXT(inputdata!$A242,"mmm")</f>
        <v>Nov</v>
      </c>
      <c r="P242" s="22">
        <f>YEAR(inputdata!$A242)</f>
        <v>2021</v>
      </c>
    </row>
    <row r="243" spans="1:16" x14ac:dyDescent="0.25">
      <c r="A243" s="24">
        <v>44532</v>
      </c>
      <c r="B243" s="14" t="s">
        <v>31</v>
      </c>
      <c r="C243" s="15">
        <v>10</v>
      </c>
      <c r="D243" s="15" t="s">
        <v>12</v>
      </c>
      <c r="E243" s="15" t="s">
        <v>10</v>
      </c>
      <c r="F243" s="16">
        <v>0</v>
      </c>
      <c r="G243" s="17" t="str">
        <f>VLOOKUP(inputdata!$B243,MasterData[],2,TRUE)</f>
        <v>Product16</v>
      </c>
      <c r="H243" s="17" t="str">
        <f>VLOOKUP(inputdata!$B243,MasterData[],3,TRUE)</f>
        <v>Category02</v>
      </c>
      <c r="I243" s="17" t="str">
        <f>VLOOKUP(inputdata!$B243,MasterData[],4,TRUE)</f>
        <v>No.</v>
      </c>
      <c r="J243" s="18">
        <f>VLOOKUP(inputdata!$B243,MasterData[],5,TRUE)</f>
        <v>13</v>
      </c>
      <c r="K243" s="18">
        <f>VLOOKUP(inputdata!$B243,MasterData[],6,TRUE)</f>
        <v>16.64</v>
      </c>
      <c r="L243" s="18">
        <f>inputdata!$J243*inputdata!$C243</f>
        <v>130</v>
      </c>
      <c r="M243" s="18">
        <f>inputdata!$K243*inputdata!$C243*(1-inputdata!$F243)</f>
        <v>166.4</v>
      </c>
      <c r="N243" s="19">
        <f>DAY(inputdata!$A243)</f>
        <v>2</v>
      </c>
      <c r="O243" s="19" t="str">
        <f>TEXT(inputdata!$A243,"mmm")</f>
        <v>Dec</v>
      </c>
      <c r="P243" s="19">
        <f>YEAR(inputdata!$A243)</f>
        <v>2021</v>
      </c>
    </row>
    <row r="244" spans="1:16" x14ac:dyDescent="0.25">
      <c r="A244" s="24">
        <v>44533</v>
      </c>
      <c r="B244" s="14" t="s">
        <v>23</v>
      </c>
      <c r="C244" s="15">
        <v>2</v>
      </c>
      <c r="D244" s="15" t="s">
        <v>8</v>
      </c>
      <c r="E244" s="15" t="s">
        <v>10</v>
      </c>
      <c r="F244" s="16">
        <v>0</v>
      </c>
      <c r="G244" s="20" t="str">
        <f>VLOOKUP(inputdata!$B244,MasterData[],2,TRUE)</f>
        <v>Product34</v>
      </c>
      <c r="H244" s="20" t="str">
        <f>VLOOKUP(inputdata!$B244,MasterData[],3,TRUE)</f>
        <v>Category04</v>
      </c>
      <c r="I244" s="20" t="str">
        <f>VLOOKUP(inputdata!$B244,MasterData[],4,TRUE)</f>
        <v>Lt</v>
      </c>
      <c r="J244" s="21">
        <f>VLOOKUP(inputdata!$B244,MasterData[],5,TRUE)</f>
        <v>55</v>
      </c>
      <c r="K244" s="21">
        <f>VLOOKUP(inputdata!$B244,MasterData[],6,TRUE)</f>
        <v>58.3</v>
      </c>
      <c r="L244" s="21">
        <f>inputdata!$J244*inputdata!$C244</f>
        <v>110</v>
      </c>
      <c r="M244" s="21">
        <f>inputdata!$K244*inputdata!$C244*(1-inputdata!$F244)</f>
        <v>116.6</v>
      </c>
      <c r="N244" s="22">
        <f>DAY(inputdata!$A244)</f>
        <v>3</v>
      </c>
      <c r="O244" s="22" t="str">
        <f>TEXT(inputdata!$A244,"mmm")</f>
        <v>Dec</v>
      </c>
      <c r="P244" s="22">
        <f>YEAR(inputdata!$A244)</f>
        <v>2021</v>
      </c>
    </row>
    <row r="245" spans="1:16" x14ac:dyDescent="0.25">
      <c r="A245" s="24">
        <v>44533</v>
      </c>
      <c r="B245" s="14" t="s">
        <v>50</v>
      </c>
      <c r="C245" s="15">
        <v>8</v>
      </c>
      <c r="D245" s="15" t="s">
        <v>8</v>
      </c>
      <c r="E245" s="15" t="s">
        <v>8</v>
      </c>
      <c r="F245" s="16">
        <v>0</v>
      </c>
      <c r="G245" s="17" t="str">
        <f>VLOOKUP(inputdata!$B245,MasterData[],2,TRUE)</f>
        <v>Product19</v>
      </c>
      <c r="H245" s="17" t="str">
        <f>VLOOKUP(inputdata!$B245,MasterData[],3,TRUE)</f>
        <v>Category02</v>
      </c>
      <c r="I245" s="17" t="str">
        <f>VLOOKUP(inputdata!$B245,MasterData[],4,TRUE)</f>
        <v>Ft</v>
      </c>
      <c r="J245" s="18">
        <f>VLOOKUP(inputdata!$B245,MasterData[],5,TRUE)</f>
        <v>150</v>
      </c>
      <c r="K245" s="18">
        <f>VLOOKUP(inputdata!$B245,MasterData[],6,TRUE)</f>
        <v>210</v>
      </c>
      <c r="L245" s="18">
        <f>inputdata!$J245*inputdata!$C245</f>
        <v>1200</v>
      </c>
      <c r="M245" s="18">
        <f>inputdata!$K245*inputdata!$C245*(1-inputdata!$F245)</f>
        <v>1680</v>
      </c>
      <c r="N245" s="19">
        <f>DAY(inputdata!$A245)</f>
        <v>3</v>
      </c>
      <c r="O245" s="19" t="str">
        <f>TEXT(inputdata!$A245,"mmm")</f>
        <v>Dec</v>
      </c>
      <c r="P245" s="19">
        <f>YEAR(inputdata!$A245)</f>
        <v>2021</v>
      </c>
    </row>
    <row r="246" spans="1:16" x14ac:dyDescent="0.25">
      <c r="A246" s="24">
        <v>44535</v>
      </c>
      <c r="B246" s="14" t="s">
        <v>13</v>
      </c>
      <c r="C246" s="15">
        <v>15</v>
      </c>
      <c r="D246" s="15" t="s">
        <v>12</v>
      </c>
      <c r="E246" s="15" t="s">
        <v>10</v>
      </c>
      <c r="F246" s="16">
        <v>0</v>
      </c>
      <c r="G246" s="20" t="str">
        <f>VLOOKUP(inputdata!$B246,MasterData[],2,TRUE)</f>
        <v>Product04</v>
      </c>
      <c r="H246" s="20" t="str">
        <f>VLOOKUP(inputdata!$B246,MasterData[],3,TRUE)</f>
        <v>Category01</v>
      </c>
      <c r="I246" s="20" t="str">
        <f>VLOOKUP(inputdata!$B246,MasterData[],4,TRUE)</f>
        <v>Lt</v>
      </c>
      <c r="J246" s="21">
        <f>VLOOKUP(inputdata!$B246,MasterData[],5,TRUE)</f>
        <v>44</v>
      </c>
      <c r="K246" s="21">
        <f>VLOOKUP(inputdata!$B246,MasterData[],6,TRUE)</f>
        <v>48.84</v>
      </c>
      <c r="L246" s="21">
        <f>inputdata!$J246*inputdata!$C246</f>
        <v>660</v>
      </c>
      <c r="M246" s="21">
        <f>inputdata!$K246*inputdata!$C246*(1-inputdata!$F246)</f>
        <v>732.6</v>
      </c>
      <c r="N246" s="22">
        <f>DAY(inputdata!$A246)</f>
        <v>5</v>
      </c>
      <c r="O246" s="22" t="str">
        <f>TEXT(inputdata!$A246,"mmm")</f>
        <v>Dec</v>
      </c>
      <c r="P246" s="22">
        <f>YEAR(inputdata!$A246)</f>
        <v>2021</v>
      </c>
    </row>
    <row r="247" spans="1:16" x14ac:dyDescent="0.25">
      <c r="A247" s="24">
        <v>44535</v>
      </c>
      <c r="B247" s="14" t="s">
        <v>30</v>
      </c>
      <c r="C247" s="15">
        <v>1</v>
      </c>
      <c r="D247" s="15" t="s">
        <v>12</v>
      </c>
      <c r="E247" s="15" t="s">
        <v>8</v>
      </c>
      <c r="F247" s="16">
        <v>0</v>
      </c>
      <c r="G247" s="17" t="str">
        <f>VLOOKUP(inputdata!$B247,MasterData[],2,TRUE)</f>
        <v>Product10</v>
      </c>
      <c r="H247" s="17" t="str">
        <f>VLOOKUP(inputdata!$B247,MasterData[],3,TRUE)</f>
        <v>Category02</v>
      </c>
      <c r="I247" s="17" t="str">
        <f>VLOOKUP(inputdata!$B247,MasterData[],4,TRUE)</f>
        <v>Ft</v>
      </c>
      <c r="J247" s="18">
        <f>VLOOKUP(inputdata!$B247,MasterData[],5,TRUE)</f>
        <v>148</v>
      </c>
      <c r="K247" s="18">
        <f>VLOOKUP(inputdata!$B247,MasterData[],6,TRUE)</f>
        <v>164.28</v>
      </c>
      <c r="L247" s="18">
        <f>inputdata!$J247*inputdata!$C247</f>
        <v>148</v>
      </c>
      <c r="M247" s="18">
        <f>inputdata!$K247*inputdata!$C247*(1-inputdata!$F247)</f>
        <v>164.28</v>
      </c>
      <c r="N247" s="19">
        <f>DAY(inputdata!$A247)</f>
        <v>5</v>
      </c>
      <c r="O247" s="19" t="str">
        <f>TEXT(inputdata!$A247,"mmm")</f>
        <v>Dec</v>
      </c>
      <c r="P247" s="19">
        <f>YEAR(inputdata!$A247)</f>
        <v>2021</v>
      </c>
    </row>
    <row r="248" spans="1:16" x14ac:dyDescent="0.25">
      <c r="A248" s="24">
        <v>44537</v>
      </c>
      <c r="B248" s="14" t="s">
        <v>11</v>
      </c>
      <c r="C248" s="15">
        <v>8</v>
      </c>
      <c r="D248" s="15" t="s">
        <v>12</v>
      </c>
      <c r="E248" s="15" t="s">
        <v>8</v>
      </c>
      <c r="F248" s="16">
        <v>0</v>
      </c>
      <c r="G248" s="20" t="str">
        <f>VLOOKUP(inputdata!$B248,MasterData[],2,TRUE)</f>
        <v>Product13</v>
      </c>
      <c r="H248" s="20" t="str">
        <f>VLOOKUP(inputdata!$B248,MasterData[],3,TRUE)</f>
        <v>Category02</v>
      </c>
      <c r="I248" s="20" t="str">
        <f>VLOOKUP(inputdata!$B248,MasterData[],4,TRUE)</f>
        <v>Kg</v>
      </c>
      <c r="J248" s="21">
        <f>VLOOKUP(inputdata!$B248,MasterData[],5,TRUE)</f>
        <v>112</v>
      </c>
      <c r="K248" s="21">
        <f>VLOOKUP(inputdata!$B248,MasterData[],6,TRUE)</f>
        <v>122.08</v>
      </c>
      <c r="L248" s="21">
        <f>inputdata!$J248*inputdata!$C248</f>
        <v>896</v>
      </c>
      <c r="M248" s="21">
        <f>inputdata!$K248*inputdata!$C248*(1-inputdata!$F248)</f>
        <v>976.64</v>
      </c>
      <c r="N248" s="22">
        <f>DAY(inputdata!$A248)</f>
        <v>7</v>
      </c>
      <c r="O248" s="22" t="str">
        <f>TEXT(inputdata!$A248,"mmm")</f>
        <v>Dec</v>
      </c>
      <c r="P248" s="22">
        <f>YEAR(inputdata!$A248)</f>
        <v>2021</v>
      </c>
    </row>
    <row r="249" spans="1:16" x14ac:dyDescent="0.25">
      <c r="A249" s="24">
        <v>44538</v>
      </c>
      <c r="B249" s="14" t="s">
        <v>21</v>
      </c>
      <c r="C249" s="15">
        <v>14</v>
      </c>
      <c r="D249" s="15" t="s">
        <v>12</v>
      </c>
      <c r="E249" s="15" t="s">
        <v>8</v>
      </c>
      <c r="F249" s="16">
        <v>0</v>
      </c>
      <c r="G249" s="17" t="str">
        <f>VLOOKUP(inputdata!$B249,MasterData[],2,TRUE)</f>
        <v>Product44</v>
      </c>
      <c r="H249" s="17" t="str">
        <f>VLOOKUP(inputdata!$B249,MasterData[],3,TRUE)</f>
        <v>Category05</v>
      </c>
      <c r="I249" s="17" t="str">
        <f>VLOOKUP(inputdata!$B249,MasterData[],4,TRUE)</f>
        <v>Kg</v>
      </c>
      <c r="J249" s="18">
        <f>VLOOKUP(inputdata!$B249,MasterData[],5,TRUE)</f>
        <v>76</v>
      </c>
      <c r="K249" s="18">
        <f>VLOOKUP(inputdata!$B249,MasterData[],6,TRUE)</f>
        <v>82.08</v>
      </c>
      <c r="L249" s="18">
        <f>inputdata!$J249*inputdata!$C249</f>
        <v>1064</v>
      </c>
      <c r="M249" s="18">
        <f>inputdata!$K249*inputdata!$C249*(1-inputdata!$F249)</f>
        <v>1149.1199999999999</v>
      </c>
      <c r="N249" s="19">
        <f>DAY(inputdata!$A249)</f>
        <v>8</v>
      </c>
      <c r="O249" s="19" t="str">
        <f>TEXT(inputdata!$A249,"mmm")</f>
        <v>Dec</v>
      </c>
      <c r="P249" s="19">
        <f>YEAR(inputdata!$A249)</f>
        <v>2021</v>
      </c>
    </row>
    <row r="250" spans="1:16" x14ac:dyDescent="0.25">
      <c r="A250" s="24">
        <v>44544</v>
      </c>
      <c r="B250" s="14" t="s">
        <v>20</v>
      </c>
      <c r="C250" s="15">
        <v>4</v>
      </c>
      <c r="D250" s="15" t="s">
        <v>12</v>
      </c>
      <c r="E250" s="15" t="s">
        <v>8</v>
      </c>
      <c r="F250" s="16">
        <v>0</v>
      </c>
      <c r="G250" s="20" t="str">
        <f>VLOOKUP(inputdata!$B250,MasterData[],2,TRUE)</f>
        <v>Product42</v>
      </c>
      <c r="H250" s="20" t="str">
        <f>VLOOKUP(inputdata!$B250,MasterData[],3,TRUE)</f>
        <v>Category05</v>
      </c>
      <c r="I250" s="20" t="str">
        <f>VLOOKUP(inputdata!$B250,MasterData[],4,TRUE)</f>
        <v>Ft</v>
      </c>
      <c r="J250" s="21">
        <f>VLOOKUP(inputdata!$B250,MasterData[],5,TRUE)</f>
        <v>120</v>
      </c>
      <c r="K250" s="21">
        <f>VLOOKUP(inputdata!$B250,MasterData[],6,TRUE)</f>
        <v>162</v>
      </c>
      <c r="L250" s="21">
        <f>inputdata!$J250*inputdata!$C250</f>
        <v>480</v>
      </c>
      <c r="M250" s="21">
        <f>inputdata!$K250*inputdata!$C250*(1-inputdata!$F250)</f>
        <v>648</v>
      </c>
      <c r="N250" s="22">
        <f>DAY(inputdata!$A250)</f>
        <v>14</v>
      </c>
      <c r="O250" s="22" t="str">
        <f>TEXT(inputdata!$A250,"mmm")</f>
        <v>Dec</v>
      </c>
      <c r="P250" s="22">
        <f>YEAR(inputdata!$A250)</f>
        <v>2021</v>
      </c>
    </row>
    <row r="251" spans="1:16" x14ac:dyDescent="0.25">
      <c r="A251" s="24">
        <v>44548</v>
      </c>
      <c r="B251" s="14" t="s">
        <v>16</v>
      </c>
      <c r="C251" s="15">
        <v>2</v>
      </c>
      <c r="D251" s="15" t="s">
        <v>12</v>
      </c>
      <c r="E251" s="15" t="s">
        <v>10</v>
      </c>
      <c r="F251" s="16">
        <v>0</v>
      </c>
      <c r="G251" s="17" t="str">
        <f>VLOOKUP(inputdata!$B251,MasterData[],2,TRUE)</f>
        <v>Product03</v>
      </c>
      <c r="H251" s="17" t="str">
        <f>VLOOKUP(inputdata!$B251,MasterData[],3,TRUE)</f>
        <v>Category01</v>
      </c>
      <c r="I251" s="17" t="str">
        <f>VLOOKUP(inputdata!$B251,MasterData[],4,TRUE)</f>
        <v>Kg</v>
      </c>
      <c r="J251" s="18">
        <f>VLOOKUP(inputdata!$B251,MasterData[],5,TRUE)</f>
        <v>71</v>
      </c>
      <c r="K251" s="18">
        <f>VLOOKUP(inputdata!$B251,MasterData[],6,TRUE)</f>
        <v>80.94</v>
      </c>
      <c r="L251" s="18">
        <f>inputdata!$J251*inputdata!$C251</f>
        <v>142</v>
      </c>
      <c r="M251" s="18">
        <f>inputdata!$K251*inputdata!$C251*(1-inputdata!$F251)</f>
        <v>161.88</v>
      </c>
      <c r="N251" s="19">
        <f>DAY(inputdata!$A251)</f>
        <v>18</v>
      </c>
      <c r="O251" s="19" t="str">
        <f>TEXT(inputdata!$A251,"mmm")</f>
        <v>Dec</v>
      </c>
      <c r="P251" s="19">
        <f>YEAR(inputdata!$A251)</f>
        <v>2021</v>
      </c>
    </row>
    <row r="252" spans="1:16" x14ac:dyDescent="0.25">
      <c r="A252" s="24">
        <v>44548</v>
      </c>
      <c r="B252" s="14" t="s">
        <v>32</v>
      </c>
      <c r="C252" s="15">
        <v>8</v>
      </c>
      <c r="D252" s="15" t="s">
        <v>8</v>
      </c>
      <c r="E252" s="15" t="s">
        <v>10</v>
      </c>
      <c r="F252" s="16">
        <v>0</v>
      </c>
      <c r="G252" s="20" t="str">
        <f>VLOOKUP(inputdata!$B252,MasterData[],2,TRUE)</f>
        <v>Product22</v>
      </c>
      <c r="H252" s="20" t="str">
        <f>VLOOKUP(inputdata!$B252,MasterData[],3,TRUE)</f>
        <v>Category03</v>
      </c>
      <c r="I252" s="20" t="str">
        <f>VLOOKUP(inputdata!$B252,MasterData[],4,TRUE)</f>
        <v>Ft</v>
      </c>
      <c r="J252" s="21">
        <f>VLOOKUP(inputdata!$B252,MasterData[],5,TRUE)</f>
        <v>121</v>
      </c>
      <c r="K252" s="21">
        <f>VLOOKUP(inputdata!$B252,MasterData[],6,TRUE)</f>
        <v>141.57</v>
      </c>
      <c r="L252" s="21">
        <f>inputdata!$J252*inputdata!$C252</f>
        <v>968</v>
      </c>
      <c r="M252" s="21">
        <f>inputdata!$K252*inputdata!$C252*(1-inputdata!$F252)</f>
        <v>1132.56</v>
      </c>
      <c r="N252" s="22">
        <f>DAY(inputdata!$A252)</f>
        <v>18</v>
      </c>
      <c r="O252" s="22" t="str">
        <f>TEXT(inputdata!$A252,"mmm")</f>
        <v>Dec</v>
      </c>
      <c r="P252" s="22">
        <f>YEAR(inputdata!$A252)</f>
        <v>2021</v>
      </c>
    </row>
    <row r="253" spans="1:16" x14ac:dyDescent="0.25">
      <c r="A253" s="24">
        <v>44549</v>
      </c>
      <c r="B253" s="14" t="s">
        <v>22</v>
      </c>
      <c r="C253" s="15">
        <v>12</v>
      </c>
      <c r="D253" s="15" t="s">
        <v>12</v>
      </c>
      <c r="E253" s="15" t="s">
        <v>8</v>
      </c>
      <c r="F253" s="16">
        <v>0</v>
      </c>
      <c r="G253" s="17" t="str">
        <f>VLOOKUP(inputdata!$B253,MasterData[],2,TRUE)</f>
        <v>Product23</v>
      </c>
      <c r="H253" s="17" t="str">
        <f>VLOOKUP(inputdata!$B253,MasterData[],3,TRUE)</f>
        <v>Category03</v>
      </c>
      <c r="I253" s="17" t="str">
        <f>VLOOKUP(inputdata!$B253,MasterData[],4,TRUE)</f>
        <v>Ft</v>
      </c>
      <c r="J253" s="18">
        <f>VLOOKUP(inputdata!$B253,MasterData[],5,TRUE)</f>
        <v>141</v>
      </c>
      <c r="K253" s="18">
        <f>VLOOKUP(inputdata!$B253,MasterData[],6,TRUE)</f>
        <v>149.46</v>
      </c>
      <c r="L253" s="18">
        <f>inputdata!$J253*inputdata!$C253</f>
        <v>1692</v>
      </c>
      <c r="M253" s="18">
        <f>inputdata!$K253*inputdata!$C253*(1-inputdata!$F253)</f>
        <v>1793.52</v>
      </c>
      <c r="N253" s="19">
        <f>DAY(inputdata!$A253)</f>
        <v>19</v>
      </c>
      <c r="O253" s="19" t="str">
        <f>TEXT(inputdata!$A253,"mmm")</f>
        <v>Dec</v>
      </c>
      <c r="P253" s="19">
        <f>YEAR(inputdata!$A253)</f>
        <v>2021</v>
      </c>
    </row>
    <row r="254" spans="1:16" x14ac:dyDescent="0.25">
      <c r="A254" s="24">
        <v>44549</v>
      </c>
      <c r="B254" s="14" t="s">
        <v>29</v>
      </c>
      <c r="C254" s="15">
        <v>3</v>
      </c>
      <c r="D254" s="15" t="s">
        <v>7</v>
      </c>
      <c r="E254" s="15" t="s">
        <v>8</v>
      </c>
      <c r="F254" s="16">
        <v>0</v>
      </c>
      <c r="G254" s="20" t="str">
        <f>VLOOKUP(inputdata!$B254,MasterData[],2,TRUE)</f>
        <v>Product29</v>
      </c>
      <c r="H254" s="20" t="str">
        <f>VLOOKUP(inputdata!$B254,MasterData[],3,TRUE)</f>
        <v>Category04</v>
      </c>
      <c r="I254" s="20" t="str">
        <f>VLOOKUP(inputdata!$B254,MasterData[],4,TRUE)</f>
        <v>Lt</v>
      </c>
      <c r="J254" s="21">
        <f>VLOOKUP(inputdata!$B254,MasterData[],5,TRUE)</f>
        <v>47</v>
      </c>
      <c r="K254" s="21">
        <f>VLOOKUP(inputdata!$B254,MasterData[],6,TRUE)</f>
        <v>53.11</v>
      </c>
      <c r="L254" s="21">
        <f>inputdata!$J254*inputdata!$C254</f>
        <v>141</v>
      </c>
      <c r="M254" s="21">
        <f>inputdata!$K254*inputdata!$C254*(1-inputdata!$F254)</f>
        <v>159.32999999999998</v>
      </c>
      <c r="N254" s="22">
        <f>DAY(inputdata!$A254)</f>
        <v>19</v>
      </c>
      <c r="O254" s="22" t="str">
        <f>TEXT(inputdata!$A254,"mmm")</f>
        <v>Dec</v>
      </c>
      <c r="P254" s="22">
        <f>YEAR(inputdata!$A254)</f>
        <v>2021</v>
      </c>
    </row>
    <row r="255" spans="1:16" x14ac:dyDescent="0.25">
      <c r="A255" s="24">
        <v>44549</v>
      </c>
      <c r="B255" s="14" t="s">
        <v>41</v>
      </c>
      <c r="C255" s="15">
        <v>10</v>
      </c>
      <c r="D255" s="15" t="s">
        <v>8</v>
      </c>
      <c r="E255" s="15" t="s">
        <v>8</v>
      </c>
      <c r="F255" s="16">
        <v>0</v>
      </c>
      <c r="G255" s="17" t="str">
        <f>VLOOKUP(inputdata!$B255,MasterData[],2,TRUE)</f>
        <v>Product11</v>
      </c>
      <c r="H255" s="17" t="str">
        <f>VLOOKUP(inputdata!$B255,MasterData[],3,TRUE)</f>
        <v>Category02</v>
      </c>
      <c r="I255" s="17" t="str">
        <f>VLOOKUP(inputdata!$B255,MasterData[],4,TRUE)</f>
        <v>Lt</v>
      </c>
      <c r="J255" s="18">
        <f>VLOOKUP(inputdata!$B255,MasterData[],5,TRUE)</f>
        <v>44</v>
      </c>
      <c r="K255" s="18">
        <f>VLOOKUP(inputdata!$B255,MasterData[],6,TRUE)</f>
        <v>48.4</v>
      </c>
      <c r="L255" s="18">
        <f>inputdata!$J255*inputdata!$C255</f>
        <v>440</v>
      </c>
      <c r="M255" s="18">
        <f>inputdata!$K255*inputdata!$C255*(1-inputdata!$F255)</f>
        <v>484</v>
      </c>
      <c r="N255" s="19">
        <f>DAY(inputdata!$A255)</f>
        <v>19</v>
      </c>
      <c r="O255" s="19" t="str">
        <f>TEXT(inputdata!$A255,"mmm")</f>
        <v>Dec</v>
      </c>
      <c r="P255" s="19">
        <f>YEAR(inputdata!$A255)</f>
        <v>2021</v>
      </c>
    </row>
    <row r="256" spans="1:16" x14ac:dyDescent="0.25">
      <c r="A256" s="24">
        <v>44550</v>
      </c>
      <c r="B256" s="14" t="s">
        <v>45</v>
      </c>
      <c r="C256" s="15">
        <v>14</v>
      </c>
      <c r="D256" s="15" t="s">
        <v>12</v>
      </c>
      <c r="E256" s="15" t="s">
        <v>8</v>
      </c>
      <c r="F256" s="16">
        <v>0</v>
      </c>
      <c r="G256" s="20" t="str">
        <f>VLOOKUP(inputdata!$B256,MasterData[],2,TRUE)</f>
        <v>Product12</v>
      </c>
      <c r="H256" s="20" t="str">
        <f>VLOOKUP(inputdata!$B256,MasterData[],3,TRUE)</f>
        <v>Category02</v>
      </c>
      <c r="I256" s="20" t="str">
        <f>VLOOKUP(inputdata!$B256,MasterData[],4,TRUE)</f>
        <v>Kg</v>
      </c>
      <c r="J256" s="21">
        <f>VLOOKUP(inputdata!$B256,MasterData[],5,TRUE)</f>
        <v>73</v>
      </c>
      <c r="K256" s="21">
        <f>VLOOKUP(inputdata!$B256,MasterData[],6,TRUE)</f>
        <v>94.17</v>
      </c>
      <c r="L256" s="21">
        <f>inputdata!$J256*inputdata!$C256</f>
        <v>1022</v>
      </c>
      <c r="M256" s="21">
        <f>inputdata!$K256*inputdata!$C256*(1-inputdata!$F256)</f>
        <v>1318.38</v>
      </c>
      <c r="N256" s="22">
        <f>DAY(inputdata!$A256)</f>
        <v>20</v>
      </c>
      <c r="O256" s="22" t="str">
        <f>TEXT(inputdata!$A256,"mmm")</f>
        <v>Dec</v>
      </c>
      <c r="P256" s="22">
        <f>YEAR(inputdata!$A256)</f>
        <v>2021</v>
      </c>
    </row>
    <row r="257" spans="1:16" x14ac:dyDescent="0.25">
      <c r="A257" s="24">
        <v>44551</v>
      </c>
      <c r="B257" s="14" t="s">
        <v>52</v>
      </c>
      <c r="C257" s="15">
        <v>10</v>
      </c>
      <c r="D257" s="15" t="s">
        <v>8</v>
      </c>
      <c r="E257" s="15" t="s">
        <v>10</v>
      </c>
      <c r="F257" s="16">
        <v>0</v>
      </c>
      <c r="G257" s="17" t="str">
        <f>VLOOKUP(inputdata!$B257,MasterData[],2,TRUE)</f>
        <v>Product26</v>
      </c>
      <c r="H257" s="17" t="str">
        <f>VLOOKUP(inputdata!$B257,MasterData[],3,TRUE)</f>
        <v>Category04</v>
      </c>
      <c r="I257" s="17" t="str">
        <f>VLOOKUP(inputdata!$B257,MasterData[],4,TRUE)</f>
        <v>No.</v>
      </c>
      <c r="J257" s="18">
        <f>VLOOKUP(inputdata!$B257,MasterData[],5,TRUE)</f>
        <v>18</v>
      </c>
      <c r="K257" s="18">
        <f>VLOOKUP(inputdata!$B257,MasterData[],6,TRUE)</f>
        <v>24.66</v>
      </c>
      <c r="L257" s="18">
        <f>inputdata!$J257*inputdata!$C257</f>
        <v>180</v>
      </c>
      <c r="M257" s="18">
        <f>inputdata!$K257*inputdata!$C257*(1-inputdata!$F257)</f>
        <v>246.6</v>
      </c>
      <c r="N257" s="19">
        <f>DAY(inputdata!$A257)</f>
        <v>21</v>
      </c>
      <c r="O257" s="19" t="str">
        <f>TEXT(inputdata!$A257,"mmm")</f>
        <v>Dec</v>
      </c>
      <c r="P257" s="19">
        <f>YEAR(inputdata!$A257)</f>
        <v>2021</v>
      </c>
    </row>
    <row r="258" spans="1:16" x14ac:dyDescent="0.25">
      <c r="A258" s="24">
        <v>44554</v>
      </c>
      <c r="B258" s="14" t="s">
        <v>20</v>
      </c>
      <c r="C258" s="15">
        <v>8</v>
      </c>
      <c r="D258" s="15" t="s">
        <v>7</v>
      </c>
      <c r="E258" s="15" t="s">
        <v>10</v>
      </c>
      <c r="F258" s="16">
        <v>0</v>
      </c>
      <c r="G258" s="20" t="str">
        <f>VLOOKUP(inputdata!$B258,MasterData[],2,TRUE)</f>
        <v>Product42</v>
      </c>
      <c r="H258" s="20" t="str">
        <f>VLOOKUP(inputdata!$B258,MasterData[],3,TRUE)</f>
        <v>Category05</v>
      </c>
      <c r="I258" s="20" t="str">
        <f>VLOOKUP(inputdata!$B258,MasterData[],4,TRUE)</f>
        <v>Ft</v>
      </c>
      <c r="J258" s="21">
        <f>VLOOKUP(inputdata!$B258,MasterData[],5,TRUE)</f>
        <v>120</v>
      </c>
      <c r="K258" s="21">
        <f>VLOOKUP(inputdata!$B258,MasterData[],6,TRUE)</f>
        <v>162</v>
      </c>
      <c r="L258" s="21">
        <f>inputdata!$J258*inputdata!$C258</f>
        <v>960</v>
      </c>
      <c r="M258" s="21">
        <f>inputdata!$K258*inputdata!$C258*(1-inputdata!$F258)</f>
        <v>1296</v>
      </c>
      <c r="N258" s="22">
        <f>DAY(inputdata!$A258)</f>
        <v>24</v>
      </c>
      <c r="O258" s="22" t="str">
        <f>TEXT(inputdata!$A258,"mmm")</f>
        <v>Dec</v>
      </c>
      <c r="P258" s="22">
        <f>YEAR(inputdata!$A258)</f>
        <v>2021</v>
      </c>
    </row>
    <row r="259" spans="1:16" x14ac:dyDescent="0.25">
      <c r="A259" s="24">
        <v>44554</v>
      </c>
      <c r="B259" s="14" t="s">
        <v>53</v>
      </c>
      <c r="C259" s="15">
        <v>8</v>
      </c>
      <c r="D259" s="15" t="s">
        <v>7</v>
      </c>
      <c r="E259" s="15" t="s">
        <v>8</v>
      </c>
      <c r="F259" s="16">
        <v>0</v>
      </c>
      <c r="G259" s="17" t="str">
        <f>VLOOKUP(inputdata!$B259,MasterData[],2,TRUE)</f>
        <v>Product36</v>
      </c>
      <c r="H259" s="17" t="str">
        <f>VLOOKUP(inputdata!$B259,MasterData[],3,TRUE)</f>
        <v>Category04</v>
      </c>
      <c r="I259" s="17" t="str">
        <f>VLOOKUP(inputdata!$B259,MasterData[],4,TRUE)</f>
        <v>Kg</v>
      </c>
      <c r="J259" s="18">
        <f>VLOOKUP(inputdata!$B259,MasterData[],5,TRUE)</f>
        <v>90</v>
      </c>
      <c r="K259" s="18">
        <f>VLOOKUP(inputdata!$B259,MasterData[],6,TRUE)</f>
        <v>96.3</v>
      </c>
      <c r="L259" s="18">
        <f>inputdata!$J259*inputdata!$C259</f>
        <v>720</v>
      </c>
      <c r="M259" s="18">
        <f>inputdata!$K259*inputdata!$C259*(1-inputdata!$F259)</f>
        <v>770.4</v>
      </c>
      <c r="N259" s="19">
        <f>DAY(inputdata!$A259)</f>
        <v>24</v>
      </c>
      <c r="O259" s="19" t="str">
        <f>TEXT(inputdata!$A259,"mmm")</f>
        <v>Dec</v>
      </c>
      <c r="P259" s="19">
        <f>YEAR(inputdata!$A259)</f>
        <v>2021</v>
      </c>
    </row>
    <row r="260" spans="1:16" x14ac:dyDescent="0.25">
      <c r="A260" s="24">
        <v>44556</v>
      </c>
      <c r="B260" s="14" t="s">
        <v>51</v>
      </c>
      <c r="C260" s="15">
        <v>14</v>
      </c>
      <c r="D260" s="15" t="s">
        <v>8</v>
      </c>
      <c r="E260" s="15" t="s">
        <v>10</v>
      </c>
      <c r="F260" s="16">
        <v>0</v>
      </c>
      <c r="G260" s="20" t="str">
        <f>VLOOKUP(inputdata!$B260,MasterData[],2,TRUE)</f>
        <v>Product41</v>
      </c>
      <c r="H260" s="20" t="str">
        <f>VLOOKUP(inputdata!$B260,MasterData[],3,TRUE)</f>
        <v>Category05</v>
      </c>
      <c r="I260" s="20" t="str">
        <f>VLOOKUP(inputdata!$B260,MasterData[],4,TRUE)</f>
        <v>Ft</v>
      </c>
      <c r="J260" s="21">
        <f>VLOOKUP(inputdata!$B260,MasterData[],5,TRUE)</f>
        <v>138</v>
      </c>
      <c r="K260" s="21">
        <f>VLOOKUP(inputdata!$B260,MasterData[],6,TRUE)</f>
        <v>173.88</v>
      </c>
      <c r="L260" s="21">
        <f>inputdata!$J260*inputdata!$C260</f>
        <v>1932</v>
      </c>
      <c r="M260" s="21">
        <f>inputdata!$K260*inputdata!$C260*(1-inputdata!$F260)</f>
        <v>2434.3199999999997</v>
      </c>
      <c r="N260" s="22">
        <f>DAY(inputdata!$A260)</f>
        <v>26</v>
      </c>
      <c r="O260" s="22" t="str">
        <f>TEXT(inputdata!$A260,"mmm")</f>
        <v>Dec</v>
      </c>
      <c r="P260" s="22">
        <f>YEAR(inputdata!$A260)</f>
        <v>2021</v>
      </c>
    </row>
    <row r="261" spans="1:16" x14ac:dyDescent="0.25">
      <c r="A261" s="24">
        <v>44557</v>
      </c>
      <c r="B261" s="14" t="s">
        <v>29</v>
      </c>
      <c r="C261" s="15">
        <v>14</v>
      </c>
      <c r="D261" s="15" t="s">
        <v>12</v>
      </c>
      <c r="E261" s="15" t="s">
        <v>10</v>
      </c>
      <c r="F261" s="16">
        <v>0</v>
      </c>
      <c r="G261" s="17" t="str">
        <f>VLOOKUP(inputdata!$B261,MasterData[],2,TRUE)</f>
        <v>Product29</v>
      </c>
      <c r="H261" s="17" t="str">
        <f>VLOOKUP(inputdata!$B261,MasterData[],3,TRUE)</f>
        <v>Category04</v>
      </c>
      <c r="I261" s="17" t="str">
        <f>VLOOKUP(inputdata!$B261,MasterData[],4,TRUE)</f>
        <v>Lt</v>
      </c>
      <c r="J261" s="18">
        <f>VLOOKUP(inputdata!$B261,MasterData[],5,TRUE)</f>
        <v>47</v>
      </c>
      <c r="K261" s="18">
        <f>VLOOKUP(inputdata!$B261,MasterData[],6,TRUE)</f>
        <v>53.11</v>
      </c>
      <c r="L261" s="18">
        <f>inputdata!$J261*inputdata!$C261</f>
        <v>658</v>
      </c>
      <c r="M261" s="18">
        <f>inputdata!$K261*inputdata!$C261*(1-inputdata!$F261)</f>
        <v>743.54</v>
      </c>
      <c r="N261" s="19">
        <f>DAY(inputdata!$A261)</f>
        <v>27</v>
      </c>
      <c r="O261" s="19" t="str">
        <f>TEXT(inputdata!$A261,"mmm")</f>
        <v>Dec</v>
      </c>
      <c r="P261" s="19">
        <f>YEAR(inputdata!$A261)</f>
        <v>2021</v>
      </c>
    </row>
    <row r="262" spans="1:16" x14ac:dyDescent="0.25">
      <c r="A262" s="24">
        <v>44558</v>
      </c>
      <c r="B262" s="14" t="s">
        <v>29</v>
      </c>
      <c r="C262" s="15">
        <v>6</v>
      </c>
      <c r="D262" s="15" t="s">
        <v>12</v>
      </c>
      <c r="E262" s="15" t="s">
        <v>10</v>
      </c>
      <c r="F262" s="16">
        <v>0</v>
      </c>
      <c r="G262" s="20" t="str">
        <f>VLOOKUP(inputdata!$B262,MasterData[],2,TRUE)</f>
        <v>Product29</v>
      </c>
      <c r="H262" s="20" t="str">
        <f>VLOOKUP(inputdata!$B262,MasterData[],3,TRUE)</f>
        <v>Category04</v>
      </c>
      <c r="I262" s="20" t="str">
        <f>VLOOKUP(inputdata!$B262,MasterData[],4,TRUE)</f>
        <v>Lt</v>
      </c>
      <c r="J262" s="21">
        <f>VLOOKUP(inputdata!$B262,MasterData[],5,TRUE)</f>
        <v>47</v>
      </c>
      <c r="K262" s="21">
        <f>VLOOKUP(inputdata!$B262,MasterData[],6,TRUE)</f>
        <v>53.11</v>
      </c>
      <c r="L262" s="21">
        <f>inputdata!$J262*inputdata!$C262</f>
        <v>282</v>
      </c>
      <c r="M262" s="21">
        <f>inputdata!$K262*inputdata!$C262*(1-inputdata!$F262)</f>
        <v>318.65999999999997</v>
      </c>
      <c r="N262" s="22">
        <f>DAY(inputdata!$A262)</f>
        <v>28</v>
      </c>
      <c r="O262" s="22" t="str">
        <f>TEXT(inputdata!$A262,"mmm")</f>
        <v>Dec</v>
      </c>
      <c r="P262" s="22">
        <f>YEAR(inputdata!$A262)</f>
        <v>2021</v>
      </c>
    </row>
    <row r="263" spans="1:16" x14ac:dyDescent="0.25">
      <c r="A263" s="24">
        <v>44560</v>
      </c>
      <c r="B263" s="14" t="s">
        <v>30</v>
      </c>
      <c r="C263" s="15">
        <v>13</v>
      </c>
      <c r="D263" s="15" t="s">
        <v>8</v>
      </c>
      <c r="E263" s="15" t="s">
        <v>8</v>
      </c>
      <c r="F263" s="16">
        <v>0</v>
      </c>
      <c r="G263" s="17" t="str">
        <f>VLOOKUP(inputdata!$B263,MasterData[],2,TRUE)</f>
        <v>Product10</v>
      </c>
      <c r="H263" s="17" t="str">
        <f>VLOOKUP(inputdata!$B263,MasterData[],3,TRUE)</f>
        <v>Category02</v>
      </c>
      <c r="I263" s="17" t="str">
        <f>VLOOKUP(inputdata!$B263,MasterData[],4,TRUE)</f>
        <v>Ft</v>
      </c>
      <c r="J263" s="18">
        <f>VLOOKUP(inputdata!$B263,MasterData[],5,TRUE)</f>
        <v>148</v>
      </c>
      <c r="K263" s="18">
        <f>VLOOKUP(inputdata!$B263,MasterData[],6,TRUE)</f>
        <v>164.28</v>
      </c>
      <c r="L263" s="18">
        <f>inputdata!$J263*inputdata!$C263</f>
        <v>1924</v>
      </c>
      <c r="M263" s="18">
        <f>inputdata!$K263*inputdata!$C263*(1-inputdata!$F263)</f>
        <v>2135.64</v>
      </c>
      <c r="N263" s="19">
        <f>DAY(inputdata!$A263)</f>
        <v>30</v>
      </c>
      <c r="O263" s="19" t="str">
        <f>TEXT(inputdata!$A263,"mmm")</f>
        <v>Dec</v>
      </c>
      <c r="P263" s="19">
        <f>YEAR(inputdata!$A263)</f>
        <v>2021</v>
      </c>
    </row>
    <row r="264" spans="1:16" x14ac:dyDescent="0.25">
      <c r="A264" s="24">
        <v>44562</v>
      </c>
      <c r="B264" s="14" t="s">
        <v>32</v>
      </c>
      <c r="C264" s="15">
        <v>1</v>
      </c>
      <c r="D264" s="15" t="s">
        <v>7</v>
      </c>
      <c r="E264" s="15" t="s">
        <v>10</v>
      </c>
      <c r="F264" s="16">
        <v>0</v>
      </c>
      <c r="G264" s="20" t="str">
        <f>VLOOKUP(inputdata!$B264,MasterData[],2,TRUE)</f>
        <v>Product22</v>
      </c>
      <c r="H264" s="20" t="str">
        <f>VLOOKUP(inputdata!$B264,MasterData[],3,TRUE)</f>
        <v>Category03</v>
      </c>
      <c r="I264" s="20" t="str">
        <f>VLOOKUP(inputdata!$B264,MasterData[],4,TRUE)</f>
        <v>Ft</v>
      </c>
      <c r="J264" s="21">
        <f>VLOOKUP(inputdata!$B264,MasterData[],5,TRUE)</f>
        <v>121</v>
      </c>
      <c r="K264" s="21">
        <f>VLOOKUP(inputdata!$B264,MasterData[],6,TRUE)</f>
        <v>141.57</v>
      </c>
      <c r="L264" s="21">
        <f>inputdata!$J264*inputdata!$C264</f>
        <v>121</v>
      </c>
      <c r="M264" s="21">
        <f>inputdata!$K264*inputdata!$C264*(1-inputdata!$F264)</f>
        <v>141.57</v>
      </c>
      <c r="N264" s="22">
        <f>DAY(inputdata!$A264)</f>
        <v>1</v>
      </c>
      <c r="O264" s="22" t="str">
        <f>TEXT(inputdata!$A264,"mmm")</f>
        <v>Jan</v>
      </c>
      <c r="P264" s="22">
        <f>YEAR(inputdata!$A264)</f>
        <v>2022</v>
      </c>
    </row>
    <row r="265" spans="1:16" x14ac:dyDescent="0.25">
      <c r="A265" s="24">
        <v>44563</v>
      </c>
      <c r="B265" s="14" t="s">
        <v>30</v>
      </c>
      <c r="C265" s="15">
        <v>7</v>
      </c>
      <c r="D265" s="15" t="s">
        <v>12</v>
      </c>
      <c r="E265" s="15" t="s">
        <v>10</v>
      </c>
      <c r="F265" s="16">
        <v>0</v>
      </c>
      <c r="G265" s="17" t="str">
        <f>VLOOKUP(inputdata!$B265,MasterData[],2,TRUE)</f>
        <v>Product10</v>
      </c>
      <c r="H265" s="17" t="str">
        <f>VLOOKUP(inputdata!$B265,MasterData[],3,TRUE)</f>
        <v>Category02</v>
      </c>
      <c r="I265" s="17" t="str">
        <f>VLOOKUP(inputdata!$B265,MasterData[],4,TRUE)</f>
        <v>Ft</v>
      </c>
      <c r="J265" s="18">
        <f>VLOOKUP(inputdata!$B265,MasterData[],5,TRUE)</f>
        <v>148</v>
      </c>
      <c r="K265" s="18">
        <f>VLOOKUP(inputdata!$B265,MasterData[],6,TRUE)</f>
        <v>164.28</v>
      </c>
      <c r="L265" s="18">
        <f>inputdata!$J265*inputdata!$C265</f>
        <v>1036</v>
      </c>
      <c r="M265" s="18">
        <f>inputdata!$K265*inputdata!$C265*(1-inputdata!$F265)</f>
        <v>1149.96</v>
      </c>
      <c r="N265" s="19">
        <f>DAY(inputdata!$A265)</f>
        <v>2</v>
      </c>
      <c r="O265" s="19" t="str">
        <f>TEXT(inputdata!$A265,"mmm")</f>
        <v>Jan</v>
      </c>
      <c r="P265" s="19">
        <f>YEAR(inputdata!$A265)</f>
        <v>2022</v>
      </c>
    </row>
    <row r="266" spans="1:16" x14ac:dyDescent="0.25">
      <c r="A266" s="24">
        <v>44563</v>
      </c>
      <c r="B266" s="14" t="s">
        <v>37</v>
      </c>
      <c r="C266" s="15">
        <v>2</v>
      </c>
      <c r="D266" s="15" t="s">
        <v>8</v>
      </c>
      <c r="E266" s="15" t="s">
        <v>10</v>
      </c>
      <c r="F266" s="16">
        <v>0</v>
      </c>
      <c r="G266" s="20" t="str">
        <f>VLOOKUP(inputdata!$B266,MasterData[],2,TRUE)</f>
        <v>Product15</v>
      </c>
      <c r="H266" s="20" t="str">
        <f>VLOOKUP(inputdata!$B266,MasterData[],3,TRUE)</f>
        <v>Category02</v>
      </c>
      <c r="I266" s="20" t="str">
        <f>VLOOKUP(inputdata!$B266,MasterData[],4,TRUE)</f>
        <v>No.</v>
      </c>
      <c r="J266" s="21">
        <f>VLOOKUP(inputdata!$B266,MasterData[],5,TRUE)</f>
        <v>12</v>
      </c>
      <c r="K266" s="21">
        <f>VLOOKUP(inputdata!$B266,MasterData[],6,TRUE)</f>
        <v>15.719999999999999</v>
      </c>
      <c r="L266" s="21">
        <f>inputdata!$J266*inputdata!$C266</f>
        <v>24</v>
      </c>
      <c r="M266" s="21">
        <f>inputdata!$K266*inputdata!$C266*(1-inputdata!$F266)</f>
        <v>31.439999999999998</v>
      </c>
      <c r="N266" s="22">
        <f>DAY(inputdata!$A266)</f>
        <v>2</v>
      </c>
      <c r="O266" s="22" t="str">
        <f>TEXT(inputdata!$A266,"mmm")</f>
        <v>Jan</v>
      </c>
      <c r="P266" s="22">
        <f>YEAR(inputdata!$A266)</f>
        <v>2022</v>
      </c>
    </row>
    <row r="267" spans="1:16" x14ac:dyDescent="0.25">
      <c r="A267" s="24">
        <v>44563</v>
      </c>
      <c r="B267" s="14" t="s">
        <v>48</v>
      </c>
      <c r="C267" s="15">
        <v>1</v>
      </c>
      <c r="D267" s="15" t="s">
        <v>12</v>
      </c>
      <c r="E267" s="15" t="s">
        <v>10</v>
      </c>
      <c r="F267" s="16">
        <v>0</v>
      </c>
      <c r="G267" s="17" t="str">
        <f>VLOOKUP(inputdata!$B267,MasterData[],2,TRUE)</f>
        <v>Product33</v>
      </c>
      <c r="H267" s="17" t="str">
        <f>VLOOKUP(inputdata!$B267,MasterData[],3,TRUE)</f>
        <v>Category04</v>
      </c>
      <c r="I267" s="17" t="str">
        <f>VLOOKUP(inputdata!$B267,MasterData[],4,TRUE)</f>
        <v>Kg</v>
      </c>
      <c r="J267" s="18">
        <f>VLOOKUP(inputdata!$B267,MasterData[],5,TRUE)</f>
        <v>95</v>
      </c>
      <c r="K267" s="18">
        <f>VLOOKUP(inputdata!$B267,MasterData[],6,TRUE)</f>
        <v>119.7</v>
      </c>
      <c r="L267" s="18">
        <f>inputdata!$J267*inputdata!$C267</f>
        <v>95</v>
      </c>
      <c r="M267" s="18">
        <f>inputdata!$K267*inputdata!$C267*(1-inputdata!$F267)</f>
        <v>119.7</v>
      </c>
      <c r="N267" s="19">
        <f>DAY(inputdata!$A267)</f>
        <v>2</v>
      </c>
      <c r="O267" s="19" t="str">
        <f>TEXT(inputdata!$A267,"mmm")</f>
        <v>Jan</v>
      </c>
      <c r="P267" s="19">
        <f>YEAR(inputdata!$A267)</f>
        <v>2022</v>
      </c>
    </row>
    <row r="268" spans="1:16" x14ac:dyDescent="0.25">
      <c r="A268" s="24">
        <v>44564</v>
      </c>
      <c r="B268" s="14" t="s">
        <v>33</v>
      </c>
      <c r="C268" s="15">
        <v>9</v>
      </c>
      <c r="D268" s="15" t="s">
        <v>12</v>
      </c>
      <c r="E268" s="15" t="s">
        <v>10</v>
      </c>
      <c r="F268" s="16">
        <v>0</v>
      </c>
      <c r="G268" s="20" t="str">
        <f>VLOOKUP(inputdata!$B268,MasterData[],2,TRUE)</f>
        <v>Product43</v>
      </c>
      <c r="H268" s="20" t="str">
        <f>VLOOKUP(inputdata!$B268,MasterData[],3,TRUE)</f>
        <v>Category05</v>
      </c>
      <c r="I268" s="20" t="str">
        <f>VLOOKUP(inputdata!$B268,MasterData[],4,TRUE)</f>
        <v>Kg</v>
      </c>
      <c r="J268" s="21">
        <f>VLOOKUP(inputdata!$B268,MasterData[],5,TRUE)</f>
        <v>67</v>
      </c>
      <c r="K268" s="21">
        <f>VLOOKUP(inputdata!$B268,MasterData[],6,TRUE)</f>
        <v>83.08</v>
      </c>
      <c r="L268" s="21">
        <f>inputdata!$J268*inputdata!$C268</f>
        <v>603</v>
      </c>
      <c r="M268" s="21">
        <f>inputdata!$K268*inputdata!$C268*(1-inputdata!$F268)</f>
        <v>747.72</v>
      </c>
      <c r="N268" s="22">
        <f>DAY(inputdata!$A268)</f>
        <v>3</v>
      </c>
      <c r="O268" s="22" t="str">
        <f>TEXT(inputdata!$A268,"mmm")</f>
        <v>Jan</v>
      </c>
      <c r="P268" s="22">
        <f>YEAR(inputdata!$A268)</f>
        <v>2022</v>
      </c>
    </row>
    <row r="269" spans="1:16" x14ac:dyDescent="0.25">
      <c r="A269" s="24">
        <v>44565</v>
      </c>
      <c r="B269" s="14" t="s">
        <v>45</v>
      </c>
      <c r="C269" s="15">
        <v>8</v>
      </c>
      <c r="D269" s="15" t="s">
        <v>12</v>
      </c>
      <c r="E269" s="15" t="s">
        <v>8</v>
      </c>
      <c r="F269" s="16">
        <v>0</v>
      </c>
      <c r="G269" s="17" t="str">
        <f>VLOOKUP(inputdata!$B269,MasterData[],2,TRUE)</f>
        <v>Product12</v>
      </c>
      <c r="H269" s="17" t="str">
        <f>VLOOKUP(inputdata!$B269,MasterData[],3,TRUE)</f>
        <v>Category02</v>
      </c>
      <c r="I269" s="17" t="str">
        <f>VLOOKUP(inputdata!$B269,MasterData[],4,TRUE)</f>
        <v>Kg</v>
      </c>
      <c r="J269" s="18">
        <f>VLOOKUP(inputdata!$B269,MasterData[],5,TRUE)</f>
        <v>73</v>
      </c>
      <c r="K269" s="18">
        <f>VLOOKUP(inputdata!$B269,MasterData[],6,TRUE)</f>
        <v>94.17</v>
      </c>
      <c r="L269" s="18">
        <f>inputdata!$J269*inputdata!$C269</f>
        <v>584</v>
      </c>
      <c r="M269" s="18">
        <f>inputdata!$K269*inputdata!$C269*(1-inputdata!$F269)</f>
        <v>753.36</v>
      </c>
      <c r="N269" s="19">
        <f>DAY(inputdata!$A269)</f>
        <v>4</v>
      </c>
      <c r="O269" s="19" t="str">
        <f>TEXT(inputdata!$A269,"mmm")</f>
        <v>Jan</v>
      </c>
      <c r="P269" s="19">
        <f>YEAR(inputdata!$A269)</f>
        <v>2022</v>
      </c>
    </row>
    <row r="270" spans="1:16" x14ac:dyDescent="0.25">
      <c r="A270" s="24">
        <v>44565</v>
      </c>
      <c r="B270" s="14" t="s">
        <v>29</v>
      </c>
      <c r="C270" s="15">
        <v>1</v>
      </c>
      <c r="D270" s="15" t="s">
        <v>8</v>
      </c>
      <c r="E270" s="15" t="s">
        <v>8</v>
      </c>
      <c r="F270" s="16">
        <v>0</v>
      </c>
      <c r="G270" s="20" t="str">
        <f>VLOOKUP(inputdata!$B270,MasterData[],2,TRUE)</f>
        <v>Product29</v>
      </c>
      <c r="H270" s="20" t="str">
        <f>VLOOKUP(inputdata!$B270,MasterData[],3,TRUE)</f>
        <v>Category04</v>
      </c>
      <c r="I270" s="20" t="str">
        <f>VLOOKUP(inputdata!$B270,MasterData[],4,TRUE)</f>
        <v>Lt</v>
      </c>
      <c r="J270" s="21">
        <f>VLOOKUP(inputdata!$B270,MasterData[],5,TRUE)</f>
        <v>47</v>
      </c>
      <c r="K270" s="21">
        <f>VLOOKUP(inputdata!$B270,MasterData[],6,TRUE)</f>
        <v>53.11</v>
      </c>
      <c r="L270" s="21">
        <f>inputdata!$J270*inputdata!$C270</f>
        <v>47</v>
      </c>
      <c r="M270" s="21">
        <f>inputdata!$K270*inputdata!$C270*(1-inputdata!$F270)</f>
        <v>53.11</v>
      </c>
      <c r="N270" s="22">
        <f>DAY(inputdata!$A270)</f>
        <v>4</v>
      </c>
      <c r="O270" s="22" t="str">
        <f>TEXT(inputdata!$A270,"mmm")</f>
        <v>Jan</v>
      </c>
      <c r="P270" s="22">
        <f>YEAR(inputdata!$A270)</f>
        <v>2022</v>
      </c>
    </row>
    <row r="271" spans="1:16" x14ac:dyDescent="0.25">
      <c r="A271" s="24">
        <v>44570</v>
      </c>
      <c r="B271" s="14" t="s">
        <v>28</v>
      </c>
      <c r="C271" s="15">
        <v>12</v>
      </c>
      <c r="D271" s="15" t="s">
        <v>12</v>
      </c>
      <c r="E271" s="15" t="s">
        <v>8</v>
      </c>
      <c r="F271" s="16">
        <v>0</v>
      </c>
      <c r="G271" s="17" t="str">
        <f>VLOOKUP(inputdata!$B271,MasterData[],2,TRUE)</f>
        <v>Product32</v>
      </c>
      <c r="H271" s="17" t="str">
        <f>VLOOKUP(inputdata!$B271,MasterData[],3,TRUE)</f>
        <v>Category04</v>
      </c>
      <c r="I271" s="17" t="str">
        <f>VLOOKUP(inputdata!$B271,MasterData[],4,TRUE)</f>
        <v>Kg</v>
      </c>
      <c r="J271" s="18">
        <f>VLOOKUP(inputdata!$B271,MasterData[],5,TRUE)</f>
        <v>89</v>
      </c>
      <c r="K271" s="18">
        <f>VLOOKUP(inputdata!$B271,MasterData[],6,TRUE)</f>
        <v>117.48</v>
      </c>
      <c r="L271" s="18">
        <f>inputdata!$J271*inputdata!$C271</f>
        <v>1068</v>
      </c>
      <c r="M271" s="18">
        <f>inputdata!$K271*inputdata!$C271*(1-inputdata!$F271)</f>
        <v>1409.76</v>
      </c>
      <c r="N271" s="19">
        <f>DAY(inputdata!$A271)</f>
        <v>9</v>
      </c>
      <c r="O271" s="19" t="str">
        <f>TEXT(inputdata!$A271,"mmm")</f>
        <v>Jan</v>
      </c>
      <c r="P271" s="19">
        <f>YEAR(inputdata!$A271)</f>
        <v>2022</v>
      </c>
    </row>
    <row r="272" spans="1:16" x14ac:dyDescent="0.25">
      <c r="A272" s="24">
        <v>44571</v>
      </c>
      <c r="B272" s="14" t="s">
        <v>23</v>
      </c>
      <c r="C272" s="15">
        <v>14</v>
      </c>
      <c r="D272" s="15" t="s">
        <v>8</v>
      </c>
      <c r="E272" s="15" t="s">
        <v>8</v>
      </c>
      <c r="F272" s="16">
        <v>0</v>
      </c>
      <c r="G272" s="20" t="str">
        <f>VLOOKUP(inputdata!$B272,MasterData[],2,TRUE)</f>
        <v>Product34</v>
      </c>
      <c r="H272" s="20" t="str">
        <f>VLOOKUP(inputdata!$B272,MasterData[],3,TRUE)</f>
        <v>Category04</v>
      </c>
      <c r="I272" s="20" t="str">
        <f>VLOOKUP(inputdata!$B272,MasterData[],4,TRUE)</f>
        <v>Lt</v>
      </c>
      <c r="J272" s="21">
        <f>VLOOKUP(inputdata!$B272,MasterData[],5,TRUE)</f>
        <v>55</v>
      </c>
      <c r="K272" s="21">
        <f>VLOOKUP(inputdata!$B272,MasterData[],6,TRUE)</f>
        <v>58.3</v>
      </c>
      <c r="L272" s="21">
        <f>inputdata!$J272*inputdata!$C272</f>
        <v>770</v>
      </c>
      <c r="M272" s="21">
        <f>inputdata!$K272*inputdata!$C272*(1-inputdata!$F272)</f>
        <v>816.19999999999993</v>
      </c>
      <c r="N272" s="22">
        <f>DAY(inputdata!$A272)</f>
        <v>10</v>
      </c>
      <c r="O272" s="22" t="str">
        <f>TEXT(inputdata!$A272,"mmm")</f>
        <v>Jan</v>
      </c>
      <c r="P272" s="22">
        <f>YEAR(inputdata!$A272)</f>
        <v>2022</v>
      </c>
    </row>
    <row r="273" spans="1:16" x14ac:dyDescent="0.25">
      <c r="A273" s="24">
        <v>44572</v>
      </c>
      <c r="B273" s="14" t="s">
        <v>28</v>
      </c>
      <c r="C273" s="15">
        <v>2</v>
      </c>
      <c r="D273" s="15" t="s">
        <v>12</v>
      </c>
      <c r="E273" s="15" t="s">
        <v>8</v>
      </c>
      <c r="F273" s="16">
        <v>0</v>
      </c>
      <c r="G273" s="17" t="str">
        <f>VLOOKUP(inputdata!$B273,MasterData[],2,TRUE)</f>
        <v>Product32</v>
      </c>
      <c r="H273" s="17" t="str">
        <f>VLOOKUP(inputdata!$B273,MasterData[],3,TRUE)</f>
        <v>Category04</v>
      </c>
      <c r="I273" s="17" t="str">
        <f>VLOOKUP(inputdata!$B273,MasterData[],4,TRUE)</f>
        <v>Kg</v>
      </c>
      <c r="J273" s="18">
        <f>VLOOKUP(inputdata!$B273,MasterData[],5,TRUE)</f>
        <v>89</v>
      </c>
      <c r="K273" s="18">
        <f>VLOOKUP(inputdata!$B273,MasterData[],6,TRUE)</f>
        <v>117.48</v>
      </c>
      <c r="L273" s="18">
        <f>inputdata!$J273*inputdata!$C273</f>
        <v>178</v>
      </c>
      <c r="M273" s="18">
        <f>inputdata!$K273*inputdata!$C273*(1-inputdata!$F273)</f>
        <v>234.96</v>
      </c>
      <c r="N273" s="19">
        <f>DAY(inputdata!$A273)</f>
        <v>11</v>
      </c>
      <c r="O273" s="19" t="str">
        <f>TEXT(inputdata!$A273,"mmm")</f>
        <v>Jan</v>
      </c>
      <c r="P273" s="19">
        <f>YEAR(inputdata!$A273)</f>
        <v>2022</v>
      </c>
    </row>
    <row r="274" spans="1:16" x14ac:dyDescent="0.25">
      <c r="A274" s="24">
        <v>44574</v>
      </c>
      <c r="B274" s="14" t="s">
        <v>50</v>
      </c>
      <c r="C274" s="15">
        <v>6</v>
      </c>
      <c r="D274" s="15" t="s">
        <v>8</v>
      </c>
      <c r="E274" s="15" t="s">
        <v>8</v>
      </c>
      <c r="F274" s="16">
        <v>0</v>
      </c>
      <c r="G274" s="20" t="str">
        <f>VLOOKUP(inputdata!$B274,MasterData[],2,TRUE)</f>
        <v>Product19</v>
      </c>
      <c r="H274" s="20" t="str">
        <f>VLOOKUP(inputdata!$B274,MasterData[],3,TRUE)</f>
        <v>Category02</v>
      </c>
      <c r="I274" s="20" t="str">
        <f>VLOOKUP(inputdata!$B274,MasterData[],4,TRUE)</f>
        <v>Ft</v>
      </c>
      <c r="J274" s="21">
        <f>VLOOKUP(inputdata!$B274,MasterData[],5,TRUE)</f>
        <v>150</v>
      </c>
      <c r="K274" s="21">
        <f>VLOOKUP(inputdata!$B274,MasterData[],6,TRUE)</f>
        <v>210</v>
      </c>
      <c r="L274" s="21">
        <f>inputdata!$J274*inputdata!$C274</f>
        <v>900</v>
      </c>
      <c r="M274" s="21">
        <f>inputdata!$K274*inputdata!$C274*(1-inputdata!$F274)</f>
        <v>1260</v>
      </c>
      <c r="N274" s="22">
        <f>DAY(inputdata!$A274)</f>
        <v>13</v>
      </c>
      <c r="O274" s="22" t="str">
        <f>TEXT(inputdata!$A274,"mmm")</f>
        <v>Jan</v>
      </c>
      <c r="P274" s="22">
        <f>YEAR(inputdata!$A274)</f>
        <v>2022</v>
      </c>
    </row>
    <row r="275" spans="1:16" x14ac:dyDescent="0.25">
      <c r="A275" s="24">
        <v>44575</v>
      </c>
      <c r="B275" s="14" t="s">
        <v>41</v>
      </c>
      <c r="C275" s="15">
        <v>14</v>
      </c>
      <c r="D275" s="15" t="s">
        <v>12</v>
      </c>
      <c r="E275" s="15" t="s">
        <v>8</v>
      </c>
      <c r="F275" s="16">
        <v>0</v>
      </c>
      <c r="G275" s="17" t="str">
        <f>VLOOKUP(inputdata!$B275,MasterData[],2,TRUE)</f>
        <v>Product11</v>
      </c>
      <c r="H275" s="17" t="str">
        <f>VLOOKUP(inputdata!$B275,MasterData[],3,TRUE)</f>
        <v>Category02</v>
      </c>
      <c r="I275" s="17" t="str">
        <f>VLOOKUP(inputdata!$B275,MasterData[],4,TRUE)</f>
        <v>Lt</v>
      </c>
      <c r="J275" s="18">
        <f>VLOOKUP(inputdata!$B275,MasterData[],5,TRUE)</f>
        <v>44</v>
      </c>
      <c r="K275" s="18">
        <f>VLOOKUP(inputdata!$B275,MasterData[],6,TRUE)</f>
        <v>48.4</v>
      </c>
      <c r="L275" s="18">
        <f>inputdata!$J275*inputdata!$C275</f>
        <v>616</v>
      </c>
      <c r="M275" s="18">
        <f>inputdata!$K275*inputdata!$C275*(1-inputdata!$F275)</f>
        <v>677.6</v>
      </c>
      <c r="N275" s="19">
        <f>DAY(inputdata!$A275)</f>
        <v>14</v>
      </c>
      <c r="O275" s="19" t="str">
        <f>TEXT(inputdata!$A275,"mmm")</f>
        <v>Jan</v>
      </c>
      <c r="P275" s="19">
        <f>YEAR(inputdata!$A275)</f>
        <v>2022</v>
      </c>
    </row>
    <row r="276" spans="1:16" x14ac:dyDescent="0.25">
      <c r="A276" s="24">
        <v>44576</v>
      </c>
      <c r="B276" s="14" t="s">
        <v>32</v>
      </c>
      <c r="C276" s="15">
        <v>10</v>
      </c>
      <c r="D276" s="15" t="s">
        <v>12</v>
      </c>
      <c r="E276" s="15" t="s">
        <v>10</v>
      </c>
      <c r="F276" s="16">
        <v>0</v>
      </c>
      <c r="G276" s="20" t="str">
        <f>VLOOKUP(inputdata!$B276,MasterData[],2,TRUE)</f>
        <v>Product22</v>
      </c>
      <c r="H276" s="20" t="str">
        <f>VLOOKUP(inputdata!$B276,MasterData[],3,TRUE)</f>
        <v>Category03</v>
      </c>
      <c r="I276" s="20" t="str">
        <f>VLOOKUP(inputdata!$B276,MasterData[],4,TRUE)</f>
        <v>Ft</v>
      </c>
      <c r="J276" s="21">
        <f>VLOOKUP(inputdata!$B276,MasterData[],5,TRUE)</f>
        <v>121</v>
      </c>
      <c r="K276" s="21">
        <f>VLOOKUP(inputdata!$B276,MasterData[],6,TRUE)</f>
        <v>141.57</v>
      </c>
      <c r="L276" s="21">
        <f>inputdata!$J276*inputdata!$C276</f>
        <v>1210</v>
      </c>
      <c r="M276" s="21">
        <f>inputdata!$K276*inputdata!$C276*(1-inputdata!$F276)</f>
        <v>1415.6999999999998</v>
      </c>
      <c r="N276" s="22">
        <f>DAY(inputdata!$A276)</f>
        <v>15</v>
      </c>
      <c r="O276" s="22" t="str">
        <f>TEXT(inputdata!$A276,"mmm")</f>
        <v>Jan</v>
      </c>
      <c r="P276" s="22">
        <f>YEAR(inputdata!$A276)</f>
        <v>2022</v>
      </c>
    </row>
    <row r="277" spans="1:16" x14ac:dyDescent="0.25">
      <c r="A277" s="24">
        <v>44577</v>
      </c>
      <c r="B277" s="14" t="s">
        <v>19</v>
      </c>
      <c r="C277" s="15">
        <v>11</v>
      </c>
      <c r="D277" s="15" t="s">
        <v>8</v>
      </c>
      <c r="E277" s="15" t="s">
        <v>10</v>
      </c>
      <c r="F277" s="16">
        <v>0</v>
      </c>
      <c r="G277" s="17" t="str">
        <f>VLOOKUP(inputdata!$B277,MasterData[],2,TRUE)</f>
        <v>Product14</v>
      </c>
      <c r="H277" s="17" t="str">
        <f>VLOOKUP(inputdata!$B277,MasterData[],3,TRUE)</f>
        <v>Category02</v>
      </c>
      <c r="I277" s="17" t="str">
        <f>VLOOKUP(inputdata!$B277,MasterData[],4,TRUE)</f>
        <v>Kg</v>
      </c>
      <c r="J277" s="18">
        <f>VLOOKUP(inputdata!$B277,MasterData[],5,TRUE)</f>
        <v>112</v>
      </c>
      <c r="K277" s="18">
        <f>VLOOKUP(inputdata!$B277,MasterData[],6,TRUE)</f>
        <v>146.72</v>
      </c>
      <c r="L277" s="18">
        <f>inputdata!$J277*inputdata!$C277</f>
        <v>1232</v>
      </c>
      <c r="M277" s="18">
        <f>inputdata!$K277*inputdata!$C277*(1-inputdata!$F277)</f>
        <v>1613.92</v>
      </c>
      <c r="N277" s="19">
        <f>DAY(inputdata!$A277)</f>
        <v>16</v>
      </c>
      <c r="O277" s="19" t="str">
        <f>TEXT(inputdata!$A277,"mmm")</f>
        <v>Jan</v>
      </c>
      <c r="P277" s="19">
        <f>YEAR(inputdata!$A277)</f>
        <v>2022</v>
      </c>
    </row>
    <row r="278" spans="1:16" x14ac:dyDescent="0.25">
      <c r="A278" s="24">
        <v>44578</v>
      </c>
      <c r="B278" s="14" t="s">
        <v>27</v>
      </c>
      <c r="C278" s="15">
        <v>4</v>
      </c>
      <c r="D278" s="15" t="s">
        <v>8</v>
      </c>
      <c r="E278" s="15" t="s">
        <v>8</v>
      </c>
      <c r="F278" s="16">
        <v>0</v>
      </c>
      <c r="G278" s="20" t="str">
        <f>VLOOKUP(inputdata!$B278,MasterData[],2,TRUE)</f>
        <v>Product40</v>
      </c>
      <c r="H278" s="20" t="str">
        <f>VLOOKUP(inputdata!$B278,MasterData[],3,TRUE)</f>
        <v>Category05</v>
      </c>
      <c r="I278" s="20" t="str">
        <f>VLOOKUP(inputdata!$B278,MasterData[],4,TRUE)</f>
        <v>Kg</v>
      </c>
      <c r="J278" s="21">
        <f>VLOOKUP(inputdata!$B278,MasterData[],5,TRUE)</f>
        <v>90</v>
      </c>
      <c r="K278" s="21">
        <f>VLOOKUP(inputdata!$B278,MasterData[],6,TRUE)</f>
        <v>115.2</v>
      </c>
      <c r="L278" s="21">
        <f>inputdata!$J278*inputdata!$C278</f>
        <v>360</v>
      </c>
      <c r="M278" s="21">
        <f>inputdata!$K278*inputdata!$C278*(1-inputdata!$F278)</f>
        <v>460.8</v>
      </c>
      <c r="N278" s="22">
        <f>DAY(inputdata!$A278)</f>
        <v>17</v>
      </c>
      <c r="O278" s="22" t="str">
        <f>TEXT(inputdata!$A278,"mmm")</f>
        <v>Jan</v>
      </c>
      <c r="P278" s="22">
        <f>YEAR(inputdata!$A278)</f>
        <v>2022</v>
      </c>
    </row>
    <row r="279" spans="1:16" x14ac:dyDescent="0.25">
      <c r="A279" s="24">
        <v>44579</v>
      </c>
      <c r="B279" s="14" t="s">
        <v>35</v>
      </c>
      <c r="C279" s="15">
        <v>9</v>
      </c>
      <c r="D279" s="15" t="s">
        <v>7</v>
      </c>
      <c r="E279" s="15" t="s">
        <v>10</v>
      </c>
      <c r="F279" s="16">
        <v>0</v>
      </c>
      <c r="G279" s="17" t="str">
        <f>VLOOKUP(inputdata!$B279,MasterData[],2,TRUE)</f>
        <v>Product08</v>
      </c>
      <c r="H279" s="17" t="str">
        <f>VLOOKUP(inputdata!$B279,MasterData[],3,TRUE)</f>
        <v>Category01</v>
      </c>
      <c r="I279" s="17" t="str">
        <f>VLOOKUP(inputdata!$B279,MasterData[],4,TRUE)</f>
        <v>Kg</v>
      </c>
      <c r="J279" s="18">
        <f>VLOOKUP(inputdata!$B279,MasterData[],5,TRUE)</f>
        <v>83</v>
      </c>
      <c r="K279" s="18">
        <f>VLOOKUP(inputdata!$B279,MasterData[],6,TRUE)</f>
        <v>94.62</v>
      </c>
      <c r="L279" s="18">
        <f>inputdata!$J279*inputdata!$C279</f>
        <v>747</v>
      </c>
      <c r="M279" s="18">
        <f>inputdata!$K279*inputdata!$C279*(1-inputdata!$F279)</f>
        <v>851.58</v>
      </c>
      <c r="N279" s="19">
        <f>DAY(inputdata!$A279)</f>
        <v>18</v>
      </c>
      <c r="O279" s="19" t="str">
        <f>TEXT(inputdata!$A279,"mmm")</f>
        <v>Jan</v>
      </c>
      <c r="P279" s="19">
        <f>YEAR(inputdata!$A279)</f>
        <v>2022</v>
      </c>
    </row>
    <row r="280" spans="1:16" x14ac:dyDescent="0.25">
      <c r="A280" s="24">
        <v>44581</v>
      </c>
      <c r="B280" s="14" t="s">
        <v>42</v>
      </c>
      <c r="C280" s="15">
        <v>2</v>
      </c>
      <c r="D280" s="15" t="s">
        <v>12</v>
      </c>
      <c r="E280" s="15" t="s">
        <v>10</v>
      </c>
      <c r="F280" s="16">
        <v>0</v>
      </c>
      <c r="G280" s="20" t="str">
        <f>VLOOKUP(inputdata!$B280,MasterData[],2,TRUE)</f>
        <v>Product21</v>
      </c>
      <c r="H280" s="20" t="str">
        <f>VLOOKUP(inputdata!$B280,MasterData[],3,TRUE)</f>
        <v>Category03</v>
      </c>
      <c r="I280" s="20" t="str">
        <f>VLOOKUP(inputdata!$B280,MasterData[],4,TRUE)</f>
        <v>Ft</v>
      </c>
      <c r="J280" s="21">
        <f>VLOOKUP(inputdata!$B280,MasterData[],5,TRUE)</f>
        <v>126</v>
      </c>
      <c r="K280" s="21">
        <f>VLOOKUP(inputdata!$B280,MasterData[],6,TRUE)</f>
        <v>162.54</v>
      </c>
      <c r="L280" s="21">
        <f>inputdata!$J280*inputdata!$C280</f>
        <v>252</v>
      </c>
      <c r="M280" s="21">
        <f>inputdata!$K280*inputdata!$C280*(1-inputdata!$F280)</f>
        <v>325.08</v>
      </c>
      <c r="N280" s="22">
        <f>DAY(inputdata!$A280)</f>
        <v>20</v>
      </c>
      <c r="O280" s="22" t="str">
        <f>TEXT(inputdata!$A280,"mmm")</f>
        <v>Jan</v>
      </c>
      <c r="P280" s="22">
        <f>YEAR(inputdata!$A280)</f>
        <v>2022</v>
      </c>
    </row>
    <row r="281" spans="1:16" x14ac:dyDescent="0.25">
      <c r="A281" s="24">
        <v>44581</v>
      </c>
      <c r="B281" s="14" t="s">
        <v>19</v>
      </c>
      <c r="C281" s="15">
        <v>7</v>
      </c>
      <c r="D281" s="15" t="s">
        <v>8</v>
      </c>
      <c r="E281" s="15" t="s">
        <v>8</v>
      </c>
      <c r="F281" s="16">
        <v>0</v>
      </c>
      <c r="G281" s="17" t="str">
        <f>VLOOKUP(inputdata!$B281,MasterData[],2,TRUE)</f>
        <v>Product14</v>
      </c>
      <c r="H281" s="17" t="str">
        <f>VLOOKUP(inputdata!$B281,MasterData[],3,TRUE)</f>
        <v>Category02</v>
      </c>
      <c r="I281" s="17" t="str">
        <f>VLOOKUP(inputdata!$B281,MasterData[],4,TRUE)</f>
        <v>Kg</v>
      </c>
      <c r="J281" s="18">
        <f>VLOOKUP(inputdata!$B281,MasterData[],5,TRUE)</f>
        <v>112</v>
      </c>
      <c r="K281" s="18">
        <f>VLOOKUP(inputdata!$B281,MasterData[],6,TRUE)</f>
        <v>146.72</v>
      </c>
      <c r="L281" s="18">
        <f>inputdata!$J281*inputdata!$C281</f>
        <v>784</v>
      </c>
      <c r="M281" s="18">
        <f>inputdata!$K281*inputdata!$C281*(1-inputdata!$F281)</f>
        <v>1027.04</v>
      </c>
      <c r="N281" s="19">
        <f>DAY(inputdata!$A281)</f>
        <v>20</v>
      </c>
      <c r="O281" s="19" t="str">
        <f>TEXT(inputdata!$A281,"mmm")</f>
        <v>Jan</v>
      </c>
      <c r="P281" s="19">
        <f>YEAR(inputdata!$A281)</f>
        <v>2022</v>
      </c>
    </row>
    <row r="282" spans="1:16" x14ac:dyDescent="0.25">
      <c r="A282" s="24">
        <v>44583</v>
      </c>
      <c r="B282" s="14" t="s">
        <v>26</v>
      </c>
      <c r="C282" s="15">
        <v>6</v>
      </c>
      <c r="D282" s="15" t="s">
        <v>8</v>
      </c>
      <c r="E282" s="15" t="s">
        <v>10</v>
      </c>
      <c r="F282" s="16">
        <v>0</v>
      </c>
      <c r="G282" s="20" t="str">
        <f>VLOOKUP(inputdata!$B282,MasterData[],2,TRUE)</f>
        <v>Product01</v>
      </c>
      <c r="H282" s="20" t="str">
        <f>VLOOKUP(inputdata!$B282,MasterData[],3,TRUE)</f>
        <v>Category01</v>
      </c>
      <c r="I282" s="20" t="str">
        <f>VLOOKUP(inputdata!$B282,MasterData[],4,TRUE)</f>
        <v>Kg</v>
      </c>
      <c r="J282" s="21">
        <f>VLOOKUP(inputdata!$B282,MasterData[],5,TRUE)</f>
        <v>98</v>
      </c>
      <c r="K282" s="21">
        <f>VLOOKUP(inputdata!$B282,MasterData[],6,TRUE)</f>
        <v>103.88</v>
      </c>
      <c r="L282" s="21">
        <f>inputdata!$J282*inputdata!$C282</f>
        <v>588</v>
      </c>
      <c r="M282" s="21">
        <f>inputdata!$K282*inputdata!$C282*(1-inputdata!$F282)</f>
        <v>623.28</v>
      </c>
      <c r="N282" s="22">
        <f>DAY(inputdata!$A282)</f>
        <v>22</v>
      </c>
      <c r="O282" s="22" t="str">
        <f>TEXT(inputdata!$A282,"mmm")</f>
        <v>Jan</v>
      </c>
      <c r="P282" s="22">
        <f>YEAR(inputdata!$A282)</f>
        <v>2022</v>
      </c>
    </row>
    <row r="283" spans="1:16" x14ac:dyDescent="0.25">
      <c r="A283" s="24">
        <v>44584</v>
      </c>
      <c r="B283" s="14" t="s">
        <v>39</v>
      </c>
      <c r="C283" s="15">
        <v>5</v>
      </c>
      <c r="D283" s="15" t="s">
        <v>7</v>
      </c>
      <c r="E283" s="15" t="s">
        <v>10</v>
      </c>
      <c r="F283" s="16">
        <v>0</v>
      </c>
      <c r="G283" s="17" t="str">
        <f>VLOOKUP(inputdata!$B283,MasterData[],2,TRUE)</f>
        <v>Product02</v>
      </c>
      <c r="H283" s="17" t="str">
        <f>VLOOKUP(inputdata!$B283,MasterData[],3,TRUE)</f>
        <v>Category01</v>
      </c>
      <c r="I283" s="17" t="str">
        <f>VLOOKUP(inputdata!$B283,MasterData[],4,TRUE)</f>
        <v>Kg</v>
      </c>
      <c r="J283" s="18">
        <f>VLOOKUP(inputdata!$B283,MasterData[],5,TRUE)</f>
        <v>105</v>
      </c>
      <c r="K283" s="18">
        <f>VLOOKUP(inputdata!$B283,MasterData[],6,TRUE)</f>
        <v>142.80000000000001</v>
      </c>
      <c r="L283" s="18">
        <f>inputdata!$J283*inputdata!$C283</f>
        <v>525</v>
      </c>
      <c r="M283" s="18">
        <f>inputdata!$K283*inputdata!$C283*(1-inputdata!$F283)</f>
        <v>714</v>
      </c>
      <c r="N283" s="19">
        <f>DAY(inputdata!$A283)</f>
        <v>23</v>
      </c>
      <c r="O283" s="19" t="str">
        <f>TEXT(inputdata!$A283,"mmm")</f>
        <v>Jan</v>
      </c>
      <c r="P283" s="19">
        <f>YEAR(inputdata!$A283)</f>
        <v>2022</v>
      </c>
    </row>
    <row r="284" spans="1:16" x14ac:dyDescent="0.25">
      <c r="A284" s="24">
        <v>44584</v>
      </c>
      <c r="B284" s="14" t="s">
        <v>20</v>
      </c>
      <c r="C284" s="15">
        <v>8</v>
      </c>
      <c r="D284" s="15" t="s">
        <v>12</v>
      </c>
      <c r="E284" s="15" t="s">
        <v>8</v>
      </c>
      <c r="F284" s="16">
        <v>0</v>
      </c>
      <c r="G284" s="20" t="str">
        <f>VLOOKUP(inputdata!$B284,MasterData[],2,TRUE)</f>
        <v>Product42</v>
      </c>
      <c r="H284" s="20" t="str">
        <f>VLOOKUP(inputdata!$B284,MasterData[],3,TRUE)</f>
        <v>Category05</v>
      </c>
      <c r="I284" s="20" t="str">
        <f>VLOOKUP(inputdata!$B284,MasterData[],4,TRUE)</f>
        <v>Ft</v>
      </c>
      <c r="J284" s="21">
        <f>VLOOKUP(inputdata!$B284,MasterData[],5,TRUE)</f>
        <v>120</v>
      </c>
      <c r="K284" s="21">
        <f>VLOOKUP(inputdata!$B284,MasterData[],6,TRUE)</f>
        <v>162</v>
      </c>
      <c r="L284" s="21">
        <f>inputdata!$J284*inputdata!$C284</f>
        <v>960</v>
      </c>
      <c r="M284" s="21">
        <f>inputdata!$K284*inputdata!$C284*(1-inputdata!$F284)</f>
        <v>1296</v>
      </c>
      <c r="N284" s="22">
        <f>DAY(inputdata!$A284)</f>
        <v>23</v>
      </c>
      <c r="O284" s="22" t="str">
        <f>TEXT(inputdata!$A284,"mmm")</f>
        <v>Jan</v>
      </c>
      <c r="P284" s="22">
        <f>YEAR(inputdata!$A284)</f>
        <v>2022</v>
      </c>
    </row>
    <row r="285" spans="1:16" x14ac:dyDescent="0.25">
      <c r="A285" s="24">
        <v>44585</v>
      </c>
      <c r="B285" s="14" t="s">
        <v>38</v>
      </c>
      <c r="C285" s="15">
        <v>15</v>
      </c>
      <c r="D285" s="15" t="s">
        <v>8</v>
      </c>
      <c r="E285" s="15" t="s">
        <v>8</v>
      </c>
      <c r="F285" s="16">
        <v>0</v>
      </c>
      <c r="G285" s="17" t="str">
        <f>VLOOKUP(inputdata!$B285,MasterData[],2,TRUE)</f>
        <v>Product30</v>
      </c>
      <c r="H285" s="17" t="str">
        <f>VLOOKUP(inputdata!$B285,MasterData[],3,TRUE)</f>
        <v>Category04</v>
      </c>
      <c r="I285" s="17" t="str">
        <f>VLOOKUP(inputdata!$B285,MasterData[],4,TRUE)</f>
        <v>Ft</v>
      </c>
      <c r="J285" s="18">
        <f>VLOOKUP(inputdata!$B285,MasterData[],5,TRUE)</f>
        <v>148</v>
      </c>
      <c r="K285" s="18">
        <f>VLOOKUP(inputdata!$B285,MasterData[],6,TRUE)</f>
        <v>201.28</v>
      </c>
      <c r="L285" s="18">
        <f>inputdata!$J285*inputdata!$C285</f>
        <v>2220</v>
      </c>
      <c r="M285" s="18">
        <f>inputdata!$K285*inputdata!$C285*(1-inputdata!$F285)</f>
        <v>3019.2</v>
      </c>
      <c r="N285" s="19">
        <f>DAY(inputdata!$A285)</f>
        <v>24</v>
      </c>
      <c r="O285" s="19" t="str">
        <f>TEXT(inputdata!$A285,"mmm")</f>
        <v>Jan</v>
      </c>
      <c r="P285" s="19">
        <f>YEAR(inputdata!$A285)</f>
        <v>2022</v>
      </c>
    </row>
    <row r="286" spans="1:16" x14ac:dyDescent="0.25">
      <c r="A286" s="24">
        <v>44586</v>
      </c>
      <c r="B286" s="14" t="s">
        <v>49</v>
      </c>
      <c r="C286" s="15">
        <v>14</v>
      </c>
      <c r="D286" s="15" t="s">
        <v>12</v>
      </c>
      <c r="E286" s="15" t="s">
        <v>10</v>
      </c>
      <c r="F286" s="16">
        <v>0</v>
      </c>
      <c r="G286" s="20" t="str">
        <f>VLOOKUP(inputdata!$B286,MasterData[],2,TRUE)</f>
        <v>Product17</v>
      </c>
      <c r="H286" s="20" t="str">
        <f>VLOOKUP(inputdata!$B286,MasterData[],3,TRUE)</f>
        <v>Category02</v>
      </c>
      <c r="I286" s="20" t="str">
        <f>VLOOKUP(inputdata!$B286,MasterData[],4,TRUE)</f>
        <v>Ft</v>
      </c>
      <c r="J286" s="21">
        <f>VLOOKUP(inputdata!$B286,MasterData[],5,TRUE)</f>
        <v>134</v>
      </c>
      <c r="K286" s="21">
        <f>VLOOKUP(inputdata!$B286,MasterData[],6,TRUE)</f>
        <v>156.78</v>
      </c>
      <c r="L286" s="21">
        <f>inputdata!$J286*inputdata!$C286</f>
        <v>1876</v>
      </c>
      <c r="M286" s="21">
        <f>inputdata!$K286*inputdata!$C286*(1-inputdata!$F286)</f>
        <v>2194.92</v>
      </c>
      <c r="N286" s="22">
        <f>DAY(inputdata!$A286)</f>
        <v>25</v>
      </c>
      <c r="O286" s="22" t="str">
        <f>TEXT(inputdata!$A286,"mmm")</f>
        <v>Jan</v>
      </c>
      <c r="P286" s="22">
        <f>YEAR(inputdata!$A286)</f>
        <v>2022</v>
      </c>
    </row>
    <row r="287" spans="1:16" x14ac:dyDescent="0.25">
      <c r="A287" s="24">
        <v>44589</v>
      </c>
      <c r="B287" s="14" t="s">
        <v>31</v>
      </c>
      <c r="C287" s="15">
        <v>11</v>
      </c>
      <c r="D287" s="15" t="s">
        <v>12</v>
      </c>
      <c r="E287" s="15" t="s">
        <v>8</v>
      </c>
      <c r="F287" s="16">
        <v>0</v>
      </c>
      <c r="G287" s="17" t="str">
        <f>VLOOKUP(inputdata!$B287,MasterData[],2,TRUE)</f>
        <v>Product16</v>
      </c>
      <c r="H287" s="17" t="str">
        <f>VLOOKUP(inputdata!$B287,MasterData[],3,TRUE)</f>
        <v>Category02</v>
      </c>
      <c r="I287" s="17" t="str">
        <f>VLOOKUP(inputdata!$B287,MasterData[],4,TRUE)</f>
        <v>No.</v>
      </c>
      <c r="J287" s="18">
        <f>VLOOKUP(inputdata!$B287,MasterData[],5,TRUE)</f>
        <v>13</v>
      </c>
      <c r="K287" s="18">
        <f>VLOOKUP(inputdata!$B287,MasterData[],6,TRUE)</f>
        <v>16.64</v>
      </c>
      <c r="L287" s="18">
        <f>inputdata!$J287*inputdata!$C287</f>
        <v>143</v>
      </c>
      <c r="M287" s="18">
        <f>inputdata!$K287*inputdata!$C287*(1-inputdata!$F287)</f>
        <v>183.04000000000002</v>
      </c>
      <c r="N287" s="19">
        <f>DAY(inputdata!$A287)</f>
        <v>28</v>
      </c>
      <c r="O287" s="19" t="str">
        <f>TEXT(inputdata!$A287,"mmm")</f>
        <v>Jan</v>
      </c>
      <c r="P287" s="19">
        <f>YEAR(inputdata!$A287)</f>
        <v>2022</v>
      </c>
    </row>
    <row r="288" spans="1:16" x14ac:dyDescent="0.25">
      <c r="A288" s="24">
        <v>44592</v>
      </c>
      <c r="B288" s="14" t="s">
        <v>22</v>
      </c>
      <c r="C288" s="15">
        <v>6</v>
      </c>
      <c r="D288" s="15" t="s">
        <v>8</v>
      </c>
      <c r="E288" s="15" t="s">
        <v>10</v>
      </c>
      <c r="F288" s="16">
        <v>0</v>
      </c>
      <c r="G288" s="20" t="str">
        <f>VLOOKUP(inputdata!$B288,MasterData[],2,TRUE)</f>
        <v>Product23</v>
      </c>
      <c r="H288" s="20" t="str">
        <f>VLOOKUP(inputdata!$B288,MasterData[],3,TRUE)</f>
        <v>Category03</v>
      </c>
      <c r="I288" s="20" t="str">
        <f>VLOOKUP(inputdata!$B288,MasterData[],4,TRUE)</f>
        <v>Ft</v>
      </c>
      <c r="J288" s="21">
        <f>VLOOKUP(inputdata!$B288,MasterData[],5,TRUE)</f>
        <v>141</v>
      </c>
      <c r="K288" s="21">
        <f>VLOOKUP(inputdata!$B288,MasterData[],6,TRUE)</f>
        <v>149.46</v>
      </c>
      <c r="L288" s="21">
        <f>inputdata!$J288*inputdata!$C288</f>
        <v>846</v>
      </c>
      <c r="M288" s="21">
        <f>inputdata!$K288*inputdata!$C288*(1-inputdata!$F288)</f>
        <v>896.76</v>
      </c>
      <c r="N288" s="22">
        <f>DAY(inputdata!$A288)</f>
        <v>31</v>
      </c>
      <c r="O288" s="22" t="str">
        <f>TEXT(inputdata!$A288,"mmm")</f>
        <v>Jan</v>
      </c>
      <c r="P288" s="22">
        <f>YEAR(inputdata!$A288)</f>
        <v>2022</v>
      </c>
    </row>
    <row r="289" spans="1:16" x14ac:dyDescent="0.25">
      <c r="A289" s="24">
        <v>44592</v>
      </c>
      <c r="B289" s="14" t="s">
        <v>51</v>
      </c>
      <c r="C289" s="15">
        <v>9</v>
      </c>
      <c r="D289" s="15" t="s">
        <v>12</v>
      </c>
      <c r="E289" s="15" t="s">
        <v>10</v>
      </c>
      <c r="F289" s="16">
        <v>0</v>
      </c>
      <c r="G289" s="17" t="str">
        <f>VLOOKUP(inputdata!$B289,MasterData[],2,TRUE)</f>
        <v>Product41</v>
      </c>
      <c r="H289" s="17" t="str">
        <f>VLOOKUP(inputdata!$B289,MasterData[],3,TRUE)</f>
        <v>Category05</v>
      </c>
      <c r="I289" s="17" t="str">
        <f>VLOOKUP(inputdata!$B289,MasterData[],4,TRUE)</f>
        <v>Ft</v>
      </c>
      <c r="J289" s="18">
        <f>VLOOKUP(inputdata!$B289,MasterData[],5,TRUE)</f>
        <v>138</v>
      </c>
      <c r="K289" s="18">
        <f>VLOOKUP(inputdata!$B289,MasterData[],6,TRUE)</f>
        <v>173.88</v>
      </c>
      <c r="L289" s="18">
        <f>inputdata!$J289*inputdata!$C289</f>
        <v>1242</v>
      </c>
      <c r="M289" s="18">
        <f>inputdata!$K289*inputdata!$C289*(1-inputdata!$F289)</f>
        <v>1564.92</v>
      </c>
      <c r="N289" s="19">
        <f>DAY(inputdata!$A289)</f>
        <v>31</v>
      </c>
      <c r="O289" s="19" t="str">
        <f>TEXT(inputdata!$A289,"mmm")</f>
        <v>Jan</v>
      </c>
      <c r="P289" s="19">
        <f>YEAR(inputdata!$A289)</f>
        <v>2022</v>
      </c>
    </row>
    <row r="290" spans="1:16" x14ac:dyDescent="0.25">
      <c r="A290" s="24">
        <v>44593</v>
      </c>
      <c r="B290" s="14" t="s">
        <v>34</v>
      </c>
      <c r="C290" s="15">
        <v>9</v>
      </c>
      <c r="D290" s="15" t="s">
        <v>12</v>
      </c>
      <c r="E290" s="15" t="s">
        <v>10</v>
      </c>
      <c r="F290" s="16">
        <v>0</v>
      </c>
      <c r="G290" s="20" t="str">
        <f>VLOOKUP(inputdata!$B290,MasterData[],2,TRUE)</f>
        <v>Product05</v>
      </c>
      <c r="H290" s="20" t="str">
        <f>VLOOKUP(inputdata!$B290,MasterData[],3,TRUE)</f>
        <v>Category01</v>
      </c>
      <c r="I290" s="20" t="str">
        <f>VLOOKUP(inputdata!$B290,MasterData[],4,TRUE)</f>
        <v>Ft</v>
      </c>
      <c r="J290" s="21">
        <f>VLOOKUP(inputdata!$B290,MasterData[],5,TRUE)</f>
        <v>133</v>
      </c>
      <c r="K290" s="21">
        <f>VLOOKUP(inputdata!$B290,MasterData[],6,TRUE)</f>
        <v>155.61000000000001</v>
      </c>
      <c r="L290" s="21">
        <f>inputdata!$J290*inputdata!$C290</f>
        <v>1197</v>
      </c>
      <c r="M290" s="21">
        <f>inputdata!$K290*inputdata!$C290*(1-inputdata!$F290)</f>
        <v>1400.4900000000002</v>
      </c>
      <c r="N290" s="22">
        <f>DAY(inputdata!$A290)</f>
        <v>1</v>
      </c>
      <c r="O290" s="22" t="str">
        <f>TEXT(inputdata!$A290,"mmm")</f>
        <v>Feb</v>
      </c>
      <c r="P290" s="22">
        <f>YEAR(inputdata!$A290)</f>
        <v>2022</v>
      </c>
    </row>
    <row r="291" spans="1:16" x14ac:dyDescent="0.25">
      <c r="A291" s="24">
        <v>44595</v>
      </c>
      <c r="B291" s="14" t="s">
        <v>19</v>
      </c>
      <c r="C291" s="15">
        <v>8</v>
      </c>
      <c r="D291" s="15" t="s">
        <v>12</v>
      </c>
      <c r="E291" s="15" t="s">
        <v>8</v>
      </c>
      <c r="F291" s="16">
        <v>0</v>
      </c>
      <c r="G291" s="17" t="str">
        <f>VLOOKUP(inputdata!$B291,MasterData[],2,TRUE)</f>
        <v>Product14</v>
      </c>
      <c r="H291" s="17" t="str">
        <f>VLOOKUP(inputdata!$B291,MasterData[],3,TRUE)</f>
        <v>Category02</v>
      </c>
      <c r="I291" s="17" t="str">
        <f>VLOOKUP(inputdata!$B291,MasterData[],4,TRUE)</f>
        <v>Kg</v>
      </c>
      <c r="J291" s="18">
        <f>VLOOKUP(inputdata!$B291,MasterData[],5,TRUE)</f>
        <v>112</v>
      </c>
      <c r="K291" s="18">
        <f>VLOOKUP(inputdata!$B291,MasterData[],6,TRUE)</f>
        <v>146.72</v>
      </c>
      <c r="L291" s="18">
        <f>inputdata!$J291*inputdata!$C291</f>
        <v>896</v>
      </c>
      <c r="M291" s="18">
        <f>inputdata!$K291*inputdata!$C291*(1-inputdata!$F291)</f>
        <v>1173.76</v>
      </c>
      <c r="N291" s="19">
        <f>DAY(inputdata!$A291)</f>
        <v>3</v>
      </c>
      <c r="O291" s="19" t="str">
        <f>TEXT(inputdata!$A291,"mmm")</f>
        <v>Feb</v>
      </c>
      <c r="P291" s="19">
        <f>YEAR(inputdata!$A291)</f>
        <v>2022</v>
      </c>
    </row>
    <row r="292" spans="1:16" x14ac:dyDescent="0.25">
      <c r="A292" s="24">
        <v>44597</v>
      </c>
      <c r="B292" s="14" t="s">
        <v>40</v>
      </c>
      <c r="C292" s="15">
        <v>6</v>
      </c>
      <c r="D292" s="15" t="s">
        <v>12</v>
      </c>
      <c r="E292" s="15" t="s">
        <v>10</v>
      </c>
      <c r="F292" s="16">
        <v>0</v>
      </c>
      <c r="G292" s="20" t="str">
        <f>VLOOKUP(inputdata!$B292,MasterData[],2,TRUE)</f>
        <v>Product18</v>
      </c>
      <c r="H292" s="20" t="str">
        <f>VLOOKUP(inputdata!$B292,MasterData[],3,TRUE)</f>
        <v>Category02</v>
      </c>
      <c r="I292" s="20" t="str">
        <f>VLOOKUP(inputdata!$B292,MasterData[],4,TRUE)</f>
        <v>No.</v>
      </c>
      <c r="J292" s="21">
        <f>VLOOKUP(inputdata!$B292,MasterData[],5,TRUE)</f>
        <v>37</v>
      </c>
      <c r="K292" s="21">
        <f>VLOOKUP(inputdata!$B292,MasterData[],6,TRUE)</f>
        <v>49.21</v>
      </c>
      <c r="L292" s="21">
        <f>inputdata!$J292*inputdata!$C292</f>
        <v>222</v>
      </c>
      <c r="M292" s="21">
        <f>inputdata!$K292*inputdata!$C292*(1-inputdata!$F292)</f>
        <v>295.26</v>
      </c>
      <c r="N292" s="22">
        <f>DAY(inputdata!$A292)</f>
        <v>5</v>
      </c>
      <c r="O292" s="22" t="str">
        <f>TEXT(inputdata!$A292,"mmm")</f>
        <v>Feb</v>
      </c>
      <c r="P292" s="22">
        <f>YEAR(inputdata!$A292)</f>
        <v>2022</v>
      </c>
    </row>
    <row r="293" spans="1:16" x14ac:dyDescent="0.25">
      <c r="A293" s="24">
        <v>44598</v>
      </c>
      <c r="B293" s="14" t="s">
        <v>39</v>
      </c>
      <c r="C293" s="15">
        <v>6</v>
      </c>
      <c r="D293" s="15" t="s">
        <v>12</v>
      </c>
      <c r="E293" s="15" t="s">
        <v>10</v>
      </c>
      <c r="F293" s="16">
        <v>0</v>
      </c>
      <c r="G293" s="17" t="str">
        <f>VLOOKUP(inputdata!$B293,MasterData[],2,TRUE)</f>
        <v>Product02</v>
      </c>
      <c r="H293" s="17" t="str">
        <f>VLOOKUP(inputdata!$B293,MasterData[],3,TRUE)</f>
        <v>Category01</v>
      </c>
      <c r="I293" s="17" t="str">
        <f>VLOOKUP(inputdata!$B293,MasterData[],4,TRUE)</f>
        <v>Kg</v>
      </c>
      <c r="J293" s="18">
        <f>VLOOKUP(inputdata!$B293,MasterData[],5,TRUE)</f>
        <v>105</v>
      </c>
      <c r="K293" s="18">
        <f>VLOOKUP(inputdata!$B293,MasterData[],6,TRUE)</f>
        <v>142.80000000000001</v>
      </c>
      <c r="L293" s="18">
        <f>inputdata!$J293*inputdata!$C293</f>
        <v>630</v>
      </c>
      <c r="M293" s="18">
        <f>inputdata!$K293*inputdata!$C293*(1-inputdata!$F293)</f>
        <v>856.80000000000007</v>
      </c>
      <c r="N293" s="19">
        <f>DAY(inputdata!$A293)</f>
        <v>6</v>
      </c>
      <c r="O293" s="19" t="str">
        <f>TEXT(inputdata!$A293,"mmm")</f>
        <v>Feb</v>
      </c>
      <c r="P293" s="19">
        <f>YEAR(inputdata!$A293)</f>
        <v>2022</v>
      </c>
    </row>
    <row r="294" spans="1:16" x14ac:dyDescent="0.25">
      <c r="A294" s="24">
        <v>44600</v>
      </c>
      <c r="B294" s="14" t="s">
        <v>34</v>
      </c>
      <c r="C294" s="15">
        <v>11</v>
      </c>
      <c r="D294" s="15" t="s">
        <v>8</v>
      </c>
      <c r="E294" s="15" t="s">
        <v>10</v>
      </c>
      <c r="F294" s="16">
        <v>0</v>
      </c>
      <c r="G294" s="20" t="str">
        <f>VLOOKUP(inputdata!$B294,MasterData[],2,TRUE)</f>
        <v>Product05</v>
      </c>
      <c r="H294" s="20" t="str">
        <f>VLOOKUP(inputdata!$B294,MasterData[],3,TRUE)</f>
        <v>Category01</v>
      </c>
      <c r="I294" s="20" t="str">
        <f>VLOOKUP(inputdata!$B294,MasterData[],4,TRUE)</f>
        <v>Ft</v>
      </c>
      <c r="J294" s="21">
        <f>VLOOKUP(inputdata!$B294,MasterData[],5,TRUE)</f>
        <v>133</v>
      </c>
      <c r="K294" s="21">
        <f>VLOOKUP(inputdata!$B294,MasterData[],6,TRUE)</f>
        <v>155.61000000000001</v>
      </c>
      <c r="L294" s="21">
        <f>inputdata!$J294*inputdata!$C294</f>
        <v>1463</v>
      </c>
      <c r="M294" s="21">
        <f>inputdata!$K294*inputdata!$C294*(1-inputdata!$F294)</f>
        <v>1711.71</v>
      </c>
      <c r="N294" s="22">
        <f>DAY(inputdata!$A294)</f>
        <v>8</v>
      </c>
      <c r="O294" s="22" t="str">
        <f>TEXT(inputdata!$A294,"mmm")</f>
        <v>Feb</v>
      </c>
      <c r="P294" s="22">
        <f>YEAR(inputdata!$A294)</f>
        <v>2022</v>
      </c>
    </row>
    <row r="295" spans="1:16" x14ac:dyDescent="0.25">
      <c r="A295" s="24">
        <v>44600</v>
      </c>
      <c r="B295" s="14" t="s">
        <v>13</v>
      </c>
      <c r="C295" s="15">
        <v>3</v>
      </c>
      <c r="D295" s="15" t="s">
        <v>8</v>
      </c>
      <c r="E295" s="15" t="s">
        <v>10</v>
      </c>
      <c r="F295" s="16">
        <v>0</v>
      </c>
      <c r="G295" s="17" t="str">
        <f>VLOOKUP(inputdata!$B295,MasterData[],2,TRUE)</f>
        <v>Product04</v>
      </c>
      <c r="H295" s="17" t="str">
        <f>VLOOKUP(inputdata!$B295,MasterData[],3,TRUE)</f>
        <v>Category01</v>
      </c>
      <c r="I295" s="17" t="str">
        <f>VLOOKUP(inputdata!$B295,MasterData[],4,TRUE)</f>
        <v>Lt</v>
      </c>
      <c r="J295" s="18">
        <f>VLOOKUP(inputdata!$B295,MasterData[],5,TRUE)</f>
        <v>44</v>
      </c>
      <c r="K295" s="18">
        <f>VLOOKUP(inputdata!$B295,MasterData[],6,TRUE)</f>
        <v>48.84</v>
      </c>
      <c r="L295" s="18">
        <f>inputdata!$J295*inputdata!$C295</f>
        <v>132</v>
      </c>
      <c r="M295" s="18">
        <f>inputdata!$K295*inputdata!$C295*(1-inputdata!$F295)</f>
        <v>146.52000000000001</v>
      </c>
      <c r="N295" s="19">
        <f>DAY(inputdata!$A295)</f>
        <v>8</v>
      </c>
      <c r="O295" s="19" t="str">
        <f>TEXT(inputdata!$A295,"mmm")</f>
        <v>Feb</v>
      </c>
      <c r="P295" s="19">
        <f>YEAR(inputdata!$A295)</f>
        <v>2022</v>
      </c>
    </row>
    <row r="296" spans="1:16" x14ac:dyDescent="0.25">
      <c r="A296" s="24">
        <v>44601</v>
      </c>
      <c r="B296" s="14" t="s">
        <v>28</v>
      </c>
      <c r="C296" s="15">
        <v>14</v>
      </c>
      <c r="D296" s="15" t="s">
        <v>8</v>
      </c>
      <c r="E296" s="15" t="s">
        <v>8</v>
      </c>
      <c r="F296" s="16">
        <v>0</v>
      </c>
      <c r="G296" s="20" t="str">
        <f>VLOOKUP(inputdata!$B296,MasterData[],2,TRUE)</f>
        <v>Product32</v>
      </c>
      <c r="H296" s="20" t="str">
        <f>VLOOKUP(inputdata!$B296,MasterData[],3,TRUE)</f>
        <v>Category04</v>
      </c>
      <c r="I296" s="20" t="str">
        <f>VLOOKUP(inputdata!$B296,MasterData[],4,TRUE)</f>
        <v>Kg</v>
      </c>
      <c r="J296" s="21">
        <f>VLOOKUP(inputdata!$B296,MasterData[],5,TRUE)</f>
        <v>89</v>
      </c>
      <c r="K296" s="21">
        <f>VLOOKUP(inputdata!$B296,MasterData[],6,TRUE)</f>
        <v>117.48</v>
      </c>
      <c r="L296" s="21">
        <f>inputdata!$J296*inputdata!$C296</f>
        <v>1246</v>
      </c>
      <c r="M296" s="21">
        <f>inputdata!$K296*inputdata!$C296*(1-inputdata!$F296)</f>
        <v>1644.72</v>
      </c>
      <c r="N296" s="22">
        <f>DAY(inputdata!$A296)</f>
        <v>9</v>
      </c>
      <c r="O296" s="22" t="str">
        <f>TEXT(inputdata!$A296,"mmm")</f>
        <v>Feb</v>
      </c>
      <c r="P296" s="22">
        <f>YEAR(inputdata!$A296)</f>
        <v>2022</v>
      </c>
    </row>
    <row r="297" spans="1:16" x14ac:dyDescent="0.25">
      <c r="A297" s="24">
        <v>44604</v>
      </c>
      <c r="B297" s="14" t="s">
        <v>30</v>
      </c>
      <c r="C297" s="15">
        <v>13</v>
      </c>
      <c r="D297" s="15" t="s">
        <v>12</v>
      </c>
      <c r="E297" s="15" t="s">
        <v>10</v>
      </c>
      <c r="F297" s="16">
        <v>0</v>
      </c>
      <c r="G297" s="17" t="str">
        <f>VLOOKUP(inputdata!$B297,MasterData[],2,TRUE)</f>
        <v>Product10</v>
      </c>
      <c r="H297" s="17" t="str">
        <f>VLOOKUP(inputdata!$B297,MasterData[],3,TRUE)</f>
        <v>Category02</v>
      </c>
      <c r="I297" s="17" t="str">
        <f>VLOOKUP(inputdata!$B297,MasterData[],4,TRUE)</f>
        <v>Ft</v>
      </c>
      <c r="J297" s="18">
        <f>VLOOKUP(inputdata!$B297,MasterData[],5,TRUE)</f>
        <v>148</v>
      </c>
      <c r="K297" s="18">
        <f>VLOOKUP(inputdata!$B297,MasterData[],6,TRUE)</f>
        <v>164.28</v>
      </c>
      <c r="L297" s="18">
        <f>inputdata!$J297*inputdata!$C297</f>
        <v>1924</v>
      </c>
      <c r="M297" s="18">
        <f>inputdata!$K297*inputdata!$C297*(1-inputdata!$F297)</f>
        <v>2135.64</v>
      </c>
      <c r="N297" s="19">
        <f>DAY(inputdata!$A297)</f>
        <v>12</v>
      </c>
      <c r="O297" s="19" t="str">
        <f>TEXT(inputdata!$A297,"mmm")</f>
        <v>Feb</v>
      </c>
      <c r="P297" s="19">
        <f>YEAR(inputdata!$A297)</f>
        <v>2022</v>
      </c>
    </row>
    <row r="298" spans="1:16" x14ac:dyDescent="0.25">
      <c r="A298" s="24">
        <v>44606</v>
      </c>
      <c r="B298" s="14" t="s">
        <v>52</v>
      </c>
      <c r="C298" s="15">
        <v>8</v>
      </c>
      <c r="D298" s="15" t="s">
        <v>8</v>
      </c>
      <c r="E298" s="15" t="s">
        <v>10</v>
      </c>
      <c r="F298" s="16">
        <v>0</v>
      </c>
      <c r="G298" s="20" t="str">
        <f>VLOOKUP(inputdata!$B298,MasterData[],2,TRUE)</f>
        <v>Product26</v>
      </c>
      <c r="H298" s="20" t="str">
        <f>VLOOKUP(inputdata!$B298,MasterData[],3,TRUE)</f>
        <v>Category04</v>
      </c>
      <c r="I298" s="20" t="str">
        <f>VLOOKUP(inputdata!$B298,MasterData[],4,TRUE)</f>
        <v>No.</v>
      </c>
      <c r="J298" s="21">
        <f>VLOOKUP(inputdata!$B298,MasterData[],5,TRUE)</f>
        <v>18</v>
      </c>
      <c r="K298" s="21">
        <f>VLOOKUP(inputdata!$B298,MasterData[],6,TRUE)</f>
        <v>24.66</v>
      </c>
      <c r="L298" s="21">
        <f>inputdata!$J298*inputdata!$C298</f>
        <v>144</v>
      </c>
      <c r="M298" s="21">
        <f>inputdata!$K298*inputdata!$C298*(1-inputdata!$F298)</f>
        <v>197.28</v>
      </c>
      <c r="N298" s="22">
        <f>DAY(inputdata!$A298)</f>
        <v>14</v>
      </c>
      <c r="O298" s="22" t="str">
        <f>TEXT(inputdata!$A298,"mmm")</f>
        <v>Feb</v>
      </c>
      <c r="P298" s="22">
        <f>YEAR(inputdata!$A298)</f>
        <v>2022</v>
      </c>
    </row>
    <row r="299" spans="1:16" x14ac:dyDescent="0.25">
      <c r="A299" s="24">
        <v>44606</v>
      </c>
      <c r="B299" s="14" t="s">
        <v>43</v>
      </c>
      <c r="C299" s="15">
        <v>3</v>
      </c>
      <c r="D299" s="15" t="s">
        <v>12</v>
      </c>
      <c r="E299" s="15" t="s">
        <v>10</v>
      </c>
      <c r="F299" s="16">
        <v>0</v>
      </c>
      <c r="G299" s="17" t="str">
        <f>VLOOKUP(inputdata!$B299,MasterData[],2,TRUE)</f>
        <v>Product28</v>
      </c>
      <c r="H299" s="17" t="str">
        <f>VLOOKUP(inputdata!$B299,MasterData[],3,TRUE)</f>
        <v>Category04</v>
      </c>
      <c r="I299" s="17" t="str">
        <f>VLOOKUP(inputdata!$B299,MasterData[],4,TRUE)</f>
        <v>No.</v>
      </c>
      <c r="J299" s="18">
        <f>VLOOKUP(inputdata!$B299,MasterData[],5,TRUE)</f>
        <v>37</v>
      </c>
      <c r="K299" s="18">
        <f>VLOOKUP(inputdata!$B299,MasterData[],6,TRUE)</f>
        <v>41.81</v>
      </c>
      <c r="L299" s="18">
        <f>inputdata!$J299*inputdata!$C299</f>
        <v>111</v>
      </c>
      <c r="M299" s="18">
        <f>inputdata!$K299*inputdata!$C299*(1-inputdata!$F299)</f>
        <v>125.43</v>
      </c>
      <c r="N299" s="19">
        <f>DAY(inputdata!$A299)</f>
        <v>14</v>
      </c>
      <c r="O299" s="19" t="str">
        <f>TEXT(inputdata!$A299,"mmm")</f>
        <v>Feb</v>
      </c>
      <c r="P299" s="19">
        <f>YEAR(inputdata!$A299)</f>
        <v>2022</v>
      </c>
    </row>
    <row r="300" spans="1:16" x14ac:dyDescent="0.25">
      <c r="A300" s="24">
        <v>44608</v>
      </c>
      <c r="B300" s="14" t="s">
        <v>28</v>
      </c>
      <c r="C300" s="15">
        <v>1</v>
      </c>
      <c r="D300" s="15" t="s">
        <v>8</v>
      </c>
      <c r="E300" s="15" t="s">
        <v>10</v>
      </c>
      <c r="F300" s="16">
        <v>0</v>
      </c>
      <c r="G300" s="20" t="str">
        <f>VLOOKUP(inputdata!$B300,MasterData[],2,TRUE)</f>
        <v>Product32</v>
      </c>
      <c r="H300" s="20" t="str">
        <f>VLOOKUP(inputdata!$B300,MasterData[],3,TRUE)</f>
        <v>Category04</v>
      </c>
      <c r="I300" s="20" t="str">
        <f>VLOOKUP(inputdata!$B300,MasterData[],4,TRUE)</f>
        <v>Kg</v>
      </c>
      <c r="J300" s="21">
        <f>VLOOKUP(inputdata!$B300,MasterData[],5,TRUE)</f>
        <v>89</v>
      </c>
      <c r="K300" s="21">
        <f>VLOOKUP(inputdata!$B300,MasterData[],6,TRUE)</f>
        <v>117.48</v>
      </c>
      <c r="L300" s="21">
        <f>inputdata!$J300*inputdata!$C300</f>
        <v>89</v>
      </c>
      <c r="M300" s="21">
        <f>inputdata!$K300*inputdata!$C300*(1-inputdata!$F300)</f>
        <v>117.48</v>
      </c>
      <c r="N300" s="22">
        <f>DAY(inputdata!$A300)</f>
        <v>16</v>
      </c>
      <c r="O300" s="22" t="str">
        <f>TEXT(inputdata!$A300,"mmm")</f>
        <v>Feb</v>
      </c>
      <c r="P300" s="22">
        <f>YEAR(inputdata!$A300)</f>
        <v>2022</v>
      </c>
    </row>
    <row r="301" spans="1:16" x14ac:dyDescent="0.25">
      <c r="A301" s="24">
        <v>44611</v>
      </c>
      <c r="B301" s="14" t="s">
        <v>39</v>
      </c>
      <c r="C301" s="15">
        <v>13</v>
      </c>
      <c r="D301" s="15" t="s">
        <v>8</v>
      </c>
      <c r="E301" s="15" t="s">
        <v>10</v>
      </c>
      <c r="F301" s="16">
        <v>0</v>
      </c>
      <c r="G301" s="17" t="str">
        <f>VLOOKUP(inputdata!$B301,MasterData[],2,TRUE)</f>
        <v>Product02</v>
      </c>
      <c r="H301" s="17" t="str">
        <f>VLOOKUP(inputdata!$B301,MasterData[],3,TRUE)</f>
        <v>Category01</v>
      </c>
      <c r="I301" s="17" t="str">
        <f>VLOOKUP(inputdata!$B301,MasterData[],4,TRUE)</f>
        <v>Kg</v>
      </c>
      <c r="J301" s="18">
        <f>VLOOKUP(inputdata!$B301,MasterData[],5,TRUE)</f>
        <v>105</v>
      </c>
      <c r="K301" s="18">
        <f>VLOOKUP(inputdata!$B301,MasterData[],6,TRUE)</f>
        <v>142.80000000000001</v>
      </c>
      <c r="L301" s="18">
        <f>inputdata!$J301*inputdata!$C301</f>
        <v>1365</v>
      </c>
      <c r="M301" s="18">
        <f>inputdata!$K301*inputdata!$C301*(1-inputdata!$F301)</f>
        <v>1856.4</v>
      </c>
      <c r="N301" s="19">
        <f>DAY(inputdata!$A301)</f>
        <v>19</v>
      </c>
      <c r="O301" s="19" t="str">
        <f>TEXT(inputdata!$A301,"mmm")</f>
        <v>Feb</v>
      </c>
      <c r="P301" s="19">
        <f>YEAR(inputdata!$A301)</f>
        <v>2022</v>
      </c>
    </row>
    <row r="302" spans="1:16" x14ac:dyDescent="0.25">
      <c r="A302" s="24">
        <v>44612</v>
      </c>
      <c r="B302" s="14" t="s">
        <v>45</v>
      </c>
      <c r="C302" s="15">
        <v>6</v>
      </c>
      <c r="D302" s="15" t="s">
        <v>12</v>
      </c>
      <c r="E302" s="15" t="s">
        <v>10</v>
      </c>
      <c r="F302" s="16">
        <v>0</v>
      </c>
      <c r="G302" s="20" t="str">
        <f>VLOOKUP(inputdata!$B302,MasterData[],2,TRUE)</f>
        <v>Product12</v>
      </c>
      <c r="H302" s="20" t="str">
        <f>VLOOKUP(inputdata!$B302,MasterData[],3,TRUE)</f>
        <v>Category02</v>
      </c>
      <c r="I302" s="20" t="str">
        <f>VLOOKUP(inputdata!$B302,MasterData[],4,TRUE)</f>
        <v>Kg</v>
      </c>
      <c r="J302" s="21">
        <f>VLOOKUP(inputdata!$B302,MasterData[],5,TRUE)</f>
        <v>73</v>
      </c>
      <c r="K302" s="21">
        <f>VLOOKUP(inputdata!$B302,MasterData[],6,TRUE)</f>
        <v>94.17</v>
      </c>
      <c r="L302" s="21">
        <f>inputdata!$J302*inputdata!$C302</f>
        <v>438</v>
      </c>
      <c r="M302" s="21">
        <f>inputdata!$K302*inputdata!$C302*(1-inputdata!$F302)</f>
        <v>565.02</v>
      </c>
      <c r="N302" s="22">
        <f>DAY(inputdata!$A302)</f>
        <v>20</v>
      </c>
      <c r="O302" s="22" t="str">
        <f>TEXT(inputdata!$A302,"mmm")</f>
        <v>Feb</v>
      </c>
      <c r="P302" s="22">
        <f>YEAR(inputdata!$A302)</f>
        <v>2022</v>
      </c>
    </row>
    <row r="303" spans="1:16" x14ac:dyDescent="0.25">
      <c r="A303" s="24">
        <v>44615</v>
      </c>
      <c r="B303" s="14" t="s">
        <v>11</v>
      </c>
      <c r="C303" s="15">
        <v>6</v>
      </c>
      <c r="D303" s="15" t="s">
        <v>8</v>
      </c>
      <c r="E303" s="15" t="s">
        <v>8</v>
      </c>
      <c r="F303" s="16">
        <v>0</v>
      </c>
      <c r="G303" s="17" t="str">
        <f>VLOOKUP(inputdata!$B303,MasterData[],2,TRUE)</f>
        <v>Product13</v>
      </c>
      <c r="H303" s="17" t="str">
        <f>VLOOKUP(inputdata!$B303,MasterData[],3,TRUE)</f>
        <v>Category02</v>
      </c>
      <c r="I303" s="17" t="str">
        <f>VLOOKUP(inputdata!$B303,MasterData[],4,TRUE)</f>
        <v>Kg</v>
      </c>
      <c r="J303" s="18">
        <f>VLOOKUP(inputdata!$B303,MasterData[],5,TRUE)</f>
        <v>112</v>
      </c>
      <c r="K303" s="18">
        <f>VLOOKUP(inputdata!$B303,MasterData[],6,TRUE)</f>
        <v>122.08</v>
      </c>
      <c r="L303" s="18">
        <f>inputdata!$J303*inputdata!$C303</f>
        <v>672</v>
      </c>
      <c r="M303" s="18">
        <f>inputdata!$K303*inputdata!$C303*(1-inputdata!$F303)</f>
        <v>732.48</v>
      </c>
      <c r="N303" s="19">
        <f>DAY(inputdata!$A303)</f>
        <v>23</v>
      </c>
      <c r="O303" s="19" t="str">
        <f>TEXT(inputdata!$A303,"mmm")</f>
        <v>Feb</v>
      </c>
      <c r="P303" s="19">
        <f>YEAR(inputdata!$A303)</f>
        <v>2022</v>
      </c>
    </row>
    <row r="304" spans="1:16" x14ac:dyDescent="0.25">
      <c r="A304" s="24">
        <v>44615</v>
      </c>
      <c r="B304" s="14" t="s">
        <v>31</v>
      </c>
      <c r="C304" s="15">
        <v>15</v>
      </c>
      <c r="D304" s="15" t="s">
        <v>8</v>
      </c>
      <c r="E304" s="15" t="s">
        <v>10</v>
      </c>
      <c r="F304" s="16">
        <v>0</v>
      </c>
      <c r="G304" s="20" t="str">
        <f>VLOOKUP(inputdata!$B304,MasterData[],2,TRUE)</f>
        <v>Product16</v>
      </c>
      <c r="H304" s="20" t="str">
        <f>VLOOKUP(inputdata!$B304,MasterData[],3,TRUE)</f>
        <v>Category02</v>
      </c>
      <c r="I304" s="20" t="str">
        <f>VLOOKUP(inputdata!$B304,MasterData[],4,TRUE)</f>
        <v>No.</v>
      </c>
      <c r="J304" s="21">
        <f>VLOOKUP(inputdata!$B304,MasterData[],5,TRUE)</f>
        <v>13</v>
      </c>
      <c r="K304" s="21">
        <f>VLOOKUP(inputdata!$B304,MasterData[],6,TRUE)</f>
        <v>16.64</v>
      </c>
      <c r="L304" s="21">
        <f>inputdata!$J304*inputdata!$C304</f>
        <v>195</v>
      </c>
      <c r="M304" s="21">
        <f>inputdata!$K304*inputdata!$C304*(1-inputdata!$F304)</f>
        <v>249.60000000000002</v>
      </c>
      <c r="N304" s="22">
        <f>DAY(inputdata!$A304)</f>
        <v>23</v>
      </c>
      <c r="O304" s="22" t="str">
        <f>TEXT(inputdata!$A304,"mmm")</f>
        <v>Feb</v>
      </c>
      <c r="P304" s="22">
        <f>YEAR(inputdata!$A304)</f>
        <v>2022</v>
      </c>
    </row>
    <row r="305" spans="1:16" x14ac:dyDescent="0.25">
      <c r="A305" s="24">
        <v>44615</v>
      </c>
      <c r="B305" s="14" t="s">
        <v>53</v>
      </c>
      <c r="C305" s="15">
        <v>8</v>
      </c>
      <c r="D305" s="15" t="s">
        <v>12</v>
      </c>
      <c r="E305" s="15" t="s">
        <v>8</v>
      </c>
      <c r="F305" s="16">
        <v>0</v>
      </c>
      <c r="G305" s="17" t="str">
        <f>VLOOKUP(inputdata!$B305,MasterData[],2,TRUE)</f>
        <v>Product36</v>
      </c>
      <c r="H305" s="17" t="str">
        <f>VLOOKUP(inputdata!$B305,MasterData[],3,TRUE)</f>
        <v>Category04</v>
      </c>
      <c r="I305" s="17" t="str">
        <f>VLOOKUP(inputdata!$B305,MasterData[],4,TRUE)</f>
        <v>Kg</v>
      </c>
      <c r="J305" s="18">
        <f>VLOOKUP(inputdata!$B305,MasterData[],5,TRUE)</f>
        <v>90</v>
      </c>
      <c r="K305" s="18">
        <f>VLOOKUP(inputdata!$B305,MasterData[],6,TRUE)</f>
        <v>96.3</v>
      </c>
      <c r="L305" s="18">
        <f>inputdata!$J305*inputdata!$C305</f>
        <v>720</v>
      </c>
      <c r="M305" s="18">
        <f>inputdata!$K305*inputdata!$C305*(1-inputdata!$F305)</f>
        <v>770.4</v>
      </c>
      <c r="N305" s="19">
        <f>DAY(inputdata!$A305)</f>
        <v>23</v>
      </c>
      <c r="O305" s="19" t="str">
        <f>TEXT(inputdata!$A305,"mmm")</f>
        <v>Feb</v>
      </c>
      <c r="P305" s="19">
        <f>YEAR(inputdata!$A305)</f>
        <v>2022</v>
      </c>
    </row>
    <row r="306" spans="1:16" x14ac:dyDescent="0.25">
      <c r="A306" s="24">
        <v>44619</v>
      </c>
      <c r="B306" s="14" t="s">
        <v>45</v>
      </c>
      <c r="C306" s="15">
        <v>7</v>
      </c>
      <c r="D306" s="15" t="s">
        <v>12</v>
      </c>
      <c r="E306" s="15" t="s">
        <v>10</v>
      </c>
      <c r="F306" s="16">
        <v>0</v>
      </c>
      <c r="G306" s="20" t="str">
        <f>VLOOKUP(inputdata!$B306,MasterData[],2,TRUE)</f>
        <v>Product12</v>
      </c>
      <c r="H306" s="20" t="str">
        <f>VLOOKUP(inputdata!$B306,MasterData[],3,TRUE)</f>
        <v>Category02</v>
      </c>
      <c r="I306" s="20" t="str">
        <f>VLOOKUP(inputdata!$B306,MasterData[],4,TRUE)</f>
        <v>Kg</v>
      </c>
      <c r="J306" s="21">
        <f>VLOOKUP(inputdata!$B306,MasterData[],5,TRUE)</f>
        <v>73</v>
      </c>
      <c r="K306" s="21">
        <f>VLOOKUP(inputdata!$B306,MasterData[],6,TRUE)</f>
        <v>94.17</v>
      </c>
      <c r="L306" s="21">
        <f>inputdata!$J306*inputdata!$C306</f>
        <v>511</v>
      </c>
      <c r="M306" s="21">
        <f>inputdata!$K306*inputdata!$C306*(1-inputdata!$F306)</f>
        <v>659.19</v>
      </c>
      <c r="N306" s="22">
        <f>DAY(inputdata!$A306)</f>
        <v>27</v>
      </c>
      <c r="O306" s="22" t="str">
        <f>TEXT(inputdata!$A306,"mmm")</f>
        <v>Feb</v>
      </c>
      <c r="P306" s="22">
        <f>YEAR(inputdata!$A306)</f>
        <v>2022</v>
      </c>
    </row>
    <row r="307" spans="1:16" x14ac:dyDescent="0.25">
      <c r="A307" s="24">
        <v>44619</v>
      </c>
      <c r="B307" s="14" t="s">
        <v>34</v>
      </c>
      <c r="C307" s="15">
        <v>15</v>
      </c>
      <c r="D307" s="15" t="s">
        <v>12</v>
      </c>
      <c r="E307" s="15" t="s">
        <v>8</v>
      </c>
      <c r="F307" s="16">
        <v>0</v>
      </c>
      <c r="G307" s="17" t="str">
        <f>VLOOKUP(inputdata!$B307,MasterData[],2,TRUE)</f>
        <v>Product05</v>
      </c>
      <c r="H307" s="17" t="str">
        <f>VLOOKUP(inputdata!$B307,MasterData[],3,TRUE)</f>
        <v>Category01</v>
      </c>
      <c r="I307" s="17" t="str">
        <f>VLOOKUP(inputdata!$B307,MasterData[],4,TRUE)</f>
        <v>Ft</v>
      </c>
      <c r="J307" s="18">
        <f>VLOOKUP(inputdata!$B307,MasterData[],5,TRUE)</f>
        <v>133</v>
      </c>
      <c r="K307" s="18">
        <f>VLOOKUP(inputdata!$B307,MasterData[],6,TRUE)</f>
        <v>155.61000000000001</v>
      </c>
      <c r="L307" s="18">
        <f>inputdata!$J307*inputdata!$C307</f>
        <v>1995</v>
      </c>
      <c r="M307" s="18">
        <f>inputdata!$K307*inputdata!$C307*(1-inputdata!$F307)</f>
        <v>2334.15</v>
      </c>
      <c r="N307" s="19">
        <f>DAY(inputdata!$A307)</f>
        <v>27</v>
      </c>
      <c r="O307" s="19" t="str">
        <f>TEXT(inputdata!$A307,"mmm")</f>
        <v>Feb</v>
      </c>
      <c r="P307" s="19">
        <f>YEAR(inputdata!$A307)</f>
        <v>2022</v>
      </c>
    </row>
    <row r="308" spans="1:16" x14ac:dyDescent="0.25">
      <c r="A308" s="24">
        <v>44620</v>
      </c>
      <c r="B308" s="14" t="s">
        <v>18</v>
      </c>
      <c r="C308" s="15">
        <v>15</v>
      </c>
      <c r="D308" s="15" t="s">
        <v>12</v>
      </c>
      <c r="E308" s="15" t="s">
        <v>10</v>
      </c>
      <c r="F308" s="16">
        <v>0</v>
      </c>
      <c r="G308" s="20" t="str">
        <f>VLOOKUP(inputdata!$B308,MasterData[],2,TRUE)</f>
        <v>Product37</v>
      </c>
      <c r="H308" s="20" t="str">
        <f>VLOOKUP(inputdata!$B308,MasterData[],3,TRUE)</f>
        <v>Category05</v>
      </c>
      <c r="I308" s="20" t="str">
        <f>VLOOKUP(inputdata!$B308,MasterData[],4,TRUE)</f>
        <v>Kg</v>
      </c>
      <c r="J308" s="21">
        <f>VLOOKUP(inputdata!$B308,MasterData[],5,TRUE)</f>
        <v>67</v>
      </c>
      <c r="K308" s="21">
        <f>VLOOKUP(inputdata!$B308,MasterData[],6,TRUE)</f>
        <v>85.76</v>
      </c>
      <c r="L308" s="21">
        <f>inputdata!$J308*inputdata!$C308</f>
        <v>1005</v>
      </c>
      <c r="M308" s="21">
        <f>inputdata!$K308*inputdata!$C308*(1-inputdata!$F308)</f>
        <v>1286.4000000000001</v>
      </c>
      <c r="N308" s="22">
        <f>DAY(inputdata!$A308)</f>
        <v>28</v>
      </c>
      <c r="O308" s="22" t="str">
        <f>TEXT(inputdata!$A308,"mmm")</f>
        <v>Feb</v>
      </c>
      <c r="P308" s="22">
        <f>YEAR(inputdata!$A308)</f>
        <v>2022</v>
      </c>
    </row>
    <row r="309" spans="1:16" x14ac:dyDescent="0.25">
      <c r="A309" s="24">
        <v>44624</v>
      </c>
      <c r="B309" s="14" t="s">
        <v>52</v>
      </c>
      <c r="C309" s="15">
        <v>13</v>
      </c>
      <c r="D309" s="15" t="s">
        <v>7</v>
      </c>
      <c r="E309" s="15" t="s">
        <v>8</v>
      </c>
      <c r="F309" s="16">
        <v>0</v>
      </c>
      <c r="G309" s="17" t="str">
        <f>VLOOKUP(inputdata!$B309,MasterData[],2,TRUE)</f>
        <v>Product26</v>
      </c>
      <c r="H309" s="17" t="str">
        <f>VLOOKUP(inputdata!$B309,MasterData[],3,TRUE)</f>
        <v>Category04</v>
      </c>
      <c r="I309" s="17" t="str">
        <f>VLOOKUP(inputdata!$B309,MasterData[],4,TRUE)</f>
        <v>No.</v>
      </c>
      <c r="J309" s="18">
        <f>VLOOKUP(inputdata!$B309,MasterData[],5,TRUE)</f>
        <v>18</v>
      </c>
      <c r="K309" s="18">
        <f>VLOOKUP(inputdata!$B309,MasterData[],6,TRUE)</f>
        <v>24.66</v>
      </c>
      <c r="L309" s="18">
        <f>inputdata!$J309*inputdata!$C309</f>
        <v>234</v>
      </c>
      <c r="M309" s="18">
        <f>inputdata!$K309*inputdata!$C309*(1-inputdata!$F309)</f>
        <v>320.58</v>
      </c>
      <c r="N309" s="19">
        <f>DAY(inputdata!$A309)</f>
        <v>4</v>
      </c>
      <c r="O309" s="19" t="str">
        <f>TEXT(inputdata!$A309,"mmm")</f>
        <v>Mar</v>
      </c>
      <c r="P309" s="19">
        <f>YEAR(inputdata!$A309)</f>
        <v>2022</v>
      </c>
    </row>
    <row r="310" spans="1:16" x14ac:dyDescent="0.25">
      <c r="A310" s="24">
        <v>44626</v>
      </c>
      <c r="B310" s="14" t="s">
        <v>13</v>
      </c>
      <c r="C310" s="15">
        <v>2</v>
      </c>
      <c r="D310" s="15" t="s">
        <v>12</v>
      </c>
      <c r="E310" s="15" t="s">
        <v>10</v>
      </c>
      <c r="F310" s="16">
        <v>0</v>
      </c>
      <c r="G310" s="20" t="str">
        <f>VLOOKUP(inputdata!$B310,MasterData[],2,TRUE)</f>
        <v>Product04</v>
      </c>
      <c r="H310" s="20" t="str">
        <f>VLOOKUP(inputdata!$B310,MasterData[],3,TRUE)</f>
        <v>Category01</v>
      </c>
      <c r="I310" s="20" t="str">
        <f>VLOOKUP(inputdata!$B310,MasterData[],4,TRUE)</f>
        <v>Lt</v>
      </c>
      <c r="J310" s="21">
        <f>VLOOKUP(inputdata!$B310,MasterData[],5,TRUE)</f>
        <v>44</v>
      </c>
      <c r="K310" s="21">
        <f>VLOOKUP(inputdata!$B310,MasterData[],6,TRUE)</f>
        <v>48.84</v>
      </c>
      <c r="L310" s="21">
        <f>inputdata!$J310*inputdata!$C310</f>
        <v>88</v>
      </c>
      <c r="M310" s="21">
        <f>inputdata!$K310*inputdata!$C310*(1-inputdata!$F310)</f>
        <v>97.68</v>
      </c>
      <c r="N310" s="22">
        <f>DAY(inputdata!$A310)</f>
        <v>6</v>
      </c>
      <c r="O310" s="22" t="str">
        <f>TEXT(inputdata!$A310,"mmm")</f>
        <v>Mar</v>
      </c>
      <c r="P310" s="22">
        <f>YEAR(inputdata!$A310)</f>
        <v>2022</v>
      </c>
    </row>
    <row r="311" spans="1:16" x14ac:dyDescent="0.25">
      <c r="A311" s="24">
        <v>44627</v>
      </c>
      <c r="B311" s="14" t="s">
        <v>16</v>
      </c>
      <c r="C311" s="15">
        <v>1</v>
      </c>
      <c r="D311" s="15" t="s">
        <v>12</v>
      </c>
      <c r="E311" s="15" t="s">
        <v>10</v>
      </c>
      <c r="F311" s="16">
        <v>0</v>
      </c>
      <c r="G311" s="17" t="str">
        <f>VLOOKUP(inputdata!$B311,MasterData[],2,TRUE)</f>
        <v>Product03</v>
      </c>
      <c r="H311" s="17" t="str">
        <f>VLOOKUP(inputdata!$B311,MasterData[],3,TRUE)</f>
        <v>Category01</v>
      </c>
      <c r="I311" s="17" t="str">
        <f>VLOOKUP(inputdata!$B311,MasterData[],4,TRUE)</f>
        <v>Kg</v>
      </c>
      <c r="J311" s="18">
        <f>VLOOKUP(inputdata!$B311,MasterData[],5,TRUE)</f>
        <v>71</v>
      </c>
      <c r="K311" s="18">
        <f>VLOOKUP(inputdata!$B311,MasterData[],6,TRUE)</f>
        <v>80.94</v>
      </c>
      <c r="L311" s="18">
        <f>inputdata!$J311*inputdata!$C311</f>
        <v>71</v>
      </c>
      <c r="M311" s="18">
        <f>inputdata!$K311*inputdata!$C311*(1-inputdata!$F311)</f>
        <v>80.94</v>
      </c>
      <c r="N311" s="19">
        <f>DAY(inputdata!$A311)</f>
        <v>7</v>
      </c>
      <c r="O311" s="19" t="str">
        <f>TEXT(inputdata!$A311,"mmm")</f>
        <v>Mar</v>
      </c>
      <c r="P311" s="19">
        <f>YEAR(inputdata!$A311)</f>
        <v>2022</v>
      </c>
    </row>
    <row r="312" spans="1:16" x14ac:dyDescent="0.25">
      <c r="A312" s="24">
        <v>44628</v>
      </c>
      <c r="B312" s="14" t="s">
        <v>21</v>
      </c>
      <c r="C312" s="15">
        <v>6</v>
      </c>
      <c r="D312" s="15" t="s">
        <v>12</v>
      </c>
      <c r="E312" s="15" t="s">
        <v>8</v>
      </c>
      <c r="F312" s="16">
        <v>0</v>
      </c>
      <c r="G312" s="20" t="str">
        <f>VLOOKUP(inputdata!$B312,MasterData[],2,TRUE)</f>
        <v>Product44</v>
      </c>
      <c r="H312" s="20" t="str">
        <f>VLOOKUP(inputdata!$B312,MasterData[],3,TRUE)</f>
        <v>Category05</v>
      </c>
      <c r="I312" s="20" t="str">
        <f>VLOOKUP(inputdata!$B312,MasterData[],4,TRUE)</f>
        <v>Kg</v>
      </c>
      <c r="J312" s="21">
        <f>VLOOKUP(inputdata!$B312,MasterData[],5,TRUE)</f>
        <v>76</v>
      </c>
      <c r="K312" s="21">
        <f>VLOOKUP(inputdata!$B312,MasterData[],6,TRUE)</f>
        <v>82.08</v>
      </c>
      <c r="L312" s="21">
        <f>inputdata!$J312*inputdata!$C312</f>
        <v>456</v>
      </c>
      <c r="M312" s="21">
        <f>inputdata!$K312*inputdata!$C312*(1-inputdata!$F312)</f>
        <v>492.48</v>
      </c>
      <c r="N312" s="22">
        <f>DAY(inputdata!$A312)</f>
        <v>8</v>
      </c>
      <c r="O312" s="22" t="str">
        <f>TEXT(inputdata!$A312,"mmm")</f>
        <v>Mar</v>
      </c>
      <c r="P312" s="22">
        <f>YEAR(inputdata!$A312)</f>
        <v>2022</v>
      </c>
    </row>
    <row r="313" spans="1:16" x14ac:dyDescent="0.25">
      <c r="A313" s="24">
        <v>44629</v>
      </c>
      <c r="B313" s="14" t="s">
        <v>38</v>
      </c>
      <c r="C313" s="15">
        <v>3</v>
      </c>
      <c r="D313" s="15" t="s">
        <v>12</v>
      </c>
      <c r="E313" s="15" t="s">
        <v>8</v>
      </c>
      <c r="F313" s="16">
        <v>0</v>
      </c>
      <c r="G313" s="17" t="str">
        <f>VLOOKUP(inputdata!$B313,MasterData[],2,TRUE)</f>
        <v>Product30</v>
      </c>
      <c r="H313" s="17" t="str">
        <f>VLOOKUP(inputdata!$B313,MasterData[],3,TRUE)</f>
        <v>Category04</v>
      </c>
      <c r="I313" s="17" t="str">
        <f>VLOOKUP(inputdata!$B313,MasterData[],4,TRUE)</f>
        <v>Ft</v>
      </c>
      <c r="J313" s="18">
        <f>VLOOKUP(inputdata!$B313,MasterData[],5,TRUE)</f>
        <v>148</v>
      </c>
      <c r="K313" s="18">
        <f>VLOOKUP(inputdata!$B313,MasterData[],6,TRUE)</f>
        <v>201.28</v>
      </c>
      <c r="L313" s="18">
        <f>inputdata!$J313*inputdata!$C313</f>
        <v>444</v>
      </c>
      <c r="M313" s="18">
        <f>inputdata!$K313*inputdata!$C313*(1-inputdata!$F313)</f>
        <v>603.84</v>
      </c>
      <c r="N313" s="19">
        <f>DAY(inputdata!$A313)</f>
        <v>9</v>
      </c>
      <c r="O313" s="19" t="str">
        <f>TEXT(inputdata!$A313,"mmm")</f>
        <v>Mar</v>
      </c>
      <c r="P313" s="19">
        <f>YEAR(inputdata!$A313)</f>
        <v>2022</v>
      </c>
    </row>
    <row r="314" spans="1:16" x14ac:dyDescent="0.25">
      <c r="A314" s="24">
        <v>44629</v>
      </c>
      <c r="B314" s="14" t="s">
        <v>13</v>
      </c>
      <c r="C314" s="15">
        <v>11</v>
      </c>
      <c r="D314" s="15" t="s">
        <v>8</v>
      </c>
      <c r="E314" s="15" t="s">
        <v>10</v>
      </c>
      <c r="F314" s="16">
        <v>0</v>
      </c>
      <c r="G314" s="20" t="str">
        <f>VLOOKUP(inputdata!$B314,MasterData[],2,TRUE)</f>
        <v>Product04</v>
      </c>
      <c r="H314" s="20" t="str">
        <f>VLOOKUP(inputdata!$B314,MasterData[],3,TRUE)</f>
        <v>Category01</v>
      </c>
      <c r="I314" s="20" t="str">
        <f>VLOOKUP(inputdata!$B314,MasterData[],4,TRUE)</f>
        <v>Lt</v>
      </c>
      <c r="J314" s="21">
        <f>VLOOKUP(inputdata!$B314,MasterData[],5,TRUE)</f>
        <v>44</v>
      </c>
      <c r="K314" s="21">
        <f>VLOOKUP(inputdata!$B314,MasterData[],6,TRUE)</f>
        <v>48.84</v>
      </c>
      <c r="L314" s="21">
        <f>inputdata!$J314*inputdata!$C314</f>
        <v>484</v>
      </c>
      <c r="M314" s="21">
        <f>inputdata!$K314*inputdata!$C314*(1-inputdata!$F314)</f>
        <v>537.24</v>
      </c>
      <c r="N314" s="22">
        <f>DAY(inputdata!$A314)</f>
        <v>9</v>
      </c>
      <c r="O314" s="22" t="str">
        <f>TEXT(inputdata!$A314,"mmm")</f>
        <v>Mar</v>
      </c>
      <c r="P314" s="22">
        <f>YEAR(inputdata!$A314)</f>
        <v>2022</v>
      </c>
    </row>
    <row r="315" spans="1:16" x14ac:dyDescent="0.25">
      <c r="A315" s="24">
        <v>44630</v>
      </c>
      <c r="B315" s="14" t="s">
        <v>48</v>
      </c>
      <c r="C315" s="15">
        <v>12</v>
      </c>
      <c r="D315" s="15" t="s">
        <v>7</v>
      </c>
      <c r="E315" s="15" t="s">
        <v>8</v>
      </c>
      <c r="F315" s="16">
        <v>0</v>
      </c>
      <c r="G315" s="17" t="str">
        <f>VLOOKUP(inputdata!$B315,MasterData[],2,TRUE)</f>
        <v>Product33</v>
      </c>
      <c r="H315" s="17" t="str">
        <f>VLOOKUP(inputdata!$B315,MasterData[],3,TRUE)</f>
        <v>Category04</v>
      </c>
      <c r="I315" s="17" t="str">
        <f>VLOOKUP(inputdata!$B315,MasterData[],4,TRUE)</f>
        <v>Kg</v>
      </c>
      <c r="J315" s="18">
        <f>VLOOKUP(inputdata!$B315,MasterData[],5,TRUE)</f>
        <v>95</v>
      </c>
      <c r="K315" s="18">
        <f>VLOOKUP(inputdata!$B315,MasterData[],6,TRUE)</f>
        <v>119.7</v>
      </c>
      <c r="L315" s="18">
        <f>inputdata!$J315*inputdata!$C315</f>
        <v>1140</v>
      </c>
      <c r="M315" s="18">
        <f>inputdata!$K315*inputdata!$C315*(1-inputdata!$F315)</f>
        <v>1436.4</v>
      </c>
      <c r="N315" s="19">
        <f>DAY(inputdata!$A315)</f>
        <v>10</v>
      </c>
      <c r="O315" s="19" t="str">
        <f>TEXT(inputdata!$A315,"mmm")</f>
        <v>Mar</v>
      </c>
      <c r="P315" s="19">
        <f>YEAR(inputdata!$A315)</f>
        <v>2022</v>
      </c>
    </row>
    <row r="316" spans="1:16" x14ac:dyDescent="0.25">
      <c r="A316" s="24">
        <v>44634</v>
      </c>
      <c r="B316" s="14" t="s">
        <v>31</v>
      </c>
      <c r="C316" s="15">
        <v>2</v>
      </c>
      <c r="D316" s="15" t="s">
        <v>12</v>
      </c>
      <c r="E316" s="15" t="s">
        <v>10</v>
      </c>
      <c r="F316" s="16">
        <v>0</v>
      </c>
      <c r="G316" s="20" t="str">
        <f>VLOOKUP(inputdata!$B316,MasterData[],2,TRUE)</f>
        <v>Product16</v>
      </c>
      <c r="H316" s="20" t="str">
        <f>VLOOKUP(inputdata!$B316,MasterData[],3,TRUE)</f>
        <v>Category02</v>
      </c>
      <c r="I316" s="20" t="str">
        <f>VLOOKUP(inputdata!$B316,MasterData[],4,TRUE)</f>
        <v>No.</v>
      </c>
      <c r="J316" s="21">
        <f>VLOOKUP(inputdata!$B316,MasterData[],5,TRUE)</f>
        <v>13</v>
      </c>
      <c r="K316" s="21">
        <f>VLOOKUP(inputdata!$B316,MasterData[],6,TRUE)</f>
        <v>16.64</v>
      </c>
      <c r="L316" s="21">
        <f>inputdata!$J316*inputdata!$C316</f>
        <v>26</v>
      </c>
      <c r="M316" s="21">
        <f>inputdata!$K316*inputdata!$C316*(1-inputdata!$F316)</f>
        <v>33.28</v>
      </c>
      <c r="N316" s="22">
        <f>DAY(inputdata!$A316)</f>
        <v>14</v>
      </c>
      <c r="O316" s="22" t="str">
        <f>TEXT(inputdata!$A316,"mmm")</f>
        <v>Mar</v>
      </c>
      <c r="P316" s="22">
        <f>YEAR(inputdata!$A316)</f>
        <v>2022</v>
      </c>
    </row>
    <row r="317" spans="1:16" x14ac:dyDescent="0.25">
      <c r="A317" s="24">
        <v>44634</v>
      </c>
      <c r="B317" s="14" t="s">
        <v>52</v>
      </c>
      <c r="C317" s="15">
        <v>13</v>
      </c>
      <c r="D317" s="15" t="s">
        <v>12</v>
      </c>
      <c r="E317" s="15" t="s">
        <v>8</v>
      </c>
      <c r="F317" s="16">
        <v>0</v>
      </c>
      <c r="G317" s="17" t="str">
        <f>VLOOKUP(inputdata!$B317,MasterData[],2,TRUE)</f>
        <v>Product26</v>
      </c>
      <c r="H317" s="17" t="str">
        <f>VLOOKUP(inputdata!$B317,MasterData[],3,TRUE)</f>
        <v>Category04</v>
      </c>
      <c r="I317" s="17" t="str">
        <f>VLOOKUP(inputdata!$B317,MasterData[],4,TRUE)</f>
        <v>No.</v>
      </c>
      <c r="J317" s="18">
        <f>VLOOKUP(inputdata!$B317,MasterData[],5,TRUE)</f>
        <v>18</v>
      </c>
      <c r="K317" s="18">
        <f>VLOOKUP(inputdata!$B317,MasterData[],6,TRUE)</f>
        <v>24.66</v>
      </c>
      <c r="L317" s="18">
        <f>inputdata!$J317*inputdata!$C317</f>
        <v>234</v>
      </c>
      <c r="M317" s="18">
        <f>inputdata!$K317*inputdata!$C317*(1-inputdata!$F317)</f>
        <v>320.58</v>
      </c>
      <c r="N317" s="19">
        <f>DAY(inputdata!$A317)</f>
        <v>14</v>
      </c>
      <c r="O317" s="19" t="str">
        <f>TEXT(inputdata!$A317,"mmm")</f>
        <v>Mar</v>
      </c>
      <c r="P317" s="19">
        <f>YEAR(inputdata!$A317)</f>
        <v>2022</v>
      </c>
    </row>
    <row r="318" spans="1:16" x14ac:dyDescent="0.25">
      <c r="A318" s="24">
        <v>44638</v>
      </c>
      <c r="B318" s="14" t="s">
        <v>50</v>
      </c>
      <c r="C318" s="15">
        <v>2</v>
      </c>
      <c r="D318" s="15" t="s">
        <v>8</v>
      </c>
      <c r="E318" s="15" t="s">
        <v>10</v>
      </c>
      <c r="F318" s="16">
        <v>0</v>
      </c>
      <c r="G318" s="20" t="str">
        <f>VLOOKUP(inputdata!$B318,MasterData[],2,TRUE)</f>
        <v>Product19</v>
      </c>
      <c r="H318" s="20" t="str">
        <f>VLOOKUP(inputdata!$B318,MasterData[],3,TRUE)</f>
        <v>Category02</v>
      </c>
      <c r="I318" s="20" t="str">
        <f>VLOOKUP(inputdata!$B318,MasterData[],4,TRUE)</f>
        <v>Ft</v>
      </c>
      <c r="J318" s="21">
        <f>VLOOKUP(inputdata!$B318,MasterData[],5,TRUE)</f>
        <v>150</v>
      </c>
      <c r="K318" s="21">
        <f>VLOOKUP(inputdata!$B318,MasterData[],6,TRUE)</f>
        <v>210</v>
      </c>
      <c r="L318" s="21">
        <f>inputdata!$J318*inputdata!$C318</f>
        <v>300</v>
      </c>
      <c r="M318" s="21">
        <f>inputdata!$K318*inputdata!$C318*(1-inputdata!$F318)</f>
        <v>420</v>
      </c>
      <c r="N318" s="22">
        <f>DAY(inputdata!$A318)</f>
        <v>18</v>
      </c>
      <c r="O318" s="22" t="str">
        <f>TEXT(inputdata!$A318,"mmm")</f>
        <v>Mar</v>
      </c>
      <c r="P318" s="22">
        <f>YEAR(inputdata!$A318)</f>
        <v>2022</v>
      </c>
    </row>
    <row r="319" spans="1:16" x14ac:dyDescent="0.25">
      <c r="A319" s="24">
        <v>44638</v>
      </c>
      <c r="B319" s="14" t="s">
        <v>36</v>
      </c>
      <c r="C319" s="15">
        <v>10</v>
      </c>
      <c r="D319" s="15" t="s">
        <v>12</v>
      </c>
      <c r="E319" s="15" t="s">
        <v>10</v>
      </c>
      <c r="F319" s="16">
        <v>0</v>
      </c>
      <c r="G319" s="17" t="str">
        <f>VLOOKUP(inputdata!$B319,MasterData[],2,TRUE)</f>
        <v>Product27</v>
      </c>
      <c r="H319" s="17" t="str">
        <f>VLOOKUP(inputdata!$B319,MasterData[],3,TRUE)</f>
        <v>Category04</v>
      </c>
      <c r="I319" s="17" t="str">
        <f>VLOOKUP(inputdata!$B319,MasterData[],4,TRUE)</f>
        <v>Lt</v>
      </c>
      <c r="J319" s="18">
        <f>VLOOKUP(inputdata!$B319,MasterData[],5,TRUE)</f>
        <v>48</v>
      </c>
      <c r="K319" s="18">
        <f>VLOOKUP(inputdata!$B319,MasterData[],6,TRUE)</f>
        <v>57.120000000000005</v>
      </c>
      <c r="L319" s="18">
        <f>inputdata!$J319*inputdata!$C319</f>
        <v>480</v>
      </c>
      <c r="M319" s="18">
        <f>inputdata!$K319*inputdata!$C319*(1-inputdata!$F319)</f>
        <v>571.20000000000005</v>
      </c>
      <c r="N319" s="19">
        <f>DAY(inputdata!$A319)</f>
        <v>18</v>
      </c>
      <c r="O319" s="19" t="str">
        <f>TEXT(inputdata!$A319,"mmm")</f>
        <v>Mar</v>
      </c>
      <c r="P319" s="19">
        <f>YEAR(inputdata!$A319)</f>
        <v>2022</v>
      </c>
    </row>
    <row r="320" spans="1:16" x14ac:dyDescent="0.25">
      <c r="A320" s="24">
        <v>44639</v>
      </c>
      <c r="B320" s="14" t="s">
        <v>51</v>
      </c>
      <c r="C320" s="15">
        <v>6</v>
      </c>
      <c r="D320" s="15" t="s">
        <v>7</v>
      </c>
      <c r="E320" s="15" t="s">
        <v>10</v>
      </c>
      <c r="F320" s="16">
        <v>0</v>
      </c>
      <c r="G320" s="20" t="str">
        <f>VLOOKUP(inputdata!$B320,MasterData[],2,TRUE)</f>
        <v>Product41</v>
      </c>
      <c r="H320" s="20" t="str">
        <f>VLOOKUP(inputdata!$B320,MasterData[],3,TRUE)</f>
        <v>Category05</v>
      </c>
      <c r="I320" s="20" t="str">
        <f>VLOOKUP(inputdata!$B320,MasterData[],4,TRUE)</f>
        <v>Ft</v>
      </c>
      <c r="J320" s="21">
        <f>VLOOKUP(inputdata!$B320,MasterData[],5,TRUE)</f>
        <v>138</v>
      </c>
      <c r="K320" s="21">
        <f>VLOOKUP(inputdata!$B320,MasterData[],6,TRUE)</f>
        <v>173.88</v>
      </c>
      <c r="L320" s="21">
        <f>inputdata!$J320*inputdata!$C320</f>
        <v>828</v>
      </c>
      <c r="M320" s="21">
        <f>inputdata!$K320*inputdata!$C320*(1-inputdata!$F320)</f>
        <v>1043.28</v>
      </c>
      <c r="N320" s="22">
        <f>DAY(inputdata!$A320)</f>
        <v>19</v>
      </c>
      <c r="O320" s="22" t="str">
        <f>TEXT(inputdata!$A320,"mmm")</f>
        <v>Mar</v>
      </c>
      <c r="P320" s="22">
        <f>YEAR(inputdata!$A320)</f>
        <v>2022</v>
      </c>
    </row>
    <row r="321" spans="1:16" x14ac:dyDescent="0.25">
      <c r="A321" s="24">
        <v>44643</v>
      </c>
      <c r="B321" s="14" t="s">
        <v>28</v>
      </c>
      <c r="C321" s="15">
        <v>9</v>
      </c>
      <c r="D321" s="15" t="s">
        <v>12</v>
      </c>
      <c r="E321" s="15" t="s">
        <v>10</v>
      </c>
      <c r="F321" s="16">
        <v>0</v>
      </c>
      <c r="G321" s="17" t="str">
        <f>VLOOKUP(inputdata!$B321,MasterData[],2,TRUE)</f>
        <v>Product32</v>
      </c>
      <c r="H321" s="17" t="str">
        <f>VLOOKUP(inputdata!$B321,MasterData[],3,TRUE)</f>
        <v>Category04</v>
      </c>
      <c r="I321" s="17" t="str">
        <f>VLOOKUP(inputdata!$B321,MasterData[],4,TRUE)</f>
        <v>Kg</v>
      </c>
      <c r="J321" s="18">
        <f>VLOOKUP(inputdata!$B321,MasterData[],5,TRUE)</f>
        <v>89</v>
      </c>
      <c r="K321" s="18">
        <f>VLOOKUP(inputdata!$B321,MasterData[],6,TRUE)</f>
        <v>117.48</v>
      </c>
      <c r="L321" s="18">
        <f>inputdata!$J321*inputdata!$C321</f>
        <v>801</v>
      </c>
      <c r="M321" s="18">
        <f>inputdata!$K321*inputdata!$C321*(1-inputdata!$F321)</f>
        <v>1057.32</v>
      </c>
      <c r="N321" s="19">
        <f>DAY(inputdata!$A321)</f>
        <v>23</v>
      </c>
      <c r="O321" s="19" t="str">
        <f>TEXT(inputdata!$A321,"mmm")</f>
        <v>Mar</v>
      </c>
      <c r="P321" s="19">
        <f>YEAR(inputdata!$A321)</f>
        <v>2022</v>
      </c>
    </row>
    <row r="322" spans="1:16" x14ac:dyDescent="0.25">
      <c r="A322" s="24">
        <v>44645</v>
      </c>
      <c r="B322" s="14" t="s">
        <v>26</v>
      </c>
      <c r="C322" s="15">
        <v>2</v>
      </c>
      <c r="D322" s="15" t="s">
        <v>7</v>
      </c>
      <c r="E322" s="15" t="s">
        <v>8</v>
      </c>
      <c r="F322" s="16">
        <v>0</v>
      </c>
      <c r="G322" s="20" t="str">
        <f>VLOOKUP(inputdata!$B322,MasterData[],2,TRUE)</f>
        <v>Product01</v>
      </c>
      <c r="H322" s="20" t="str">
        <f>VLOOKUP(inputdata!$B322,MasterData[],3,TRUE)</f>
        <v>Category01</v>
      </c>
      <c r="I322" s="20" t="str">
        <f>VLOOKUP(inputdata!$B322,MasterData[],4,TRUE)</f>
        <v>Kg</v>
      </c>
      <c r="J322" s="21">
        <f>VLOOKUP(inputdata!$B322,MasterData[],5,TRUE)</f>
        <v>98</v>
      </c>
      <c r="K322" s="21">
        <f>VLOOKUP(inputdata!$B322,MasterData[],6,TRUE)</f>
        <v>103.88</v>
      </c>
      <c r="L322" s="21">
        <f>inputdata!$J322*inputdata!$C322</f>
        <v>196</v>
      </c>
      <c r="M322" s="21">
        <f>inputdata!$K322*inputdata!$C322*(1-inputdata!$F322)</f>
        <v>207.76</v>
      </c>
      <c r="N322" s="22">
        <f>DAY(inputdata!$A322)</f>
        <v>25</v>
      </c>
      <c r="O322" s="22" t="str">
        <f>TEXT(inputdata!$A322,"mmm")</f>
        <v>Mar</v>
      </c>
      <c r="P322" s="22">
        <f>YEAR(inputdata!$A322)</f>
        <v>2022</v>
      </c>
    </row>
    <row r="323" spans="1:16" x14ac:dyDescent="0.25">
      <c r="A323" s="24">
        <v>44645</v>
      </c>
      <c r="B323" s="14" t="s">
        <v>38</v>
      </c>
      <c r="C323" s="15">
        <v>11</v>
      </c>
      <c r="D323" s="15" t="s">
        <v>12</v>
      </c>
      <c r="E323" s="15" t="s">
        <v>8</v>
      </c>
      <c r="F323" s="16">
        <v>0</v>
      </c>
      <c r="G323" s="17" t="str">
        <f>VLOOKUP(inputdata!$B323,MasterData[],2,TRUE)</f>
        <v>Product30</v>
      </c>
      <c r="H323" s="17" t="str">
        <f>VLOOKUP(inputdata!$B323,MasterData[],3,TRUE)</f>
        <v>Category04</v>
      </c>
      <c r="I323" s="17" t="str">
        <f>VLOOKUP(inputdata!$B323,MasterData[],4,TRUE)</f>
        <v>Ft</v>
      </c>
      <c r="J323" s="18">
        <f>VLOOKUP(inputdata!$B323,MasterData[],5,TRUE)</f>
        <v>148</v>
      </c>
      <c r="K323" s="18">
        <f>VLOOKUP(inputdata!$B323,MasterData[],6,TRUE)</f>
        <v>201.28</v>
      </c>
      <c r="L323" s="18">
        <f>inputdata!$J323*inputdata!$C323</f>
        <v>1628</v>
      </c>
      <c r="M323" s="18">
        <f>inputdata!$K323*inputdata!$C323*(1-inputdata!$F323)</f>
        <v>2214.08</v>
      </c>
      <c r="N323" s="19">
        <f>DAY(inputdata!$A323)</f>
        <v>25</v>
      </c>
      <c r="O323" s="19" t="str">
        <f>TEXT(inputdata!$A323,"mmm")</f>
        <v>Mar</v>
      </c>
      <c r="P323" s="19">
        <f>YEAR(inputdata!$A323)</f>
        <v>2022</v>
      </c>
    </row>
    <row r="324" spans="1:16" x14ac:dyDescent="0.25">
      <c r="A324" s="24">
        <v>44649</v>
      </c>
      <c r="B324" s="14" t="s">
        <v>28</v>
      </c>
      <c r="C324" s="15">
        <v>12</v>
      </c>
      <c r="D324" s="15" t="s">
        <v>8</v>
      </c>
      <c r="E324" s="15" t="s">
        <v>8</v>
      </c>
      <c r="F324" s="16">
        <v>0</v>
      </c>
      <c r="G324" s="20" t="str">
        <f>VLOOKUP(inputdata!$B324,MasterData[],2,TRUE)</f>
        <v>Product32</v>
      </c>
      <c r="H324" s="20" t="str">
        <f>VLOOKUP(inputdata!$B324,MasterData[],3,TRUE)</f>
        <v>Category04</v>
      </c>
      <c r="I324" s="20" t="str">
        <f>VLOOKUP(inputdata!$B324,MasterData[],4,TRUE)</f>
        <v>Kg</v>
      </c>
      <c r="J324" s="21">
        <f>VLOOKUP(inputdata!$B324,MasterData[],5,TRUE)</f>
        <v>89</v>
      </c>
      <c r="K324" s="21">
        <f>VLOOKUP(inputdata!$B324,MasterData[],6,TRUE)</f>
        <v>117.48</v>
      </c>
      <c r="L324" s="21">
        <f>inputdata!$J324*inputdata!$C324</f>
        <v>1068</v>
      </c>
      <c r="M324" s="21">
        <f>inputdata!$K324*inputdata!$C324*(1-inputdata!$F324)</f>
        <v>1409.76</v>
      </c>
      <c r="N324" s="22">
        <f>DAY(inputdata!$A324)</f>
        <v>29</v>
      </c>
      <c r="O324" s="22" t="str">
        <f>TEXT(inputdata!$A324,"mmm")</f>
        <v>Mar</v>
      </c>
      <c r="P324" s="22">
        <f>YEAR(inputdata!$A324)</f>
        <v>2022</v>
      </c>
    </row>
    <row r="325" spans="1:16" x14ac:dyDescent="0.25">
      <c r="A325" s="24">
        <v>44650</v>
      </c>
      <c r="B325" s="14" t="s">
        <v>26</v>
      </c>
      <c r="C325" s="15">
        <v>13</v>
      </c>
      <c r="D325" s="15" t="s">
        <v>8</v>
      </c>
      <c r="E325" s="15" t="s">
        <v>10</v>
      </c>
      <c r="F325" s="16">
        <v>0</v>
      </c>
      <c r="G325" s="17" t="str">
        <f>VLOOKUP(inputdata!$B325,MasterData[],2,TRUE)</f>
        <v>Product01</v>
      </c>
      <c r="H325" s="17" t="str">
        <f>VLOOKUP(inputdata!$B325,MasterData[],3,TRUE)</f>
        <v>Category01</v>
      </c>
      <c r="I325" s="17" t="str">
        <f>VLOOKUP(inputdata!$B325,MasterData[],4,TRUE)</f>
        <v>Kg</v>
      </c>
      <c r="J325" s="18">
        <f>VLOOKUP(inputdata!$B325,MasterData[],5,TRUE)</f>
        <v>98</v>
      </c>
      <c r="K325" s="18">
        <f>VLOOKUP(inputdata!$B325,MasterData[],6,TRUE)</f>
        <v>103.88</v>
      </c>
      <c r="L325" s="18">
        <f>inputdata!$J325*inputdata!$C325</f>
        <v>1274</v>
      </c>
      <c r="M325" s="18">
        <f>inputdata!$K325*inputdata!$C325*(1-inputdata!$F325)</f>
        <v>1350.44</v>
      </c>
      <c r="N325" s="19">
        <f>DAY(inputdata!$A325)</f>
        <v>30</v>
      </c>
      <c r="O325" s="19" t="str">
        <f>TEXT(inputdata!$A325,"mmm")</f>
        <v>Mar</v>
      </c>
      <c r="P325" s="19">
        <f>YEAR(inputdata!$A325)</f>
        <v>2022</v>
      </c>
    </row>
    <row r="326" spans="1:16" x14ac:dyDescent="0.25">
      <c r="A326" s="24">
        <v>44652</v>
      </c>
      <c r="B326" s="14" t="s">
        <v>39</v>
      </c>
      <c r="C326" s="15">
        <v>2</v>
      </c>
      <c r="D326" s="15" t="s">
        <v>8</v>
      </c>
      <c r="E326" s="15" t="s">
        <v>10</v>
      </c>
      <c r="F326" s="16">
        <v>0</v>
      </c>
      <c r="G326" s="20" t="str">
        <f>VLOOKUP(inputdata!$B326,MasterData[],2,TRUE)</f>
        <v>Product02</v>
      </c>
      <c r="H326" s="20" t="str">
        <f>VLOOKUP(inputdata!$B326,MasterData[],3,TRUE)</f>
        <v>Category01</v>
      </c>
      <c r="I326" s="20" t="str">
        <f>VLOOKUP(inputdata!$B326,MasterData[],4,TRUE)</f>
        <v>Kg</v>
      </c>
      <c r="J326" s="21">
        <f>VLOOKUP(inputdata!$B326,MasterData[],5,TRUE)</f>
        <v>105</v>
      </c>
      <c r="K326" s="21">
        <f>VLOOKUP(inputdata!$B326,MasterData[],6,TRUE)</f>
        <v>142.80000000000001</v>
      </c>
      <c r="L326" s="21">
        <f>inputdata!$J326*inputdata!$C326</f>
        <v>210</v>
      </c>
      <c r="M326" s="21">
        <f>inputdata!$K326*inputdata!$C326*(1-inputdata!$F326)</f>
        <v>285.60000000000002</v>
      </c>
      <c r="N326" s="22">
        <f>DAY(inputdata!$A326)</f>
        <v>1</v>
      </c>
      <c r="O326" s="22" t="str">
        <f>TEXT(inputdata!$A326,"mmm")</f>
        <v>Apr</v>
      </c>
      <c r="P326" s="22">
        <f>YEAR(inputdata!$A326)</f>
        <v>2022</v>
      </c>
    </row>
    <row r="327" spans="1:16" x14ac:dyDescent="0.25">
      <c r="A327" s="24">
        <v>44653</v>
      </c>
      <c r="B327" s="14" t="s">
        <v>39</v>
      </c>
      <c r="C327" s="15">
        <v>3</v>
      </c>
      <c r="D327" s="15" t="s">
        <v>12</v>
      </c>
      <c r="E327" s="15" t="s">
        <v>10</v>
      </c>
      <c r="F327" s="16">
        <v>0</v>
      </c>
      <c r="G327" s="17" t="str">
        <f>VLOOKUP(inputdata!$B327,MasterData[],2,TRUE)</f>
        <v>Product02</v>
      </c>
      <c r="H327" s="17" t="str">
        <f>VLOOKUP(inputdata!$B327,MasterData[],3,TRUE)</f>
        <v>Category01</v>
      </c>
      <c r="I327" s="17" t="str">
        <f>VLOOKUP(inputdata!$B327,MasterData[],4,TRUE)</f>
        <v>Kg</v>
      </c>
      <c r="J327" s="18">
        <f>VLOOKUP(inputdata!$B327,MasterData[],5,TRUE)</f>
        <v>105</v>
      </c>
      <c r="K327" s="18">
        <f>VLOOKUP(inputdata!$B327,MasterData[],6,TRUE)</f>
        <v>142.80000000000001</v>
      </c>
      <c r="L327" s="18">
        <f>inputdata!$J327*inputdata!$C327</f>
        <v>315</v>
      </c>
      <c r="M327" s="18">
        <f>inputdata!$K327*inputdata!$C327*(1-inputdata!$F327)</f>
        <v>428.40000000000003</v>
      </c>
      <c r="N327" s="19">
        <f>DAY(inputdata!$A327)</f>
        <v>2</v>
      </c>
      <c r="O327" s="19" t="str">
        <f>TEXT(inputdata!$A327,"mmm")</f>
        <v>Apr</v>
      </c>
      <c r="P327" s="19">
        <f>YEAR(inputdata!$A327)</f>
        <v>2022</v>
      </c>
    </row>
    <row r="328" spans="1:16" x14ac:dyDescent="0.25">
      <c r="A328" s="24">
        <v>44657</v>
      </c>
      <c r="B328" s="14" t="s">
        <v>27</v>
      </c>
      <c r="C328" s="15">
        <v>2</v>
      </c>
      <c r="D328" s="15" t="s">
        <v>7</v>
      </c>
      <c r="E328" s="15" t="s">
        <v>10</v>
      </c>
      <c r="F328" s="16">
        <v>0</v>
      </c>
      <c r="G328" s="20" t="str">
        <f>VLOOKUP(inputdata!$B328,MasterData[],2,TRUE)</f>
        <v>Product40</v>
      </c>
      <c r="H328" s="20" t="str">
        <f>VLOOKUP(inputdata!$B328,MasterData[],3,TRUE)</f>
        <v>Category05</v>
      </c>
      <c r="I328" s="20" t="str">
        <f>VLOOKUP(inputdata!$B328,MasterData[],4,TRUE)</f>
        <v>Kg</v>
      </c>
      <c r="J328" s="21">
        <f>VLOOKUP(inputdata!$B328,MasterData[],5,TRUE)</f>
        <v>90</v>
      </c>
      <c r="K328" s="21">
        <f>VLOOKUP(inputdata!$B328,MasterData[],6,TRUE)</f>
        <v>115.2</v>
      </c>
      <c r="L328" s="21">
        <f>inputdata!$J328*inputdata!$C328</f>
        <v>180</v>
      </c>
      <c r="M328" s="21">
        <f>inputdata!$K328*inputdata!$C328*(1-inputdata!$F328)</f>
        <v>230.4</v>
      </c>
      <c r="N328" s="22">
        <f>DAY(inputdata!$A328)</f>
        <v>6</v>
      </c>
      <c r="O328" s="22" t="str">
        <f>TEXT(inputdata!$A328,"mmm")</f>
        <v>Apr</v>
      </c>
      <c r="P328" s="22">
        <f>YEAR(inputdata!$A328)</f>
        <v>2022</v>
      </c>
    </row>
    <row r="329" spans="1:16" x14ac:dyDescent="0.25">
      <c r="A329" s="24">
        <v>44658</v>
      </c>
      <c r="B329" s="14" t="s">
        <v>52</v>
      </c>
      <c r="C329" s="15">
        <v>7</v>
      </c>
      <c r="D329" s="15" t="s">
        <v>12</v>
      </c>
      <c r="E329" s="15" t="s">
        <v>8</v>
      </c>
      <c r="F329" s="16">
        <v>0</v>
      </c>
      <c r="G329" s="17" t="str">
        <f>VLOOKUP(inputdata!$B329,MasterData[],2,TRUE)</f>
        <v>Product26</v>
      </c>
      <c r="H329" s="17" t="str">
        <f>VLOOKUP(inputdata!$B329,MasterData[],3,TRUE)</f>
        <v>Category04</v>
      </c>
      <c r="I329" s="17" t="str">
        <f>VLOOKUP(inputdata!$B329,MasterData[],4,TRUE)</f>
        <v>No.</v>
      </c>
      <c r="J329" s="18">
        <f>VLOOKUP(inputdata!$B329,MasterData[],5,TRUE)</f>
        <v>18</v>
      </c>
      <c r="K329" s="18">
        <f>VLOOKUP(inputdata!$B329,MasterData[],6,TRUE)</f>
        <v>24.66</v>
      </c>
      <c r="L329" s="18">
        <f>inputdata!$J329*inputdata!$C329</f>
        <v>126</v>
      </c>
      <c r="M329" s="18">
        <f>inputdata!$K329*inputdata!$C329*(1-inputdata!$F329)</f>
        <v>172.62</v>
      </c>
      <c r="N329" s="19">
        <f>DAY(inputdata!$A329)</f>
        <v>7</v>
      </c>
      <c r="O329" s="19" t="str">
        <f>TEXT(inputdata!$A329,"mmm")</f>
        <v>Apr</v>
      </c>
      <c r="P329" s="19">
        <f>YEAR(inputdata!$A329)</f>
        <v>2022</v>
      </c>
    </row>
    <row r="330" spans="1:16" x14ac:dyDescent="0.25">
      <c r="A330" s="24">
        <v>44660</v>
      </c>
      <c r="B330" s="14" t="s">
        <v>44</v>
      </c>
      <c r="C330" s="15">
        <v>12</v>
      </c>
      <c r="D330" s="15" t="s">
        <v>7</v>
      </c>
      <c r="E330" s="15" t="s">
        <v>10</v>
      </c>
      <c r="F330" s="16">
        <v>0</v>
      </c>
      <c r="G330" s="20" t="str">
        <f>VLOOKUP(inputdata!$B330,MasterData[],2,TRUE)</f>
        <v>Product39</v>
      </c>
      <c r="H330" s="20" t="str">
        <f>VLOOKUP(inputdata!$B330,MasterData[],3,TRUE)</f>
        <v>Category05</v>
      </c>
      <c r="I330" s="20" t="str">
        <f>VLOOKUP(inputdata!$B330,MasterData[],4,TRUE)</f>
        <v>No.</v>
      </c>
      <c r="J330" s="21">
        <f>VLOOKUP(inputdata!$B330,MasterData[],5,TRUE)</f>
        <v>37</v>
      </c>
      <c r="K330" s="21">
        <f>VLOOKUP(inputdata!$B330,MasterData[],6,TRUE)</f>
        <v>42.55</v>
      </c>
      <c r="L330" s="21">
        <f>inputdata!$J330*inputdata!$C330</f>
        <v>444</v>
      </c>
      <c r="M330" s="21">
        <f>inputdata!$K330*inputdata!$C330*(1-inputdata!$F330)</f>
        <v>510.59999999999997</v>
      </c>
      <c r="N330" s="22">
        <f>DAY(inputdata!$A330)</f>
        <v>9</v>
      </c>
      <c r="O330" s="22" t="str">
        <f>TEXT(inputdata!$A330,"mmm")</f>
        <v>Apr</v>
      </c>
      <c r="P330" s="22">
        <f>YEAR(inputdata!$A330)</f>
        <v>2022</v>
      </c>
    </row>
    <row r="331" spans="1:16" x14ac:dyDescent="0.25">
      <c r="A331" s="24">
        <v>44660</v>
      </c>
      <c r="B331" s="14" t="s">
        <v>39</v>
      </c>
      <c r="C331" s="15">
        <v>9</v>
      </c>
      <c r="D331" s="15" t="s">
        <v>8</v>
      </c>
      <c r="E331" s="15" t="s">
        <v>8</v>
      </c>
      <c r="F331" s="16">
        <v>0</v>
      </c>
      <c r="G331" s="17" t="str">
        <f>VLOOKUP(inputdata!$B331,MasterData[],2,TRUE)</f>
        <v>Product02</v>
      </c>
      <c r="H331" s="17" t="str">
        <f>VLOOKUP(inputdata!$B331,MasterData[],3,TRUE)</f>
        <v>Category01</v>
      </c>
      <c r="I331" s="17" t="str">
        <f>VLOOKUP(inputdata!$B331,MasterData[],4,TRUE)</f>
        <v>Kg</v>
      </c>
      <c r="J331" s="18">
        <f>VLOOKUP(inputdata!$B331,MasterData[],5,TRUE)</f>
        <v>105</v>
      </c>
      <c r="K331" s="18">
        <f>VLOOKUP(inputdata!$B331,MasterData[],6,TRUE)</f>
        <v>142.80000000000001</v>
      </c>
      <c r="L331" s="18">
        <f>inputdata!$J331*inputdata!$C331</f>
        <v>945</v>
      </c>
      <c r="M331" s="18">
        <f>inputdata!$K331*inputdata!$C331*(1-inputdata!$F331)</f>
        <v>1285.2</v>
      </c>
      <c r="N331" s="19">
        <f>DAY(inputdata!$A331)</f>
        <v>9</v>
      </c>
      <c r="O331" s="19" t="str">
        <f>TEXT(inputdata!$A331,"mmm")</f>
        <v>Apr</v>
      </c>
      <c r="P331" s="19">
        <f>YEAR(inputdata!$A331)</f>
        <v>2022</v>
      </c>
    </row>
    <row r="332" spans="1:16" x14ac:dyDescent="0.25">
      <c r="A332" s="24">
        <v>44664</v>
      </c>
      <c r="B332" s="14" t="s">
        <v>31</v>
      </c>
      <c r="C332" s="15">
        <v>14</v>
      </c>
      <c r="D332" s="15" t="s">
        <v>7</v>
      </c>
      <c r="E332" s="15" t="s">
        <v>8</v>
      </c>
      <c r="F332" s="16">
        <v>0</v>
      </c>
      <c r="G332" s="20" t="str">
        <f>VLOOKUP(inputdata!$B332,MasterData[],2,TRUE)</f>
        <v>Product16</v>
      </c>
      <c r="H332" s="20" t="str">
        <f>VLOOKUP(inputdata!$B332,MasterData[],3,TRUE)</f>
        <v>Category02</v>
      </c>
      <c r="I332" s="20" t="str">
        <f>VLOOKUP(inputdata!$B332,MasterData[],4,TRUE)</f>
        <v>No.</v>
      </c>
      <c r="J332" s="21">
        <f>VLOOKUP(inputdata!$B332,MasterData[],5,TRUE)</f>
        <v>13</v>
      </c>
      <c r="K332" s="21">
        <f>VLOOKUP(inputdata!$B332,MasterData[],6,TRUE)</f>
        <v>16.64</v>
      </c>
      <c r="L332" s="21">
        <f>inputdata!$J332*inputdata!$C332</f>
        <v>182</v>
      </c>
      <c r="M332" s="21">
        <f>inputdata!$K332*inputdata!$C332*(1-inputdata!$F332)</f>
        <v>232.96</v>
      </c>
      <c r="N332" s="22">
        <f>DAY(inputdata!$A332)</f>
        <v>13</v>
      </c>
      <c r="O332" s="22" t="str">
        <f>TEXT(inputdata!$A332,"mmm")</f>
        <v>Apr</v>
      </c>
      <c r="P332" s="22">
        <f>YEAR(inputdata!$A332)</f>
        <v>2022</v>
      </c>
    </row>
    <row r="333" spans="1:16" x14ac:dyDescent="0.25">
      <c r="A333" s="24">
        <v>44669</v>
      </c>
      <c r="B333" s="14" t="s">
        <v>51</v>
      </c>
      <c r="C333" s="15">
        <v>9</v>
      </c>
      <c r="D333" s="15" t="s">
        <v>12</v>
      </c>
      <c r="E333" s="15" t="s">
        <v>10</v>
      </c>
      <c r="F333" s="16">
        <v>0</v>
      </c>
      <c r="G333" s="17" t="str">
        <f>VLOOKUP(inputdata!$B333,MasterData[],2,TRUE)</f>
        <v>Product41</v>
      </c>
      <c r="H333" s="17" t="str">
        <f>VLOOKUP(inputdata!$B333,MasterData[],3,TRUE)</f>
        <v>Category05</v>
      </c>
      <c r="I333" s="17" t="str">
        <f>VLOOKUP(inputdata!$B333,MasterData[],4,TRUE)</f>
        <v>Ft</v>
      </c>
      <c r="J333" s="18">
        <f>VLOOKUP(inputdata!$B333,MasterData[],5,TRUE)</f>
        <v>138</v>
      </c>
      <c r="K333" s="18">
        <f>VLOOKUP(inputdata!$B333,MasterData[],6,TRUE)</f>
        <v>173.88</v>
      </c>
      <c r="L333" s="18">
        <f>inputdata!$J333*inputdata!$C333</f>
        <v>1242</v>
      </c>
      <c r="M333" s="18">
        <f>inputdata!$K333*inputdata!$C333*(1-inputdata!$F333)</f>
        <v>1564.92</v>
      </c>
      <c r="N333" s="19">
        <f>DAY(inputdata!$A333)</f>
        <v>18</v>
      </c>
      <c r="O333" s="19" t="str">
        <f>TEXT(inputdata!$A333,"mmm")</f>
        <v>Apr</v>
      </c>
      <c r="P333" s="19">
        <f>YEAR(inputdata!$A333)</f>
        <v>2022</v>
      </c>
    </row>
    <row r="334" spans="1:16" x14ac:dyDescent="0.25">
      <c r="A334" s="24">
        <v>44671</v>
      </c>
      <c r="B334" s="14" t="s">
        <v>40</v>
      </c>
      <c r="C334" s="15">
        <v>2</v>
      </c>
      <c r="D334" s="15" t="s">
        <v>7</v>
      </c>
      <c r="E334" s="15" t="s">
        <v>8</v>
      </c>
      <c r="F334" s="16">
        <v>0</v>
      </c>
      <c r="G334" s="20" t="str">
        <f>VLOOKUP(inputdata!$B334,MasterData[],2,TRUE)</f>
        <v>Product18</v>
      </c>
      <c r="H334" s="20" t="str">
        <f>VLOOKUP(inputdata!$B334,MasterData[],3,TRUE)</f>
        <v>Category02</v>
      </c>
      <c r="I334" s="20" t="str">
        <f>VLOOKUP(inputdata!$B334,MasterData[],4,TRUE)</f>
        <v>No.</v>
      </c>
      <c r="J334" s="21">
        <f>VLOOKUP(inputdata!$B334,MasterData[],5,TRUE)</f>
        <v>37</v>
      </c>
      <c r="K334" s="21">
        <f>VLOOKUP(inputdata!$B334,MasterData[],6,TRUE)</f>
        <v>49.21</v>
      </c>
      <c r="L334" s="21">
        <f>inputdata!$J334*inputdata!$C334</f>
        <v>74</v>
      </c>
      <c r="M334" s="21">
        <f>inputdata!$K334*inputdata!$C334*(1-inputdata!$F334)</f>
        <v>98.42</v>
      </c>
      <c r="N334" s="22">
        <f>DAY(inputdata!$A334)</f>
        <v>20</v>
      </c>
      <c r="O334" s="22" t="str">
        <f>TEXT(inputdata!$A334,"mmm")</f>
        <v>Apr</v>
      </c>
      <c r="P334" s="22">
        <f>YEAR(inputdata!$A334)</f>
        <v>2022</v>
      </c>
    </row>
    <row r="335" spans="1:16" x14ac:dyDescent="0.25">
      <c r="A335" s="24">
        <v>44671</v>
      </c>
      <c r="B335" s="14" t="s">
        <v>45</v>
      </c>
      <c r="C335" s="15">
        <v>4</v>
      </c>
      <c r="D335" s="15" t="s">
        <v>12</v>
      </c>
      <c r="E335" s="15" t="s">
        <v>8</v>
      </c>
      <c r="F335" s="16">
        <v>0</v>
      </c>
      <c r="G335" s="17" t="str">
        <f>VLOOKUP(inputdata!$B335,MasterData[],2,TRUE)</f>
        <v>Product12</v>
      </c>
      <c r="H335" s="17" t="str">
        <f>VLOOKUP(inputdata!$B335,MasterData[],3,TRUE)</f>
        <v>Category02</v>
      </c>
      <c r="I335" s="17" t="str">
        <f>VLOOKUP(inputdata!$B335,MasterData[],4,TRUE)</f>
        <v>Kg</v>
      </c>
      <c r="J335" s="18">
        <f>VLOOKUP(inputdata!$B335,MasterData[],5,TRUE)</f>
        <v>73</v>
      </c>
      <c r="K335" s="18">
        <f>VLOOKUP(inputdata!$B335,MasterData[],6,TRUE)</f>
        <v>94.17</v>
      </c>
      <c r="L335" s="18">
        <f>inputdata!$J335*inputdata!$C335</f>
        <v>292</v>
      </c>
      <c r="M335" s="18">
        <f>inputdata!$K335*inputdata!$C335*(1-inputdata!$F335)</f>
        <v>376.68</v>
      </c>
      <c r="N335" s="19">
        <f>DAY(inputdata!$A335)</f>
        <v>20</v>
      </c>
      <c r="O335" s="19" t="str">
        <f>TEXT(inputdata!$A335,"mmm")</f>
        <v>Apr</v>
      </c>
      <c r="P335" s="19">
        <f>YEAR(inputdata!$A335)</f>
        <v>2022</v>
      </c>
    </row>
    <row r="336" spans="1:16" x14ac:dyDescent="0.25">
      <c r="A336" s="24">
        <v>44672</v>
      </c>
      <c r="B336" s="14" t="s">
        <v>38</v>
      </c>
      <c r="C336" s="15">
        <v>2</v>
      </c>
      <c r="D336" s="15" t="s">
        <v>12</v>
      </c>
      <c r="E336" s="15" t="s">
        <v>10</v>
      </c>
      <c r="F336" s="16">
        <v>0</v>
      </c>
      <c r="G336" s="20" t="str">
        <f>VLOOKUP(inputdata!$B336,MasterData[],2,TRUE)</f>
        <v>Product30</v>
      </c>
      <c r="H336" s="20" t="str">
        <f>VLOOKUP(inputdata!$B336,MasterData[],3,TRUE)</f>
        <v>Category04</v>
      </c>
      <c r="I336" s="20" t="str">
        <f>VLOOKUP(inputdata!$B336,MasterData[],4,TRUE)</f>
        <v>Ft</v>
      </c>
      <c r="J336" s="21">
        <f>VLOOKUP(inputdata!$B336,MasterData[],5,TRUE)</f>
        <v>148</v>
      </c>
      <c r="K336" s="21">
        <f>VLOOKUP(inputdata!$B336,MasterData[],6,TRUE)</f>
        <v>201.28</v>
      </c>
      <c r="L336" s="21">
        <f>inputdata!$J336*inputdata!$C336</f>
        <v>296</v>
      </c>
      <c r="M336" s="21">
        <f>inputdata!$K336*inputdata!$C336*(1-inputdata!$F336)</f>
        <v>402.56</v>
      </c>
      <c r="N336" s="22">
        <f>DAY(inputdata!$A336)</f>
        <v>21</v>
      </c>
      <c r="O336" s="22" t="str">
        <f>TEXT(inputdata!$A336,"mmm")</f>
        <v>Apr</v>
      </c>
      <c r="P336" s="22">
        <f>YEAR(inputdata!$A336)</f>
        <v>2022</v>
      </c>
    </row>
    <row r="337" spans="1:16" x14ac:dyDescent="0.25">
      <c r="A337" s="24">
        <v>44672</v>
      </c>
      <c r="B337" s="14" t="s">
        <v>52</v>
      </c>
      <c r="C337" s="15">
        <v>14</v>
      </c>
      <c r="D337" s="15" t="s">
        <v>8</v>
      </c>
      <c r="E337" s="15" t="s">
        <v>8</v>
      </c>
      <c r="F337" s="16">
        <v>0</v>
      </c>
      <c r="G337" s="17" t="str">
        <f>VLOOKUP(inputdata!$B337,MasterData[],2,TRUE)</f>
        <v>Product26</v>
      </c>
      <c r="H337" s="17" t="str">
        <f>VLOOKUP(inputdata!$B337,MasterData[],3,TRUE)</f>
        <v>Category04</v>
      </c>
      <c r="I337" s="17" t="str">
        <f>VLOOKUP(inputdata!$B337,MasterData[],4,TRUE)</f>
        <v>No.</v>
      </c>
      <c r="J337" s="18">
        <f>VLOOKUP(inputdata!$B337,MasterData[],5,TRUE)</f>
        <v>18</v>
      </c>
      <c r="K337" s="18">
        <f>VLOOKUP(inputdata!$B337,MasterData[],6,TRUE)</f>
        <v>24.66</v>
      </c>
      <c r="L337" s="18">
        <f>inputdata!$J337*inputdata!$C337</f>
        <v>252</v>
      </c>
      <c r="M337" s="18">
        <f>inputdata!$K337*inputdata!$C337*(1-inputdata!$F337)</f>
        <v>345.24</v>
      </c>
      <c r="N337" s="19">
        <f>DAY(inputdata!$A337)</f>
        <v>21</v>
      </c>
      <c r="O337" s="19" t="str">
        <f>TEXT(inputdata!$A337,"mmm")</f>
        <v>Apr</v>
      </c>
      <c r="P337" s="19">
        <f>YEAR(inputdata!$A337)</f>
        <v>2022</v>
      </c>
    </row>
    <row r="338" spans="1:16" x14ac:dyDescent="0.25">
      <c r="A338" s="24">
        <v>44674</v>
      </c>
      <c r="B338" s="14" t="s">
        <v>21</v>
      </c>
      <c r="C338" s="15">
        <v>15</v>
      </c>
      <c r="D338" s="15" t="s">
        <v>8</v>
      </c>
      <c r="E338" s="15" t="s">
        <v>8</v>
      </c>
      <c r="F338" s="16">
        <v>0</v>
      </c>
      <c r="G338" s="20" t="str">
        <f>VLOOKUP(inputdata!$B338,MasterData[],2,TRUE)</f>
        <v>Product44</v>
      </c>
      <c r="H338" s="20" t="str">
        <f>VLOOKUP(inputdata!$B338,MasterData[],3,TRUE)</f>
        <v>Category05</v>
      </c>
      <c r="I338" s="20" t="str">
        <f>VLOOKUP(inputdata!$B338,MasterData[],4,TRUE)</f>
        <v>Kg</v>
      </c>
      <c r="J338" s="21">
        <f>VLOOKUP(inputdata!$B338,MasterData[],5,TRUE)</f>
        <v>76</v>
      </c>
      <c r="K338" s="21">
        <f>VLOOKUP(inputdata!$B338,MasterData[],6,TRUE)</f>
        <v>82.08</v>
      </c>
      <c r="L338" s="21">
        <f>inputdata!$J338*inputdata!$C338</f>
        <v>1140</v>
      </c>
      <c r="M338" s="21">
        <f>inputdata!$K338*inputdata!$C338*(1-inputdata!$F338)</f>
        <v>1231.2</v>
      </c>
      <c r="N338" s="22">
        <f>DAY(inputdata!$A338)</f>
        <v>23</v>
      </c>
      <c r="O338" s="22" t="str">
        <f>TEXT(inputdata!$A338,"mmm")</f>
        <v>Apr</v>
      </c>
      <c r="P338" s="22">
        <f>YEAR(inputdata!$A338)</f>
        <v>2022</v>
      </c>
    </row>
    <row r="339" spans="1:16" x14ac:dyDescent="0.25">
      <c r="A339" s="24">
        <v>44675</v>
      </c>
      <c r="B339" s="14" t="s">
        <v>23</v>
      </c>
      <c r="C339" s="15">
        <v>4</v>
      </c>
      <c r="D339" s="15" t="s">
        <v>12</v>
      </c>
      <c r="E339" s="15" t="s">
        <v>8</v>
      </c>
      <c r="F339" s="16">
        <v>0</v>
      </c>
      <c r="G339" s="17" t="str">
        <f>VLOOKUP(inputdata!$B339,MasterData[],2,TRUE)</f>
        <v>Product34</v>
      </c>
      <c r="H339" s="17" t="str">
        <f>VLOOKUP(inputdata!$B339,MasterData[],3,TRUE)</f>
        <v>Category04</v>
      </c>
      <c r="I339" s="17" t="str">
        <f>VLOOKUP(inputdata!$B339,MasterData[],4,TRUE)</f>
        <v>Lt</v>
      </c>
      <c r="J339" s="18">
        <f>VLOOKUP(inputdata!$B339,MasterData[],5,TRUE)</f>
        <v>55</v>
      </c>
      <c r="K339" s="18">
        <f>VLOOKUP(inputdata!$B339,MasterData[],6,TRUE)</f>
        <v>58.3</v>
      </c>
      <c r="L339" s="18">
        <f>inputdata!$J339*inputdata!$C339</f>
        <v>220</v>
      </c>
      <c r="M339" s="18">
        <f>inputdata!$K339*inputdata!$C339*(1-inputdata!$F339)</f>
        <v>233.2</v>
      </c>
      <c r="N339" s="19">
        <f>DAY(inputdata!$A339)</f>
        <v>24</v>
      </c>
      <c r="O339" s="19" t="str">
        <f>TEXT(inputdata!$A339,"mmm")</f>
        <v>Apr</v>
      </c>
      <c r="P339" s="19">
        <f>YEAR(inputdata!$A339)</f>
        <v>2022</v>
      </c>
    </row>
    <row r="340" spans="1:16" x14ac:dyDescent="0.25">
      <c r="A340" s="24">
        <v>44676</v>
      </c>
      <c r="B340" s="14" t="s">
        <v>13</v>
      </c>
      <c r="C340" s="15">
        <v>9</v>
      </c>
      <c r="D340" s="15" t="s">
        <v>12</v>
      </c>
      <c r="E340" s="15" t="s">
        <v>10</v>
      </c>
      <c r="F340" s="16">
        <v>0</v>
      </c>
      <c r="G340" s="20" t="str">
        <f>VLOOKUP(inputdata!$B340,MasterData[],2,TRUE)</f>
        <v>Product04</v>
      </c>
      <c r="H340" s="20" t="str">
        <f>VLOOKUP(inputdata!$B340,MasterData[],3,TRUE)</f>
        <v>Category01</v>
      </c>
      <c r="I340" s="20" t="str">
        <f>VLOOKUP(inputdata!$B340,MasterData[],4,TRUE)</f>
        <v>Lt</v>
      </c>
      <c r="J340" s="21">
        <f>VLOOKUP(inputdata!$B340,MasterData[],5,TRUE)</f>
        <v>44</v>
      </c>
      <c r="K340" s="21">
        <f>VLOOKUP(inputdata!$B340,MasterData[],6,TRUE)</f>
        <v>48.84</v>
      </c>
      <c r="L340" s="21">
        <f>inputdata!$J340*inputdata!$C340</f>
        <v>396</v>
      </c>
      <c r="M340" s="21">
        <f>inputdata!$K340*inputdata!$C340*(1-inputdata!$F340)</f>
        <v>439.56000000000006</v>
      </c>
      <c r="N340" s="22">
        <f>DAY(inputdata!$A340)</f>
        <v>25</v>
      </c>
      <c r="O340" s="22" t="str">
        <f>TEXT(inputdata!$A340,"mmm")</f>
        <v>Apr</v>
      </c>
      <c r="P340" s="22">
        <f>YEAR(inputdata!$A340)</f>
        <v>2022</v>
      </c>
    </row>
    <row r="341" spans="1:16" x14ac:dyDescent="0.25">
      <c r="A341" s="24">
        <v>44676</v>
      </c>
      <c r="B341" s="14" t="s">
        <v>16</v>
      </c>
      <c r="C341" s="15">
        <v>8</v>
      </c>
      <c r="D341" s="15" t="s">
        <v>8</v>
      </c>
      <c r="E341" s="15" t="s">
        <v>8</v>
      </c>
      <c r="F341" s="16">
        <v>0</v>
      </c>
      <c r="G341" s="17" t="str">
        <f>VLOOKUP(inputdata!$B341,MasterData[],2,TRUE)</f>
        <v>Product03</v>
      </c>
      <c r="H341" s="17" t="str">
        <f>VLOOKUP(inputdata!$B341,MasterData[],3,TRUE)</f>
        <v>Category01</v>
      </c>
      <c r="I341" s="17" t="str">
        <f>VLOOKUP(inputdata!$B341,MasterData[],4,TRUE)</f>
        <v>Kg</v>
      </c>
      <c r="J341" s="18">
        <f>VLOOKUP(inputdata!$B341,MasterData[],5,TRUE)</f>
        <v>71</v>
      </c>
      <c r="K341" s="18">
        <f>VLOOKUP(inputdata!$B341,MasterData[],6,TRUE)</f>
        <v>80.94</v>
      </c>
      <c r="L341" s="18">
        <f>inputdata!$J341*inputdata!$C341</f>
        <v>568</v>
      </c>
      <c r="M341" s="18">
        <f>inputdata!$K341*inputdata!$C341*(1-inputdata!$F341)</f>
        <v>647.52</v>
      </c>
      <c r="N341" s="19">
        <f>DAY(inputdata!$A341)</f>
        <v>25</v>
      </c>
      <c r="O341" s="19" t="str">
        <f>TEXT(inputdata!$A341,"mmm")</f>
        <v>Apr</v>
      </c>
      <c r="P341" s="19">
        <f>YEAR(inputdata!$A341)</f>
        <v>2022</v>
      </c>
    </row>
    <row r="342" spans="1:16" x14ac:dyDescent="0.25">
      <c r="A342" s="24">
        <v>44677</v>
      </c>
      <c r="B342" s="14" t="s">
        <v>36</v>
      </c>
      <c r="C342" s="15">
        <v>2</v>
      </c>
      <c r="D342" s="15" t="s">
        <v>12</v>
      </c>
      <c r="E342" s="15" t="s">
        <v>10</v>
      </c>
      <c r="F342" s="16">
        <v>0</v>
      </c>
      <c r="G342" s="20" t="str">
        <f>VLOOKUP(inputdata!$B342,MasterData[],2,TRUE)</f>
        <v>Product27</v>
      </c>
      <c r="H342" s="20" t="str">
        <f>VLOOKUP(inputdata!$B342,MasterData[],3,TRUE)</f>
        <v>Category04</v>
      </c>
      <c r="I342" s="20" t="str">
        <f>VLOOKUP(inputdata!$B342,MasterData[],4,TRUE)</f>
        <v>Lt</v>
      </c>
      <c r="J342" s="21">
        <f>VLOOKUP(inputdata!$B342,MasterData[],5,TRUE)</f>
        <v>48</v>
      </c>
      <c r="K342" s="21">
        <f>VLOOKUP(inputdata!$B342,MasterData[],6,TRUE)</f>
        <v>57.120000000000005</v>
      </c>
      <c r="L342" s="21">
        <f>inputdata!$J342*inputdata!$C342</f>
        <v>96</v>
      </c>
      <c r="M342" s="21">
        <f>inputdata!$K342*inputdata!$C342*(1-inputdata!$F342)</f>
        <v>114.24000000000001</v>
      </c>
      <c r="N342" s="22">
        <f>DAY(inputdata!$A342)</f>
        <v>26</v>
      </c>
      <c r="O342" s="22" t="str">
        <f>TEXT(inputdata!$A342,"mmm")</f>
        <v>Apr</v>
      </c>
      <c r="P342" s="22">
        <f>YEAR(inputdata!$A342)</f>
        <v>2022</v>
      </c>
    </row>
    <row r="343" spans="1:16" x14ac:dyDescent="0.25">
      <c r="A343" s="24">
        <v>44679</v>
      </c>
      <c r="B343" s="14" t="s">
        <v>19</v>
      </c>
      <c r="C343" s="15">
        <v>14</v>
      </c>
      <c r="D343" s="15" t="s">
        <v>12</v>
      </c>
      <c r="E343" s="15" t="s">
        <v>10</v>
      </c>
      <c r="F343" s="16">
        <v>0</v>
      </c>
      <c r="G343" s="17" t="str">
        <f>VLOOKUP(inputdata!$B343,MasterData[],2,TRUE)</f>
        <v>Product14</v>
      </c>
      <c r="H343" s="17" t="str">
        <f>VLOOKUP(inputdata!$B343,MasterData[],3,TRUE)</f>
        <v>Category02</v>
      </c>
      <c r="I343" s="17" t="str">
        <f>VLOOKUP(inputdata!$B343,MasterData[],4,TRUE)</f>
        <v>Kg</v>
      </c>
      <c r="J343" s="18">
        <f>VLOOKUP(inputdata!$B343,MasterData[],5,TRUE)</f>
        <v>112</v>
      </c>
      <c r="K343" s="18">
        <f>VLOOKUP(inputdata!$B343,MasterData[],6,TRUE)</f>
        <v>146.72</v>
      </c>
      <c r="L343" s="18">
        <f>inputdata!$J343*inputdata!$C343</f>
        <v>1568</v>
      </c>
      <c r="M343" s="18">
        <f>inputdata!$K343*inputdata!$C343*(1-inputdata!$F343)</f>
        <v>2054.08</v>
      </c>
      <c r="N343" s="19">
        <f>DAY(inputdata!$A343)</f>
        <v>28</v>
      </c>
      <c r="O343" s="19" t="str">
        <f>TEXT(inputdata!$A343,"mmm")</f>
        <v>Apr</v>
      </c>
      <c r="P343" s="19">
        <f>YEAR(inputdata!$A343)</f>
        <v>2022</v>
      </c>
    </row>
    <row r="344" spans="1:16" x14ac:dyDescent="0.25">
      <c r="A344" s="24">
        <v>44681</v>
      </c>
      <c r="B344" s="14" t="s">
        <v>31</v>
      </c>
      <c r="C344" s="15">
        <v>13</v>
      </c>
      <c r="D344" s="15" t="s">
        <v>8</v>
      </c>
      <c r="E344" s="15" t="s">
        <v>8</v>
      </c>
      <c r="F344" s="16">
        <v>0</v>
      </c>
      <c r="G344" s="20" t="str">
        <f>VLOOKUP(inputdata!$B344,MasterData[],2,TRUE)</f>
        <v>Product16</v>
      </c>
      <c r="H344" s="20" t="str">
        <f>VLOOKUP(inputdata!$B344,MasterData[],3,TRUE)</f>
        <v>Category02</v>
      </c>
      <c r="I344" s="20" t="str">
        <f>VLOOKUP(inputdata!$B344,MasterData[],4,TRUE)</f>
        <v>No.</v>
      </c>
      <c r="J344" s="21">
        <f>VLOOKUP(inputdata!$B344,MasterData[],5,TRUE)</f>
        <v>13</v>
      </c>
      <c r="K344" s="21">
        <f>VLOOKUP(inputdata!$B344,MasterData[],6,TRUE)</f>
        <v>16.64</v>
      </c>
      <c r="L344" s="21">
        <f>inputdata!$J344*inputdata!$C344</f>
        <v>169</v>
      </c>
      <c r="M344" s="21">
        <f>inputdata!$K344*inputdata!$C344*(1-inputdata!$F344)</f>
        <v>216.32</v>
      </c>
      <c r="N344" s="22">
        <f>DAY(inputdata!$A344)</f>
        <v>30</v>
      </c>
      <c r="O344" s="22" t="str">
        <f>TEXT(inputdata!$A344,"mmm")</f>
        <v>Apr</v>
      </c>
      <c r="P344" s="22">
        <f>YEAR(inputdata!$A344)</f>
        <v>2022</v>
      </c>
    </row>
    <row r="345" spans="1:16" x14ac:dyDescent="0.25">
      <c r="A345" s="24">
        <v>44681</v>
      </c>
      <c r="B345" s="14" t="s">
        <v>36</v>
      </c>
      <c r="C345" s="15">
        <v>8</v>
      </c>
      <c r="D345" s="15" t="s">
        <v>12</v>
      </c>
      <c r="E345" s="15" t="s">
        <v>8</v>
      </c>
      <c r="F345" s="16">
        <v>0</v>
      </c>
      <c r="G345" s="17" t="str">
        <f>VLOOKUP(inputdata!$B345,MasterData[],2,TRUE)</f>
        <v>Product27</v>
      </c>
      <c r="H345" s="17" t="str">
        <f>VLOOKUP(inputdata!$B345,MasterData[],3,TRUE)</f>
        <v>Category04</v>
      </c>
      <c r="I345" s="17" t="str">
        <f>VLOOKUP(inputdata!$B345,MasterData[],4,TRUE)</f>
        <v>Lt</v>
      </c>
      <c r="J345" s="18">
        <f>VLOOKUP(inputdata!$B345,MasterData[],5,TRUE)</f>
        <v>48</v>
      </c>
      <c r="K345" s="18">
        <f>VLOOKUP(inputdata!$B345,MasterData[],6,TRUE)</f>
        <v>57.120000000000005</v>
      </c>
      <c r="L345" s="18">
        <f>inputdata!$J345*inputdata!$C345</f>
        <v>384</v>
      </c>
      <c r="M345" s="18">
        <f>inputdata!$K345*inputdata!$C345*(1-inputdata!$F345)</f>
        <v>456.96000000000004</v>
      </c>
      <c r="N345" s="19">
        <f>DAY(inputdata!$A345)</f>
        <v>30</v>
      </c>
      <c r="O345" s="19" t="str">
        <f>TEXT(inputdata!$A345,"mmm")</f>
        <v>Apr</v>
      </c>
      <c r="P345" s="19">
        <f>YEAR(inputdata!$A345)</f>
        <v>2022</v>
      </c>
    </row>
    <row r="346" spans="1:16" x14ac:dyDescent="0.25">
      <c r="A346" s="24">
        <v>44682</v>
      </c>
      <c r="B346" s="14" t="s">
        <v>23</v>
      </c>
      <c r="C346" s="15">
        <v>9</v>
      </c>
      <c r="D346" s="15" t="s">
        <v>7</v>
      </c>
      <c r="E346" s="15" t="s">
        <v>8</v>
      </c>
      <c r="F346" s="16">
        <v>0</v>
      </c>
      <c r="G346" s="20" t="str">
        <f>VLOOKUP(inputdata!$B346,MasterData[],2,TRUE)</f>
        <v>Product34</v>
      </c>
      <c r="H346" s="20" t="str">
        <f>VLOOKUP(inputdata!$B346,MasterData[],3,TRUE)</f>
        <v>Category04</v>
      </c>
      <c r="I346" s="20" t="str">
        <f>VLOOKUP(inputdata!$B346,MasterData[],4,TRUE)</f>
        <v>Lt</v>
      </c>
      <c r="J346" s="21">
        <f>VLOOKUP(inputdata!$B346,MasterData[],5,TRUE)</f>
        <v>55</v>
      </c>
      <c r="K346" s="21">
        <f>VLOOKUP(inputdata!$B346,MasterData[],6,TRUE)</f>
        <v>58.3</v>
      </c>
      <c r="L346" s="21">
        <f>inputdata!$J346*inputdata!$C346</f>
        <v>495</v>
      </c>
      <c r="M346" s="21">
        <f>inputdata!$K346*inputdata!$C346*(1-inputdata!$F346)</f>
        <v>524.69999999999993</v>
      </c>
      <c r="N346" s="22">
        <f>DAY(inputdata!$A346)</f>
        <v>1</v>
      </c>
      <c r="O346" s="22" t="str">
        <f>TEXT(inputdata!$A346,"mmm")</f>
        <v>May</v>
      </c>
      <c r="P346" s="22">
        <f>YEAR(inputdata!$A346)</f>
        <v>2022</v>
      </c>
    </row>
    <row r="347" spans="1:16" x14ac:dyDescent="0.25">
      <c r="A347" s="24">
        <v>44682</v>
      </c>
      <c r="B347" s="14" t="s">
        <v>48</v>
      </c>
      <c r="C347" s="15">
        <v>6</v>
      </c>
      <c r="D347" s="15" t="s">
        <v>8</v>
      </c>
      <c r="E347" s="15" t="s">
        <v>8</v>
      </c>
      <c r="F347" s="16">
        <v>0</v>
      </c>
      <c r="G347" s="17" t="str">
        <f>VLOOKUP(inputdata!$B347,MasterData[],2,TRUE)</f>
        <v>Product33</v>
      </c>
      <c r="H347" s="17" t="str">
        <f>VLOOKUP(inputdata!$B347,MasterData[],3,TRUE)</f>
        <v>Category04</v>
      </c>
      <c r="I347" s="17" t="str">
        <f>VLOOKUP(inputdata!$B347,MasterData[],4,TRUE)</f>
        <v>Kg</v>
      </c>
      <c r="J347" s="18">
        <f>VLOOKUP(inputdata!$B347,MasterData[],5,TRUE)</f>
        <v>95</v>
      </c>
      <c r="K347" s="18">
        <f>VLOOKUP(inputdata!$B347,MasterData[],6,TRUE)</f>
        <v>119.7</v>
      </c>
      <c r="L347" s="18">
        <f>inputdata!$J347*inputdata!$C347</f>
        <v>570</v>
      </c>
      <c r="M347" s="18">
        <f>inputdata!$K347*inputdata!$C347*(1-inputdata!$F347)</f>
        <v>718.2</v>
      </c>
      <c r="N347" s="19">
        <f>DAY(inputdata!$A347)</f>
        <v>1</v>
      </c>
      <c r="O347" s="19" t="str">
        <f>TEXT(inputdata!$A347,"mmm")</f>
        <v>May</v>
      </c>
      <c r="P347" s="19">
        <f>YEAR(inputdata!$A347)</f>
        <v>2022</v>
      </c>
    </row>
    <row r="348" spans="1:16" x14ac:dyDescent="0.25">
      <c r="A348" s="24">
        <v>44683</v>
      </c>
      <c r="B348" s="14" t="s">
        <v>11</v>
      </c>
      <c r="C348" s="15">
        <v>4</v>
      </c>
      <c r="D348" s="15" t="s">
        <v>8</v>
      </c>
      <c r="E348" s="15" t="s">
        <v>10</v>
      </c>
      <c r="F348" s="16">
        <v>0</v>
      </c>
      <c r="G348" s="20" t="str">
        <f>VLOOKUP(inputdata!$B348,MasterData[],2,TRUE)</f>
        <v>Product13</v>
      </c>
      <c r="H348" s="20" t="str">
        <f>VLOOKUP(inputdata!$B348,MasterData[],3,TRUE)</f>
        <v>Category02</v>
      </c>
      <c r="I348" s="20" t="str">
        <f>VLOOKUP(inputdata!$B348,MasterData[],4,TRUE)</f>
        <v>Kg</v>
      </c>
      <c r="J348" s="21">
        <f>VLOOKUP(inputdata!$B348,MasterData[],5,TRUE)</f>
        <v>112</v>
      </c>
      <c r="K348" s="21">
        <f>VLOOKUP(inputdata!$B348,MasterData[],6,TRUE)</f>
        <v>122.08</v>
      </c>
      <c r="L348" s="21">
        <f>inputdata!$J348*inputdata!$C348</f>
        <v>448</v>
      </c>
      <c r="M348" s="21">
        <f>inputdata!$K348*inputdata!$C348*(1-inputdata!$F348)</f>
        <v>488.32</v>
      </c>
      <c r="N348" s="22">
        <f>DAY(inputdata!$A348)</f>
        <v>2</v>
      </c>
      <c r="O348" s="22" t="str">
        <f>TEXT(inputdata!$A348,"mmm")</f>
        <v>May</v>
      </c>
      <c r="P348" s="22">
        <f>YEAR(inputdata!$A348)</f>
        <v>2022</v>
      </c>
    </row>
    <row r="349" spans="1:16" x14ac:dyDescent="0.25">
      <c r="A349" s="24">
        <v>44685</v>
      </c>
      <c r="B349" s="14" t="s">
        <v>24</v>
      </c>
      <c r="C349" s="15">
        <v>10</v>
      </c>
      <c r="D349" s="15" t="s">
        <v>12</v>
      </c>
      <c r="E349" s="15" t="s">
        <v>8</v>
      </c>
      <c r="F349" s="16">
        <v>0</v>
      </c>
      <c r="G349" s="17" t="str">
        <f>VLOOKUP(inputdata!$B349,MasterData[],2,TRUE)</f>
        <v>Product20</v>
      </c>
      <c r="H349" s="17" t="str">
        <f>VLOOKUP(inputdata!$B349,MasterData[],3,TRUE)</f>
        <v>Category03</v>
      </c>
      <c r="I349" s="17" t="str">
        <f>VLOOKUP(inputdata!$B349,MasterData[],4,TRUE)</f>
        <v>Lt</v>
      </c>
      <c r="J349" s="18">
        <f>VLOOKUP(inputdata!$B349,MasterData[],5,TRUE)</f>
        <v>61</v>
      </c>
      <c r="K349" s="18">
        <f>VLOOKUP(inputdata!$B349,MasterData[],6,TRUE)</f>
        <v>76.25</v>
      </c>
      <c r="L349" s="18">
        <f>inputdata!$J349*inputdata!$C349</f>
        <v>610</v>
      </c>
      <c r="M349" s="18">
        <f>inputdata!$K349*inputdata!$C349*(1-inputdata!$F349)</f>
        <v>762.5</v>
      </c>
      <c r="N349" s="19">
        <f>DAY(inputdata!$A349)</f>
        <v>4</v>
      </c>
      <c r="O349" s="19" t="str">
        <f>TEXT(inputdata!$A349,"mmm")</f>
        <v>May</v>
      </c>
      <c r="P349" s="19">
        <f>YEAR(inputdata!$A349)</f>
        <v>2022</v>
      </c>
    </row>
    <row r="350" spans="1:16" x14ac:dyDescent="0.25">
      <c r="A350" s="24">
        <v>44687</v>
      </c>
      <c r="B350" s="14" t="s">
        <v>23</v>
      </c>
      <c r="C350" s="15">
        <v>7</v>
      </c>
      <c r="D350" s="15" t="s">
        <v>12</v>
      </c>
      <c r="E350" s="15" t="s">
        <v>8</v>
      </c>
      <c r="F350" s="16">
        <v>0</v>
      </c>
      <c r="G350" s="20" t="str">
        <f>VLOOKUP(inputdata!$B350,MasterData[],2,TRUE)</f>
        <v>Product34</v>
      </c>
      <c r="H350" s="20" t="str">
        <f>VLOOKUP(inputdata!$B350,MasterData[],3,TRUE)</f>
        <v>Category04</v>
      </c>
      <c r="I350" s="20" t="str">
        <f>VLOOKUP(inputdata!$B350,MasterData[],4,TRUE)</f>
        <v>Lt</v>
      </c>
      <c r="J350" s="21">
        <f>VLOOKUP(inputdata!$B350,MasterData[],5,TRUE)</f>
        <v>55</v>
      </c>
      <c r="K350" s="21">
        <f>VLOOKUP(inputdata!$B350,MasterData[],6,TRUE)</f>
        <v>58.3</v>
      </c>
      <c r="L350" s="21">
        <f>inputdata!$J350*inputdata!$C350</f>
        <v>385</v>
      </c>
      <c r="M350" s="21">
        <f>inputdata!$K350*inputdata!$C350*(1-inputdata!$F350)</f>
        <v>408.09999999999997</v>
      </c>
      <c r="N350" s="22">
        <f>DAY(inputdata!$A350)</f>
        <v>6</v>
      </c>
      <c r="O350" s="22" t="str">
        <f>TEXT(inputdata!$A350,"mmm")</f>
        <v>May</v>
      </c>
      <c r="P350" s="22">
        <f>YEAR(inputdata!$A350)</f>
        <v>2022</v>
      </c>
    </row>
    <row r="351" spans="1:16" x14ac:dyDescent="0.25">
      <c r="A351" s="24">
        <v>44688</v>
      </c>
      <c r="B351" s="14" t="s">
        <v>37</v>
      </c>
      <c r="C351" s="15">
        <v>4</v>
      </c>
      <c r="D351" s="15" t="s">
        <v>8</v>
      </c>
      <c r="E351" s="15" t="s">
        <v>10</v>
      </c>
      <c r="F351" s="16">
        <v>0</v>
      </c>
      <c r="G351" s="17" t="str">
        <f>VLOOKUP(inputdata!$B351,MasterData[],2,TRUE)</f>
        <v>Product15</v>
      </c>
      <c r="H351" s="17" t="str">
        <f>VLOOKUP(inputdata!$B351,MasterData[],3,TRUE)</f>
        <v>Category02</v>
      </c>
      <c r="I351" s="17" t="str">
        <f>VLOOKUP(inputdata!$B351,MasterData[],4,TRUE)</f>
        <v>No.</v>
      </c>
      <c r="J351" s="18">
        <f>VLOOKUP(inputdata!$B351,MasterData[],5,TRUE)</f>
        <v>12</v>
      </c>
      <c r="K351" s="18">
        <f>VLOOKUP(inputdata!$B351,MasterData[],6,TRUE)</f>
        <v>15.719999999999999</v>
      </c>
      <c r="L351" s="18">
        <f>inputdata!$J351*inputdata!$C351</f>
        <v>48</v>
      </c>
      <c r="M351" s="18">
        <f>inputdata!$K351*inputdata!$C351*(1-inputdata!$F351)</f>
        <v>62.879999999999995</v>
      </c>
      <c r="N351" s="19">
        <f>DAY(inputdata!$A351)</f>
        <v>7</v>
      </c>
      <c r="O351" s="19" t="str">
        <f>TEXT(inputdata!$A351,"mmm")</f>
        <v>May</v>
      </c>
      <c r="P351" s="19">
        <f>YEAR(inputdata!$A351)</f>
        <v>2022</v>
      </c>
    </row>
    <row r="352" spans="1:16" x14ac:dyDescent="0.25">
      <c r="A352" s="24">
        <v>44688</v>
      </c>
      <c r="B352" s="14" t="s">
        <v>36</v>
      </c>
      <c r="C352" s="15">
        <v>1</v>
      </c>
      <c r="D352" s="15" t="s">
        <v>8</v>
      </c>
      <c r="E352" s="15" t="s">
        <v>8</v>
      </c>
      <c r="F352" s="16">
        <v>0</v>
      </c>
      <c r="G352" s="20" t="str">
        <f>VLOOKUP(inputdata!$B352,MasterData[],2,TRUE)</f>
        <v>Product27</v>
      </c>
      <c r="H352" s="20" t="str">
        <f>VLOOKUP(inputdata!$B352,MasterData[],3,TRUE)</f>
        <v>Category04</v>
      </c>
      <c r="I352" s="20" t="str">
        <f>VLOOKUP(inputdata!$B352,MasterData[],4,TRUE)</f>
        <v>Lt</v>
      </c>
      <c r="J352" s="21">
        <f>VLOOKUP(inputdata!$B352,MasterData[],5,TRUE)</f>
        <v>48</v>
      </c>
      <c r="K352" s="21">
        <f>VLOOKUP(inputdata!$B352,MasterData[],6,TRUE)</f>
        <v>57.120000000000005</v>
      </c>
      <c r="L352" s="21">
        <f>inputdata!$J352*inputdata!$C352</f>
        <v>48</v>
      </c>
      <c r="M352" s="21">
        <f>inputdata!$K352*inputdata!$C352*(1-inputdata!$F352)</f>
        <v>57.120000000000005</v>
      </c>
      <c r="N352" s="22">
        <f>DAY(inputdata!$A352)</f>
        <v>7</v>
      </c>
      <c r="O352" s="22" t="str">
        <f>TEXT(inputdata!$A352,"mmm")</f>
        <v>May</v>
      </c>
      <c r="P352" s="22">
        <f>YEAR(inputdata!$A352)</f>
        <v>2022</v>
      </c>
    </row>
    <row r="353" spans="1:16" x14ac:dyDescent="0.25">
      <c r="A353" s="24">
        <v>44689</v>
      </c>
      <c r="B353" s="14" t="s">
        <v>32</v>
      </c>
      <c r="C353" s="15">
        <v>7</v>
      </c>
      <c r="D353" s="15" t="s">
        <v>8</v>
      </c>
      <c r="E353" s="15" t="s">
        <v>8</v>
      </c>
      <c r="F353" s="16">
        <v>0</v>
      </c>
      <c r="G353" s="17" t="str">
        <f>VLOOKUP(inputdata!$B353,MasterData[],2,TRUE)</f>
        <v>Product22</v>
      </c>
      <c r="H353" s="17" t="str">
        <f>VLOOKUP(inputdata!$B353,MasterData[],3,TRUE)</f>
        <v>Category03</v>
      </c>
      <c r="I353" s="17" t="str">
        <f>VLOOKUP(inputdata!$B353,MasterData[],4,TRUE)</f>
        <v>Ft</v>
      </c>
      <c r="J353" s="18">
        <f>VLOOKUP(inputdata!$B353,MasterData[],5,TRUE)</f>
        <v>121</v>
      </c>
      <c r="K353" s="18">
        <f>VLOOKUP(inputdata!$B353,MasterData[],6,TRUE)</f>
        <v>141.57</v>
      </c>
      <c r="L353" s="18">
        <f>inputdata!$J353*inputdata!$C353</f>
        <v>847</v>
      </c>
      <c r="M353" s="18">
        <f>inputdata!$K353*inputdata!$C353*(1-inputdata!$F353)</f>
        <v>990.99</v>
      </c>
      <c r="N353" s="19">
        <f>DAY(inputdata!$A353)</f>
        <v>8</v>
      </c>
      <c r="O353" s="19" t="str">
        <f>TEXT(inputdata!$A353,"mmm")</f>
        <v>May</v>
      </c>
      <c r="P353" s="19">
        <f>YEAR(inputdata!$A353)</f>
        <v>2022</v>
      </c>
    </row>
    <row r="354" spans="1:16" x14ac:dyDescent="0.25">
      <c r="A354" s="24">
        <v>44690</v>
      </c>
      <c r="B354" s="14" t="s">
        <v>49</v>
      </c>
      <c r="C354" s="15">
        <v>12</v>
      </c>
      <c r="D354" s="15" t="s">
        <v>7</v>
      </c>
      <c r="E354" s="15" t="s">
        <v>10</v>
      </c>
      <c r="F354" s="16">
        <v>0</v>
      </c>
      <c r="G354" s="20" t="str">
        <f>VLOOKUP(inputdata!$B354,MasterData[],2,TRUE)</f>
        <v>Product17</v>
      </c>
      <c r="H354" s="20" t="str">
        <f>VLOOKUP(inputdata!$B354,MasterData[],3,TRUE)</f>
        <v>Category02</v>
      </c>
      <c r="I354" s="20" t="str">
        <f>VLOOKUP(inputdata!$B354,MasterData[],4,TRUE)</f>
        <v>Ft</v>
      </c>
      <c r="J354" s="21">
        <f>VLOOKUP(inputdata!$B354,MasterData[],5,TRUE)</f>
        <v>134</v>
      </c>
      <c r="K354" s="21">
        <f>VLOOKUP(inputdata!$B354,MasterData[],6,TRUE)</f>
        <v>156.78</v>
      </c>
      <c r="L354" s="21">
        <f>inputdata!$J354*inputdata!$C354</f>
        <v>1608</v>
      </c>
      <c r="M354" s="21">
        <f>inputdata!$K354*inputdata!$C354*(1-inputdata!$F354)</f>
        <v>1881.3600000000001</v>
      </c>
      <c r="N354" s="22">
        <f>DAY(inputdata!$A354)</f>
        <v>9</v>
      </c>
      <c r="O354" s="22" t="str">
        <f>TEXT(inputdata!$A354,"mmm")</f>
        <v>May</v>
      </c>
      <c r="P354" s="22">
        <f>YEAR(inputdata!$A354)</f>
        <v>2022</v>
      </c>
    </row>
    <row r="355" spans="1:16" x14ac:dyDescent="0.25">
      <c r="A355" s="24">
        <v>44691</v>
      </c>
      <c r="B355" s="14" t="s">
        <v>47</v>
      </c>
      <c r="C355" s="15">
        <v>6</v>
      </c>
      <c r="D355" s="15" t="s">
        <v>12</v>
      </c>
      <c r="E355" s="15" t="s">
        <v>8</v>
      </c>
      <c r="F355" s="16">
        <v>0</v>
      </c>
      <c r="G355" s="17" t="str">
        <f>VLOOKUP(inputdata!$B355,MasterData[],2,TRUE)</f>
        <v>Product09</v>
      </c>
      <c r="H355" s="17" t="str">
        <f>VLOOKUP(inputdata!$B355,MasterData[],3,TRUE)</f>
        <v>Category01</v>
      </c>
      <c r="I355" s="17" t="str">
        <f>VLOOKUP(inputdata!$B355,MasterData[],4,TRUE)</f>
        <v>No.</v>
      </c>
      <c r="J355" s="18">
        <f>VLOOKUP(inputdata!$B355,MasterData[],5,TRUE)</f>
        <v>6</v>
      </c>
      <c r="K355" s="18">
        <f>VLOOKUP(inputdata!$B355,MasterData[],6,TRUE)</f>
        <v>7.8599999999999994</v>
      </c>
      <c r="L355" s="18">
        <f>inputdata!$J355*inputdata!$C355</f>
        <v>36</v>
      </c>
      <c r="M355" s="18">
        <f>inputdata!$K355*inputdata!$C355*(1-inputdata!$F355)</f>
        <v>47.16</v>
      </c>
      <c r="N355" s="19">
        <f>DAY(inputdata!$A355)</f>
        <v>10</v>
      </c>
      <c r="O355" s="19" t="str">
        <f>TEXT(inputdata!$A355,"mmm")</f>
        <v>May</v>
      </c>
      <c r="P355" s="19">
        <f>YEAR(inputdata!$A355)</f>
        <v>2022</v>
      </c>
    </row>
    <row r="356" spans="1:16" x14ac:dyDescent="0.25">
      <c r="A356" s="24">
        <v>44693</v>
      </c>
      <c r="B356" s="14" t="s">
        <v>41</v>
      </c>
      <c r="C356" s="15">
        <v>7</v>
      </c>
      <c r="D356" s="15" t="s">
        <v>8</v>
      </c>
      <c r="E356" s="15" t="s">
        <v>10</v>
      </c>
      <c r="F356" s="16">
        <v>0</v>
      </c>
      <c r="G356" s="20" t="str">
        <f>VLOOKUP(inputdata!$B356,MasterData[],2,TRUE)</f>
        <v>Product11</v>
      </c>
      <c r="H356" s="20" t="str">
        <f>VLOOKUP(inputdata!$B356,MasterData[],3,TRUE)</f>
        <v>Category02</v>
      </c>
      <c r="I356" s="20" t="str">
        <f>VLOOKUP(inputdata!$B356,MasterData[],4,TRUE)</f>
        <v>Lt</v>
      </c>
      <c r="J356" s="21">
        <f>VLOOKUP(inputdata!$B356,MasterData[],5,TRUE)</f>
        <v>44</v>
      </c>
      <c r="K356" s="21">
        <f>VLOOKUP(inputdata!$B356,MasterData[],6,TRUE)</f>
        <v>48.4</v>
      </c>
      <c r="L356" s="21">
        <f>inputdata!$J356*inputdata!$C356</f>
        <v>308</v>
      </c>
      <c r="M356" s="21">
        <f>inputdata!$K356*inputdata!$C356*(1-inputdata!$F356)</f>
        <v>338.8</v>
      </c>
      <c r="N356" s="22">
        <f>DAY(inputdata!$A356)</f>
        <v>12</v>
      </c>
      <c r="O356" s="22" t="str">
        <f>TEXT(inputdata!$A356,"mmm")</f>
        <v>May</v>
      </c>
      <c r="P356" s="22">
        <f>YEAR(inputdata!$A356)</f>
        <v>2022</v>
      </c>
    </row>
    <row r="357" spans="1:16" x14ac:dyDescent="0.25">
      <c r="A357" s="24">
        <v>44694</v>
      </c>
      <c r="B357" s="14" t="s">
        <v>45</v>
      </c>
      <c r="C357" s="15">
        <v>5</v>
      </c>
      <c r="D357" s="15" t="s">
        <v>12</v>
      </c>
      <c r="E357" s="15" t="s">
        <v>8</v>
      </c>
      <c r="F357" s="16">
        <v>0</v>
      </c>
      <c r="G357" s="17" t="str">
        <f>VLOOKUP(inputdata!$B357,MasterData[],2,TRUE)</f>
        <v>Product12</v>
      </c>
      <c r="H357" s="17" t="str">
        <f>VLOOKUP(inputdata!$B357,MasterData[],3,TRUE)</f>
        <v>Category02</v>
      </c>
      <c r="I357" s="17" t="str">
        <f>VLOOKUP(inputdata!$B357,MasterData[],4,TRUE)</f>
        <v>Kg</v>
      </c>
      <c r="J357" s="18">
        <f>VLOOKUP(inputdata!$B357,MasterData[],5,TRUE)</f>
        <v>73</v>
      </c>
      <c r="K357" s="18">
        <f>VLOOKUP(inputdata!$B357,MasterData[],6,TRUE)</f>
        <v>94.17</v>
      </c>
      <c r="L357" s="18">
        <f>inputdata!$J357*inputdata!$C357</f>
        <v>365</v>
      </c>
      <c r="M357" s="18">
        <f>inputdata!$K357*inputdata!$C357*(1-inputdata!$F357)</f>
        <v>470.85</v>
      </c>
      <c r="N357" s="19">
        <f>DAY(inputdata!$A357)</f>
        <v>13</v>
      </c>
      <c r="O357" s="19" t="str">
        <f>TEXT(inputdata!$A357,"mmm")</f>
        <v>May</v>
      </c>
      <c r="P357" s="19">
        <f>YEAR(inputdata!$A357)</f>
        <v>2022</v>
      </c>
    </row>
    <row r="358" spans="1:16" x14ac:dyDescent="0.25">
      <c r="A358" s="24">
        <v>44695</v>
      </c>
      <c r="B358" s="14" t="s">
        <v>35</v>
      </c>
      <c r="C358" s="15">
        <v>14</v>
      </c>
      <c r="D358" s="15" t="s">
        <v>12</v>
      </c>
      <c r="E358" s="15" t="s">
        <v>10</v>
      </c>
      <c r="F358" s="16">
        <v>0</v>
      </c>
      <c r="G358" s="20" t="str">
        <f>VLOOKUP(inputdata!$B358,MasterData[],2,TRUE)</f>
        <v>Product08</v>
      </c>
      <c r="H358" s="20" t="str">
        <f>VLOOKUP(inputdata!$B358,MasterData[],3,TRUE)</f>
        <v>Category01</v>
      </c>
      <c r="I358" s="20" t="str">
        <f>VLOOKUP(inputdata!$B358,MasterData[],4,TRUE)</f>
        <v>Kg</v>
      </c>
      <c r="J358" s="21">
        <f>VLOOKUP(inputdata!$B358,MasterData[],5,TRUE)</f>
        <v>83</v>
      </c>
      <c r="K358" s="21">
        <f>VLOOKUP(inputdata!$B358,MasterData[],6,TRUE)</f>
        <v>94.62</v>
      </c>
      <c r="L358" s="21">
        <f>inputdata!$J358*inputdata!$C358</f>
        <v>1162</v>
      </c>
      <c r="M358" s="21">
        <f>inputdata!$K358*inputdata!$C358*(1-inputdata!$F358)</f>
        <v>1324.68</v>
      </c>
      <c r="N358" s="22">
        <f>DAY(inputdata!$A358)</f>
        <v>14</v>
      </c>
      <c r="O358" s="22" t="str">
        <f>TEXT(inputdata!$A358,"mmm")</f>
        <v>May</v>
      </c>
      <c r="P358" s="22">
        <f>YEAR(inputdata!$A358)</f>
        <v>2022</v>
      </c>
    </row>
    <row r="359" spans="1:16" x14ac:dyDescent="0.25">
      <c r="A359" s="24">
        <v>44696</v>
      </c>
      <c r="B359" s="14" t="s">
        <v>24</v>
      </c>
      <c r="C359" s="15">
        <v>5</v>
      </c>
      <c r="D359" s="15" t="s">
        <v>8</v>
      </c>
      <c r="E359" s="15" t="s">
        <v>8</v>
      </c>
      <c r="F359" s="16">
        <v>0</v>
      </c>
      <c r="G359" s="17" t="str">
        <f>VLOOKUP(inputdata!$B359,MasterData[],2,TRUE)</f>
        <v>Product20</v>
      </c>
      <c r="H359" s="17" t="str">
        <f>VLOOKUP(inputdata!$B359,MasterData[],3,TRUE)</f>
        <v>Category03</v>
      </c>
      <c r="I359" s="17" t="str">
        <f>VLOOKUP(inputdata!$B359,MasterData[],4,TRUE)</f>
        <v>Lt</v>
      </c>
      <c r="J359" s="18">
        <f>VLOOKUP(inputdata!$B359,MasterData[],5,TRUE)</f>
        <v>61</v>
      </c>
      <c r="K359" s="18">
        <f>VLOOKUP(inputdata!$B359,MasterData[],6,TRUE)</f>
        <v>76.25</v>
      </c>
      <c r="L359" s="18">
        <f>inputdata!$J359*inputdata!$C359</f>
        <v>305</v>
      </c>
      <c r="M359" s="18">
        <f>inputdata!$K359*inputdata!$C359*(1-inputdata!$F359)</f>
        <v>381.25</v>
      </c>
      <c r="N359" s="19">
        <f>DAY(inputdata!$A359)</f>
        <v>15</v>
      </c>
      <c r="O359" s="19" t="str">
        <f>TEXT(inputdata!$A359,"mmm")</f>
        <v>May</v>
      </c>
      <c r="P359" s="19">
        <f>YEAR(inputdata!$A359)</f>
        <v>2022</v>
      </c>
    </row>
    <row r="360" spans="1:16" x14ac:dyDescent="0.25">
      <c r="A360" s="24">
        <v>44697</v>
      </c>
      <c r="B360" s="14" t="s">
        <v>30</v>
      </c>
      <c r="C360" s="15">
        <v>13</v>
      </c>
      <c r="D360" s="15" t="s">
        <v>12</v>
      </c>
      <c r="E360" s="15" t="s">
        <v>10</v>
      </c>
      <c r="F360" s="16">
        <v>0</v>
      </c>
      <c r="G360" s="20" t="str">
        <f>VLOOKUP(inputdata!$B360,MasterData[],2,TRUE)</f>
        <v>Product10</v>
      </c>
      <c r="H360" s="20" t="str">
        <f>VLOOKUP(inputdata!$B360,MasterData[],3,TRUE)</f>
        <v>Category02</v>
      </c>
      <c r="I360" s="20" t="str">
        <f>VLOOKUP(inputdata!$B360,MasterData[],4,TRUE)</f>
        <v>Ft</v>
      </c>
      <c r="J360" s="21">
        <f>VLOOKUP(inputdata!$B360,MasterData[],5,TRUE)</f>
        <v>148</v>
      </c>
      <c r="K360" s="21">
        <f>VLOOKUP(inputdata!$B360,MasterData[],6,TRUE)</f>
        <v>164.28</v>
      </c>
      <c r="L360" s="21">
        <f>inputdata!$J360*inputdata!$C360</f>
        <v>1924</v>
      </c>
      <c r="M360" s="21">
        <f>inputdata!$K360*inputdata!$C360*(1-inputdata!$F360)</f>
        <v>2135.64</v>
      </c>
      <c r="N360" s="22">
        <f>DAY(inputdata!$A360)</f>
        <v>16</v>
      </c>
      <c r="O360" s="22" t="str">
        <f>TEXT(inputdata!$A360,"mmm")</f>
        <v>May</v>
      </c>
      <c r="P360" s="22">
        <f>YEAR(inputdata!$A360)</f>
        <v>2022</v>
      </c>
    </row>
    <row r="361" spans="1:16" x14ac:dyDescent="0.25">
      <c r="A361" s="24">
        <v>44697</v>
      </c>
      <c r="B361" s="14" t="s">
        <v>15</v>
      </c>
      <c r="C361" s="15">
        <v>13</v>
      </c>
      <c r="D361" s="15" t="s">
        <v>8</v>
      </c>
      <c r="E361" s="15" t="s">
        <v>8</v>
      </c>
      <c r="F361" s="16">
        <v>0</v>
      </c>
      <c r="G361" s="17" t="str">
        <f>VLOOKUP(inputdata!$B361,MasterData[],2,TRUE)</f>
        <v>Product31</v>
      </c>
      <c r="H361" s="17" t="str">
        <f>VLOOKUP(inputdata!$B361,MasterData[],3,TRUE)</f>
        <v>Category04</v>
      </c>
      <c r="I361" s="17" t="str">
        <f>VLOOKUP(inputdata!$B361,MasterData[],4,TRUE)</f>
        <v>Kg</v>
      </c>
      <c r="J361" s="18">
        <f>VLOOKUP(inputdata!$B361,MasterData[],5,TRUE)</f>
        <v>93</v>
      </c>
      <c r="K361" s="18">
        <f>VLOOKUP(inputdata!$B361,MasterData[],6,TRUE)</f>
        <v>104.16</v>
      </c>
      <c r="L361" s="18">
        <f>inputdata!$J361*inputdata!$C361</f>
        <v>1209</v>
      </c>
      <c r="M361" s="18">
        <f>inputdata!$K361*inputdata!$C361*(1-inputdata!$F361)</f>
        <v>1354.08</v>
      </c>
      <c r="N361" s="19">
        <f>DAY(inputdata!$A361)</f>
        <v>16</v>
      </c>
      <c r="O361" s="19" t="str">
        <f>TEXT(inputdata!$A361,"mmm")</f>
        <v>May</v>
      </c>
      <c r="P361" s="19">
        <f>YEAR(inputdata!$A361)</f>
        <v>2022</v>
      </c>
    </row>
    <row r="362" spans="1:16" x14ac:dyDescent="0.25">
      <c r="A362" s="24">
        <v>44698</v>
      </c>
      <c r="B362" s="14" t="s">
        <v>36</v>
      </c>
      <c r="C362" s="15">
        <v>8</v>
      </c>
      <c r="D362" s="15" t="s">
        <v>12</v>
      </c>
      <c r="E362" s="15" t="s">
        <v>10</v>
      </c>
      <c r="F362" s="16">
        <v>0</v>
      </c>
      <c r="G362" s="20" t="str">
        <f>VLOOKUP(inputdata!$B362,MasterData[],2,TRUE)</f>
        <v>Product27</v>
      </c>
      <c r="H362" s="20" t="str">
        <f>VLOOKUP(inputdata!$B362,MasterData[],3,TRUE)</f>
        <v>Category04</v>
      </c>
      <c r="I362" s="20" t="str">
        <f>VLOOKUP(inputdata!$B362,MasterData[],4,TRUE)</f>
        <v>Lt</v>
      </c>
      <c r="J362" s="21">
        <f>VLOOKUP(inputdata!$B362,MasterData[],5,TRUE)</f>
        <v>48</v>
      </c>
      <c r="K362" s="21">
        <f>VLOOKUP(inputdata!$B362,MasterData[],6,TRUE)</f>
        <v>57.120000000000005</v>
      </c>
      <c r="L362" s="21">
        <f>inputdata!$J362*inputdata!$C362</f>
        <v>384</v>
      </c>
      <c r="M362" s="21">
        <f>inputdata!$K362*inputdata!$C362*(1-inputdata!$F362)</f>
        <v>456.96000000000004</v>
      </c>
      <c r="N362" s="22">
        <f>DAY(inputdata!$A362)</f>
        <v>17</v>
      </c>
      <c r="O362" s="22" t="str">
        <f>TEXT(inputdata!$A362,"mmm")</f>
        <v>May</v>
      </c>
      <c r="P362" s="22">
        <f>YEAR(inputdata!$A362)</f>
        <v>2022</v>
      </c>
    </row>
    <row r="363" spans="1:16" x14ac:dyDescent="0.25">
      <c r="A363" s="24">
        <v>44699</v>
      </c>
      <c r="B363" s="14" t="s">
        <v>36</v>
      </c>
      <c r="C363" s="15">
        <v>4</v>
      </c>
      <c r="D363" s="15" t="s">
        <v>7</v>
      </c>
      <c r="E363" s="15" t="s">
        <v>8</v>
      </c>
      <c r="F363" s="16">
        <v>0</v>
      </c>
      <c r="G363" s="17" t="str">
        <f>VLOOKUP(inputdata!$B363,MasterData[],2,TRUE)</f>
        <v>Product27</v>
      </c>
      <c r="H363" s="17" t="str">
        <f>VLOOKUP(inputdata!$B363,MasterData[],3,TRUE)</f>
        <v>Category04</v>
      </c>
      <c r="I363" s="17" t="str">
        <f>VLOOKUP(inputdata!$B363,MasterData[],4,TRUE)</f>
        <v>Lt</v>
      </c>
      <c r="J363" s="18">
        <f>VLOOKUP(inputdata!$B363,MasterData[],5,TRUE)</f>
        <v>48</v>
      </c>
      <c r="K363" s="18">
        <f>VLOOKUP(inputdata!$B363,MasterData[],6,TRUE)</f>
        <v>57.120000000000005</v>
      </c>
      <c r="L363" s="18">
        <f>inputdata!$J363*inputdata!$C363</f>
        <v>192</v>
      </c>
      <c r="M363" s="18">
        <f>inputdata!$K363*inputdata!$C363*(1-inputdata!$F363)</f>
        <v>228.48000000000002</v>
      </c>
      <c r="N363" s="19">
        <f>DAY(inputdata!$A363)</f>
        <v>18</v>
      </c>
      <c r="O363" s="19" t="str">
        <f>TEXT(inputdata!$A363,"mmm")</f>
        <v>May</v>
      </c>
      <c r="P363" s="19">
        <f>YEAR(inputdata!$A363)</f>
        <v>2022</v>
      </c>
    </row>
    <row r="364" spans="1:16" x14ac:dyDescent="0.25">
      <c r="A364" s="24">
        <v>44699</v>
      </c>
      <c r="B364" s="14" t="s">
        <v>9</v>
      </c>
      <c r="C364" s="15">
        <v>8</v>
      </c>
      <c r="D364" s="15" t="s">
        <v>7</v>
      </c>
      <c r="E364" s="15" t="s">
        <v>8</v>
      </c>
      <c r="F364" s="16">
        <v>0</v>
      </c>
      <c r="G364" s="20" t="str">
        <f>VLOOKUP(inputdata!$B364,MasterData[],2,TRUE)</f>
        <v>Product38</v>
      </c>
      <c r="H364" s="20" t="str">
        <f>VLOOKUP(inputdata!$B364,MasterData[],3,TRUE)</f>
        <v>Category05</v>
      </c>
      <c r="I364" s="20" t="str">
        <f>VLOOKUP(inputdata!$B364,MasterData[],4,TRUE)</f>
        <v>Kg</v>
      </c>
      <c r="J364" s="21">
        <f>VLOOKUP(inputdata!$B364,MasterData[],5,TRUE)</f>
        <v>72</v>
      </c>
      <c r="K364" s="21">
        <f>VLOOKUP(inputdata!$B364,MasterData[],6,TRUE)</f>
        <v>79.92</v>
      </c>
      <c r="L364" s="21">
        <f>inputdata!$J364*inputdata!$C364</f>
        <v>576</v>
      </c>
      <c r="M364" s="21">
        <f>inputdata!$K364*inputdata!$C364*(1-inputdata!$F364)</f>
        <v>639.36</v>
      </c>
      <c r="N364" s="22">
        <f>DAY(inputdata!$A364)</f>
        <v>18</v>
      </c>
      <c r="O364" s="22" t="str">
        <f>TEXT(inputdata!$A364,"mmm")</f>
        <v>May</v>
      </c>
      <c r="P364" s="22">
        <f>YEAR(inputdata!$A364)</f>
        <v>2022</v>
      </c>
    </row>
    <row r="365" spans="1:16" x14ac:dyDescent="0.25">
      <c r="A365" s="24">
        <v>44701</v>
      </c>
      <c r="B365" s="14" t="s">
        <v>21</v>
      </c>
      <c r="C365" s="15">
        <v>15</v>
      </c>
      <c r="D365" s="15" t="s">
        <v>8</v>
      </c>
      <c r="E365" s="15" t="s">
        <v>10</v>
      </c>
      <c r="F365" s="16">
        <v>0</v>
      </c>
      <c r="G365" s="17" t="str">
        <f>VLOOKUP(inputdata!$B365,MasterData[],2,TRUE)</f>
        <v>Product44</v>
      </c>
      <c r="H365" s="17" t="str">
        <f>VLOOKUP(inputdata!$B365,MasterData[],3,TRUE)</f>
        <v>Category05</v>
      </c>
      <c r="I365" s="17" t="str">
        <f>VLOOKUP(inputdata!$B365,MasterData[],4,TRUE)</f>
        <v>Kg</v>
      </c>
      <c r="J365" s="18">
        <f>VLOOKUP(inputdata!$B365,MasterData[],5,TRUE)</f>
        <v>76</v>
      </c>
      <c r="K365" s="18">
        <f>VLOOKUP(inputdata!$B365,MasterData[],6,TRUE)</f>
        <v>82.08</v>
      </c>
      <c r="L365" s="18">
        <f>inputdata!$J365*inputdata!$C365</f>
        <v>1140</v>
      </c>
      <c r="M365" s="18">
        <f>inputdata!$K365*inputdata!$C365*(1-inputdata!$F365)</f>
        <v>1231.2</v>
      </c>
      <c r="N365" s="19">
        <f>DAY(inputdata!$A365)</f>
        <v>20</v>
      </c>
      <c r="O365" s="19" t="str">
        <f>TEXT(inputdata!$A365,"mmm")</f>
        <v>May</v>
      </c>
      <c r="P365" s="19">
        <f>YEAR(inputdata!$A365)</f>
        <v>2022</v>
      </c>
    </row>
    <row r="366" spans="1:16" x14ac:dyDescent="0.25">
      <c r="A366" s="24">
        <v>44703</v>
      </c>
      <c r="B366" s="14" t="s">
        <v>37</v>
      </c>
      <c r="C366" s="15">
        <v>12</v>
      </c>
      <c r="D366" s="15" t="s">
        <v>12</v>
      </c>
      <c r="E366" s="15" t="s">
        <v>8</v>
      </c>
      <c r="F366" s="16">
        <v>0</v>
      </c>
      <c r="G366" s="20" t="str">
        <f>VLOOKUP(inputdata!$B366,MasterData[],2,TRUE)</f>
        <v>Product15</v>
      </c>
      <c r="H366" s="20" t="str">
        <f>VLOOKUP(inputdata!$B366,MasterData[],3,TRUE)</f>
        <v>Category02</v>
      </c>
      <c r="I366" s="20" t="str">
        <f>VLOOKUP(inputdata!$B366,MasterData[],4,TRUE)</f>
        <v>No.</v>
      </c>
      <c r="J366" s="21">
        <f>VLOOKUP(inputdata!$B366,MasterData[],5,TRUE)</f>
        <v>12</v>
      </c>
      <c r="K366" s="21">
        <f>VLOOKUP(inputdata!$B366,MasterData[],6,TRUE)</f>
        <v>15.719999999999999</v>
      </c>
      <c r="L366" s="21">
        <f>inputdata!$J366*inputdata!$C366</f>
        <v>144</v>
      </c>
      <c r="M366" s="21">
        <f>inputdata!$K366*inputdata!$C366*(1-inputdata!$F366)</f>
        <v>188.64</v>
      </c>
      <c r="N366" s="22">
        <f>DAY(inputdata!$A366)</f>
        <v>22</v>
      </c>
      <c r="O366" s="22" t="str">
        <f>TEXT(inputdata!$A366,"mmm")</f>
        <v>May</v>
      </c>
      <c r="P366" s="22">
        <f>YEAR(inputdata!$A366)</f>
        <v>2022</v>
      </c>
    </row>
    <row r="367" spans="1:16" x14ac:dyDescent="0.25">
      <c r="A367" s="24">
        <v>44706</v>
      </c>
      <c r="B367" s="14" t="s">
        <v>39</v>
      </c>
      <c r="C367" s="15">
        <v>7</v>
      </c>
      <c r="D367" s="15" t="s">
        <v>8</v>
      </c>
      <c r="E367" s="15" t="s">
        <v>8</v>
      </c>
      <c r="F367" s="16">
        <v>0</v>
      </c>
      <c r="G367" s="17" t="str">
        <f>VLOOKUP(inputdata!$B367,MasterData[],2,TRUE)</f>
        <v>Product02</v>
      </c>
      <c r="H367" s="17" t="str">
        <f>VLOOKUP(inputdata!$B367,MasterData[],3,TRUE)</f>
        <v>Category01</v>
      </c>
      <c r="I367" s="17" t="str">
        <f>VLOOKUP(inputdata!$B367,MasterData[],4,TRUE)</f>
        <v>Kg</v>
      </c>
      <c r="J367" s="18">
        <f>VLOOKUP(inputdata!$B367,MasterData[],5,TRUE)</f>
        <v>105</v>
      </c>
      <c r="K367" s="18">
        <f>VLOOKUP(inputdata!$B367,MasterData[],6,TRUE)</f>
        <v>142.80000000000001</v>
      </c>
      <c r="L367" s="18">
        <f>inputdata!$J367*inputdata!$C367</f>
        <v>735</v>
      </c>
      <c r="M367" s="18">
        <f>inputdata!$K367*inputdata!$C367*(1-inputdata!$F367)</f>
        <v>999.60000000000014</v>
      </c>
      <c r="N367" s="19">
        <f>DAY(inputdata!$A367)</f>
        <v>25</v>
      </c>
      <c r="O367" s="19" t="str">
        <f>TEXT(inputdata!$A367,"mmm")</f>
        <v>May</v>
      </c>
      <c r="P367" s="19">
        <f>YEAR(inputdata!$A367)</f>
        <v>2022</v>
      </c>
    </row>
    <row r="368" spans="1:16" x14ac:dyDescent="0.25">
      <c r="A368" s="24">
        <v>44707</v>
      </c>
      <c r="B368" s="14" t="s">
        <v>43</v>
      </c>
      <c r="C368" s="15">
        <v>2</v>
      </c>
      <c r="D368" s="15" t="s">
        <v>12</v>
      </c>
      <c r="E368" s="15" t="s">
        <v>8</v>
      </c>
      <c r="F368" s="16">
        <v>0</v>
      </c>
      <c r="G368" s="20" t="str">
        <f>VLOOKUP(inputdata!$B368,MasterData[],2,TRUE)</f>
        <v>Product28</v>
      </c>
      <c r="H368" s="20" t="str">
        <f>VLOOKUP(inputdata!$B368,MasterData[],3,TRUE)</f>
        <v>Category04</v>
      </c>
      <c r="I368" s="20" t="str">
        <f>VLOOKUP(inputdata!$B368,MasterData[],4,TRUE)</f>
        <v>No.</v>
      </c>
      <c r="J368" s="21">
        <f>VLOOKUP(inputdata!$B368,MasterData[],5,TRUE)</f>
        <v>37</v>
      </c>
      <c r="K368" s="21">
        <f>VLOOKUP(inputdata!$B368,MasterData[],6,TRUE)</f>
        <v>41.81</v>
      </c>
      <c r="L368" s="21">
        <f>inputdata!$J368*inputdata!$C368</f>
        <v>74</v>
      </c>
      <c r="M368" s="21">
        <f>inputdata!$K368*inputdata!$C368*(1-inputdata!$F368)</f>
        <v>83.62</v>
      </c>
      <c r="N368" s="22">
        <f>DAY(inputdata!$A368)</f>
        <v>26</v>
      </c>
      <c r="O368" s="22" t="str">
        <f>TEXT(inputdata!$A368,"mmm")</f>
        <v>May</v>
      </c>
      <c r="P368" s="22">
        <f>YEAR(inputdata!$A368)</f>
        <v>2022</v>
      </c>
    </row>
    <row r="369" spans="1:16" x14ac:dyDescent="0.25">
      <c r="A369" s="24">
        <v>44707</v>
      </c>
      <c r="B369" s="14" t="s">
        <v>36</v>
      </c>
      <c r="C369" s="15">
        <v>2</v>
      </c>
      <c r="D369" s="15" t="s">
        <v>8</v>
      </c>
      <c r="E369" s="15" t="s">
        <v>8</v>
      </c>
      <c r="F369" s="16">
        <v>0</v>
      </c>
      <c r="G369" s="17" t="str">
        <f>VLOOKUP(inputdata!$B369,MasterData[],2,TRUE)</f>
        <v>Product27</v>
      </c>
      <c r="H369" s="17" t="str">
        <f>VLOOKUP(inputdata!$B369,MasterData[],3,TRUE)</f>
        <v>Category04</v>
      </c>
      <c r="I369" s="17" t="str">
        <f>VLOOKUP(inputdata!$B369,MasterData[],4,TRUE)</f>
        <v>Lt</v>
      </c>
      <c r="J369" s="18">
        <f>VLOOKUP(inputdata!$B369,MasterData[],5,TRUE)</f>
        <v>48</v>
      </c>
      <c r="K369" s="18">
        <f>VLOOKUP(inputdata!$B369,MasterData[],6,TRUE)</f>
        <v>57.120000000000005</v>
      </c>
      <c r="L369" s="18">
        <f>inputdata!$J369*inputdata!$C369</f>
        <v>96</v>
      </c>
      <c r="M369" s="18">
        <f>inputdata!$K369*inputdata!$C369*(1-inputdata!$F369)</f>
        <v>114.24000000000001</v>
      </c>
      <c r="N369" s="19">
        <f>DAY(inputdata!$A369)</f>
        <v>26</v>
      </c>
      <c r="O369" s="19" t="str">
        <f>TEXT(inputdata!$A369,"mmm")</f>
        <v>May</v>
      </c>
      <c r="P369" s="19">
        <f>YEAR(inputdata!$A369)</f>
        <v>2022</v>
      </c>
    </row>
    <row r="370" spans="1:16" x14ac:dyDescent="0.25">
      <c r="A370" s="24">
        <v>44709</v>
      </c>
      <c r="B370" s="14" t="s">
        <v>51</v>
      </c>
      <c r="C370" s="15">
        <v>10</v>
      </c>
      <c r="D370" s="15" t="s">
        <v>7</v>
      </c>
      <c r="E370" s="15" t="s">
        <v>10</v>
      </c>
      <c r="F370" s="16">
        <v>0</v>
      </c>
      <c r="G370" s="20" t="str">
        <f>VLOOKUP(inputdata!$B370,MasterData[],2,TRUE)</f>
        <v>Product41</v>
      </c>
      <c r="H370" s="20" t="str">
        <f>VLOOKUP(inputdata!$B370,MasterData[],3,TRUE)</f>
        <v>Category05</v>
      </c>
      <c r="I370" s="20" t="str">
        <f>VLOOKUP(inputdata!$B370,MasterData[],4,TRUE)</f>
        <v>Ft</v>
      </c>
      <c r="J370" s="21">
        <f>VLOOKUP(inputdata!$B370,MasterData[],5,TRUE)</f>
        <v>138</v>
      </c>
      <c r="K370" s="21">
        <f>VLOOKUP(inputdata!$B370,MasterData[],6,TRUE)</f>
        <v>173.88</v>
      </c>
      <c r="L370" s="21">
        <f>inputdata!$J370*inputdata!$C370</f>
        <v>1380</v>
      </c>
      <c r="M370" s="21">
        <f>inputdata!$K370*inputdata!$C370*(1-inputdata!$F370)</f>
        <v>1738.8</v>
      </c>
      <c r="N370" s="22">
        <f>DAY(inputdata!$A370)</f>
        <v>28</v>
      </c>
      <c r="O370" s="22" t="str">
        <f>TEXT(inputdata!$A370,"mmm")</f>
        <v>May</v>
      </c>
      <c r="P370" s="22">
        <f>YEAR(inputdata!$A370)</f>
        <v>2022</v>
      </c>
    </row>
    <row r="371" spans="1:16" x14ac:dyDescent="0.25">
      <c r="A371" s="24">
        <v>44709</v>
      </c>
      <c r="B371" s="14" t="s">
        <v>35</v>
      </c>
      <c r="C371" s="15">
        <v>5</v>
      </c>
      <c r="D371" s="15" t="s">
        <v>7</v>
      </c>
      <c r="E371" s="15" t="s">
        <v>8</v>
      </c>
      <c r="F371" s="16">
        <v>0</v>
      </c>
      <c r="G371" s="17" t="str">
        <f>VLOOKUP(inputdata!$B371,MasterData[],2,TRUE)</f>
        <v>Product08</v>
      </c>
      <c r="H371" s="17" t="str">
        <f>VLOOKUP(inputdata!$B371,MasterData[],3,TRUE)</f>
        <v>Category01</v>
      </c>
      <c r="I371" s="17" t="str">
        <f>VLOOKUP(inputdata!$B371,MasterData[],4,TRUE)</f>
        <v>Kg</v>
      </c>
      <c r="J371" s="18">
        <f>VLOOKUP(inputdata!$B371,MasterData[],5,TRUE)</f>
        <v>83</v>
      </c>
      <c r="K371" s="18">
        <f>VLOOKUP(inputdata!$B371,MasterData[],6,TRUE)</f>
        <v>94.62</v>
      </c>
      <c r="L371" s="18">
        <f>inputdata!$J371*inputdata!$C371</f>
        <v>415</v>
      </c>
      <c r="M371" s="18">
        <f>inputdata!$K371*inputdata!$C371*(1-inputdata!$F371)</f>
        <v>473.1</v>
      </c>
      <c r="N371" s="19">
        <f>DAY(inputdata!$A371)</f>
        <v>28</v>
      </c>
      <c r="O371" s="19" t="str">
        <f>TEXT(inputdata!$A371,"mmm")</f>
        <v>May</v>
      </c>
      <c r="P371" s="19">
        <f>YEAR(inputdata!$A371)</f>
        <v>2022</v>
      </c>
    </row>
    <row r="372" spans="1:16" x14ac:dyDescent="0.25">
      <c r="A372" s="24">
        <v>44709</v>
      </c>
      <c r="B372" s="14" t="s">
        <v>30</v>
      </c>
      <c r="C372" s="15">
        <v>9</v>
      </c>
      <c r="D372" s="15" t="s">
        <v>8</v>
      </c>
      <c r="E372" s="15" t="s">
        <v>10</v>
      </c>
      <c r="F372" s="16">
        <v>0</v>
      </c>
      <c r="G372" s="20" t="str">
        <f>VLOOKUP(inputdata!$B372,MasterData[],2,TRUE)</f>
        <v>Product10</v>
      </c>
      <c r="H372" s="20" t="str">
        <f>VLOOKUP(inputdata!$B372,MasterData[],3,TRUE)</f>
        <v>Category02</v>
      </c>
      <c r="I372" s="20" t="str">
        <f>VLOOKUP(inputdata!$B372,MasterData[],4,TRUE)</f>
        <v>Ft</v>
      </c>
      <c r="J372" s="21">
        <f>VLOOKUP(inputdata!$B372,MasterData[],5,TRUE)</f>
        <v>148</v>
      </c>
      <c r="K372" s="21">
        <f>VLOOKUP(inputdata!$B372,MasterData[],6,TRUE)</f>
        <v>164.28</v>
      </c>
      <c r="L372" s="21">
        <f>inputdata!$J372*inputdata!$C372</f>
        <v>1332</v>
      </c>
      <c r="M372" s="21">
        <f>inputdata!$K372*inputdata!$C372*(1-inputdata!$F372)</f>
        <v>1478.52</v>
      </c>
      <c r="N372" s="22">
        <f>DAY(inputdata!$A372)</f>
        <v>28</v>
      </c>
      <c r="O372" s="22" t="str">
        <f>TEXT(inputdata!$A372,"mmm")</f>
        <v>May</v>
      </c>
      <c r="P372" s="22">
        <f>YEAR(inputdata!$A372)</f>
        <v>2022</v>
      </c>
    </row>
    <row r="373" spans="1:16" x14ac:dyDescent="0.25">
      <c r="A373" s="24">
        <v>44709</v>
      </c>
      <c r="B373" s="14" t="s">
        <v>13</v>
      </c>
      <c r="C373" s="15">
        <v>12</v>
      </c>
      <c r="D373" s="15" t="s">
        <v>8</v>
      </c>
      <c r="E373" s="15" t="s">
        <v>8</v>
      </c>
      <c r="F373" s="16">
        <v>0</v>
      </c>
      <c r="G373" s="17" t="str">
        <f>VLOOKUP(inputdata!$B373,MasterData[],2,TRUE)</f>
        <v>Product04</v>
      </c>
      <c r="H373" s="17" t="str">
        <f>VLOOKUP(inputdata!$B373,MasterData[],3,TRUE)</f>
        <v>Category01</v>
      </c>
      <c r="I373" s="17" t="str">
        <f>VLOOKUP(inputdata!$B373,MasterData[],4,TRUE)</f>
        <v>Lt</v>
      </c>
      <c r="J373" s="18">
        <f>VLOOKUP(inputdata!$B373,MasterData[],5,TRUE)</f>
        <v>44</v>
      </c>
      <c r="K373" s="18">
        <f>VLOOKUP(inputdata!$B373,MasterData[],6,TRUE)</f>
        <v>48.84</v>
      </c>
      <c r="L373" s="18">
        <f>inputdata!$J373*inputdata!$C373</f>
        <v>528</v>
      </c>
      <c r="M373" s="18">
        <f>inputdata!$K373*inputdata!$C373*(1-inputdata!$F373)</f>
        <v>586.08000000000004</v>
      </c>
      <c r="N373" s="19">
        <f>DAY(inputdata!$A373)</f>
        <v>28</v>
      </c>
      <c r="O373" s="19" t="str">
        <f>TEXT(inputdata!$A373,"mmm")</f>
        <v>May</v>
      </c>
      <c r="P373" s="19">
        <f>YEAR(inputdata!$A373)</f>
        <v>2022</v>
      </c>
    </row>
    <row r="374" spans="1:16" x14ac:dyDescent="0.25">
      <c r="A374" s="24">
        <v>44709</v>
      </c>
      <c r="B374" s="14" t="s">
        <v>24</v>
      </c>
      <c r="C374" s="15">
        <v>14</v>
      </c>
      <c r="D374" s="15" t="s">
        <v>12</v>
      </c>
      <c r="E374" s="15" t="s">
        <v>10</v>
      </c>
      <c r="F374" s="16">
        <v>0</v>
      </c>
      <c r="G374" s="20" t="str">
        <f>VLOOKUP(inputdata!$B374,MasterData[],2,TRUE)</f>
        <v>Product20</v>
      </c>
      <c r="H374" s="20" t="str">
        <f>VLOOKUP(inputdata!$B374,MasterData[],3,TRUE)</f>
        <v>Category03</v>
      </c>
      <c r="I374" s="20" t="str">
        <f>VLOOKUP(inputdata!$B374,MasterData[],4,TRUE)</f>
        <v>Lt</v>
      </c>
      <c r="J374" s="21">
        <f>VLOOKUP(inputdata!$B374,MasterData[],5,TRUE)</f>
        <v>61</v>
      </c>
      <c r="K374" s="21">
        <f>VLOOKUP(inputdata!$B374,MasterData[],6,TRUE)</f>
        <v>76.25</v>
      </c>
      <c r="L374" s="21">
        <f>inputdata!$J374*inputdata!$C374</f>
        <v>854</v>
      </c>
      <c r="M374" s="21">
        <f>inputdata!$K374*inputdata!$C374*(1-inputdata!$F374)</f>
        <v>1067.5</v>
      </c>
      <c r="N374" s="22">
        <f>DAY(inputdata!$A374)</f>
        <v>28</v>
      </c>
      <c r="O374" s="22" t="str">
        <f>TEXT(inputdata!$A374,"mmm")</f>
        <v>May</v>
      </c>
      <c r="P374" s="22">
        <f>YEAR(inputdata!$A374)</f>
        <v>2022</v>
      </c>
    </row>
    <row r="375" spans="1:16" x14ac:dyDescent="0.25">
      <c r="A375" s="24">
        <v>44711</v>
      </c>
      <c r="B375" s="14" t="s">
        <v>21</v>
      </c>
      <c r="C375" s="15">
        <v>9</v>
      </c>
      <c r="D375" s="15" t="s">
        <v>12</v>
      </c>
      <c r="E375" s="15" t="s">
        <v>8</v>
      </c>
      <c r="F375" s="16">
        <v>0</v>
      </c>
      <c r="G375" s="17" t="str">
        <f>VLOOKUP(inputdata!$B375,MasterData[],2,TRUE)</f>
        <v>Product44</v>
      </c>
      <c r="H375" s="17" t="str">
        <f>VLOOKUP(inputdata!$B375,MasterData[],3,TRUE)</f>
        <v>Category05</v>
      </c>
      <c r="I375" s="17" t="str">
        <f>VLOOKUP(inputdata!$B375,MasterData[],4,TRUE)</f>
        <v>Kg</v>
      </c>
      <c r="J375" s="18">
        <f>VLOOKUP(inputdata!$B375,MasterData[],5,TRUE)</f>
        <v>76</v>
      </c>
      <c r="K375" s="18">
        <f>VLOOKUP(inputdata!$B375,MasterData[],6,TRUE)</f>
        <v>82.08</v>
      </c>
      <c r="L375" s="18">
        <f>inputdata!$J375*inputdata!$C375</f>
        <v>684</v>
      </c>
      <c r="M375" s="18">
        <f>inputdata!$K375*inputdata!$C375*(1-inputdata!$F375)</f>
        <v>738.72</v>
      </c>
      <c r="N375" s="19">
        <f>DAY(inputdata!$A375)</f>
        <v>30</v>
      </c>
      <c r="O375" s="19" t="str">
        <f>TEXT(inputdata!$A375,"mmm")</f>
        <v>May</v>
      </c>
      <c r="P375" s="19">
        <f>YEAR(inputdata!$A375)</f>
        <v>2022</v>
      </c>
    </row>
    <row r="376" spans="1:16" x14ac:dyDescent="0.25">
      <c r="A376" s="24">
        <v>44711</v>
      </c>
      <c r="B376" s="14" t="s">
        <v>34</v>
      </c>
      <c r="C376" s="15">
        <v>4</v>
      </c>
      <c r="D376" s="15" t="s">
        <v>7</v>
      </c>
      <c r="E376" s="15" t="s">
        <v>10</v>
      </c>
      <c r="F376" s="16">
        <v>0</v>
      </c>
      <c r="G376" s="20" t="str">
        <f>VLOOKUP(inputdata!$B376,MasterData[],2,TRUE)</f>
        <v>Product05</v>
      </c>
      <c r="H376" s="20" t="str">
        <f>VLOOKUP(inputdata!$B376,MasterData[],3,TRUE)</f>
        <v>Category01</v>
      </c>
      <c r="I376" s="20" t="str">
        <f>VLOOKUP(inputdata!$B376,MasterData[],4,TRUE)</f>
        <v>Ft</v>
      </c>
      <c r="J376" s="21">
        <f>VLOOKUP(inputdata!$B376,MasterData[],5,TRUE)</f>
        <v>133</v>
      </c>
      <c r="K376" s="21">
        <f>VLOOKUP(inputdata!$B376,MasterData[],6,TRUE)</f>
        <v>155.61000000000001</v>
      </c>
      <c r="L376" s="21">
        <f>inputdata!$J376*inputdata!$C376</f>
        <v>532</v>
      </c>
      <c r="M376" s="21">
        <f>inputdata!$K376*inputdata!$C376*(1-inputdata!$F376)</f>
        <v>622.44000000000005</v>
      </c>
      <c r="N376" s="22">
        <f>DAY(inputdata!$A376)</f>
        <v>30</v>
      </c>
      <c r="O376" s="22" t="str">
        <f>TEXT(inputdata!$A376,"mmm")</f>
        <v>May</v>
      </c>
      <c r="P376" s="22">
        <f>YEAR(inputdata!$A376)</f>
        <v>2022</v>
      </c>
    </row>
    <row r="377" spans="1:16" x14ac:dyDescent="0.25">
      <c r="A377" s="24">
        <v>44711</v>
      </c>
      <c r="B377" s="14" t="s">
        <v>48</v>
      </c>
      <c r="C377" s="15">
        <v>3</v>
      </c>
      <c r="D377" s="15" t="s">
        <v>8</v>
      </c>
      <c r="E377" s="15" t="s">
        <v>10</v>
      </c>
      <c r="F377" s="16">
        <v>0</v>
      </c>
      <c r="G377" s="17" t="str">
        <f>VLOOKUP(inputdata!$B377,MasterData[],2,TRUE)</f>
        <v>Product33</v>
      </c>
      <c r="H377" s="17" t="str">
        <f>VLOOKUP(inputdata!$B377,MasterData[],3,TRUE)</f>
        <v>Category04</v>
      </c>
      <c r="I377" s="17" t="str">
        <f>VLOOKUP(inputdata!$B377,MasterData[],4,TRUE)</f>
        <v>Kg</v>
      </c>
      <c r="J377" s="18">
        <f>VLOOKUP(inputdata!$B377,MasterData[],5,TRUE)</f>
        <v>95</v>
      </c>
      <c r="K377" s="18">
        <f>VLOOKUP(inputdata!$B377,MasterData[],6,TRUE)</f>
        <v>119.7</v>
      </c>
      <c r="L377" s="18">
        <f>inputdata!$J377*inputdata!$C377</f>
        <v>285</v>
      </c>
      <c r="M377" s="18">
        <f>inputdata!$K377*inputdata!$C377*(1-inputdata!$F377)</f>
        <v>359.1</v>
      </c>
      <c r="N377" s="19">
        <f>DAY(inputdata!$A377)</f>
        <v>30</v>
      </c>
      <c r="O377" s="19" t="str">
        <f>TEXT(inputdata!$A377,"mmm")</f>
        <v>May</v>
      </c>
      <c r="P377" s="19">
        <f>YEAR(inputdata!$A377)</f>
        <v>2022</v>
      </c>
    </row>
    <row r="378" spans="1:16" x14ac:dyDescent="0.25">
      <c r="A378" s="24">
        <v>44715</v>
      </c>
      <c r="B378" s="14" t="s">
        <v>35</v>
      </c>
      <c r="C378" s="15">
        <v>14</v>
      </c>
      <c r="D378" s="15" t="s">
        <v>8</v>
      </c>
      <c r="E378" s="15" t="s">
        <v>8</v>
      </c>
      <c r="F378" s="16">
        <v>0</v>
      </c>
      <c r="G378" s="20" t="str">
        <f>VLOOKUP(inputdata!$B378,MasterData[],2,TRUE)</f>
        <v>Product08</v>
      </c>
      <c r="H378" s="20" t="str">
        <f>VLOOKUP(inputdata!$B378,MasterData[],3,TRUE)</f>
        <v>Category01</v>
      </c>
      <c r="I378" s="20" t="str">
        <f>VLOOKUP(inputdata!$B378,MasterData[],4,TRUE)</f>
        <v>Kg</v>
      </c>
      <c r="J378" s="21">
        <f>VLOOKUP(inputdata!$B378,MasterData[],5,TRUE)</f>
        <v>83</v>
      </c>
      <c r="K378" s="21">
        <f>VLOOKUP(inputdata!$B378,MasterData[],6,TRUE)</f>
        <v>94.62</v>
      </c>
      <c r="L378" s="21">
        <f>inputdata!$J378*inputdata!$C378</f>
        <v>1162</v>
      </c>
      <c r="M378" s="21">
        <f>inputdata!$K378*inputdata!$C378*(1-inputdata!$F378)</f>
        <v>1324.68</v>
      </c>
      <c r="N378" s="22">
        <f>DAY(inputdata!$A378)</f>
        <v>3</v>
      </c>
      <c r="O378" s="22" t="str">
        <f>TEXT(inputdata!$A378,"mmm")</f>
        <v>Jun</v>
      </c>
      <c r="P378" s="22">
        <f>YEAR(inputdata!$A378)</f>
        <v>2022</v>
      </c>
    </row>
    <row r="379" spans="1:16" x14ac:dyDescent="0.25">
      <c r="A379" s="24">
        <v>44722</v>
      </c>
      <c r="B379" s="14" t="s">
        <v>43</v>
      </c>
      <c r="C379" s="15">
        <v>8</v>
      </c>
      <c r="D379" s="15" t="s">
        <v>7</v>
      </c>
      <c r="E379" s="15" t="s">
        <v>8</v>
      </c>
      <c r="F379" s="16">
        <v>0</v>
      </c>
      <c r="G379" s="17" t="str">
        <f>VLOOKUP(inputdata!$B379,MasterData[],2,TRUE)</f>
        <v>Product28</v>
      </c>
      <c r="H379" s="17" t="str">
        <f>VLOOKUP(inputdata!$B379,MasterData[],3,TRUE)</f>
        <v>Category04</v>
      </c>
      <c r="I379" s="17" t="str">
        <f>VLOOKUP(inputdata!$B379,MasterData[],4,TRUE)</f>
        <v>No.</v>
      </c>
      <c r="J379" s="18">
        <f>VLOOKUP(inputdata!$B379,MasterData[],5,TRUE)</f>
        <v>37</v>
      </c>
      <c r="K379" s="18">
        <f>VLOOKUP(inputdata!$B379,MasterData[],6,TRUE)</f>
        <v>41.81</v>
      </c>
      <c r="L379" s="18">
        <f>inputdata!$J379*inputdata!$C379</f>
        <v>296</v>
      </c>
      <c r="M379" s="18">
        <f>inputdata!$K379*inputdata!$C379*(1-inputdata!$F379)</f>
        <v>334.48</v>
      </c>
      <c r="N379" s="19">
        <f>DAY(inputdata!$A379)</f>
        <v>10</v>
      </c>
      <c r="O379" s="19" t="str">
        <f>TEXT(inputdata!$A379,"mmm")</f>
        <v>Jun</v>
      </c>
      <c r="P379" s="19">
        <f>YEAR(inputdata!$A379)</f>
        <v>2022</v>
      </c>
    </row>
    <row r="380" spans="1:16" x14ac:dyDescent="0.25">
      <c r="A380" s="24">
        <v>44723</v>
      </c>
      <c r="B380" s="14" t="s">
        <v>44</v>
      </c>
      <c r="C380" s="15">
        <v>13</v>
      </c>
      <c r="D380" s="15" t="s">
        <v>8</v>
      </c>
      <c r="E380" s="15" t="s">
        <v>10</v>
      </c>
      <c r="F380" s="16">
        <v>0</v>
      </c>
      <c r="G380" s="20" t="str">
        <f>VLOOKUP(inputdata!$B380,MasterData[],2,TRUE)</f>
        <v>Product39</v>
      </c>
      <c r="H380" s="20" t="str">
        <f>VLOOKUP(inputdata!$B380,MasterData[],3,TRUE)</f>
        <v>Category05</v>
      </c>
      <c r="I380" s="20" t="str">
        <f>VLOOKUP(inputdata!$B380,MasterData[],4,TRUE)</f>
        <v>No.</v>
      </c>
      <c r="J380" s="21">
        <f>VLOOKUP(inputdata!$B380,MasterData[],5,TRUE)</f>
        <v>37</v>
      </c>
      <c r="K380" s="21">
        <f>VLOOKUP(inputdata!$B380,MasterData[],6,TRUE)</f>
        <v>42.55</v>
      </c>
      <c r="L380" s="21">
        <f>inputdata!$J380*inputdata!$C380</f>
        <v>481</v>
      </c>
      <c r="M380" s="21">
        <f>inputdata!$K380*inputdata!$C380*(1-inputdata!$F380)</f>
        <v>553.15</v>
      </c>
      <c r="N380" s="22">
        <f>DAY(inputdata!$A380)</f>
        <v>11</v>
      </c>
      <c r="O380" s="22" t="str">
        <f>TEXT(inputdata!$A380,"mmm")</f>
        <v>Jun</v>
      </c>
      <c r="P380" s="22">
        <f>YEAR(inputdata!$A380)</f>
        <v>2022</v>
      </c>
    </row>
    <row r="381" spans="1:16" x14ac:dyDescent="0.25">
      <c r="A381" s="24">
        <v>44723</v>
      </c>
      <c r="B381" s="14" t="s">
        <v>42</v>
      </c>
      <c r="C381" s="15">
        <v>6</v>
      </c>
      <c r="D381" s="15" t="s">
        <v>12</v>
      </c>
      <c r="E381" s="15" t="s">
        <v>8</v>
      </c>
      <c r="F381" s="16">
        <v>0</v>
      </c>
      <c r="G381" s="17" t="str">
        <f>VLOOKUP(inputdata!$B381,MasterData[],2,TRUE)</f>
        <v>Product21</v>
      </c>
      <c r="H381" s="17" t="str">
        <f>VLOOKUP(inputdata!$B381,MasterData[],3,TRUE)</f>
        <v>Category03</v>
      </c>
      <c r="I381" s="17" t="str">
        <f>VLOOKUP(inputdata!$B381,MasterData[],4,TRUE)</f>
        <v>Ft</v>
      </c>
      <c r="J381" s="18">
        <f>VLOOKUP(inputdata!$B381,MasterData[],5,TRUE)</f>
        <v>126</v>
      </c>
      <c r="K381" s="18">
        <f>VLOOKUP(inputdata!$B381,MasterData[],6,TRUE)</f>
        <v>162.54</v>
      </c>
      <c r="L381" s="18">
        <f>inputdata!$J381*inputdata!$C381</f>
        <v>756</v>
      </c>
      <c r="M381" s="18">
        <f>inputdata!$K381*inputdata!$C381*(1-inputdata!$F381)</f>
        <v>975.24</v>
      </c>
      <c r="N381" s="19">
        <f>DAY(inputdata!$A381)</f>
        <v>11</v>
      </c>
      <c r="O381" s="19" t="str">
        <f>TEXT(inputdata!$A381,"mmm")</f>
        <v>Jun</v>
      </c>
      <c r="P381" s="19">
        <f>YEAR(inputdata!$A381)</f>
        <v>2022</v>
      </c>
    </row>
    <row r="382" spans="1:16" x14ac:dyDescent="0.25">
      <c r="A382" s="24">
        <v>44725</v>
      </c>
      <c r="B382" s="14" t="s">
        <v>52</v>
      </c>
      <c r="C382" s="15">
        <v>6</v>
      </c>
      <c r="D382" s="15" t="s">
        <v>12</v>
      </c>
      <c r="E382" s="15" t="s">
        <v>10</v>
      </c>
      <c r="F382" s="16">
        <v>0</v>
      </c>
      <c r="G382" s="20" t="str">
        <f>VLOOKUP(inputdata!$B382,MasterData[],2,TRUE)</f>
        <v>Product26</v>
      </c>
      <c r="H382" s="20" t="str">
        <f>VLOOKUP(inputdata!$B382,MasterData[],3,TRUE)</f>
        <v>Category04</v>
      </c>
      <c r="I382" s="20" t="str">
        <f>VLOOKUP(inputdata!$B382,MasterData[],4,TRUE)</f>
        <v>No.</v>
      </c>
      <c r="J382" s="21">
        <f>VLOOKUP(inputdata!$B382,MasterData[],5,TRUE)</f>
        <v>18</v>
      </c>
      <c r="K382" s="21">
        <f>VLOOKUP(inputdata!$B382,MasterData[],6,TRUE)</f>
        <v>24.66</v>
      </c>
      <c r="L382" s="21">
        <f>inputdata!$J382*inputdata!$C382</f>
        <v>108</v>
      </c>
      <c r="M382" s="21">
        <f>inputdata!$K382*inputdata!$C382*(1-inputdata!$F382)</f>
        <v>147.96</v>
      </c>
      <c r="N382" s="22">
        <f>DAY(inputdata!$A382)</f>
        <v>13</v>
      </c>
      <c r="O382" s="22" t="str">
        <f>TEXT(inputdata!$A382,"mmm")</f>
        <v>Jun</v>
      </c>
      <c r="P382" s="22">
        <f>YEAR(inputdata!$A382)</f>
        <v>2022</v>
      </c>
    </row>
    <row r="383" spans="1:16" x14ac:dyDescent="0.25">
      <c r="A383" s="24">
        <v>44727</v>
      </c>
      <c r="B383" s="14" t="s">
        <v>20</v>
      </c>
      <c r="C383" s="15">
        <v>15</v>
      </c>
      <c r="D383" s="15" t="s">
        <v>7</v>
      </c>
      <c r="E383" s="15" t="s">
        <v>8</v>
      </c>
      <c r="F383" s="16">
        <v>0</v>
      </c>
      <c r="G383" s="17" t="str">
        <f>VLOOKUP(inputdata!$B383,MasterData[],2,TRUE)</f>
        <v>Product42</v>
      </c>
      <c r="H383" s="17" t="str">
        <f>VLOOKUP(inputdata!$B383,MasterData[],3,TRUE)</f>
        <v>Category05</v>
      </c>
      <c r="I383" s="17" t="str">
        <f>VLOOKUP(inputdata!$B383,MasterData[],4,TRUE)</f>
        <v>Ft</v>
      </c>
      <c r="J383" s="18">
        <f>VLOOKUP(inputdata!$B383,MasterData[],5,TRUE)</f>
        <v>120</v>
      </c>
      <c r="K383" s="18">
        <f>VLOOKUP(inputdata!$B383,MasterData[],6,TRUE)</f>
        <v>162</v>
      </c>
      <c r="L383" s="18">
        <f>inputdata!$J383*inputdata!$C383</f>
        <v>1800</v>
      </c>
      <c r="M383" s="18">
        <f>inputdata!$K383*inputdata!$C383*(1-inputdata!$F383)</f>
        <v>2430</v>
      </c>
      <c r="N383" s="19">
        <f>DAY(inputdata!$A383)</f>
        <v>15</v>
      </c>
      <c r="O383" s="19" t="str">
        <f>TEXT(inputdata!$A383,"mmm")</f>
        <v>Jun</v>
      </c>
      <c r="P383" s="19">
        <f>YEAR(inputdata!$A383)</f>
        <v>2022</v>
      </c>
    </row>
    <row r="384" spans="1:16" x14ac:dyDescent="0.25">
      <c r="A384" s="24">
        <v>44728</v>
      </c>
      <c r="B384" s="14" t="s">
        <v>29</v>
      </c>
      <c r="C384" s="15">
        <v>15</v>
      </c>
      <c r="D384" s="15" t="s">
        <v>8</v>
      </c>
      <c r="E384" s="15" t="s">
        <v>10</v>
      </c>
      <c r="F384" s="16">
        <v>0</v>
      </c>
      <c r="G384" s="20" t="str">
        <f>VLOOKUP(inputdata!$B384,MasterData[],2,TRUE)</f>
        <v>Product29</v>
      </c>
      <c r="H384" s="20" t="str">
        <f>VLOOKUP(inputdata!$B384,MasterData[],3,TRUE)</f>
        <v>Category04</v>
      </c>
      <c r="I384" s="20" t="str">
        <f>VLOOKUP(inputdata!$B384,MasterData[],4,TRUE)</f>
        <v>Lt</v>
      </c>
      <c r="J384" s="21">
        <f>VLOOKUP(inputdata!$B384,MasterData[],5,TRUE)</f>
        <v>47</v>
      </c>
      <c r="K384" s="21">
        <f>VLOOKUP(inputdata!$B384,MasterData[],6,TRUE)</f>
        <v>53.11</v>
      </c>
      <c r="L384" s="21">
        <f>inputdata!$J384*inputdata!$C384</f>
        <v>705</v>
      </c>
      <c r="M384" s="21">
        <f>inputdata!$K384*inputdata!$C384*(1-inputdata!$F384)</f>
        <v>796.65</v>
      </c>
      <c r="N384" s="22">
        <f>DAY(inputdata!$A384)</f>
        <v>16</v>
      </c>
      <c r="O384" s="22" t="str">
        <f>TEXT(inputdata!$A384,"mmm")</f>
        <v>Jun</v>
      </c>
      <c r="P384" s="22">
        <f>YEAR(inputdata!$A384)</f>
        <v>2022</v>
      </c>
    </row>
    <row r="385" spans="1:16" x14ac:dyDescent="0.25">
      <c r="A385" s="24">
        <v>44731</v>
      </c>
      <c r="B385" s="14" t="s">
        <v>39</v>
      </c>
      <c r="C385" s="15">
        <v>8</v>
      </c>
      <c r="D385" s="15" t="s">
        <v>12</v>
      </c>
      <c r="E385" s="15" t="s">
        <v>10</v>
      </c>
      <c r="F385" s="16">
        <v>0</v>
      </c>
      <c r="G385" s="17" t="str">
        <f>VLOOKUP(inputdata!$B385,MasterData[],2,TRUE)</f>
        <v>Product02</v>
      </c>
      <c r="H385" s="17" t="str">
        <f>VLOOKUP(inputdata!$B385,MasterData[],3,TRUE)</f>
        <v>Category01</v>
      </c>
      <c r="I385" s="17" t="str">
        <f>VLOOKUP(inputdata!$B385,MasterData[],4,TRUE)</f>
        <v>Kg</v>
      </c>
      <c r="J385" s="18">
        <f>VLOOKUP(inputdata!$B385,MasterData[],5,TRUE)</f>
        <v>105</v>
      </c>
      <c r="K385" s="18">
        <f>VLOOKUP(inputdata!$B385,MasterData[],6,TRUE)</f>
        <v>142.80000000000001</v>
      </c>
      <c r="L385" s="18">
        <f>inputdata!$J385*inputdata!$C385</f>
        <v>840</v>
      </c>
      <c r="M385" s="18">
        <f>inputdata!$K385*inputdata!$C385*(1-inputdata!$F385)</f>
        <v>1142.4000000000001</v>
      </c>
      <c r="N385" s="19">
        <f>DAY(inputdata!$A385)</f>
        <v>19</v>
      </c>
      <c r="O385" s="19" t="str">
        <f>TEXT(inputdata!$A385,"mmm")</f>
        <v>Jun</v>
      </c>
      <c r="P385" s="19">
        <f>YEAR(inputdata!$A385)</f>
        <v>2022</v>
      </c>
    </row>
    <row r="386" spans="1:16" x14ac:dyDescent="0.25">
      <c r="A386" s="24">
        <v>44733</v>
      </c>
      <c r="B386" s="14" t="s">
        <v>49</v>
      </c>
      <c r="C386" s="15">
        <v>14</v>
      </c>
      <c r="D386" s="15" t="s">
        <v>12</v>
      </c>
      <c r="E386" s="15" t="s">
        <v>10</v>
      </c>
      <c r="F386" s="16">
        <v>0</v>
      </c>
      <c r="G386" s="20" t="str">
        <f>VLOOKUP(inputdata!$B386,MasterData[],2,TRUE)</f>
        <v>Product17</v>
      </c>
      <c r="H386" s="20" t="str">
        <f>VLOOKUP(inputdata!$B386,MasterData[],3,TRUE)</f>
        <v>Category02</v>
      </c>
      <c r="I386" s="20" t="str">
        <f>VLOOKUP(inputdata!$B386,MasterData[],4,TRUE)</f>
        <v>Ft</v>
      </c>
      <c r="J386" s="21">
        <f>VLOOKUP(inputdata!$B386,MasterData[],5,TRUE)</f>
        <v>134</v>
      </c>
      <c r="K386" s="21">
        <f>VLOOKUP(inputdata!$B386,MasterData[],6,TRUE)</f>
        <v>156.78</v>
      </c>
      <c r="L386" s="21">
        <f>inputdata!$J386*inputdata!$C386</f>
        <v>1876</v>
      </c>
      <c r="M386" s="21">
        <f>inputdata!$K386*inputdata!$C386*(1-inputdata!$F386)</f>
        <v>2194.92</v>
      </c>
      <c r="N386" s="22">
        <f>DAY(inputdata!$A386)</f>
        <v>21</v>
      </c>
      <c r="O386" s="22" t="str">
        <f>TEXT(inputdata!$A386,"mmm")</f>
        <v>Jun</v>
      </c>
      <c r="P386" s="22">
        <f>YEAR(inputdata!$A386)</f>
        <v>2022</v>
      </c>
    </row>
    <row r="387" spans="1:16" x14ac:dyDescent="0.25">
      <c r="A387" s="24">
        <v>44734</v>
      </c>
      <c r="B387" s="14" t="s">
        <v>27</v>
      </c>
      <c r="C387" s="15">
        <v>10</v>
      </c>
      <c r="D387" s="15" t="s">
        <v>8</v>
      </c>
      <c r="E387" s="15" t="s">
        <v>10</v>
      </c>
      <c r="F387" s="16">
        <v>0</v>
      </c>
      <c r="G387" s="17" t="str">
        <f>VLOOKUP(inputdata!$B387,MasterData[],2,TRUE)</f>
        <v>Product40</v>
      </c>
      <c r="H387" s="17" t="str">
        <f>VLOOKUP(inputdata!$B387,MasterData[],3,TRUE)</f>
        <v>Category05</v>
      </c>
      <c r="I387" s="17" t="str">
        <f>VLOOKUP(inputdata!$B387,MasterData[],4,TRUE)</f>
        <v>Kg</v>
      </c>
      <c r="J387" s="18">
        <f>VLOOKUP(inputdata!$B387,MasterData[],5,TRUE)</f>
        <v>90</v>
      </c>
      <c r="K387" s="18">
        <f>VLOOKUP(inputdata!$B387,MasterData[],6,TRUE)</f>
        <v>115.2</v>
      </c>
      <c r="L387" s="18">
        <f>inputdata!$J387*inputdata!$C387</f>
        <v>900</v>
      </c>
      <c r="M387" s="18">
        <f>inputdata!$K387*inputdata!$C387*(1-inputdata!$F387)</f>
        <v>1152</v>
      </c>
      <c r="N387" s="19">
        <f>DAY(inputdata!$A387)</f>
        <v>22</v>
      </c>
      <c r="O387" s="19" t="str">
        <f>TEXT(inputdata!$A387,"mmm")</f>
        <v>Jun</v>
      </c>
      <c r="P387" s="19">
        <f>YEAR(inputdata!$A387)</f>
        <v>2022</v>
      </c>
    </row>
    <row r="388" spans="1:16" x14ac:dyDescent="0.25">
      <c r="A388" s="24">
        <v>44734</v>
      </c>
      <c r="B388" s="14" t="s">
        <v>26</v>
      </c>
      <c r="C388" s="15">
        <v>4</v>
      </c>
      <c r="D388" s="15" t="s">
        <v>12</v>
      </c>
      <c r="E388" s="15" t="s">
        <v>10</v>
      </c>
      <c r="F388" s="16">
        <v>0</v>
      </c>
      <c r="G388" s="20" t="str">
        <f>VLOOKUP(inputdata!$B388,MasterData[],2,TRUE)</f>
        <v>Product01</v>
      </c>
      <c r="H388" s="20" t="str">
        <f>VLOOKUP(inputdata!$B388,MasterData[],3,TRUE)</f>
        <v>Category01</v>
      </c>
      <c r="I388" s="20" t="str">
        <f>VLOOKUP(inputdata!$B388,MasterData[],4,TRUE)</f>
        <v>Kg</v>
      </c>
      <c r="J388" s="21">
        <f>VLOOKUP(inputdata!$B388,MasterData[],5,TRUE)</f>
        <v>98</v>
      </c>
      <c r="K388" s="21">
        <f>VLOOKUP(inputdata!$B388,MasterData[],6,TRUE)</f>
        <v>103.88</v>
      </c>
      <c r="L388" s="21">
        <f>inputdata!$J388*inputdata!$C388</f>
        <v>392</v>
      </c>
      <c r="M388" s="21">
        <f>inputdata!$K388*inputdata!$C388*(1-inputdata!$F388)</f>
        <v>415.52</v>
      </c>
      <c r="N388" s="22">
        <f>DAY(inputdata!$A388)</f>
        <v>22</v>
      </c>
      <c r="O388" s="22" t="str">
        <f>TEXT(inputdata!$A388,"mmm")</f>
        <v>Jun</v>
      </c>
      <c r="P388" s="22">
        <f>YEAR(inputdata!$A388)</f>
        <v>2022</v>
      </c>
    </row>
    <row r="389" spans="1:16" x14ac:dyDescent="0.25">
      <c r="A389" s="24">
        <v>44735</v>
      </c>
      <c r="B389" s="14" t="s">
        <v>13</v>
      </c>
      <c r="C389" s="15">
        <v>8</v>
      </c>
      <c r="D389" s="15" t="s">
        <v>12</v>
      </c>
      <c r="E389" s="15" t="s">
        <v>8</v>
      </c>
      <c r="F389" s="16">
        <v>0</v>
      </c>
      <c r="G389" s="17" t="str">
        <f>VLOOKUP(inputdata!$B389,MasterData[],2,TRUE)</f>
        <v>Product04</v>
      </c>
      <c r="H389" s="17" t="str">
        <f>VLOOKUP(inputdata!$B389,MasterData[],3,TRUE)</f>
        <v>Category01</v>
      </c>
      <c r="I389" s="17" t="str">
        <f>VLOOKUP(inputdata!$B389,MasterData[],4,TRUE)</f>
        <v>Lt</v>
      </c>
      <c r="J389" s="18">
        <f>VLOOKUP(inputdata!$B389,MasterData[],5,TRUE)</f>
        <v>44</v>
      </c>
      <c r="K389" s="18">
        <f>VLOOKUP(inputdata!$B389,MasterData[],6,TRUE)</f>
        <v>48.84</v>
      </c>
      <c r="L389" s="18">
        <f>inputdata!$J389*inputdata!$C389</f>
        <v>352</v>
      </c>
      <c r="M389" s="18">
        <f>inputdata!$K389*inputdata!$C389*(1-inputdata!$F389)</f>
        <v>390.72</v>
      </c>
      <c r="N389" s="19">
        <f>DAY(inputdata!$A389)</f>
        <v>23</v>
      </c>
      <c r="O389" s="19" t="str">
        <f>TEXT(inputdata!$A389,"mmm")</f>
        <v>Jun</v>
      </c>
      <c r="P389" s="19">
        <f>YEAR(inputdata!$A389)</f>
        <v>2022</v>
      </c>
    </row>
    <row r="390" spans="1:16" x14ac:dyDescent="0.25">
      <c r="A390" s="24">
        <v>44736</v>
      </c>
      <c r="B390" s="14" t="s">
        <v>40</v>
      </c>
      <c r="C390" s="15">
        <v>7</v>
      </c>
      <c r="D390" s="15" t="s">
        <v>12</v>
      </c>
      <c r="E390" s="15" t="s">
        <v>10</v>
      </c>
      <c r="F390" s="16">
        <v>0</v>
      </c>
      <c r="G390" s="20" t="str">
        <f>VLOOKUP(inputdata!$B390,MasterData[],2,TRUE)</f>
        <v>Product18</v>
      </c>
      <c r="H390" s="20" t="str">
        <f>VLOOKUP(inputdata!$B390,MasterData[],3,TRUE)</f>
        <v>Category02</v>
      </c>
      <c r="I390" s="20" t="str">
        <f>VLOOKUP(inputdata!$B390,MasterData[],4,TRUE)</f>
        <v>No.</v>
      </c>
      <c r="J390" s="21">
        <f>VLOOKUP(inputdata!$B390,MasterData[],5,TRUE)</f>
        <v>37</v>
      </c>
      <c r="K390" s="21">
        <f>VLOOKUP(inputdata!$B390,MasterData[],6,TRUE)</f>
        <v>49.21</v>
      </c>
      <c r="L390" s="21">
        <f>inputdata!$J390*inputdata!$C390</f>
        <v>259</v>
      </c>
      <c r="M390" s="21">
        <f>inputdata!$K390*inputdata!$C390*(1-inputdata!$F390)</f>
        <v>344.47</v>
      </c>
      <c r="N390" s="22">
        <f>DAY(inputdata!$A390)</f>
        <v>24</v>
      </c>
      <c r="O390" s="22" t="str">
        <f>TEXT(inputdata!$A390,"mmm")</f>
        <v>Jun</v>
      </c>
      <c r="P390" s="22">
        <f>YEAR(inputdata!$A390)</f>
        <v>2022</v>
      </c>
    </row>
    <row r="391" spans="1:16" x14ac:dyDescent="0.25">
      <c r="A391" s="24">
        <v>44737</v>
      </c>
      <c r="B391" s="14" t="s">
        <v>45</v>
      </c>
      <c r="C391" s="15">
        <v>7</v>
      </c>
      <c r="D391" s="15" t="s">
        <v>8</v>
      </c>
      <c r="E391" s="15" t="s">
        <v>8</v>
      </c>
      <c r="F391" s="16">
        <v>0</v>
      </c>
      <c r="G391" s="17" t="str">
        <f>VLOOKUP(inputdata!$B391,MasterData[],2,TRUE)</f>
        <v>Product12</v>
      </c>
      <c r="H391" s="17" t="str">
        <f>VLOOKUP(inputdata!$B391,MasterData[],3,TRUE)</f>
        <v>Category02</v>
      </c>
      <c r="I391" s="17" t="str">
        <f>VLOOKUP(inputdata!$B391,MasterData[],4,TRUE)</f>
        <v>Kg</v>
      </c>
      <c r="J391" s="18">
        <f>VLOOKUP(inputdata!$B391,MasterData[],5,TRUE)</f>
        <v>73</v>
      </c>
      <c r="K391" s="18">
        <f>VLOOKUP(inputdata!$B391,MasterData[],6,TRUE)</f>
        <v>94.17</v>
      </c>
      <c r="L391" s="18">
        <f>inputdata!$J391*inputdata!$C391</f>
        <v>511</v>
      </c>
      <c r="M391" s="18">
        <f>inputdata!$K391*inputdata!$C391*(1-inputdata!$F391)</f>
        <v>659.19</v>
      </c>
      <c r="N391" s="19">
        <f>DAY(inputdata!$A391)</f>
        <v>25</v>
      </c>
      <c r="O391" s="19" t="str">
        <f>TEXT(inputdata!$A391,"mmm")</f>
        <v>Jun</v>
      </c>
      <c r="P391" s="19">
        <f>YEAR(inputdata!$A391)</f>
        <v>2022</v>
      </c>
    </row>
    <row r="392" spans="1:16" x14ac:dyDescent="0.25">
      <c r="A392" s="24">
        <v>44738</v>
      </c>
      <c r="B392" s="14" t="s">
        <v>23</v>
      </c>
      <c r="C392" s="15">
        <v>4</v>
      </c>
      <c r="D392" s="15" t="s">
        <v>12</v>
      </c>
      <c r="E392" s="15" t="s">
        <v>10</v>
      </c>
      <c r="F392" s="16">
        <v>0</v>
      </c>
      <c r="G392" s="20" t="str">
        <f>VLOOKUP(inputdata!$B392,MasterData[],2,TRUE)</f>
        <v>Product34</v>
      </c>
      <c r="H392" s="20" t="str">
        <f>VLOOKUP(inputdata!$B392,MasterData[],3,TRUE)</f>
        <v>Category04</v>
      </c>
      <c r="I392" s="20" t="str">
        <f>VLOOKUP(inputdata!$B392,MasterData[],4,TRUE)</f>
        <v>Lt</v>
      </c>
      <c r="J392" s="21">
        <f>VLOOKUP(inputdata!$B392,MasterData[],5,TRUE)</f>
        <v>55</v>
      </c>
      <c r="K392" s="21">
        <f>VLOOKUP(inputdata!$B392,MasterData[],6,TRUE)</f>
        <v>58.3</v>
      </c>
      <c r="L392" s="21">
        <f>inputdata!$J392*inputdata!$C392</f>
        <v>220</v>
      </c>
      <c r="M392" s="21">
        <f>inputdata!$K392*inputdata!$C392*(1-inputdata!$F392)</f>
        <v>233.2</v>
      </c>
      <c r="N392" s="22">
        <f>DAY(inputdata!$A392)</f>
        <v>26</v>
      </c>
      <c r="O392" s="22" t="str">
        <f>TEXT(inputdata!$A392,"mmm")</f>
        <v>Jun</v>
      </c>
      <c r="P392" s="22">
        <f>YEAR(inputdata!$A392)</f>
        <v>2022</v>
      </c>
    </row>
    <row r="393" spans="1:16" x14ac:dyDescent="0.25">
      <c r="A393" s="24">
        <v>44738</v>
      </c>
      <c r="B393" s="14" t="s">
        <v>33</v>
      </c>
      <c r="C393" s="15">
        <v>12</v>
      </c>
      <c r="D393" s="15" t="s">
        <v>12</v>
      </c>
      <c r="E393" s="15" t="s">
        <v>8</v>
      </c>
      <c r="F393" s="16">
        <v>0</v>
      </c>
      <c r="G393" s="17" t="str">
        <f>VLOOKUP(inputdata!$B393,MasterData[],2,TRUE)</f>
        <v>Product43</v>
      </c>
      <c r="H393" s="17" t="str">
        <f>VLOOKUP(inputdata!$B393,MasterData[],3,TRUE)</f>
        <v>Category05</v>
      </c>
      <c r="I393" s="17" t="str">
        <f>VLOOKUP(inputdata!$B393,MasterData[],4,TRUE)</f>
        <v>Kg</v>
      </c>
      <c r="J393" s="18">
        <f>VLOOKUP(inputdata!$B393,MasterData[],5,TRUE)</f>
        <v>67</v>
      </c>
      <c r="K393" s="18">
        <f>VLOOKUP(inputdata!$B393,MasterData[],6,TRUE)</f>
        <v>83.08</v>
      </c>
      <c r="L393" s="18">
        <f>inputdata!$J393*inputdata!$C393</f>
        <v>804</v>
      </c>
      <c r="M393" s="18">
        <f>inputdata!$K393*inputdata!$C393*(1-inputdata!$F393)</f>
        <v>996.96</v>
      </c>
      <c r="N393" s="19">
        <f>DAY(inputdata!$A393)</f>
        <v>26</v>
      </c>
      <c r="O393" s="19" t="str">
        <f>TEXT(inputdata!$A393,"mmm")</f>
        <v>Jun</v>
      </c>
      <c r="P393" s="19">
        <f>YEAR(inputdata!$A393)</f>
        <v>2022</v>
      </c>
    </row>
    <row r="394" spans="1:16" x14ac:dyDescent="0.25">
      <c r="A394" s="24">
        <v>44745</v>
      </c>
      <c r="B394" s="14" t="s">
        <v>48</v>
      </c>
      <c r="C394" s="15">
        <v>15</v>
      </c>
      <c r="D394" s="15" t="s">
        <v>12</v>
      </c>
      <c r="E394" s="15" t="s">
        <v>10</v>
      </c>
      <c r="F394" s="16">
        <v>0</v>
      </c>
      <c r="G394" s="20" t="str">
        <f>VLOOKUP(inputdata!$B394,MasterData[],2,TRUE)</f>
        <v>Product33</v>
      </c>
      <c r="H394" s="20" t="str">
        <f>VLOOKUP(inputdata!$B394,MasterData[],3,TRUE)</f>
        <v>Category04</v>
      </c>
      <c r="I394" s="20" t="str">
        <f>VLOOKUP(inputdata!$B394,MasterData[],4,TRUE)</f>
        <v>Kg</v>
      </c>
      <c r="J394" s="21">
        <f>VLOOKUP(inputdata!$B394,MasterData[],5,TRUE)</f>
        <v>95</v>
      </c>
      <c r="K394" s="21">
        <f>VLOOKUP(inputdata!$B394,MasterData[],6,TRUE)</f>
        <v>119.7</v>
      </c>
      <c r="L394" s="21">
        <f>inputdata!$J394*inputdata!$C394</f>
        <v>1425</v>
      </c>
      <c r="M394" s="21">
        <f>inputdata!$K394*inputdata!$C394*(1-inputdata!$F394)</f>
        <v>1795.5</v>
      </c>
      <c r="N394" s="22">
        <f>DAY(inputdata!$A394)</f>
        <v>3</v>
      </c>
      <c r="O394" s="22" t="str">
        <f>TEXT(inputdata!$A394,"mmm")</f>
        <v>Jul</v>
      </c>
      <c r="P394" s="22">
        <f>YEAR(inputdata!$A394)</f>
        <v>2022</v>
      </c>
    </row>
    <row r="395" spans="1:16" x14ac:dyDescent="0.25">
      <c r="A395" s="24">
        <v>44746</v>
      </c>
      <c r="B395" s="14" t="s">
        <v>46</v>
      </c>
      <c r="C395" s="15">
        <v>7</v>
      </c>
      <c r="D395" s="15" t="s">
        <v>12</v>
      </c>
      <c r="E395" s="15" t="s">
        <v>8</v>
      </c>
      <c r="F395" s="16">
        <v>0</v>
      </c>
      <c r="G395" s="17" t="str">
        <f>VLOOKUP(inputdata!$B395,MasterData[],2,TRUE)</f>
        <v>Product07</v>
      </c>
      <c r="H395" s="17" t="str">
        <f>VLOOKUP(inputdata!$B395,MasterData[],3,TRUE)</f>
        <v>Category01</v>
      </c>
      <c r="I395" s="17" t="str">
        <f>VLOOKUP(inputdata!$B395,MasterData[],4,TRUE)</f>
        <v>Lt</v>
      </c>
      <c r="J395" s="18">
        <f>VLOOKUP(inputdata!$B395,MasterData[],5,TRUE)</f>
        <v>43</v>
      </c>
      <c r="K395" s="18">
        <f>VLOOKUP(inputdata!$B395,MasterData[],6,TRUE)</f>
        <v>47.730000000000004</v>
      </c>
      <c r="L395" s="18">
        <f>inputdata!$J395*inputdata!$C395</f>
        <v>301</v>
      </c>
      <c r="M395" s="18">
        <f>inputdata!$K395*inputdata!$C395*(1-inputdata!$F395)</f>
        <v>334.11</v>
      </c>
      <c r="N395" s="19">
        <f>DAY(inputdata!$A395)</f>
        <v>4</v>
      </c>
      <c r="O395" s="19" t="str">
        <f>TEXT(inputdata!$A395,"mmm")</f>
        <v>Jul</v>
      </c>
      <c r="P395" s="19">
        <f>YEAR(inputdata!$A395)</f>
        <v>2022</v>
      </c>
    </row>
    <row r="396" spans="1:16" x14ac:dyDescent="0.25">
      <c r="A396" s="24">
        <v>44747</v>
      </c>
      <c r="B396" s="14" t="s">
        <v>17</v>
      </c>
      <c r="C396" s="15">
        <v>7</v>
      </c>
      <c r="D396" s="15" t="s">
        <v>8</v>
      </c>
      <c r="E396" s="15" t="s">
        <v>10</v>
      </c>
      <c r="F396" s="16">
        <v>0</v>
      </c>
      <c r="G396" s="20" t="str">
        <f>VLOOKUP(inputdata!$B396,MasterData[],2,TRUE)</f>
        <v>Product25</v>
      </c>
      <c r="H396" s="20" t="str">
        <f>VLOOKUP(inputdata!$B396,MasterData[],3,TRUE)</f>
        <v>Category03</v>
      </c>
      <c r="I396" s="20" t="str">
        <f>VLOOKUP(inputdata!$B396,MasterData[],4,TRUE)</f>
        <v>No.</v>
      </c>
      <c r="J396" s="21">
        <f>VLOOKUP(inputdata!$B396,MasterData[],5,TRUE)</f>
        <v>7</v>
      </c>
      <c r="K396" s="21">
        <f>VLOOKUP(inputdata!$B396,MasterData[],6,TRUE)</f>
        <v>8.33</v>
      </c>
      <c r="L396" s="21">
        <f>inputdata!$J396*inputdata!$C396</f>
        <v>49</v>
      </c>
      <c r="M396" s="21">
        <f>inputdata!$K396*inputdata!$C396*(1-inputdata!$F396)</f>
        <v>58.31</v>
      </c>
      <c r="N396" s="22">
        <f>DAY(inputdata!$A396)</f>
        <v>5</v>
      </c>
      <c r="O396" s="22" t="str">
        <f>TEXT(inputdata!$A396,"mmm")</f>
        <v>Jul</v>
      </c>
      <c r="P396" s="22">
        <f>YEAR(inputdata!$A396)</f>
        <v>2022</v>
      </c>
    </row>
    <row r="397" spans="1:16" x14ac:dyDescent="0.25">
      <c r="A397" s="24">
        <v>44747</v>
      </c>
      <c r="B397" s="14" t="s">
        <v>37</v>
      </c>
      <c r="C397" s="15">
        <v>8</v>
      </c>
      <c r="D397" s="15" t="s">
        <v>12</v>
      </c>
      <c r="E397" s="15" t="s">
        <v>8</v>
      </c>
      <c r="F397" s="16">
        <v>0</v>
      </c>
      <c r="G397" s="17" t="str">
        <f>VLOOKUP(inputdata!$B397,MasterData[],2,TRUE)</f>
        <v>Product15</v>
      </c>
      <c r="H397" s="17" t="str">
        <f>VLOOKUP(inputdata!$B397,MasterData[],3,TRUE)</f>
        <v>Category02</v>
      </c>
      <c r="I397" s="17" t="str">
        <f>VLOOKUP(inputdata!$B397,MasterData[],4,TRUE)</f>
        <v>No.</v>
      </c>
      <c r="J397" s="18">
        <f>VLOOKUP(inputdata!$B397,MasterData[],5,TRUE)</f>
        <v>12</v>
      </c>
      <c r="K397" s="18">
        <f>VLOOKUP(inputdata!$B397,MasterData[],6,TRUE)</f>
        <v>15.719999999999999</v>
      </c>
      <c r="L397" s="18">
        <f>inputdata!$J397*inputdata!$C397</f>
        <v>96</v>
      </c>
      <c r="M397" s="18">
        <f>inputdata!$K397*inputdata!$C397*(1-inputdata!$F397)</f>
        <v>125.75999999999999</v>
      </c>
      <c r="N397" s="19">
        <f>DAY(inputdata!$A397)</f>
        <v>5</v>
      </c>
      <c r="O397" s="19" t="str">
        <f>TEXT(inputdata!$A397,"mmm")</f>
        <v>Jul</v>
      </c>
      <c r="P397" s="19">
        <f>YEAR(inputdata!$A397)</f>
        <v>2022</v>
      </c>
    </row>
    <row r="398" spans="1:16" x14ac:dyDescent="0.25">
      <c r="A398" s="24">
        <v>44748</v>
      </c>
      <c r="B398" s="14" t="s">
        <v>51</v>
      </c>
      <c r="C398" s="15">
        <v>2</v>
      </c>
      <c r="D398" s="15" t="s">
        <v>12</v>
      </c>
      <c r="E398" s="15" t="s">
        <v>10</v>
      </c>
      <c r="F398" s="16">
        <v>0</v>
      </c>
      <c r="G398" s="20" t="str">
        <f>VLOOKUP(inputdata!$B398,MasterData[],2,TRUE)</f>
        <v>Product41</v>
      </c>
      <c r="H398" s="20" t="str">
        <f>VLOOKUP(inputdata!$B398,MasterData[],3,TRUE)</f>
        <v>Category05</v>
      </c>
      <c r="I398" s="20" t="str">
        <f>VLOOKUP(inputdata!$B398,MasterData[],4,TRUE)</f>
        <v>Ft</v>
      </c>
      <c r="J398" s="21">
        <f>VLOOKUP(inputdata!$B398,MasterData[],5,TRUE)</f>
        <v>138</v>
      </c>
      <c r="K398" s="21">
        <f>VLOOKUP(inputdata!$B398,MasterData[],6,TRUE)</f>
        <v>173.88</v>
      </c>
      <c r="L398" s="21">
        <f>inputdata!$J398*inputdata!$C398</f>
        <v>276</v>
      </c>
      <c r="M398" s="21">
        <f>inputdata!$K398*inputdata!$C398*(1-inputdata!$F398)</f>
        <v>347.76</v>
      </c>
      <c r="N398" s="22">
        <f>DAY(inputdata!$A398)</f>
        <v>6</v>
      </c>
      <c r="O398" s="22" t="str">
        <f>TEXT(inputdata!$A398,"mmm")</f>
        <v>Jul</v>
      </c>
      <c r="P398" s="22">
        <f>YEAR(inputdata!$A398)</f>
        <v>2022</v>
      </c>
    </row>
    <row r="399" spans="1:16" x14ac:dyDescent="0.25">
      <c r="A399" s="24">
        <v>44750</v>
      </c>
      <c r="B399" s="14" t="s">
        <v>40</v>
      </c>
      <c r="C399" s="15">
        <v>2</v>
      </c>
      <c r="D399" s="15" t="s">
        <v>12</v>
      </c>
      <c r="E399" s="15" t="s">
        <v>8</v>
      </c>
      <c r="F399" s="16">
        <v>0</v>
      </c>
      <c r="G399" s="17" t="str">
        <f>VLOOKUP(inputdata!$B399,MasterData[],2,TRUE)</f>
        <v>Product18</v>
      </c>
      <c r="H399" s="17" t="str">
        <f>VLOOKUP(inputdata!$B399,MasterData[],3,TRUE)</f>
        <v>Category02</v>
      </c>
      <c r="I399" s="17" t="str">
        <f>VLOOKUP(inputdata!$B399,MasterData[],4,TRUE)</f>
        <v>No.</v>
      </c>
      <c r="J399" s="18">
        <f>VLOOKUP(inputdata!$B399,MasterData[],5,TRUE)</f>
        <v>37</v>
      </c>
      <c r="K399" s="18">
        <f>VLOOKUP(inputdata!$B399,MasterData[],6,TRUE)</f>
        <v>49.21</v>
      </c>
      <c r="L399" s="18">
        <f>inputdata!$J399*inputdata!$C399</f>
        <v>74</v>
      </c>
      <c r="M399" s="18">
        <f>inputdata!$K399*inputdata!$C399*(1-inputdata!$F399)</f>
        <v>98.42</v>
      </c>
      <c r="N399" s="19">
        <f>DAY(inputdata!$A399)</f>
        <v>8</v>
      </c>
      <c r="O399" s="19" t="str">
        <f>TEXT(inputdata!$A399,"mmm")</f>
        <v>Jul</v>
      </c>
      <c r="P399" s="19">
        <f>YEAR(inputdata!$A399)</f>
        <v>2022</v>
      </c>
    </row>
    <row r="400" spans="1:16" x14ac:dyDescent="0.25">
      <c r="A400" s="24">
        <v>44752</v>
      </c>
      <c r="B400" s="14" t="s">
        <v>28</v>
      </c>
      <c r="C400" s="15">
        <v>12</v>
      </c>
      <c r="D400" s="15" t="s">
        <v>8</v>
      </c>
      <c r="E400" s="15" t="s">
        <v>10</v>
      </c>
      <c r="F400" s="16">
        <v>0</v>
      </c>
      <c r="G400" s="20" t="str">
        <f>VLOOKUP(inputdata!$B400,MasterData[],2,TRUE)</f>
        <v>Product32</v>
      </c>
      <c r="H400" s="20" t="str">
        <f>VLOOKUP(inputdata!$B400,MasterData[],3,TRUE)</f>
        <v>Category04</v>
      </c>
      <c r="I400" s="20" t="str">
        <f>VLOOKUP(inputdata!$B400,MasterData[],4,TRUE)</f>
        <v>Kg</v>
      </c>
      <c r="J400" s="21">
        <f>VLOOKUP(inputdata!$B400,MasterData[],5,TRUE)</f>
        <v>89</v>
      </c>
      <c r="K400" s="21">
        <f>VLOOKUP(inputdata!$B400,MasterData[],6,TRUE)</f>
        <v>117.48</v>
      </c>
      <c r="L400" s="21">
        <f>inputdata!$J400*inputdata!$C400</f>
        <v>1068</v>
      </c>
      <c r="M400" s="21">
        <f>inputdata!$K400*inputdata!$C400*(1-inputdata!$F400)</f>
        <v>1409.76</v>
      </c>
      <c r="N400" s="22">
        <f>DAY(inputdata!$A400)</f>
        <v>10</v>
      </c>
      <c r="O400" s="22" t="str">
        <f>TEXT(inputdata!$A400,"mmm")</f>
        <v>Jul</v>
      </c>
      <c r="P400" s="22">
        <f>YEAR(inputdata!$A400)</f>
        <v>2022</v>
      </c>
    </row>
    <row r="401" spans="1:16" x14ac:dyDescent="0.25">
      <c r="A401" s="24">
        <v>44754</v>
      </c>
      <c r="B401" s="14" t="s">
        <v>43</v>
      </c>
      <c r="C401" s="15">
        <v>12</v>
      </c>
      <c r="D401" s="15" t="s">
        <v>12</v>
      </c>
      <c r="E401" s="15" t="s">
        <v>10</v>
      </c>
      <c r="F401" s="16">
        <v>0</v>
      </c>
      <c r="G401" s="17" t="str">
        <f>VLOOKUP(inputdata!$B401,MasterData[],2,TRUE)</f>
        <v>Product28</v>
      </c>
      <c r="H401" s="17" t="str">
        <f>VLOOKUP(inputdata!$B401,MasterData[],3,TRUE)</f>
        <v>Category04</v>
      </c>
      <c r="I401" s="17" t="str">
        <f>VLOOKUP(inputdata!$B401,MasterData[],4,TRUE)</f>
        <v>No.</v>
      </c>
      <c r="J401" s="18">
        <f>VLOOKUP(inputdata!$B401,MasterData[],5,TRUE)</f>
        <v>37</v>
      </c>
      <c r="K401" s="18">
        <f>VLOOKUP(inputdata!$B401,MasterData[],6,TRUE)</f>
        <v>41.81</v>
      </c>
      <c r="L401" s="18">
        <f>inputdata!$J401*inputdata!$C401</f>
        <v>444</v>
      </c>
      <c r="M401" s="18">
        <f>inputdata!$K401*inputdata!$C401*(1-inputdata!$F401)</f>
        <v>501.72</v>
      </c>
      <c r="N401" s="19">
        <f>DAY(inputdata!$A401)</f>
        <v>12</v>
      </c>
      <c r="O401" s="19" t="str">
        <f>TEXT(inputdata!$A401,"mmm")</f>
        <v>Jul</v>
      </c>
      <c r="P401" s="19">
        <f>YEAR(inputdata!$A401)</f>
        <v>2022</v>
      </c>
    </row>
    <row r="402" spans="1:16" x14ac:dyDescent="0.25">
      <c r="A402" s="24">
        <v>44755</v>
      </c>
      <c r="B402" s="14" t="s">
        <v>17</v>
      </c>
      <c r="C402" s="15">
        <v>7</v>
      </c>
      <c r="D402" s="15" t="s">
        <v>12</v>
      </c>
      <c r="E402" s="15" t="s">
        <v>8</v>
      </c>
      <c r="F402" s="16">
        <v>0</v>
      </c>
      <c r="G402" s="20" t="str">
        <f>VLOOKUP(inputdata!$B402,MasterData[],2,TRUE)</f>
        <v>Product25</v>
      </c>
      <c r="H402" s="20" t="str">
        <f>VLOOKUP(inputdata!$B402,MasterData[],3,TRUE)</f>
        <v>Category03</v>
      </c>
      <c r="I402" s="20" t="str">
        <f>VLOOKUP(inputdata!$B402,MasterData[],4,TRUE)</f>
        <v>No.</v>
      </c>
      <c r="J402" s="21">
        <f>VLOOKUP(inputdata!$B402,MasterData[],5,TRUE)</f>
        <v>7</v>
      </c>
      <c r="K402" s="21">
        <f>VLOOKUP(inputdata!$B402,MasterData[],6,TRUE)</f>
        <v>8.33</v>
      </c>
      <c r="L402" s="21">
        <f>inputdata!$J402*inputdata!$C402</f>
        <v>49</v>
      </c>
      <c r="M402" s="21">
        <f>inputdata!$K402*inputdata!$C402*(1-inputdata!$F402)</f>
        <v>58.31</v>
      </c>
      <c r="N402" s="22">
        <f>DAY(inputdata!$A402)</f>
        <v>13</v>
      </c>
      <c r="O402" s="22" t="str">
        <f>TEXT(inputdata!$A402,"mmm")</f>
        <v>Jul</v>
      </c>
      <c r="P402" s="22">
        <f>YEAR(inputdata!$A402)</f>
        <v>2022</v>
      </c>
    </row>
    <row r="403" spans="1:16" x14ac:dyDescent="0.25">
      <c r="A403" s="24">
        <v>44756</v>
      </c>
      <c r="B403" s="14" t="s">
        <v>48</v>
      </c>
      <c r="C403" s="15">
        <v>9</v>
      </c>
      <c r="D403" s="15" t="s">
        <v>12</v>
      </c>
      <c r="E403" s="15" t="s">
        <v>8</v>
      </c>
      <c r="F403" s="16">
        <v>0</v>
      </c>
      <c r="G403" s="17" t="str">
        <f>VLOOKUP(inputdata!$B403,MasterData[],2,TRUE)</f>
        <v>Product33</v>
      </c>
      <c r="H403" s="17" t="str">
        <f>VLOOKUP(inputdata!$B403,MasterData[],3,TRUE)</f>
        <v>Category04</v>
      </c>
      <c r="I403" s="17" t="str">
        <f>VLOOKUP(inputdata!$B403,MasterData[],4,TRUE)</f>
        <v>Kg</v>
      </c>
      <c r="J403" s="18">
        <f>VLOOKUP(inputdata!$B403,MasterData[],5,TRUE)</f>
        <v>95</v>
      </c>
      <c r="K403" s="18">
        <f>VLOOKUP(inputdata!$B403,MasterData[],6,TRUE)</f>
        <v>119.7</v>
      </c>
      <c r="L403" s="18">
        <f>inputdata!$J403*inputdata!$C403</f>
        <v>855</v>
      </c>
      <c r="M403" s="18">
        <f>inputdata!$K403*inputdata!$C403*(1-inputdata!$F403)</f>
        <v>1077.3</v>
      </c>
      <c r="N403" s="19">
        <f>DAY(inputdata!$A403)</f>
        <v>14</v>
      </c>
      <c r="O403" s="19" t="str">
        <f>TEXT(inputdata!$A403,"mmm")</f>
        <v>Jul</v>
      </c>
      <c r="P403" s="19">
        <f>YEAR(inputdata!$A403)</f>
        <v>2022</v>
      </c>
    </row>
    <row r="404" spans="1:16" x14ac:dyDescent="0.25">
      <c r="A404" s="24">
        <v>44757</v>
      </c>
      <c r="B404" s="14" t="s">
        <v>13</v>
      </c>
      <c r="C404" s="15">
        <v>2</v>
      </c>
      <c r="D404" s="15" t="s">
        <v>8</v>
      </c>
      <c r="E404" s="15" t="s">
        <v>8</v>
      </c>
      <c r="F404" s="16">
        <v>0</v>
      </c>
      <c r="G404" s="20" t="str">
        <f>VLOOKUP(inputdata!$B404,MasterData[],2,TRUE)</f>
        <v>Product04</v>
      </c>
      <c r="H404" s="20" t="str">
        <f>VLOOKUP(inputdata!$B404,MasterData[],3,TRUE)</f>
        <v>Category01</v>
      </c>
      <c r="I404" s="20" t="str">
        <f>VLOOKUP(inputdata!$B404,MasterData[],4,TRUE)</f>
        <v>Lt</v>
      </c>
      <c r="J404" s="21">
        <f>VLOOKUP(inputdata!$B404,MasterData[],5,TRUE)</f>
        <v>44</v>
      </c>
      <c r="K404" s="21">
        <f>VLOOKUP(inputdata!$B404,MasterData[],6,TRUE)</f>
        <v>48.84</v>
      </c>
      <c r="L404" s="21">
        <f>inputdata!$J404*inputdata!$C404</f>
        <v>88</v>
      </c>
      <c r="M404" s="21">
        <f>inputdata!$K404*inputdata!$C404*(1-inputdata!$F404)</f>
        <v>97.68</v>
      </c>
      <c r="N404" s="22">
        <f>DAY(inputdata!$A404)</f>
        <v>15</v>
      </c>
      <c r="O404" s="22" t="str">
        <f>TEXT(inputdata!$A404,"mmm")</f>
        <v>Jul</v>
      </c>
      <c r="P404" s="22">
        <f>YEAR(inputdata!$A404)</f>
        <v>2022</v>
      </c>
    </row>
    <row r="405" spans="1:16" x14ac:dyDescent="0.25">
      <c r="A405" s="24">
        <v>44759</v>
      </c>
      <c r="B405" s="14" t="s">
        <v>51</v>
      </c>
      <c r="C405" s="15">
        <v>8</v>
      </c>
      <c r="D405" s="15" t="s">
        <v>8</v>
      </c>
      <c r="E405" s="15" t="s">
        <v>10</v>
      </c>
      <c r="F405" s="16">
        <v>0</v>
      </c>
      <c r="G405" s="17" t="str">
        <f>VLOOKUP(inputdata!$B405,MasterData[],2,TRUE)</f>
        <v>Product41</v>
      </c>
      <c r="H405" s="17" t="str">
        <f>VLOOKUP(inputdata!$B405,MasterData[],3,TRUE)</f>
        <v>Category05</v>
      </c>
      <c r="I405" s="17" t="str">
        <f>VLOOKUP(inputdata!$B405,MasterData[],4,TRUE)</f>
        <v>Ft</v>
      </c>
      <c r="J405" s="18">
        <f>VLOOKUP(inputdata!$B405,MasterData[],5,TRUE)</f>
        <v>138</v>
      </c>
      <c r="K405" s="18">
        <f>VLOOKUP(inputdata!$B405,MasterData[],6,TRUE)</f>
        <v>173.88</v>
      </c>
      <c r="L405" s="18">
        <f>inputdata!$J405*inputdata!$C405</f>
        <v>1104</v>
      </c>
      <c r="M405" s="18">
        <f>inputdata!$K405*inputdata!$C405*(1-inputdata!$F405)</f>
        <v>1391.04</v>
      </c>
      <c r="N405" s="19">
        <f>DAY(inputdata!$A405)</f>
        <v>17</v>
      </c>
      <c r="O405" s="19" t="str">
        <f>TEXT(inputdata!$A405,"mmm")</f>
        <v>Jul</v>
      </c>
      <c r="P405" s="19">
        <f>YEAR(inputdata!$A405)</f>
        <v>2022</v>
      </c>
    </row>
    <row r="406" spans="1:16" x14ac:dyDescent="0.25">
      <c r="A406" s="24">
        <v>44760</v>
      </c>
      <c r="B406" s="14" t="s">
        <v>30</v>
      </c>
      <c r="C406" s="15">
        <v>12</v>
      </c>
      <c r="D406" s="15" t="s">
        <v>12</v>
      </c>
      <c r="E406" s="15" t="s">
        <v>8</v>
      </c>
      <c r="F406" s="16">
        <v>0</v>
      </c>
      <c r="G406" s="20" t="str">
        <f>VLOOKUP(inputdata!$B406,MasterData[],2,TRUE)</f>
        <v>Product10</v>
      </c>
      <c r="H406" s="20" t="str">
        <f>VLOOKUP(inputdata!$B406,MasterData[],3,TRUE)</f>
        <v>Category02</v>
      </c>
      <c r="I406" s="20" t="str">
        <f>VLOOKUP(inputdata!$B406,MasterData[],4,TRUE)</f>
        <v>Ft</v>
      </c>
      <c r="J406" s="21">
        <f>VLOOKUP(inputdata!$B406,MasterData[],5,TRUE)</f>
        <v>148</v>
      </c>
      <c r="K406" s="21">
        <f>VLOOKUP(inputdata!$B406,MasterData[],6,TRUE)</f>
        <v>164.28</v>
      </c>
      <c r="L406" s="21">
        <f>inputdata!$J406*inputdata!$C406</f>
        <v>1776</v>
      </c>
      <c r="M406" s="21">
        <f>inputdata!$K406*inputdata!$C406*(1-inputdata!$F406)</f>
        <v>1971.3600000000001</v>
      </c>
      <c r="N406" s="22">
        <f>DAY(inputdata!$A406)</f>
        <v>18</v>
      </c>
      <c r="O406" s="22" t="str">
        <f>TEXT(inputdata!$A406,"mmm")</f>
        <v>Jul</v>
      </c>
      <c r="P406" s="22">
        <f>YEAR(inputdata!$A406)</f>
        <v>2022</v>
      </c>
    </row>
    <row r="407" spans="1:16" x14ac:dyDescent="0.25">
      <c r="A407" s="24">
        <v>44762</v>
      </c>
      <c r="B407" s="14" t="s">
        <v>20</v>
      </c>
      <c r="C407" s="15">
        <v>8</v>
      </c>
      <c r="D407" s="15" t="s">
        <v>7</v>
      </c>
      <c r="E407" s="15" t="s">
        <v>8</v>
      </c>
      <c r="F407" s="16">
        <v>0</v>
      </c>
      <c r="G407" s="17" t="str">
        <f>VLOOKUP(inputdata!$B407,MasterData[],2,TRUE)</f>
        <v>Product42</v>
      </c>
      <c r="H407" s="17" t="str">
        <f>VLOOKUP(inputdata!$B407,MasterData[],3,TRUE)</f>
        <v>Category05</v>
      </c>
      <c r="I407" s="17" t="str">
        <f>VLOOKUP(inputdata!$B407,MasterData[],4,TRUE)</f>
        <v>Ft</v>
      </c>
      <c r="J407" s="18">
        <f>VLOOKUP(inputdata!$B407,MasterData[],5,TRUE)</f>
        <v>120</v>
      </c>
      <c r="K407" s="18">
        <f>VLOOKUP(inputdata!$B407,MasterData[],6,TRUE)</f>
        <v>162</v>
      </c>
      <c r="L407" s="18">
        <f>inputdata!$J407*inputdata!$C407</f>
        <v>960</v>
      </c>
      <c r="M407" s="18">
        <f>inputdata!$K407*inputdata!$C407*(1-inputdata!$F407)</f>
        <v>1296</v>
      </c>
      <c r="N407" s="19">
        <f>DAY(inputdata!$A407)</f>
        <v>20</v>
      </c>
      <c r="O407" s="19" t="str">
        <f>TEXT(inputdata!$A407,"mmm")</f>
        <v>Jul</v>
      </c>
      <c r="P407" s="19">
        <f>YEAR(inputdata!$A407)</f>
        <v>2022</v>
      </c>
    </row>
    <row r="408" spans="1:16" x14ac:dyDescent="0.25">
      <c r="A408" s="24">
        <v>44764</v>
      </c>
      <c r="B408" s="14" t="s">
        <v>23</v>
      </c>
      <c r="C408" s="15">
        <v>6</v>
      </c>
      <c r="D408" s="15" t="s">
        <v>12</v>
      </c>
      <c r="E408" s="15" t="s">
        <v>10</v>
      </c>
      <c r="F408" s="16">
        <v>0</v>
      </c>
      <c r="G408" s="20" t="str">
        <f>VLOOKUP(inputdata!$B408,MasterData[],2,TRUE)</f>
        <v>Product34</v>
      </c>
      <c r="H408" s="20" t="str">
        <f>VLOOKUP(inputdata!$B408,MasterData[],3,TRUE)</f>
        <v>Category04</v>
      </c>
      <c r="I408" s="20" t="str">
        <f>VLOOKUP(inputdata!$B408,MasterData[],4,TRUE)</f>
        <v>Lt</v>
      </c>
      <c r="J408" s="21">
        <f>VLOOKUP(inputdata!$B408,MasterData[],5,TRUE)</f>
        <v>55</v>
      </c>
      <c r="K408" s="21">
        <f>VLOOKUP(inputdata!$B408,MasterData[],6,TRUE)</f>
        <v>58.3</v>
      </c>
      <c r="L408" s="21">
        <f>inputdata!$J408*inputdata!$C408</f>
        <v>330</v>
      </c>
      <c r="M408" s="21">
        <f>inputdata!$K408*inputdata!$C408*(1-inputdata!$F408)</f>
        <v>349.79999999999995</v>
      </c>
      <c r="N408" s="22">
        <f>DAY(inputdata!$A408)</f>
        <v>22</v>
      </c>
      <c r="O408" s="22" t="str">
        <f>TEXT(inputdata!$A408,"mmm")</f>
        <v>Jul</v>
      </c>
      <c r="P408" s="22">
        <f>YEAR(inputdata!$A408)</f>
        <v>2022</v>
      </c>
    </row>
    <row r="409" spans="1:16" x14ac:dyDescent="0.25">
      <c r="A409" s="24">
        <v>44765</v>
      </c>
      <c r="B409" s="14" t="s">
        <v>40</v>
      </c>
      <c r="C409" s="15">
        <v>2</v>
      </c>
      <c r="D409" s="15" t="s">
        <v>8</v>
      </c>
      <c r="E409" s="15" t="s">
        <v>8</v>
      </c>
      <c r="F409" s="16">
        <v>0</v>
      </c>
      <c r="G409" s="17" t="str">
        <f>VLOOKUP(inputdata!$B409,MasterData[],2,TRUE)</f>
        <v>Product18</v>
      </c>
      <c r="H409" s="17" t="str">
        <f>VLOOKUP(inputdata!$B409,MasterData[],3,TRUE)</f>
        <v>Category02</v>
      </c>
      <c r="I409" s="17" t="str">
        <f>VLOOKUP(inputdata!$B409,MasterData[],4,TRUE)</f>
        <v>No.</v>
      </c>
      <c r="J409" s="18">
        <f>VLOOKUP(inputdata!$B409,MasterData[],5,TRUE)</f>
        <v>37</v>
      </c>
      <c r="K409" s="18">
        <f>VLOOKUP(inputdata!$B409,MasterData[],6,TRUE)</f>
        <v>49.21</v>
      </c>
      <c r="L409" s="18">
        <f>inputdata!$J409*inputdata!$C409</f>
        <v>74</v>
      </c>
      <c r="M409" s="18">
        <f>inputdata!$K409*inputdata!$C409*(1-inputdata!$F409)</f>
        <v>98.42</v>
      </c>
      <c r="N409" s="19">
        <f>DAY(inputdata!$A409)</f>
        <v>23</v>
      </c>
      <c r="O409" s="19" t="str">
        <f>TEXT(inputdata!$A409,"mmm")</f>
        <v>Jul</v>
      </c>
      <c r="P409" s="19">
        <f>YEAR(inputdata!$A409)</f>
        <v>2022</v>
      </c>
    </row>
    <row r="410" spans="1:16" x14ac:dyDescent="0.25">
      <c r="A410" s="24">
        <v>44766</v>
      </c>
      <c r="B410" s="14" t="s">
        <v>25</v>
      </c>
      <c r="C410" s="15">
        <v>14</v>
      </c>
      <c r="D410" s="15" t="s">
        <v>12</v>
      </c>
      <c r="E410" s="15" t="s">
        <v>10</v>
      </c>
      <c r="F410" s="16">
        <v>0</v>
      </c>
      <c r="G410" s="20" t="str">
        <f>VLOOKUP(inputdata!$B410,MasterData[],2,TRUE)</f>
        <v>Product06</v>
      </c>
      <c r="H410" s="20" t="str">
        <f>VLOOKUP(inputdata!$B410,MasterData[],3,TRUE)</f>
        <v>Category01</v>
      </c>
      <c r="I410" s="20" t="str">
        <f>VLOOKUP(inputdata!$B410,MasterData[],4,TRUE)</f>
        <v>Kg</v>
      </c>
      <c r="J410" s="21">
        <f>VLOOKUP(inputdata!$B410,MasterData[],5,TRUE)</f>
        <v>75</v>
      </c>
      <c r="K410" s="21">
        <f>VLOOKUP(inputdata!$B410,MasterData[],6,TRUE)</f>
        <v>85.5</v>
      </c>
      <c r="L410" s="21">
        <f>inputdata!$J410*inputdata!$C410</f>
        <v>1050</v>
      </c>
      <c r="M410" s="21">
        <f>inputdata!$K410*inputdata!$C410*(1-inputdata!$F410)</f>
        <v>1197</v>
      </c>
      <c r="N410" s="22">
        <f>DAY(inputdata!$A410)</f>
        <v>24</v>
      </c>
      <c r="O410" s="22" t="str">
        <f>TEXT(inputdata!$A410,"mmm")</f>
        <v>Jul</v>
      </c>
      <c r="P410" s="22">
        <f>YEAR(inputdata!$A410)</f>
        <v>2022</v>
      </c>
    </row>
    <row r="411" spans="1:16" x14ac:dyDescent="0.25">
      <c r="A411" s="24">
        <v>44766</v>
      </c>
      <c r="B411" s="14" t="s">
        <v>36</v>
      </c>
      <c r="C411" s="15">
        <v>1</v>
      </c>
      <c r="D411" s="15" t="s">
        <v>8</v>
      </c>
      <c r="E411" s="15" t="s">
        <v>8</v>
      </c>
      <c r="F411" s="16">
        <v>0</v>
      </c>
      <c r="G411" s="17" t="str">
        <f>VLOOKUP(inputdata!$B411,MasterData[],2,TRUE)</f>
        <v>Product27</v>
      </c>
      <c r="H411" s="17" t="str">
        <f>VLOOKUP(inputdata!$B411,MasterData[],3,TRUE)</f>
        <v>Category04</v>
      </c>
      <c r="I411" s="17" t="str">
        <f>VLOOKUP(inputdata!$B411,MasterData[],4,TRUE)</f>
        <v>Lt</v>
      </c>
      <c r="J411" s="18">
        <f>VLOOKUP(inputdata!$B411,MasterData[],5,TRUE)</f>
        <v>48</v>
      </c>
      <c r="K411" s="18">
        <f>VLOOKUP(inputdata!$B411,MasterData[],6,TRUE)</f>
        <v>57.120000000000005</v>
      </c>
      <c r="L411" s="18">
        <f>inputdata!$J411*inputdata!$C411</f>
        <v>48</v>
      </c>
      <c r="M411" s="18">
        <f>inputdata!$K411*inputdata!$C411*(1-inputdata!$F411)</f>
        <v>57.120000000000005</v>
      </c>
      <c r="N411" s="19">
        <f>DAY(inputdata!$A411)</f>
        <v>24</v>
      </c>
      <c r="O411" s="19" t="str">
        <f>TEXT(inputdata!$A411,"mmm")</f>
        <v>Jul</v>
      </c>
      <c r="P411" s="19">
        <f>YEAR(inputdata!$A411)</f>
        <v>2022</v>
      </c>
    </row>
    <row r="412" spans="1:16" x14ac:dyDescent="0.25">
      <c r="A412" s="24">
        <v>44767</v>
      </c>
      <c r="B412" s="14" t="s">
        <v>21</v>
      </c>
      <c r="C412" s="15">
        <v>2</v>
      </c>
      <c r="D412" s="15" t="s">
        <v>12</v>
      </c>
      <c r="E412" s="15" t="s">
        <v>10</v>
      </c>
      <c r="F412" s="16">
        <v>0</v>
      </c>
      <c r="G412" s="20" t="str">
        <f>VLOOKUP(inputdata!$B412,MasterData[],2,TRUE)</f>
        <v>Product44</v>
      </c>
      <c r="H412" s="20" t="str">
        <f>VLOOKUP(inputdata!$B412,MasterData[],3,TRUE)</f>
        <v>Category05</v>
      </c>
      <c r="I412" s="20" t="str">
        <f>VLOOKUP(inputdata!$B412,MasterData[],4,TRUE)</f>
        <v>Kg</v>
      </c>
      <c r="J412" s="21">
        <f>VLOOKUP(inputdata!$B412,MasterData[],5,TRUE)</f>
        <v>76</v>
      </c>
      <c r="K412" s="21">
        <f>VLOOKUP(inputdata!$B412,MasterData[],6,TRUE)</f>
        <v>82.08</v>
      </c>
      <c r="L412" s="21">
        <f>inputdata!$J412*inputdata!$C412</f>
        <v>152</v>
      </c>
      <c r="M412" s="21">
        <f>inputdata!$K412*inputdata!$C412*(1-inputdata!$F412)</f>
        <v>164.16</v>
      </c>
      <c r="N412" s="22">
        <f>DAY(inputdata!$A412)</f>
        <v>25</v>
      </c>
      <c r="O412" s="22" t="str">
        <f>TEXT(inputdata!$A412,"mmm")</f>
        <v>Jul</v>
      </c>
      <c r="P412" s="22">
        <f>YEAR(inputdata!$A412)</f>
        <v>2022</v>
      </c>
    </row>
    <row r="413" spans="1:16" x14ac:dyDescent="0.25">
      <c r="A413" s="24">
        <v>44767</v>
      </c>
      <c r="B413" s="14" t="s">
        <v>49</v>
      </c>
      <c r="C413" s="15">
        <v>12</v>
      </c>
      <c r="D413" s="15" t="s">
        <v>12</v>
      </c>
      <c r="E413" s="15" t="s">
        <v>10</v>
      </c>
      <c r="F413" s="16">
        <v>0</v>
      </c>
      <c r="G413" s="17" t="str">
        <f>VLOOKUP(inputdata!$B413,MasterData[],2,TRUE)</f>
        <v>Product17</v>
      </c>
      <c r="H413" s="17" t="str">
        <f>VLOOKUP(inputdata!$B413,MasterData[],3,TRUE)</f>
        <v>Category02</v>
      </c>
      <c r="I413" s="17" t="str">
        <f>VLOOKUP(inputdata!$B413,MasterData[],4,TRUE)</f>
        <v>Ft</v>
      </c>
      <c r="J413" s="18">
        <f>VLOOKUP(inputdata!$B413,MasterData[],5,TRUE)</f>
        <v>134</v>
      </c>
      <c r="K413" s="18">
        <f>VLOOKUP(inputdata!$B413,MasterData[],6,TRUE)</f>
        <v>156.78</v>
      </c>
      <c r="L413" s="18">
        <f>inputdata!$J413*inputdata!$C413</f>
        <v>1608</v>
      </c>
      <c r="M413" s="18">
        <f>inputdata!$K413*inputdata!$C413*(1-inputdata!$F413)</f>
        <v>1881.3600000000001</v>
      </c>
      <c r="N413" s="19">
        <f>DAY(inputdata!$A413)</f>
        <v>25</v>
      </c>
      <c r="O413" s="19" t="str">
        <f>TEXT(inputdata!$A413,"mmm")</f>
        <v>Jul</v>
      </c>
      <c r="P413" s="19">
        <f>YEAR(inputdata!$A413)</f>
        <v>2022</v>
      </c>
    </row>
    <row r="414" spans="1:16" x14ac:dyDescent="0.25">
      <c r="A414" s="24">
        <v>44767</v>
      </c>
      <c r="B414" s="14" t="s">
        <v>16</v>
      </c>
      <c r="C414" s="15">
        <v>13</v>
      </c>
      <c r="D414" s="15" t="s">
        <v>8</v>
      </c>
      <c r="E414" s="15" t="s">
        <v>10</v>
      </c>
      <c r="F414" s="16">
        <v>0</v>
      </c>
      <c r="G414" s="20" t="str">
        <f>VLOOKUP(inputdata!$B414,MasterData[],2,TRUE)</f>
        <v>Product03</v>
      </c>
      <c r="H414" s="20" t="str">
        <f>VLOOKUP(inputdata!$B414,MasterData[],3,TRUE)</f>
        <v>Category01</v>
      </c>
      <c r="I414" s="20" t="str">
        <f>VLOOKUP(inputdata!$B414,MasterData[],4,TRUE)</f>
        <v>Kg</v>
      </c>
      <c r="J414" s="21">
        <f>VLOOKUP(inputdata!$B414,MasterData[],5,TRUE)</f>
        <v>71</v>
      </c>
      <c r="K414" s="21">
        <f>VLOOKUP(inputdata!$B414,MasterData[],6,TRUE)</f>
        <v>80.94</v>
      </c>
      <c r="L414" s="21">
        <f>inputdata!$J414*inputdata!$C414</f>
        <v>923</v>
      </c>
      <c r="M414" s="21">
        <f>inputdata!$K414*inputdata!$C414*(1-inputdata!$F414)</f>
        <v>1052.22</v>
      </c>
      <c r="N414" s="22">
        <f>DAY(inputdata!$A414)</f>
        <v>25</v>
      </c>
      <c r="O414" s="22" t="str">
        <f>TEXT(inputdata!$A414,"mmm")</f>
        <v>Jul</v>
      </c>
      <c r="P414" s="22">
        <f>YEAR(inputdata!$A414)</f>
        <v>2022</v>
      </c>
    </row>
    <row r="415" spans="1:16" x14ac:dyDescent="0.25">
      <c r="A415" s="24">
        <v>44768</v>
      </c>
      <c r="B415" s="14" t="s">
        <v>16</v>
      </c>
      <c r="C415" s="15">
        <v>10</v>
      </c>
      <c r="D415" s="15" t="s">
        <v>8</v>
      </c>
      <c r="E415" s="15" t="s">
        <v>8</v>
      </c>
      <c r="F415" s="16">
        <v>0</v>
      </c>
      <c r="G415" s="17" t="str">
        <f>VLOOKUP(inputdata!$B415,MasterData[],2,TRUE)</f>
        <v>Product03</v>
      </c>
      <c r="H415" s="17" t="str">
        <f>VLOOKUP(inputdata!$B415,MasterData[],3,TRUE)</f>
        <v>Category01</v>
      </c>
      <c r="I415" s="17" t="str">
        <f>VLOOKUP(inputdata!$B415,MasterData[],4,TRUE)</f>
        <v>Kg</v>
      </c>
      <c r="J415" s="18">
        <f>VLOOKUP(inputdata!$B415,MasterData[],5,TRUE)</f>
        <v>71</v>
      </c>
      <c r="K415" s="18">
        <f>VLOOKUP(inputdata!$B415,MasterData[],6,TRUE)</f>
        <v>80.94</v>
      </c>
      <c r="L415" s="18">
        <f>inputdata!$J415*inputdata!$C415</f>
        <v>710</v>
      </c>
      <c r="M415" s="18">
        <f>inputdata!$K415*inputdata!$C415*(1-inputdata!$F415)</f>
        <v>809.4</v>
      </c>
      <c r="N415" s="19">
        <f>DAY(inputdata!$A415)</f>
        <v>26</v>
      </c>
      <c r="O415" s="19" t="str">
        <f>TEXT(inputdata!$A415,"mmm")</f>
        <v>Jul</v>
      </c>
      <c r="P415" s="19">
        <f>YEAR(inputdata!$A415)</f>
        <v>2022</v>
      </c>
    </row>
    <row r="416" spans="1:16" x14ac:dyDescent="0.25">
      <c r="A416" s="24">
        <v>44768</v>
      </c>
      <c r="B416" s="14" t="s">
        <v>52</v>
      </c>
      <c r="C416" s="15">
        <v>1</v>
      </c>
      <c r="D416" s="15" t="s">
        <v>8</v>
      </c>
      <c r="E416" s="15" t="s">
        <v>10</v>
      </c>
      <c r="F416" s="16">
        <v>0</v>
      </c>
      <c r="G416" s="20" t="str">
        <f>VLOOKUP(inputdata!$B416,MasterData[],2,TRUE)</f>
        <v>Product26</v>
      </c>
      <c r="H416" s="20" t="str">
        <f>VLOOKUP(inputdata!$B416,MasterData[],3,TRUE)</f>
        <v>Category04</v>
      </c>
      <c r="I416" s="20" t="str">
        <f>VLOOKUP(inputdata!$B416,MasterData[],4,TRUE)</f>
        <v>No.</v>
      </c>
      <c r="J416" s="21">
        <f>VLOOKUP(inputdata!$B416,MasterData[],5,TRUE)</f>
        <v>18</v>
      </c>
      <c r="K416" s="21">
        <f>VLOOKUP(inputdata!$B416,MasterData[],6,TRUE)</f>
        <v>24.66</v>
      </c>
      <c r="L416" s="21">
        <f>inputdata!$J416*inputdata!$C416</f>
        <v>18</v>
      </c>
      <c r="M416" s="21">
        <f>inputdata!$K416*inputdata!$C416*(1-inputdata!$F416)</f>
        <v>24.66</v>
      </c>
      <c r="N416" s="22">
        <f>DAY(inputdata!$A416)</f>
        <v>26</v>
      </c>
      <c r="O416" s="22" t="str">
        <f>TEXT(inputdata!$A416,"mmm")</f>
        <v>Jul</v>
      </c>
      <c r="P416" s="22">
        <f>YEAR(inputdata!$A416)</f>
        <v>2022</v>
      </c>
    </row>
    <row r="417" spans="1:16" x14ac:dyDescent="0.25">
      <c r="A417" s="24">
        <v>44776</v>
      </c>
      <c r="B417" s="14" t="s">
        <v>45</v>
      </c>
      <c r="C417" s="15">
        <v>5</v>
      </c>
      <c r="D417" s="15" t="s">
        <v>12</v>
      </c>
      <c r="E417" s="15" t="s">
        <v>10</v>
      </c>
      <c r="F417" s="16">
        <v>0</v>
      </c>
      <c r="G417" s="17" t="str">
        <f>VLOOKUP(inputdata!$B417,MasterData[],2,TRUE)</f>
        <v>Product12</v>
      </c>
      <c r="H417" s="17" t="str">
        <f>VLOOKUP(inputdata!$B417,MasterData[],3,TRUE)</f>
        <v>Category02</v>
      </c>
      <c r="I417" s="17" t="str">
        <f>VLOOKUP(inputdata!$B417,MasterData[],4,TRUE)</f>
        <v>Kg</v>
      </c>
      <c r="J417" s="18">
        <f>VLOOKUP(inputdata!$B417,MasterData[],5,TRUE)</f>
        <v>73</v>
      </c>
      <c r="K417" s="18">
        <f>VLOOKUP(inputdata!$B417,MasterData[],6,TRUE)</f>
        <v>94.17</v>
      </c>
      <c r="L417" s="18">
        <f>inputdata!$J417*inputdata!$C417</f>
        <v>365</v>
      </c>
      <c r="M417" s="18">
        <f>inputdata!$K417*inputdata!$C417*(1-inputdata!$F417)</f>
        <v>470.85</v>
      </c>
      <c r="N417" s="19">
        <f>DAY(inputdata!$A417)</f>
        <v>3</v>
      </c>
      <c r="O417" s="19" t="str">
        <f>TEXT(inputdata!$A417,"mmm")</f>
        <v>Aug</v>
      </c>
      <c r="P417" s="19">
        <f>YEAR(inputdata!$A417)</f>
        <v>2022</v>
      </c>
    </row>
    <row r="418" spans="1:16" x14ac:dyDescent="0.25">
      <c r="A418" s="24">
        <v>44779</v>
      </c>
      <c r="B418" s="14" t="s">
        <v>31</v>
      </c>
      <c r="C418" s="15">
        <v>9</v>
      </c>
      <c r="D418" s="15" t="s">
        <v>8</v>
      </c>
      <c r="E418" s="15" t="s">
        <v>8</v>
      </c>
      <c r="F418" s="16">
        <v>0</v>
      </c>
      <c r="G418" s="20" t="str">
        <f>VLOOKUP(inputdata!$B418,MasterData[],2,TRUE)</f>
        <v>Product16</v>
      </c>
      <c r="H418" s="20" t="str">
        <f>VLOOKUP(inputdata!$B418,MasterData[],3,TRUE)</f>
        <v>Category02</v>
      </c>
      <c r="I418" s="20" t="str">
        <f>VLOOKUP(inputdata!$B418,MasterData[],4,TRUE)</f>
        <v>No.</v>
      </c>
      <c r="J418" s="21">
        <f>VLOOKUP(inputdata!$B418,MasterData[],5,TRUE)</f>
        <v>13</v>
      </c>
      <c r="K418" s="21">
        <f>VLOOKUP(inputdata!$B418,MasterData[],6,TRUE)</f>
        <v>16.64</v>
      </c>
      <c r="L418" s="21">
        <f>inputdata!$J418*inputdata!$C418</f>
        <v>117</v>
      </c>
      <c r="M418" s="21">
        <f>inputdata!$K418*inputdata!$C418*(1-inputdata!$F418)</f>
        <v>149.76</v>
      </c>
      <c r="N418" s="22">
        <f>DAY(inputdata!$A418)</f>
        <v>6</v>
      </c>
      <c r="O418" s="22" t="str">
        <f>TEXT(inputdata!$A418,"mmm")</f>
        <v>Aug</v>
      </c>
      <c r="P418" s="22">
        <f>YEAR(inputdata!$A418)</f>
        <v>2022</v>
      </c>
    </row>
    <row r="419" spans="1:16" x14ac:dyDescent="0.25">
      <c r="A419" s="24">
        <v>44781</v>
      </c>
      <c r="B419" s="14" t="s">
        <v>31</v>
      </c>
      <c r="C419" s="15">
        <v>2</v>
      </c>
      <c r="D419" s="15" t="s">
        <v>12</v>
      </c>
      <c r="E419" s="15" t="s">
        <v>8</v>
      </c>
      <c r="F419" s="16">
        <v>0</v>
      </c>
      <c r="G419" s="17" t="str">
        <f>VLOOKUP(inputdata!$B419,MasterData[],2,TRUE)</f>
        <v>Product16</v>
      </c>
      <c r="H419" s="17" t="str">
        <f>VLOOKUP(inputdata!$B419,MasterData[],3,TRUE)</f>
        <v>Category02</v>
      </c>
      <c r="I419" s="17" t="str">
        <f>VLOOKUP(inputdata!$B419,MasterData[],4,TRUE)</f>
        <v>No.</v>
      </c>
      <c r="J419" s="18">
        <f>VLOOKUP(inputdata!$B419,MasterData[],5,TRUE)</f>
        <v>13</v>
      </c>
      <c r="K419" s="18">
        <f>VLOOKUP(inputdata!$B419,MasterData[],6,TRUE)</f>
        <v>16.64</v>
      </c>
      <c r="L419" s="18">
        <f>inputdata!$J419*inputdata!$C419</f>
        <v>26</v>
      </c>
      <c r="M419" s="18">
        <f>inputdata!$K419*inputdata!$C419*(1-inputdata!$F419)</f>
        <v>33.28</v>
      </c>
      <c r="N419" s="19">
        <f>DAY(inputdata!$A419)</f>
        <v>8</v>
      </c>
      <c r="O419" s="19" t="str">
        <f>TEXT(inputdata!$A419,"mmm")</f>
        <v>Aug</v>
      </c>
      <c r="P419" s="19">
        <f>YEAR(inputdata!$A419)</f>
        <v>2022</v>
      </c>
    </row>
    <row r="420" spans="1:16" x14ac:dyDescent="0.25">
      <c r="A420" s="24">
        <v>44781</v>
      </c>
      <c r="B420" s="14" t="s">
        <v>28</v>
      </c>
      <c r="C420" s="15">
        <v>12</v>
      </c>
      <c r="D420" s="15" t="s">
        <v>12</v>
      </c>
      <c r="E420" s="15" t="s">
        <v>10</v>
      </c>
      <c r="F420" s="16">
        <v>0</v>
      </c>
      <c r="G420" s="20" t="str">
        <f>VLOOKUP(inputdata!$B420,MasterData[],2,TRUE)</f>
        <v>Product32</v>
      </c>
      <c r="H420" s="20" t="str">
        <f>VLOOKUP(inputdata!$B420,MasterData[],3,TRUE)</f>
        <v>Category04</v>
      </c>
      <c r="I420" s="20" t="str">
        <f>VLOOKUP(inputdata!$B420,MasterData[],4,TRUE)</f>
        <v>Kg</v>
      </c>
      <c r="J420" s="21">
        <f>VLOOKUP(inputdata!$B420,MasterData[],5,TRUE)</f>
        <v>89</v>
      </c>
      <c r="K420" s="21">
        <f>VLOOKUP(inputdata!$B420,MasterData[],6,TRUE)</f>
        <v>117.48</v>
      </c>
      <c r="L420" s="21">
        <f>inputdata!$J420*inputdata!$C420</f>
        <v>1068</v>
      </c>
      <c r="M420" s="21">
        <f>inputdata!$K420*inputdata!$C420*(1-inputdata!$F420)</f>
        <v>1409.76</v>
      </c>
      <c r="N420" s="22">
        <f>DAY(inputdata!$A420)</f>
        <v>8</v>
      </c>
      <c r="O420" s="22" t="str">
        <f>TEXT(inputdata!$A420,"mmm")</f>
        <v>Aug</v>
      </c>
      <c r="P420" s="22">
        <f>YEAR(inputdata!$A420)</f>
        <v>2022</v>
      </c>
    </row>
    <row r="421" spans="1:16" x14ac:dyDescent="0.25">
      <c r="A421" s="24">
        <v>44781</v>
      </c>
      <c r="B421" s="14" t="s">
        <v>42</v>
      </c>
      <c r="C421" s="15">
        <v>11</v>
      </c>
      <c r="D421" s="15" t="s">
        <v>12</v>
      </c>
      <c r="E421" s="15" t="s">
        <v>10</v>
      </c>
      <c r="F421" s="16">
        <v>0</v>
      </c>
      <c r="G421" s="17" t="str">
        <f>VLOOKUP(inputdata!$B421,MasterData[],2,TRUE)</f>
        <v>Product21</v>
      </c>
      <c r="H421" s="17" t="str">
        <f>VLOOKUP(inputdata!$B421,MasterData[],3,TRUE)</f>
        <v>Category03</v>
      </c>
      <c r="I421" s="17" t="str">
        <f>VLOOKUP(inputdata!$B421,MasterData[],4,TRUE)</f>
        <v>Ft</v>
      </c>
      <c r="J421" s="18">
        <f>VLOOKUP(inputdata!$B421,MasterData[],5,TRUE)</f>
        <v>126</v>
      </c>
      <c r="K421" s="18">
        <f>VLOOKUP(inputdata!$B421,MasterData[],6,TRUE)</f>
        <v>162.54</v>
      </c>
      <c r="L421" s="18">
        <f>inputdata!$J421*inputdata!$C421</f>
        <v>1386</v>
      </c>
      <c r="M421" s="18">
        <f>inputdata!$K421*inputdata!$C421*(1-inputdata!$F421)</f>
        <v>1787.9399999999998</v>
      </c>
      <c r="N421" s="19">
        <f>DAY(inputdata!$A421)</f>
        <v>8</v>
      </c>
      <c r="O421" s="19" t="str">
        <f>TEXT(inputdata!$A421,"mmm")</f>
        <v>Aug</v>
      </c>
      <c r="P421" s="19">
        <f>YEAR(inputdata!$A421)</f>
        <v>2022</v>
      </c>
    </row>
    <row r="422" spans="1:16" x14ac:dyDescent="0.25">
      <c r="A422" s="24">
        <v>44787</v>
      </c>
      <c r="B422" s="14" t="s">
        <v>38</v>
      </c>
      <c r="C422" s="15">
        <v>14</v>
      </c>
      <c r="D422" s="15" t="s">
        <v>12</v>
      </c>
      <c r="E422" s="15" t="s">
        <v>10</v>
      </c>
      <c r="F422" s="16">
        <v>0</v>
      </c>
      <c r="G422" s="20" t="str">
        <f>VLOOKUP(inputdata!$B422,MasterData[],2,TRUE)</f>
        <v>Product30</v>
      </c>
      <c r="H422" s="20" t="str">
        <f>VLOOKUP(inputdata!$B422,MasterData[],3,TRUE)</f>
        <v>Category04</v>
      </c>
      <c r="I422" s="20" t="str">
        <f>VLOOKUP(inputdata!$B422,MasterData[],4,TRUE)</f>
        <v>Ft</v>
      </c>
      <c r="J422" s="21">
        <f>VLOOKUP(inputdata!$B422,MasterData[],5,TRUE)</f>
        <v>148</v>
      </c>
      <c r="K422" s="21">
        <f>VLOOKUP(inputdata!$B422,MasterData[],6,TRUE)</f>
        <v>201.28</v>
      </c>
      <c r="L422" s="21">
        <f>inputdata!$J422*inputdata!$C422</f>
        <v>2072</v>
      </c>
      <c r="M422" s="21">
        <f>inputdata!$K422*inputdata!$C422*(1-inputdata!$F422)</f>
        <v>2817.92</v>
      </c>
      <c r="N422" s="22">
        <f>DAY(inputdata!$A422)</f>
        <v>14</v>
      </c>
      <c r="O422" s="22" t="str">
        <f>TEXT(inputdata!$A422,"mmm")</f>
        <v>Aug</v>
      </c>
      <c r="P422" s="22">
        <f>YEAR(inputdata!$A422)</f>
        <v>2022</v>
      </c>
    </row>
    <row r="423" spans="1:16" x14ac:dyDescent="0.25">
      <c r="A423" s="24">
        <v>44788</v>
      </c>
      <c r="B423" s="14" t="s">
        <v>41</v>
      </c>
      <c r="C423" s="15">
        <v>10</v>
      </c>
      <c r="D423" s="15" t="s">
        <v>7</v>
      </c>
      <c r="E423" s="15" t="s">
        <v>10</v>
      </c>
      <c r="F423" s="16">
        <v>0</v>
      </c>
      <c r="G423" s="17" t="str">
        <f>VLOOKUP(inputdata!$B423,MasterData[],2,TRUE)</f>
        <v>Product11</v>
      </c>
      <c r="H423" s="17" t="str">
        <f>VLOOKUP(inputdata!$B423,MasterData[],3,TRUE)</f>
        <v>Category02</v>
      </c>
      <c r="I423" s="17" t="str">
        <f>VLOOKUP(inputdata!$B423,MasterData[],4,TRUE)</f>
        <v>Lt</v>
      </c>
      <c r="J423" s="18">
        <f>VLOOKUP(inputdata!$B423,MasterData[],5,TRUE)</f>
        <v>44</v>
      </c>
      <c r="K423" s="18">
        <f>VLOOKUP(inputdata!$B423,MasterData[],6,TRUE)</f>
        <v>48.4</v>
      </c>
      <c r="L423" s="18">
        <f>inputdata!$J423*inputdata!$C423</f>
        <v>440</v>
      </c>
      <c r="M423" s="18">
        <f>inputdata!$K423*inputdata!$C423*(1-inputdata!$F423)</f>
        <v>484</v>
      </c>
      <c r="N423" s="19">
        <f>DAY(inputdata!$A423)</f>
        <v>15</v>
      </c>
      <c r="O423" s="19" t="str">
        <f>TEXT(inputdata!$A423,"mmm")</f>
        <v>Aug</v>
      </c>
      <c r="P423" s="19">
        <f>YEAR(inputdata!$A423)</f>
        <v>2022</v>
      </c>
    </row>
    <row r="424" spans="1:16" x14ac:dyDescent="0.25">
      <c r="A424" s="24">
        <v>44788</v>
      </c>
      <c r="B424" s="14" t="s">
        <v>37</v>
      </c>
      <c r="C424" s="15">
        <v>7</v>
      </c>
      <c r="D424" s="15" t="s">
        <v>12</v>
      </c>
      <c r="E424" s="15" t="s">
        <v>8</v>
      </c>
      <c r="F424" s="16">
        <v>0</v>
      </c>
      <c r="G424" s="20" t="str">
        <f>VLOOKUP(inputdata!$B424,MasterData[],2,TRUE)</f>
        <v>Product15</v>
      </c>
      <c r="H424" s="20" t="str">
        <f>VLOOKUP(inputdata!$B424,MasterData[],3,TRUE)</f>
        <v>Category02</v>
      </c>
      <c r="I424" s="20" t="str">
        <f>VLOOKUP(inputdata!$B424,MasterData[],4,TRUE)</f>
        <v>No.</v>
      </c>
      <c r="J424" s="21">
        <f>VLOOKUP(inputdata!$B424,MasterData[],5,TRUE)</f>
        <v>12</v>
      </c>
      <c r="K424" s="21">
        <f>VLOOKUP(inputdata!$B424,MasterData[],6,TRUE)</f>
        <v>15.719999999999999</v>
      </c>
      <c r="L424" s="21">
        <f>inputdata!$J424*inputdata!$C424</f>
        <v>84</v>
      </c>
      <c r="M424" s="21">
        <f>inputdata!$K424*inputdata!$C424*(1-inputdata!$F424)</f>
        <v>110.03999999999999</v>
      </c>
      <c r="N424" s="22">
        <f>DAY(inputdata!$A424)</f>
        <v>15</v>
      </c>
      <c r="O424" s="22" t="str">
        <f>TEXT(inputdata!$A424,"mmm")</f>
        <v>Aug</v>
      </c>
      <c r="P424" s="22">
        <f>YEAR(inputdata!$A424)</f>
        <v>2022</v>
      </c>
    </row>
    <row r="425" spans="1:16" x14ac:dyDescent="0.25">
      <c r="A425" s="24">
        <v>44791</v>
      </c>
      <c r="B425" s="14" t="s">
        <v>29</v>
      </c>
      <c r="C425" s="15">
        <v>8</v>
      </c>
      <c r="D425" s="15" t="s">
        <v>8</v>
      </c>
      <c r="E425" s="15" t="s">
        <v>8</v>
      </c>
      <c r="F425" s="16">
        <v>0</v>
      </c>
      <c r="G425" s="17" t="str">
        <f>VLOOKUP(inputdata!$B425,MasterData[],2,TRUE)</f>
        <v>Product29</v>
      </c>
      <c r="H425" s="17" t="str">
        <f>VLOOKUP(inputdata!$B425,MasterData[],3,TRUE)</f>
        <v>Category04</v>
      </c>
      <c r="I425" s="17" t="str">
        <f>VLOOKUP(inputdata!$B425,MasterData[],4,TRUE)</f>
        <v>Lt</v>
      </c>
      <c r="J425" s="18">
        <f>VLOOKUP(inputdata!$B425,MasterData[],5,TRUE)</f>
        <v>47</v>
      </c>
      <c r="K425" s="18">
        <f>VLOOKUP(inputdata!$B425,MasterData[],6,TRUE)</f>
        <v>53.11</v>
      </c>
      <c r="L425" s="18">
        <f>inputdata!$J425*inputdata!$C425</f>
        <v>376</v>
      </c>
      <c r="M425" s="18">
        <f>inputdata!$K425*inputdata!$C425*(1-inputdata!$F425)</f>
        <v>424.88</v>
      </c>
      <c r="N425" s="19">
        <f>DAY(inputdata!$A425)</f>
        <v>18</v>
      </c>
      <c r="O425" s="19" t="str">
        <f>TEXT(inputdata!$A425,"mmm")</f>
        <v>Aug</v>
      </c>
      <c r="P425" s="19">
        <f>YEAR(inputdata!$A425)</f>
        <v>2022</v>
      </c>
    </row>
    <row r="426" spans="1:16" x14ac:dyDescent="0.25">
      <c r="A426" s="24">
        <v>44791</v>
      </c>
      <c r="B426" s="14" t="s">
        <v>30</v>
      </c>
      <c r="C426" s="15">
        <v>2</v>
      </c>
      <c r="D426" s="15" t="s">
        <v>8</v>
      </c>
      <c r="E426" s="15" t="s">
        <v>10</v>
      </c>
      <c r="F426" s="16">
        <v>0</v>
      </c>
      <c r="G426" s="20" t="str">
        <f>VLOOKUP(inputdata!$B426,MasterData[],2,TRUE)</f>
        <v>Product10</v>
      </c>
      <c r="H426" s="20" t="str">
        <f>VLOOKUP(inputdata!$B426,MasterData[],3,TRUE)</f>
        <v>Category02</v>
      </c>
      <c r="I426" s="20" t="str">
        <f>VLOOKUP(inputdata!$B426,MasterData[],4,TRUE)</f>
        <v>Ft</v>
      </c>
      <c r="J426" s="21">
        <f>VLOOKUP(inputdata!$B426,MasterData[],5,TRUE)</f>
        <v>148</v>
      </c>
      <c r="K426" s="21">
        <f>VLOOKUP(inputdata!$B426,MasterData[],6,TRUE)</f>
        <v>164.28</v>
      </c>
      <c r="L426" s="21">
        <f>inputdata!$J426*inputdata!$C426</f>
        <v>296</v>
      </c>
      <c r="M426" s="21">
        <f>inputdata!$K426*inputdata!$C426*(1-inputdata!$F426)</f>
        <v>328.56</v>
      </c>
      <c r="N426" s="22">
        <f>DAY(inputdata!$A426)</f>
        <v>18</v>
      </c>
      <c r="O426" s="22" t="str">
        <f>TEXT(inputdata!$A426,"mmm")</f>
        <v>Aug</v>
      </c>
      <c r="P426" s="22">
        <f>YEAR(inputdata!$A426)</f>
        <v>2022</v>
      </c>
    </row>
    <row r="427" spans="1:16" x14ac:dyDescent="0.25">
      <c r="A427" s="24">
        <v>44792</v>
      </c>
      <c r="B427" s="14" t="s">
        <v>46</v>
      </c>
      <c r="C427" s="15">
        <v>3</v>
      </c>
      <c r="D427" s="15" t="s">
        <v>8</v>
      </c>
      <c r="E427" s="15" t="s">
        <v>8</v>
      </c>
      <c r="F427" s="16">
        <v>0</v>
      </c>
      <c r="G427" s="17" t="str">
        <f>VLOOKUP(inputdata!$B427,MasterData[],2,TRUE)</f>
        <v>Product07</v>
      </c>
      <c r="H427" s="17" t="str">
        <f>VLOOKUP(inputdata!$B427,MasterData[],3,TRUE)</f>
        <v>Category01</v>
      </c>
      <c r="I427" s="17" t="str">
        <f>VLOOKUP(inputdata!$B427,MasterData[],4,TRUE)</f>
        <v>Lt</v>
      </c>
      <c r="J427" s="18">
        <f>VLOOKUP(inputdata!$B427,MasterData[],5,TRUE)</f>
        <v>43</v>
      </c>
      <c r="K427" s="18">
        <f>VLOOKUP(inputdata!$B427,MasterData[],6,TRUE)</f>
        <v>47.730000000000004</v>
      </c>
      <c r="L427" s="18">
        <f>inputdata!$J427*inputdata!$C427</f>
        <v>129</v>
      </c>
      <c r="M427" s="18">
        <f>inputdata!$K427*inputdata!$C427*(1-inputdata!$F427)</f>
        <v>143.19</v>
      </c>
      <c r="N427" s="19">
        <f>DAY(inputdata!$A427)</f>
        <v>19</v>
      </c>
      <c r="O427" s="19" t="str">
        <f>TEXT(inputdata!$A427,"mmm")</f>
        <v>Aug</v>
      </c>
      <c r="P427" s="19">
        <f>YEAR(inputdata!$A427)</f>
        <v>2022</v>
      </c>
    </row>
    <row r="428" spans="1:16" x14ac:dyDescent="0.25">
      <c r="A428" s="24">
        <v>44793</v>
      </c>
      <c r="B428" s="14" t="s">
        <v>22</v>
      </c>
      <c r="C428" s="15">
        <v>13</v>
      </c>
      <c r="D428" s="15" t="s">
        <v>12</v>
      </c>
      <c r="E428" s="15" t="s">
        <v>8</v>
      </c>
      <c r="F428" s="16">
        <v>0</v>
      </c>
      <c r="G428" s="20" t="str">
        <f>VLOOKUP(inputdata!$B428,MasterData[],2,TRUE)</f>
        <v>Product23</v>
      </c>
      <c r="H428" s="20" t="str">
        <f>VLOOKUP(inputdata!$B428,MasterData[],3,TRUE)</f>
        <v>Category03</v>
      </c>
      <c r="I428" s="20" t="str">
        <f>VLOOKUP(inputdata!$B428,MasterData[],4,TRUE)</f>
        <v>Ft</v>
      </c>
      <c r="J428" s="21">
        <f>VLOOKUP(inputdata!$B428,MasterData[],5,TRUE)</f>
        <v>141</v>
      </c>
      <c r="K428" s="21">
        <f>VLOOKUP(inputdata!$B428,MasterData[],6,TRUE)</f>
        <v>149.46</v>
      </c>
      <c r="L428" s="21">
        <f>inputdata!$J428*inputdata!$C428</f>
        <v>1833</v>
      </c>
      <c r="M428" s="21">
        <f>inputdata!$K428*inputdata!$C428*(1-inputdata!$F428)</f>
        <v>1942.98</v>
      </c>
      <c r="N428" s="22">
        <f>DAY(inputdata!$A428)</f>
        <v>20</v>
      </c>
      <c r="O428" s="22" t="str">
        <f>TEXT(inputdata!$A428,"mmm")</f>
        <v>Aug</v>
      </c>
      <c r="P428" s="22">
        <f>YEAR(inputdata!$A428)</f>
        <v>2022</v>
      </c>
    </row>
    <row r="429" spans="1:16" x14ac:dyDescent="0.25">
      <c r="A429" s="24">
        <v>44793</v>
      </c>
      <c r="B429" s="14" t="s">
        <v>48</v>
      </c>
      <c r="C429" s="15">
        <v>14</v>
      </c>
      <c r="D429" s="15" t="s">
        <v>12</v>
      </c>
      <c r="E429" s="15" t="s">
        <v>8</v>
      </c>
      <c r="F429" s="16">
        <v>0</v>
      </c>
      <c r="G429" s="17" t="str">
        <f>VLOOKUP(inputdata!$B429,MasterData[],2,TRUE)</f>
        <v>Product33</v>
      </c>
      <c r="H429" s="17" t="str">
        <f>VLOOKUP(inputdata!$B429,MasterData[],3,TRUE)</f>
        <v>Category04</v>
      </c>
      <c r="I429" s="17" t="str">
        <f>VLOOKUP(inputdata!$B429,MasterData[],4,TRUE)</f>
        <v>Kg</v>
      </c>
      <c r="J429" s="18">
        <f>VLOOKUP(inputdata!$B429,MasterData[],5,TRUE)</f>
        <v>95</v>
      </c>
      <c r="K429" s="18">
        <f>VLOOKUP(inputdata!$B429,MasterData[],6,TRUE)</f>
        <v>119.7</v>
      </c>
      <c r="L429" s="18">
        <f>inputdata!$J429*inputdata!$C429</f>
        <v>1330</v>
      </c>
      <c r="M429" s="18">
        <f>inputdata!$K429*inputdata!$C429*(1-inputdata!$F429)</f>
        <v>1675.8</v>
      </c>
      <c r="N429" s="19">
        <f>DAY(inputdata!$A429)</f>
        <v>20</v>
      </c>
      <c r="O429" s="19" t="str">
        <f>TEXT(inputdata!$A429,"mmm")</f>
        <v>Aug</v>
      </c>
      <c r="P429" s="19">
        <f>YEAR(inputdata!$A429)</f>
        <v>2022</v>
      </c>
    </row>
    <row r="430" spans="1:16" x14ac:dyDescent="0.25">
      <c r="A430" s="24">
        <v>44794</v>
      </c>
      <c r="B430" s="14" t="s">
        <v>31</v>
      </c>
      <c r="C430" s="15">
        <v>4</v>
      </c>
      <c r="D430" s="15" t="s">
        <v>12</v>
      </c>
      <c r="E430" s="15" t="s">
        <v>8</v>
      </c>
      <c r="F430" s="16">
        <v>0</v>
      </c>
      <c r="G430" s="20" t="str">
        <f>VLOOKUP(inputdata!$B430,MasterData[],2,TRUE)</f>
        <v>Product16</v>
      </c>
      <c r="H430" s="20" t="str">
        <f>VLOOKUP(inputdata!$B430,MasterData[],3,TRUE)</f>
        <v>Category02</v>
      </c>
      <c r="I430" s="20" t="str">
        <f>VLOOKUP(inputdata!$B430,MasterData[],4,TRUE)</f>
        <v>No.</v>
      </c>
      <c r="J430" s="21">
        <f>VLOOKUP(inputdata!$B430,MasterData[],5,TRUE)</f>
        <v>13</v>
      </c>
      <c r="K430" s="21">
        <f>VLOOKUP(inputdata!$B430,MasterData[],6,TRUE)</f>
        <v>16.64</v>
      </c>
      <c r="L430" s="21">
        <f>inputdata!$J430*inputdata!$C430</f>
        <v>52</v>
      </c>
      <c r="M430" s="21">
        <f>inputdata!$K430*inputdata!$C430*(1-inputdata!$F430)</f>
        <v>66.56</v>
      </c>
      <c r="N430" s="22">
        <f>DAY(inputdata!$A430)</f>
        <v>21</v>
      </c>
      <c r="O430" s="22" t="str">
        <f>TEXT(inputdata!$A430,"mmm")</f>
        <v>Aug</v>
      </c>
      <c r="P430" s="22">
        <f>YEAR(inputdata!$A430)</f>
        <v>2022</v>
      </c>
    </row>
    <row r="431" spans="1:16" x14ac:dyDescent="0.25">
      <c r="A431" s="24">
        <v>44796</v>
      </c>
      <c r="B431" s="14" t="s">
        <v>21</v>
      </c>
      <c r="C431" s="15">
        <v>11</v>
      </c>
      <c r="D431" s="15" t="s">
        <v>8</v>
      </c>
      <c r="E431" s="15" t="s">
        <v>8</v>
      </c>
      <c r="F431" s="16">
        <v>0</v>
      </c>
      <c r="G431" s="17" t="str">
        <f>VLOOKUP(inputdata!$B431,MasterData[],2,TRUE)</f>
        <v>Product44</v>
      </c>
      <c r="H431" s="17" t="str">
        <f>VLOOKUP(inputdata!$B431,MasterData[],3,TRUE)</f>
        <v>Category05</v>
      </c>
      <c r="I431" s="17" t="str">
        <f>VLOOKUP(inputdata!$B431,MasterData[],4,TRUE)</f>
        <v>Kg</v>
      </c>
      <c r="J431" s="18">
        <f>VLOOKUP(inputdata!$B431,MasterData[],5,TRUE)</f>
        <v>76</v>
      </c>
      <c r="K431" s="18">
        <f>VLOOKUP(inputdata!$B431,MasterData[],6,TRUE)</f>
        <v>82.08</v>
      </c>
      <c r="L431" s="18">
        <f>inputdata!$J431*inputdata!$C431</f>
        <v>836</v>
      </c>
      <c r="M431" s="18">
        <f>inputdata!$K431*inputdata!$C431*(1-inputdata!$F431)</f>
        <v>902.88</v>
      </c>
      <c r="N431" s="19">
        <f>DAY(inputdata!$A431)</f>
        <v>23</v>
      </c>
      <c r="O431" s="19" t="str">
        <f>TEXT(inputdata!$A431,"mmm")</f>
        <v>Aug</v>
      </c>
      <c r="P431" s="19">
        <f>YEAR(inputdata!$A431)</f>
        <v>2022</v>
      </c>
    </row>
    <row r="432" spans="1:16" x14ac:dyDescent="0.25">
      <c r="A432" s="24">
        <v>44796</v>
      </c>
      <c r="B432" s="14" t="s">
        <v>29</v>
      </c>
      <c r="C432" s="15">
        <v>14</v>
      </c>
      <c r="D432" s="15" t="s">
        <v>12</v>
      </c>
      <c r="E432" s="15" t="s">
        <v>10</v>
      </c>
      <c r="F432" s="16">
        <v>0</v>
      </c>
      <c r="G432" s="20" t="str">
        <f>VLOOKUP(inputdata!$B432,MasterData[],2,TRUE)</f>
        <v>Product29</v>
      </c>
      <c r="H432" s="20" t="str">
        <f>VLOOKUP(inputdata!$B432,MasterData[],3,TRUE)</f>
        <v>Category04</v>
      </c>
      <c r="I432" s="20" t="str">
        <f>VLOOKUP(inputdata!$B432,MasterData[],4,TRUE)</f>
        <v>Lt</v>
      </c>
      <c r="J432" s="21">
        <f>VLOOKUP(inputdata!$B432,MasterData[],5,TRUE)</f>
        <v>47</v>
      </c>
      <c r="K432" s="21">
        <f>VLOOKUP(inputdata!$B432,MasterData[],6,TRUE)</f>
        <v>53.11</v>
      </c>
      <c r="L432" s="21">
        <f>inputdata!$J432*inputdata!$C432</f>
        <v>658</v>
      </c>
      <c r="M432" s="21">
        <f>inputdata!$K432*inputdata!$C432*(1-inputdata!$F432)</f>
        <v>743.54</v>
      </c>
      <c r="N432" s="22">
        <f>DAY(inputdata!$A432)</f>
        <v>23</v>
      </c>
      <c r="O432" s="22" t="str">
        <f>TEXT(inputdata!$A432,"mmm")</f>
        <v>Aug</v>
      </c>
      <c r="P432" s="22">
        <f>YEAR(inputdata!$A432)</f>
        <v>2022</v>
      </c>
    </row>
    <row r="433" spans="1:16" x14ac:dyDescent="0.25">
      <c r="A433" s="24">
        <v>44797</v>
      </c>
      <c r="B433" s="14" t="s">
        <v>34</v>
      </c>
      <c r="C433" s="15">
        <v>5</v>
      </c>
      <c r="D433" s="15" t="s">
        <v>12</v>
      </c>
      <c r="E433" s="15" t="s">
        <v>10</v>
      </c>
      <c r="F433" s="16">
        <v>0</v>
      </c>
      <c r="G433" s="17" t="str">
        <f>VLOOKUP(inputdata!$B433,MasterData[],2,TRUE)</f>
        <v>Product05</v>
      </c>
      <c r="H433" s="17" t="str">
        <f>VLOOKUP(inputdata!$B433,MasterData[],3,TRUE)</f>
        <v>Category01</v>
      </c>
      <c r="I433" s="17" t="str">
        <f>VLOOKUP(inputdata!$B433,MasterData[],4,TRUE)</f>
        <v>Ft</v>
      </c>
      <c r="J433" s="18">
        <f>VLOOKUP(inputdata!$B433,MasterData[],5,TRUE)</f>
        <v>133</v>
      </c>
      <c r="K433" s="18">
        <f>VLOOKUP(inputdata!$B433,MasterData[],6,TRUE)</f>
        <v>155.61000000000001</v>
      </c>
      <c r="L433" s="18">
        <f>inputdata!$J433*inputdata!$C433</f>
        <v>665</v>
      </c>
      <c r="M433" s="18">
        <f>inputdata!$K433*inputdata!$C433*(1-inputdata!$F433)</f>
        <v>778.05000000000007</v>
      </c>
      <c r="N433" s="19">
        <f>DAY(inputdata!$A433)</f>
        <v>24</v>
      </c>
      <c r="O433" s="19" t="str">
        <f>TEXT(inputdata!$A433,"mmm")</f>
        <v>Aug</v>
      </c>
      <c r="P433" s="19">
        <f>YEAR(inputdata!$A433)</f>
        <v>2022</v>
      </c>
    </row>
    <row r="434" spans="1:16" x14ac:dyDescent="0.25">
      <c r="A434" s="24">
        <v>44799</v>
      </c>
      <c r="B434" s="14" t="s">
        <v>50</v>
      </c>
      <c r="C434" s="15">
        <v>13</v>
      </c>
      <c r="D434" s="15" t="s">
        <v>7</v>
      </c>
      <c r="E434" s="15" t="s">
        <v>10</v>
      </c>
      <c r="F434" s="16">
        <v>0</v>
      </c>
      <c r="G434" s="20" t="str">
        <f>VLOOKUP(inputdata!$B434,MasterData[],2,TRUE)</f>
        <v>Product19</v>
      </c>
      <c r="H434" s="20" t="str">
        <f>VLOOKUP(inputdata!$B434,MasterData[],3,TRUE)</f>
        <v>Category02</v>
      </c>
      <c r="I434" s="20" t="str">
        <f>VLOOKUP(inputdata!$B434,MasterData[],4,TRUE)</f>
        <v>Ft</v>
      </c>
      <c r="J434" s="21">
        <f>VLOOKUP(inputdata!$B434,MasterData[],5,TRUE)</f>
        <v>150</v>
      </c>
      <c r="K434" s="21">
        <f>VLOOKUP(inputdata!$B434,MasterData[],6,TRUE)</f>
        <v>210</v>
      </c>
      <c r="L434" s="21">
        <f>inputdata!$J434*inputdata!$C434</f>
        <v>1950</v>
      </c>
      <c r="M434" s="21">
        <f>inputdata!$K434*inputdata!$C434*(1-inputdata!$F434)</f>
        <v>2730</v>
      </c>
      <c r="N434" s="22">
        <f>DAY(inputdata!$A434)</f>
        <v>26</v>
      </c>
      <c r="O434" s="22" t="str">
        <f>TEXT(inputdata!$A434,"mmm")</f>
        <v>Aug</v>
      </c>
      <c r="P434" s="22">
        <f>YEAR(inputdata!$A434)</f>
        <v>2022</v>
      </c>
    </row>
    <row r="435" spans="1:16" x14ac:dyDescent="0.25">
      <c r="A435" s="24">
        <v>44799</v>
      </c>
      <c r="B435" s="14" t="s">
        <v>18</v>
      </c>
      <c r="C435" s="15">
        <v>8</v>
      </c>
      <c r="D435" s="15" t="s">
        <v>8</v>
      </c>
      <c r="E435" s="15" t="s">
        <v>8</v>
      </c>
      <c r="F435" s="16">
        <v>0</v>
      </c>
      <c r="G435" s="17" t="str">
        <f>VLOOKUP(inputdata!$B435,MasterData[],2,TRUE)</f>
        <v>Product37</v>
      </c>
      <c r="H435" s="17" t="str">
        <f>VLOOKUP(inputdata!$B435,MasterData[],3,TRUE)</f>
        <v>Category05</v>
      </c>
      <c r="I435" s="17" t="str">
        <f>VLOOKUP(inputdata!$B435,MasterData[],4,TRUE)</f>
        <v>Kg</v>
      </c>
      <c r="J435" s="18">
        <f>VLOOKUP(inputdata!$B435,MasterData[],5,TRUE)</f>
        <v>67</v>
      </c>
      <c r="K435" s="18">
        <f>VLOOKUP(inputdata!$B435,MasterData[],6,TRUE)</f>
        <v>85.76</v>
      </c>
      <c r="L435" s="18">
        <f>inputdata!$J435*inputdata!$C435</f>
        <v>536</v>
      </c>
      <c r="M435" s="18">
        <f>inputdata!$K435*inputdata!$C435*(1-inputdata!$F435)</f>
        <v>686.08</v>
      </c>
      <c r="N435" s="19">
        <f>DAY(inputdata!$A435)</f>
        <v>26</v>
      </c>
      <c r="O435" s="19" t="str">
        <f>TEXT(inputdata!$A435,"mmm")</f>
        <v>Aug</v>
      </c>
      <c r="P435" s="19">
        <f>YEAR(inputdata!$A435)</f>
        <v>2022</v>
      </c>
    </row>
    <row r="436" spans="1:16" x14ac:dyDescent="0.25">
      <c r="A436" s="24">
        <v>44800</v>
      </c>
      <c r="B436" s="14" t="s">
        <v>44</v>
      </c>
      <c r="C436" s="15">
        <v>15</v>
      </c>
      <c r="D436" s="15" t="s">
        <v>7</v>
      </c>
      <c r="E436" s="15" t="s">
        <v>8</v>
      </c>
      <c r="F436" s="16">
        <v>0</v>
      </c>
      <c r="G436" s="20" t="str">
        <f>VLOOKUP(inputdata!$B436,MasterData[],2,TRUE)</f>
        <v>Product39</v>
      </c>
      <c r="H436" s="20" t="str">
        <f>VLOOKUP(inputdata!$B436,MasterData[],3,TRUE)</f>
        <v>Category05</v>
      </c>
      <c r="I436" s="20" t="str">
        <f>VLOOKUP(inputdata!$B436,MasterData[],4,TRUE)</f>
        <v>No.</v>
      </c>
      <c r="J436" s="21">
        <f>VLOOKUP(inputdata!$B436,MasterData[],5,TRUE)</f>
        <v>37</v>
      </c>
      <c r="K436" s="21">
        <f>VLOOKUP(inputdata!$B436,MasterData[],6,TRUE)</f>
        <v>42.55</v>
      </c>
      <c r="L436" s="21">
        <f>inputdata!$J436*inputdata!$C436</f>
        <v>555</v>
      </c>
      <c r="M436" s="21">
        <f>inputdata!$K436*inputdata!$C436*(1-inputdata!$F436)</f>
        <v>638.25</v>
      </c>
      <c r="N436" s="22">
        <f>DAY(inputdata!$A436)</f>
        <v>27</v>
      </c>
      <c r="O436" s="22" t="str">
        <f>TEXT(inputdata!$A436,"mmm")</f>
        <v>Aug</v>
      </c>
      <c r="P436" s="22">
        <f>YEAR(inputdata!$A436)</f>
        <v>2022</v>
      </c>
    </row>
    <row r="437" spans="1:16" x14ac:dyDescent="0.25">
      <c r="A437" s="24">
        <v>44801</v>
      </c>
      <c r="B437" s="14" t="s">
        <v>34</v>
      </c>
      <c r="C437" s="15">
        <v>9</v>
      </c>
      <c r="D437" s="15" t="s">
        <v>8</v>
      </c>
      <c r="E437" s="15" t="s">
        <v>8</v>
      </c>
      <c r="F437" s="16">
        <v>0</v>
      </c>
      <c r="G437" s="17" t="str">
        <f>VLOOKUP(inputdata!$B437,MasterData[],2,TRUE)</f>
        <v>Product05</v>
      </c>
      <c r="H437" s="17" t="str">
        <f>VLOOKUP(inputdata!$B437,MasterData[],3,TRUE)</f>
        <v>Category01</v>
      </c>
      <c r="I437" s="17" t="str">
        <f>VLOOKUP(inputdata!$B437,MasterData[],4,TRUE)</f>
        <v>Ft</v>
      </c>
      <c r="J437" s="18">
        <f>VLOOKUP(inputdata!$B437,MasterData[],5,TRUE)</f>
        <v>133</v>
      </c>
      <c r="K437" s="18">
        <f>VLOOKUP(inputdata!$B437,MasterData[],6,TRUE)</f>
        <v>155.61000000000001</v>
      </c>
      <c r="L437" s="18">
        <f>inputdata!$J437*inputdata!$C437</f>
        <v>1197</v>
      </c>
      <c r="M437" s="18">
        <f>inputdata!$K437*inputdata!$C437*(1-inputdata!$F437)</f>
        <v>1400.4900000000002</v>
      </c>
      <c r="N437" s="19">
        <f>DAY(inputdata!$A437)</f>
        <v>28</v>
      </c>
      <c r="O437" s="19" t="str">
        <f>TEXT(inputdata!$A437,"mmm")</f>
        <v>Aug</v>
      </c>
      <c r="P437" s="19">
        <f>YEAR(inputdata!$A437)</f>
        <v>2022</v>
      </c>
    </row>
    <row r="438" spans="1:16" x14ac:dyDescent="0.25">
      <c r="A438" s="24">
        <v>44801</v>
      </c>
      <c r="B438" s="14" t="s">
        <v>44</v>
      </c>
      <c r="C438" s="15">
        <v>5</v>
      </c>
      <c r="D438" s="15" t="s">
        <v>12</v>
      </c>
      <c r="E438" s="15" t="s">
        <v>8</v>
      </c>
      <c r="F438" s="16">
        <v>0</v>
      </c>
      <c r="G438" s="20" t="str">
        <f>VLOOKUP(inputdata!$B438,MasterData[],2,TRUE)</f>
        <v>Product39</v>
      </c>
      <c r="H438" s="20" t="str">
        <f>VLOOKUP(inputdata!$B438,MasterData[],3,TRUE)</f>
        <v>Category05</v>
      </c>
      <c r="I438" s="20" t="str">
        <f>VLOOKUP(inputdata!$B438,MasterData[],4,TRUE)</f>
        <v>No.</v>
      </c>
      <c r="J438" s="21">
        <f>VLOOKUP(inputdata!$B438,MasterData[],5,TRUE)</f>
        <v>37</v>
      </c>
      <c r="K438" s="21">
        <f>VLOOKUP(inputdata!$B438,MasterData[],6,TRUE)</f>
        <v>42.55</v>
      </c>
      <c r="L438" s="21">
        <f>inputdata!$J438*inputdata!$C438</f>
        <v>185</v>
      </c>
      <c r="M438" s="21">
        <f>inputdata!$K438*inputdata!$C438*(1-inputdata!$F438)</f>
        <v>212.75</v>
      </c>
      <c r="N438" s="22">
        <f>DAY(inputdata!$A438)</f>
        <v>28</v>
      </c>
      <c r="O438" s="22" t="str">
        <f>TEXT(inputdata!$A438,"mmm")</f>
        <v>Aug</v>
      </c>
      <c r="P438" s="22">
        <f>YEAR(inputdata!$A438)</f>
        <v>2022</v>
      </c>
    </row>
    <row r="439" spans="1:16" x14ac:dyDescent="0.25">
      <c r="A439" s="24">
        <v>44803</v>
      </c>
      <c r="B439" s="14" t="s">
        <v>25</v>
      </c>
      <c r="C439" s="15">
        <v>6</v>
      </c>
      <c r="D439" s="15" t="s">
        <v>8</v>
      </c>
      <c r="E439" s="15" t="s">
        <v>10</v>
      </c>
      <c r="F439" s="16">
        <v>0</v>
      </c>
      <c r="G439" s="17" t="str">
        <f>VLOOKUP(inputdata!$B439,MasterData[],2,TRUE)</f>
        <v>Product06</v>
      </c>
      <c r="H439" s="17" t="str">
        <f>VLOOKUP(inputdata!$B439,MasterData[],3,TRUE)</f>
        <v>Category01</v>
      </c>
      <c r="I439" s="17" t="str">
        <f>VLOOKUP(inputdata!$B439,MasterData[],4,TRUE)</f>
        <v>Kg</v>
      </c>
      <c r="J439" s="18">
        <f>VLOOKUP(inputdata!$B439,MasterData[],5,TRUE)</f>
        <v>75</v>
      </c>
      <c r="K439" s="18">
        <f>VLOOKUP(inputdata!$B439,MasterData[],6,TRUE)</f>
        <v>85.5</v>
      </c>
      <c r="L439" s="18">
        <f>inputdata!$J439*inputdata!$C439</f>
        <v>450</v>
      </c>
      <c r="M439" s="18">
        <f>inputdata!$K439*inputdata!$C439*(1-inputdata!$F439)</f>
        <v>513</v>
      </c>
      <c r="N439" s="19">
        <f>DAY(inputdata!$A439)</f>
        <v>30</v>
      </c>
      <c r="O439" s="19" t="str">
        <f>TEXT(inputdata!$A439,"mmm")</f>
        <v>Aug</v>
      </c>
      <c r="P439" s="19">
        <f>YEAR(inputdata!$A439)</f>
        <v>2022</v>
      </c>
    </row>
    <row r="440" spans="1:16" x14ac:dyDescent="0.25">
      <c r="A440" s="24">
        <v>44803</v>
      </c>
      <c r="B440" s="14" t="s">
        <v>33</v>
      </c>
      <c r="C440" s="15">
        <v>6</v>
      </c>
      <c r="D440" s="15" t="s">
        <v>12</v>
      </c>
      <c r="E440" s="15" t="s">
        <v>10</v>
      </c>
      <c r="F440" s="16">
        <v>0</v>
      </c>
      <c r="G440" s="20" t="str">
        <f>VLOOKUP(inputdata!$B440,MasterData[],2,TRUE)</f>
        <v>Product43</v>
      </c>
      <c r="H440" s="20" t="str">
        <f>VLOOKUP(inputdata!$B440,MasterData[],3,TRUE)</f>
        <v>Category05</v>
      </c>
      <c r="I440" s="20" t="str">
        <f>VLOOKUP(inputdata!$B440,MasterData[],4,TRUE)</f>
        <v>Kg</v>
      </c>
      <c r="J440" s="21">
        <f>VLOOKUP(inputdata!$B440,MasterData[],5,TRUE)</f>
        <v>67</v>
      </c>
      <c r="K440" s="21">
        <f>VLOOKUP(inputdata!$B440,MasterData[],6,TRUE)</f>
        <v>83.08</v>
      </c>
      <c r="L440" s="21">
        <f>inputdata!$J440*inputdata!$C440</f>
        <v>402</v>
      </c>
      <c r="M440" s="21">
        <f>inputdata!$K440*inputdata!$C440*(1-inputdata!$F440)</f>
        <v>498.48</v>
      </c>
      <c r="N440" s="22">
        <f>DAY(inputdata!$A440)</f>
        <v>30</v>
      </c>
      <c r="O440" s="22" t="str">
        <f>TEXT(inputdata!$A440,"mmm")</f>
        <v>Aug</v>
      </c>
      <c r="P440" s="22">
        <f>YEAR(inputdata!$A440)</f>
        <v>2022</v>
      </c>
    </row>
    <row r="441" spans="1:16" x14ac:dyDescent="0.25">
      <c r="A441" s="24">
        <v>44803</v>
      </c>
      <c r="B441" s="14" t="s">
        <v>17</v>
      </c>
      <c r="C441" s="15">
        <v>5</v>
      </c>
      <c r="D441" s="15" t="s">
        <v>12</v>
      </c>
      <c r="E441" s="15" t="s">
        <v>10</v>
      </c>
      <c r="F441" s="16">
        <v>0</v>
      </c>
      <c r="G441" s="17" t="str">
        <f>VLOOKUP(inputdata!$B441,MasterData[],2,TRUE)</f>
        <v>Product25</v>
      </c>
      <c r="H441" s="17" t="str">
        <f>VLOOKUP(inputdata!$B441,MasterData[],3,TRUE)</f>
        <v>Category03</v>
      </c>
      <c r="I441" s="17" t="str">
        <f>VLOOKUP(inputdata!$B441,MasterData[],4,TRUE)</f>
        <v>No.</v>
      </c>
      <c r="J441" s="18">
        <f>VLOOKUP(inputdata!$B441,MasterData[],5,TRUE)</f>
        <v>7</v>
      </c>
      <c r="K441" s="18">
        <f>VLOOKUP(inputdata!$B441,MasterData[],6,TRUE)</f>
        <v>8.33</v>
      </c>
      <c r="L441" s="18">
        <f>inputdata!$J441*inputdata!$C441</f>
        <v>35</v>
      </c>
      <c r="M441" s="18">
        <f>inputdata!$K441*inputdata!$C441*(1-inputdata!$F441)</f>
        <v>41.65</v>
      </c>
      <c r="N441" s="19">
        <f>DAY(inputdata!$A441)</f>
        <v>30</v>
      </c>
      <c r="O441" s="19" t="str">
        <f>TEXT(inputdata!$A441,"mmm")</f>
        <v>Aug</v>
      </c>
      <c r="P441" s="19">
        <f>YEAR(inputdata!$A441)</f>
        <v>2022</v>
      </c>
    </row>
    <row r="442" spans="1:16" x14ac:dyDescent="0.25">
      <c r="A442" s="24">
        <v>44804</v>
      </c>
      <c r="B442" s="14" t="s">
        <v>37</v>
      </c>
      <c r="C442" s="15">
        <v>13</v>
      </c>
      <c r="D442" s="15" t="s">
        <v>12</v>
      </c>
      <c r="E442" s="15" t="s">
        <v>10</v>
      </c>
      <c r="F442" s="16">
        <v>0</v>
      </c>
      <c r="G442" s="20" t="str">
        <f>VLOOKUP(inputdata!$B442,MasterData[],2,TRUE)</f>
        <v>Product15</v>
      </c>
      <c r="H442" s="20" t="str">
        <f>VLOOKUP(inputdata!$B442,MasterData[],3,TRUE)</f>
        <v>Category02</v>
      </c>
      <c r="I442" s="20" t="str">
        <f>VLOOKUP(inputdata!$B442,MasterData[],4,TRUE)</f>
        <v>No.</v>
      </c>
      <c r="J442" s="21">
        <f>VLOOKUP(inputdata!$B442,MasterData[],5,TRUE)</f>
        <v>12</v>
      </c>
      <c r="K442" s="21">
        <f>VLOOKUP(inputdata!$B442,MasterData[],6,TRUE)</f>
        <v>15.719999999999999</v>
      </c>
      <c r="L442" s="21">
        <f>inputdata!$J442*inputdata!$C442</f>
        <v>156</v>
      </c>
      <c r="M442" s="21">
        <f>inputdata!$K442*inputdata!$C442*(1-inputdata!$F442)</f>
        <v>204.35999999999999</v>
      </c>
      <c r="N442" s="22">
        <f>DAY(inputdata!$A442)</f>
        <v>31</v>
      </c>
      <c r="O442" s="22" t="str">
        <f>TEXT(inputdata!$A442,"mmm")</f>
        <v>Aug</v>
      </c>
      <c r="P442" s="22">
        <f>YEAR(inputdata!$A442)</f>
        <v>2022</v>
      </c>
    </row>
    <row r="443" spans="1:16" x14ac:dyDescent="0.25">
      <c r="A443" s="24">
        <v>44808</v>
      </c>
      <c r="B443" s="14" t="s">
        <v>39</v>
      </c>
      <c r="C443" s="15">
        <v>1</v>
      </c>
      <c r="D443" s="15" t="s">
        <v>12</v>
      </c>
      <c r="E443" s="15" t="s">
        <v>10</v>
      </c>
      <c r="F443" s="16">
        <v>0</v>
      </c>
      <c r="G443" s="17" t="str">
        <f>VLOOKUP(inputdata!$B443,MasterData[],2,TRUE)</f>
        <v>Product02</v>
      </c>
      <c r="H443" s="17" t="str">
        <f>VLOOKUP(inputdata!$B443,MasterData[],3,TRUE)</f>
        <v>Category01</v>
      </c>
      <c r="I443" s="17" t="str">
        <f>VLOOKUP(inputdata!$B443,MasterData[],4,TRUE)</f>
        <v>Kg</v>
      </c>
      <c r="J443" s="18">
        <f>VLOOKUP(inputdata!$B443,MasterData[],5,TRUE)</f>
        <v>105</v>
      </c>
      <c r="K443" s="18">
        <f>VLOOKUP(inputdata!$B443,MasterData[],6,TRUE)</f>
        <v>142.80000000000001</v>
      </c>
      <c r="L443" s="18">
        <f>inputdata!$J443*inputdata!$C443</f>
        <v>105</v>
      </c>
      <c r="M443" s="18">
        <f>inputdata!$K443*inputdata!$C443*(1-inputdata!$F443)</f>
        <v>142.80000000000001</v>
      </c>
      <c r="N443" s="19">
        <f>DAY(inputdata!$A443)</f>
        <v>4</v>
      </c>
      <c r="O443" s="19" t="str">
        <f>TEXT(inputdata!$A443,"mmm")</f>
        <v>Sep</v>
      </c>
      <c r="P443" s="19">
        <f>YEAR(inputdata!$A443)</f>
        <v>2022</v>
      </c>
    </row>
    <row r="444" spans="1:16" x14ac:dyDescent="0.25">
      <c r="A444" s="24">
        <v>44810</v>
      </c>
      <c r="B444" s="14" t="s">
        <v>34</v>
      </c>
      <c r="C444" s="15">
        <v>12</v>
      </c>
      <c r="D444" s="15" t="s">
        <v>7</v>
      </c>
      <c r="E444" s="15" t="s">
        <v>8</v>
      </c>
      <c r="F444" s="16">
        <v>0</v>
      </c>
      <c r="G444" s="20" t="str">
        <f>VLOOKUP(inputdata!$B444,MasterData[],2,TRUE)</f>
        <v>Product05</v>
      </c>
      <c r="H444" s="20" t="str">
        <f>VLOOKUP(inputdata!$B444,MasterData[],3,TRUE)</f>
        <v>Category01</v>
      </c>
      <c r="I444" s="20" t="str">
        <f>VLOOKUP(inputdata!$B444,MasterData[],4,TRUE)</f>
        <v>Ft</v>
      </c>
      <c r="J444" s="21">
        <f>VLOOKUP(inputdata!$B444,MasterData[],5,TRUE)</f>
        <v>133</v>
      </c>
      <c r="K444" s="21">
        <f>VLOOKUP(inputdata!$B444,MasterData[],6,TRUE)</f>
        <v>155.61000000000001</v>
      </c>
      <c r="L444" s="21">
        <f>inputdata!$J444*inputdata!$C444</f>
        <v>1596</v>
      </c>
      <c r="M444" s="21">
        <f>inputdata!$K444*inputdata!$C444*(1-inputdata!$F444)</f>
        <v>1867.3200000000002</v>
      </c>
      <c r="N444" s="22">
        <f>DAY(inputdata!$A444)</f>
        <v>6</v>
      </c>
      <c r="O444" s="22" t="str">
        <f>TEXT(inputdata!$A444,"mmm")</f>
        <v>Sep</v>
      </c>
      <c r="P444" s="22">
        <f>YEAR(inputdata!$A444)</f>
        <v>2022</v>
      </c>
    </row>
    <row r="445" spans="1:16" x14ac:dyDescent="0.25">
      <c r="A445" s="24">
        <v>44813</v>
      </c>
      <c r="B445" s="14" t="s">
        <v>51</v>
      </c>
      <c r="C445" s="15">
        <v>9</v>
      </c>
      <c r="D445" s="15" t="s">
        <v>12</v>
      </c>
      <c r="E445" s="15" t="s">
        <v>8</v>
      </c>
      <c r="F445" s="16">
        <v>0</v>
      </c>
      <c r="G445" s="17" t="str">
        <f>VLOOKUP(inputdata!$B445,MasterData[],2,TRUE)</f>
        <v>Product41</v>
      </c>
      <c r="H445" s="17" t="str">
        <f>VLOOKUP(inputdata!$B445,MasterData[],3,TRUE)</f>
        <v>Category05</v>
      </c>
      <c r="I445" s="17" t="str">
        <f>VLOOKUP(inputdata!$B445,MasterData[],4,TRUE)</f>
        <v>Ft</v>
      </c>
      <c r="J445" s="18">
        <f>VLOOKUP(inputdata!$B445,MasterData[],5,TRUE)</f>
        <v>138</v>
      </c>
      <c r="K445" s="18">
        <f>VLOOKUP(inputdata!$B445,MasterData[],6,TRUE)</f>
        <v>173.88</v>
      </c>
      <c r="L445" s="18">
        <f>inputdata!$J445*inputdata!$C445</f>
        <v>1242</v>
      </c>
      <c r="M445" s="18">
        <f>inputdata!$K445*inputdata!$C445*(1-inputdata!$F445)</f>
        <v>1564.92</v>
      </c>
      <c r="N445" s="19">
        <f>DAY(inputdata!$A445)</f>
        <v>9</v>
      </c>
      <c r="O445" s="19" t="str">
        <f>TEXT(inputdata!$A445,"mmm")</f>
        <v>Sep</v>
      </c>
      <c r="P445" s="19">
        <f>YEAR(inputdata!$A445)</f>
        <v>2022</v>
      </c>
    </row>
    <row r="446" spans="1:16" x14ac:dyDescent="0.25">
      <c r="A446" s="24">
        <v>44813</v>
      </c>
      <c r="B446" s="14" t="s">
        <v>16</v>
      </c>
      <c r="C446" s="15">
        <v>3</v>
      </c>
      <c r="D446" s="15" t="s">
        <v>12</v>
      </c>
      <c r="E446" s="15" t="s">
        <v>8</v>
      </c>
      <c r="F446" s="16">
        <v>0</v>
      </c>
      <c r="G446" s="20" t="str">
        <f>VLOOKUP(inputdata!$B446,MasterData[],2,TRUE)</f>
        <v>Product03</v>
      </c>
      <c r="H446" s="20" t="str">
        <f>VLOOKUP(inputdata!$B446,MasterData[],3,TRUE)</f>
        <v>Category01</v>
      </c>
      <c r="I446" s="20" t="str">
        <f>VLOOKUP(inputdata!$B446,MasterData[],4,TRUE)</f>
        <v>Kg</v>
      </c>
      <c r="J446" s="21">
        <f>VLOOKUP(inputdata!$B446,MasterData[],5,TRUE)</f>
        <v>71</v>
      </c>
      <c r="K446" s="21">
        <f>VLOOKUP(inputdata!$B446,MasterData[],6,TRUE)</f>
        <v>80.94</v>
      </c>
      <c r="L446" s="21">
        <f>inputdata!$J446*inputdata!$C446</f>
        <v>213</v>
      </c>
      <c r="M446" s="21">
        <f>inputdata!$K446*inputdata!$C446*(1-inputdata!$F446)</f>
        <v>242.82</v>
      </c>
      <c r="N446" s="22">
        <f>DAY(inputdata!$A446)</f>
        <v>9</v>
      </c>
      <c r="O446" s="22" t="str">
        <f>TEXT(inputdata!$A446,"mmm")</f>
        <v>Sep</v>
      </c>
      <c r="P446" s="22">
        <f>YEAR(inputdata!$A446)</f>
        <v>2022</v>
      </c>
    </row>
    <row r="447" spans="1:16" x14ac:dyDescent="0.25">
      <c r="A447" s="24">
        <v>44814</v>
      </c>
      <c r="B447" s="14" t="s">
        <v>14</v>
      </c>
      <c r="C447" s="15">
        <v>15</v>
      </c>
      <c r="D447" s="15" t="s">
        <v>8</v>
      </c>
      <c r="E447" s="15" t="s">
        <v>10</v>
      </c>
      <c r="F447" s="16">
        <v>0</v>
      </c>
      <c r="G447" s="17" t="str">
        <f>VLOOKUP(inputdata!$B447,MasterData[],2,TRUE)</f>
        <v>Product35</v>
      </c>
      <c r="H447" s="17" t="str">
        <f>VLOOKUP(inputdata!$B447,MasterData[],3,TRUE)</f>
        <v>Category04</v>
      </c>
      <c r="I447" s="17" t="str">
        <f>VLOOKUP(inputdata!$B447,MasterData[],4,TRUE)</f>
        <v>No.</v>
      </c>
      <c r="J447" s="18">
        <f>VLOOKUP(inputdata!$B447,MasterData[],5,TRUE)</f>
        <v>5</v>
      </c>
      <c r="K447" s="18">
        <f>VLOOKUP(inputdata!$B447,MasterData[],6,TRUE)</f>
        <v>6.7</v>
      </c>
      <c r="L447" s="18">
        <f>inputdata!$J447*inputdata!$C447</f>
        <v>75</v>
      </c>
      <c r="M447" s="18">
        <f>inputdata!$K447*inputdata!$C447*(1-inputdata!$F447)</f>
        <v>100.5</v>
      </c>
      <c r="N447" s="19">
        <f>DAY(inputdata!$A447)</f>
        <v>10</v>
      </c>
      <c r="O447" s="19" t="str">
        <f>TEXT(inputdata!$A447,"mmm")</f>
        <v>Sep</v>
      </c>
      <c r="P447" s="19">
        <f>YEAR(inputdata!$A447)</f>
        <v>2022</v>
      </c>
    </row>
    <row r="448" spans="1:16" x14ac:dyDescent="0.25">
      <c r="A448" s="24">
        <v>44814</v>
      </c>
      <c r="B448" s="14" t="s">
        <v>9</v>
      </c>
      <c r="C448" s="15">
        <v>4</v>
      </c>
      <c r="D448" s="15" t="s">
        <v>12</v>
      </c>
      <c r="E448" s="15" t="s">
        <v>10</v>
      </c>
      <c r="F448" s="16">
        <v>0</v>
      </c>
      <c r="G448" s="20" t="str">
        <f>VLOOKUP(inputdata!$B448,MasterData[],2,TRUE)</f>
        <v>Product38</v>
      </c>
      <c r="H448" s="20" t="str">
        <f>VLOOKUP(inputdata!$B448,MasterData[],3,TRUE)</f>
        <v>Category05</v>
      </c>
      <c r="I448" s="20" t="str">
        <f>VLOOKUP(inputdata!$B448,MasterData[],4,TRUE)</f>
        <v>Kg</v>
      </c>
      <c r="J448" s="21">
        <f>VLOOKUP(inputdata!$B448,MasterData[],5,TRUE)</f>
        <v>72</v>
      </c>
      <c r="K448" s="21">
        <f>VLOOKUP(inputdata!$B448,MasterData[],6,TRUE)</f>
        <v>79.92</v>
      </c>
      <c r="L448" s="21">
        <f>inputdata!$J448*inputdata!$C448</f>
        <v>288</v>
      </c>
      <c r="M448" s="21">
        <f>inputdata!$K448*inputdata!$C448*(1-inputdata!$F448)</f>
        <v>319.68</v>
      </c>
      <c r="N448" s="22">
        <f>DAY(inputdata!$A448)</f>
        <v>10</v>
      </c>
      <c r="O448" s="22" t="str">
        <f>TEXT(inputdata!$A448,"mmm")</f>
        <v>Sep</v>
      </c>
      <c r="P448" s="22">
        <f>YEAR(inputdata!$A448)</f>
        <v>2022</v>
      </c>
    </row>
    <row r="449" spans="1:16" x14ac:dyDescent="0.25">
      <c r="A449" s="24">
        <v>44818</v>
      </c>
      <c r="B449" s="14" t="s">
        <v>29</v>
      </c>
      <c r="C449" s="15">
        <v>3</v>
      </c>
      <c r="D449" s="15" t="s">
        <v>12</v>
      </c>
      <c r="E449" s="15" t="s">
        <v>10</v>
      </c>
      <c r="F449" s="16">
        <v>0</v>
      </c>
      <c r="G449" s="17" t="str">
        <f>VLOOKUP(inputdata!$B449,MasterData[],2,TRUE)</f>
        <v>Product29</v>
      </c>
      <c r="H449" s="17" t="str">
        <f>VLOOKUP(inputdata!$B449,MasterData[],3,TRUE)</f>
        <v>Category04</v>
      </c>
      <c r="I449" s="17" t="str">
        <f>VLOOKUP(inputdata!$B449,MasterData[],4,TRUE)</f>
        <v>Lt</v>
      </c>
      <c r="J449" s="18">
        <f>VLOOKUP(inputdata!$B449,MasterData[],5,TRUE)</f>
        <v>47</v>
      </c>
      <c r="K449" s="18">
        <f>VLOOKUP(inputdata!$B449,MasterData[],6,TRUE)</f>
        <v>53.11</v>
      </c>
      <c r="L449" s="18">
        <f>inputdata!$J449*inputdata!$C449</f>
        <v>141</v>
      </c>
      <c r="M449" s="18">
        <f>inputdata!$K449*inputdata!$C449*(1-inputdata!$F449)</f>
        <v>159.32999999999998</v>
      </c>
      <c r="N449" s="19">
        <f>DAY(inputdata!$A449)</f>
        <v>14</v>
      </c>
      <c r="O449" s="19" t="str">
        <f>TEXT(inputdata!$A449,"mmm")</f>
        <v>Sep</v>
      </c>
      <c r="P449" s="19">
        <f>YEAR(inputdata!$A449)</f>
        <v>2022</v>
      </c>
    </row>
    <row r="450" spans="1:16" x14ac:dyDescent="0.25">
      <c r="A450" s="24">
        <v>44819</v>
      </c>
      <c r="B450" s="14" t="s">
        <v>18</v>
      </c>
      <c r="C450" s="15">
        <v>15</v>
      </c>
      <c r="D450" s="15" t="s">
        <v>8</v>
      </c>
      <c r="E450" s="15" t="s">
        <v>8</v>
      </c>
      <c r="F450" s="16">
        <v>0</v>
      </c>
      <c r="G450" s="20" t="str">
        <f>VLOOKUP(inputdata!$B450,MasterData[],2,TRUE)</f>
        <v>Product37</v>
      </c>
      <c r="H450" s="20" t="str">
        <f>VLOOKUP(inputdata!$B450,MasterData[],3,TRUE)</f>
        <v>Category05</v>
      </c>
      <c r="I450" s="20" t="str">
        <f>VLOOKUP(inputdata!$B450,MasterData[],4,TRUE)</f>
        <v>Kg</v>
      </c>
      <c r="J450" s="21">
        <f>VLOOKUP(inputdata!$B450,MasterData[],5,TRUE)</f>
        <v>67</v>
      </c>
      <c r="K450" s="21">
        <f>VLOOKUP(inputdata!$B450,MasterData[],6,TRUE)</f>
        <v>85.76</v>
      </c>
      <c r="L450" s="21">
        <f>inputdata!$J450*inputdata!$C450</f>
        <v>1005</v>
      </c>
      <c r="M450" s="21">
        <f>inputdata!$K450*inputdata!$C450*(1-inputdata!$F450)</f>
        <v>1286.4000000000001</v>
      </c>
      <c r="N450" s="22">
        <f>DAY(inputdata!$A450)</f>
        <v>15</v>
      </c>
      <c r="O450" s="22" t="str">
        <f>TEXT(inputdata!$A450,"mmm")</f>
        <v>Sep</v>
      </c>
      <c r="P450" s="22">
        <f>YEAR(inputdata!$A450)</f>
        <v>2022</v>
      </c>
    </row>
    <row r="451" spans="1:16" x14ac:dyDescent="0.25">
      <c r="A451" s="24">
        <v>44822</v>
      </c>
      <c r="B451" s="14" t="s">
        <v>52</v>
      </c>
      <c r="C451" s="15">
        <v>14</v>
      </c>
      <c r="D451" s="15" t="s">
        <v>8</v>
      </c>
      <c r="E451" s="15" t="s">
        <v>10</v>
      </c>
      <c r="F451" s="16">
        <v>0</v>
      </c>
      <c r="G451" s="17" t="str">
        <f>VLOOKUP(inputdata!$B451,MasterData[],2,TRUE)</f>
        <v>Product26</v>
      </c>
      <c r="H451" s="17" t="str">
        <f>VLOOKUP(inputdata!$B451,MasterData[],3,TRUE)</f>
        <v>Category04</v>
      </c>
      <c r="I451" s="17" t="str">
        <f>VLOOKUP(inputdata!$B451,MasterData[],4,TRUE)</f>
        <v>No.</v>
      </c>
      <c r="J451" s="18">
        <f>VLOOKUP(inputdata!$B451,MasterData[],5,TRUE)</f>
        <v>18</v>
      </c>
      <c r="K451" s="18">
        <f>VLOOKUP(inputdata!$B451,MasterData[],6,TRUE)</f>
        <v>24.66</v>
      </c>
      <c r="L451" s="18">
        <f>inputdata!$J451*inputdata!$C451</f>
        <v>252</v>
      </c>
      <c r="M451" s="18">
        <f>inputdata!$K451*inputdata!$C451*(1-inputdata!$F451)</f>
        <v>345.24</v>
      </c>
      <c r="N451" s="19">
        <f>DAY(inputdata!$A451)</f>
        <v>18</v>
      </c>
      <c r="O451" s="19" t="str">
        <f>TEXT(inputdata!$A451,"mmm")</f>
        <v>Sep</v>
      </c>
      <c r="P451" s="19">
        <f>YEAR(inputdata!$A451)</f>
        <v>2022</v>
      </c>
    </row>
    <row r="452" spans="1:16" x14ac:dyDescent="0.25">
      <c r="A452" s="24">
        <v>44823</v>
      </c>
      <c r="B452" s="14" t="s">
        <v>48</v>
      </c>
      <c r="C452" s="15">
        <v>8</v>
      </c>
      <c r="D452" s="15" t="s">
        <v>7</v>
      </c>
      <c r="E452" s="15" t="s">
        <v>10</v>
      </c>
      <c r="F452" s="16">
        <v>0</v>
      </c>
      <c r="G452" s="20" t="str">
        <f>VLOOKUP(inputdata!$B452,MasterData[],2,TRUE)</f>
        <v>Product33</v>
      </c>
      <c r="H452" s="20" t="str">
        <f>VLOOKUP(inputdata!$B452,MasterData[],3,TRUE)</f>
        <v>Category04</v>
      </c>
      <c r="I452" s="20" t="str">
        <f>VLOOKUP(inputdata!$B452,MasterData[],4,TRUE)</f>
        <v>Kg</v>
      </c>
      <c r="J452" s="21">
        <f>VLOOKUP(inputdata!$B452,MasterData[],5,TRUE)</f>
        <v>95</v>
      </c>
      <c r="K452" s="21">
        <f>VLOOKUP(inputdata!$B452,MasterData[],6,TRUE)</f>
        <v>119.7</v>
      </c>
      <c r="L452" s="21">
        <f>inputdata!$J452*inputdata!$C452</f>
        <v>760</v>
      </c>
      <c r="M452" s="21">
        <f>inputdata!$K452*inputdata!$C452*(1-inputdata!$F452)</f>
        <v>957.6</v>
      </c>
      <c r="N452" s="22">
        <f>DAY(inputdata!$A452)</f>
        <v>19</v>
      </c>
      <c r="O452" s="22" t="str">
        <f>TEXT(inputdata!$A452,"mmm")</f>
        <v>Sep</v>
      </c>
      <c r="P452" s="22">
        <f>YEAR(inputdata!$A452)</f>
        <v>2022</v>
      </c>
    </row>
    <row r="453" spans="1:16" x14ac:dyDescent="0.25">
      <c r="A453" s="24">
        <v>44824</v>
      </c>
      <c r="B453" s="14" t="s">
        <v>48</v>
      </c>
      <c r="C453" s="15">
        <v>6</v>
      </c>
      <c r="D453" s="15" t="s">
        <v>12</v>
      </c>
      <c r="E453" s="15" t="s">
        <v>8</v>
      </c>
      <c r="F453" s="16">
        <v>0</v>
      </c>
      <c r="G453" s="17" t="str">
        <f>VLOOKUP(inputdata!$B453,MasterData[],2,TRUE)</f>
        <v>Product33</v>
      </c>
      <c r="H453" s="17" t="str">
        <f>VLOOKUP(inputdata!$B453,MasterData[],3,TRUE)</f>
        <v>Category04</v>
      </c>
      <c r="I453" s="17" t="str">
        <f>VLOOKUP(inputdata!$B453,MasterData[],4,TRUE)</f>
        <v>Kg</v>
      </c>
      <c r="J453" s="18">
        <f>VLOOKUP(inputdata!$B453,MasterData[],5,TRUE)</f>
        <v>95</v>
      </c>
      <c r="K453" s="18">
        <f>VLOOKUP(inputdata!$B453,MasterData[],6,TRUE)</f>
        <v>119.7</v>
      </c>
      <c r="L453" s="18">
        <f>inputdata!$J453*inputdata!$C453</f>
        <v>570</v>
      </c>
      <c r="M453" s="18">
        <f>inputdata!$K453*inputdata!$C453*(1-inputdata!$F453)</f>
        <v>718.2</v>
      </c>
      <c r="N453" s="19">
        <f>DAY(inputdata!$A453)</f>
        <v>20</v>
      </c>
      <c r="O453" s="19" t="str">
        <f>TEXT(inputdata!$A453,"mmm")</f>
        <v>Sep</v>
      </c>
      <c r="P453" s="19">
        <f>YEAR(inputdata!$A453)</f>
        <v>2022</v>
      </c>
    </row>
    <row r="454" spans="1:16" x14ac:dyDescent="0.25">
      <c r="A454" s="24">
        <v>44824</v>
      </c>
      <c r="B454" s="14" t="s">
        <v>26</v>
      </c>
      <c r="C454" s="15">
        <v>10</v>
      </c>
      <c r="D454" s="15" t="s">
        <v>12</v>
      </c>
      <c r="E454" s="15" t="s">
        <v>8</v>
      </c>
      <c r="F454" s="16">
        <v>0</v>
      </c>
      <c r="G454" s="20" t="str">
        <f>VLOOKUP(inputdata!$B454,MasterData[],2,TRUE)</f>
        <v>Product01</v>
      </c>
      <c r="H454" s="20" t="str">
        <f>VLOOKUP(inputdata!$B454,MasterData[],3,TRUE)</f>
        <v>Category01</v>
      </c>
      <c r="I454" s="20" t="str">
        <f>VLOOKUP(inputdata!$B454,MasterData[],4,TRUE)</f>
        <v>Kg</v>
      </c>
      <c r="J454" s="21">
        <f>VLOOKUP(inputdata!$B454,MasterData[],5,TRUE)</f>
        <v>98</v>
      </c>
      <c r="K454" s="21">
        <f>VLOOKUP(inputdata!$B454,MasterData[],6,TRUE)</f>
        <v>103.88</v>
      </c>
      <c r="L454" s="21">
        <f>inputdata!$J454*inputdata!$C454</f>
        <v>980</v>
      </c>
      <c r="M454" s="21">
        <f>inputdata!$K454*inputdata!$C454*(1-inputdata!$F454)</f>
        <v>1038.8</v>
      </c>
      <c r="N454" s="22">
        <f>DAY(inputdata!$A454)</f>
        <v>20</v>
      </c>
      <c r="O454" s="22" t="str">
        <f>TEXT(inputdata!$A454,"mmm")</f>
        <v>Sep</v>
      </c>
      <c r="P454" s="22">
        <f>YEAR(inputdata!$A454)</f>
        <v>2022</v>
      </c>
    </row>
    <row r="455" spans="1:16" x14ac:dyDescent="0.25">
      <c r="A455" s="24">
        <v>44825</v>
      </c>
      <c r="B455" s="14" t="s">
        <v>40</v>
      </c>
      <c r="C455" s="15">
        <v>14</v>
      </c>
      <c r="D455" s="15" t="s">
        <v>8</v>
      </c>
      <c r="E455" s="15" t="s">
        <v>8</v>
      </c>
      <c r="F455" s="16">
        <v>0</v>
      </c>
      <c r="G455" s="17" t="str">
        <f>VLOOKUP(inputdata!$B455,MasterData[],2,TRUE)</f>
        <v>Product18</v>
      </c>
      <c r="H455" s="17" t="str">
        <f>VLOOKUP(inputdata!$B455,MasterData[],3,TRUE)</f>
        <v>Category02</v>
      </c>
      <c r="I455" s="17" t="str">
        <f>VLOOKUP(inputdata!$B455,MasterData[],4,TRUE)</f>
        <v>No.</v>
      </c>
      <c r="J455" s="18">
        <f>VLOOKUP(inputdata!$B455,MasterData[],5,TRUE)</f>
        <v>37</v>
      </c>
      <c r="K455" s="18">
        <f>VLOOKUP(inputdata!$B455,MasterData[],6,TRUE)</f>
        <v>49.21</v>
      </c>
      <c r="L455" s="18">
        <f>inputdata!$J455*inputdata!$C455</f>
        <v>518</v>
      </c>
      <c r="M455" s="18">
        <f>inputdata!$K455*inputdata!$C455*(1-inputdata!$F455)</f>
        <v>688.94</v>
      </c>
      <c r="N455" s="19">
        <f>DAY(inputdata!$A455)</f>
        <v>21</v>
      </c>
      <c r="O455" s="19" t="str">
        <f>TEXT(inputdata!$A455,"mmm")</f>
        <v>Sep</v>
      </c>
      <c r="P455" s="19">
        <f>YEAR(inputdata!$A455)</f>
        <v>2022</v>
      </c>
    </row>
    <row r="456" spans="1:16" x14ac:dyDescent="0.25">
      <c r="A456" s="24">
        <v>44825</v>
      </c>
      <c r="B456" s="14" t="s">
        <v>52</v>
      </c>
      <c r="C456" s="15">
        <v>5</v>
      </c>
      <c r="D456" s="15" t="s">
        <v>12</v>
      </c>
      <c r="E456" s="15" t="s">
        <v>10</v>
      </c>
      <c r="F456" s="16">
        <v>0</v>
      </c>
      <c r="G456" s="20" t="str">
        <f>VLOOKUP(inputdata!$B456,MasterData[],2,TRUE)</f>
        <v>Product26</v>
      </c>
      <c r="H456" s="20" t="str">
        <f>VLOOKUP(inputdata!$B456,MasterData[],3,TRUE)</f>
        <v>Category04</v>
      </c>
      <c r="I456" s="20" t="str">
        <f>VLOOKUP(inputdata!$B456,MasterData[],4,TRUE)</f>
        <v>No.</v>
      </c>
      <c r="J456" s="21">
        <f>VLOOKUP(inputdata!$B456,MasterData[],5,TRUE)</f>
        <v>18</v>
      </c>
      <c r="K456" s="21">
        <f>VLOOKUP(inputdata!$B456,MasterData[],6,TRUE)</f>
        <v>24.66</v>
      </c>
      <c r="L456" s="21">
        <f>inputdata!$J456*inputdata!$C456</f>
        <v>90</v>
      </c>
      <c r="M456" s="21">
        <f>inputdata!$K456*inputdata!$C456*(1-inputdata!$F456)</f>
        <v>123.3</v>
      </c>
      <c r="N456" s="22">
        <f>DAY(inputdata!$A456)</f>
        <v>21</v>
      </c>
      <c r="O456" s="22" t="str">
        <f>TEXT(inputdata!$A456,"mmm")</f>
        <v>Sep</v>
      </c>
      <c r="P456" s="22">
        <f>YEAR(inputdata!$A456)</f>
        <v>2022</v>
      </c>
    </row>
    <row r="457" spans="1:16" x14ac:dyDescent="0.25">
      <c r="A457" s="24">
        <v>44826</v>
      </c>
      <c r="B457" s="14" t="s">
        <v>33</v>
      </c>
      <c r="C457" s="15">
        <v>12</v>
      </c>
      <c r="D457" s="15" t="s">
        <v>8</v>
      </c>
      <c r="E457" s="15" t="s">
        <v>8</v>
      </c>
      <c r="F457" s="16">
        <v>0</v>
      </c>
      <c r="G457" s="17" t="str">
        <f>VLOOKUP(inputdata!$B457,MasterData[],2,TRUE)</f>
        <v>Product43</v>
      </c>
      <c r="H457" s="17" t="str">
        <f>VLOOKUP(inputdata!$B457,MasterData[],3,TRUE)</f>
        <v>Category05</v>
      </c>
      <c r="I457" s="17" t="str">
        <f>VLOOKUP(inputdata!$B457,MasterData[],4,TRUE)</f>
        <v>Kg</v>
      </c>
      <c r="J457" s="18">
        <f>VLOOKUP(inputdata!$B457,MasterData[],5,TRUE)</f>
        <v>67</v>
      </c>
      <c r="K457" s="18">
        <f>VLOOKUP(inputdata!$B457,MasterData[],6,TRUE)</f>
        <v>83.08</v>
      </c>
      <c r="L457" s="18">
        <f>inputdata!$J457*inputdata!$C457</f>
        <v>804</v>
      </c>
      <c r="M457" s="18">
        <f>inputdata!$K457*inputdata!$C457*(1-inputdata!$F457)</f>
        <v>996.96</v>
      </c>
      <c r="N457" s="19">
        <f>DAY(inputdata!$A457)</f>
        <v>22</v>
      </c>
      <c r="O457" s="19" t="str">
        <f>TEXT(inputdata!$A457,"mmm")</f>
        <v>Sep</v>
      </c>
      <c r="P457" s="19">
        <f>YEAR(inputdata!$A457)</f>
        <v>2022</v>
      </c>
    </row>
    <row r="458" spans="1:16" x14ac:dyDescent="0.25">
      <c r="A458" s="24">
        <v>44827</v>
      </c>
      <c r="B458" s="14" t="s">
        <v>45</v>
      </c>
      <c r="C458" s="15">
        <v>12</v>
      </c>
      <c r="D458" s="15" t="s">
        <v>12</v>
      </c>
      <c r="E458" s="15" t="s">
        <v>8</v>
      </c>
      <c r="F458" s="16">
        <v>0</v>
      </c>
      <c r="G458" s="20" t="str">
        <f>VLOOKUP(inputdata!$B458,MasterData[],2,TRUE)</f>
        <v>Product12</v>
      </c>
      <c r="H458" s="20" t="str">
        <f>VLOOKUP(inputdata!$B458,MasterData[],3,TRUE)</f>
        <v>Category02</v>
      </c>
      <c r="I458" s="20" t="str">
        <f>VLOOKUP(inputdata!$B458,MasterData[],4,TRUE)</f>
        <v>Kg</v>
      </c>
      <c r="J458" s="21">
        <f>VLOOKUP(inputdata!$B458,MasterData[],5,TRUE)</f>
        <v>73</v>
      </c>
      <c r="K458" s="21">
        <f>VLOOKUP(inputdata!$B458,MasterData[],6,TRUE)</f>
        <v>94.17</v>
      </c>
      <c r="L458" s="21">
        <f>inputdata!$J458*inputdata!$C458</f>
        <v>876</v>
      </c>
      <c r="M458" s="21">
        <f>inputdata!$K458*inputdata!$C458*(1-inputdata!$F458)</f>
        <v>1130.04</v>
      </c>
      <c r="N458" s="22">
        <f>DAY(inputdata!$A458)</f>
        <v>23</v>
      </c>
      <c r="O458" s="22" t="str">
        <f>TEXT(inputdata!$A458,"mmm")</f>
        <v>Sep</v>
      </c>
      <c r="P458" s="22">
        <f>YEAR(inputdata!$A458)</f>
        <v>2022</v>
      </c>
    </row>
    <row r="459" spans="1:16" x14ac:dyDescent="0.25">
      <c r="A459" s="24">
        <v>44828</v>
      </c>
      <c r="B459" s="14" t="s">
        <v>28</v>
      </c>
      <c r="C459" s="15">
        <v>14</v>
      </c>
      <c r="D459" s="15" t="s">
        <v>12</v>
      </c>
      <c r="E459" s="15" t="s">
        <v>8</v>
      </c>
      <c r="F459" s="16">
        <v>0</v>
      </c>
      <c r="G459" s="17" t="str">
        <f>VLOOKUP(inputdata!$B459,MasterData[],2,TRUE)</f>
        <v>Product32</v>
      </c>
      <c r="H459" s="17" t="str">
        <f>VLOOKUP(inputdata!$B459,MasterData[],3,TRUE)</f>
        <v>Category04</v>
      </c>
      <c r="I459" s="17" t="str">
        <f>VLOOKUP(inputdata!$B459,MasterData[],4,TRUE)</f>
        <v>Kg</v>
      </c>
      <c r="J459" s="18">
        <f>VLOOKUP(inputdata!$B459,MasterData[],5,TRUE)</f>
        <v>89</v>
      </c>
      <c r="K459" s="18">
        <f>VLOOKUP(inputdata!$B459,MasterData[],6,TRUE)</f>
        <v>117.48</v>
      </c>
      <c r="L459" s="18">
        <f>inputdata!$J459*inputdata!$C459</f>
        <v>1246</v>
      </c>
      <c r="M459" s="18">
        <f>inputdata!$K459*inputdata!$C459*(1-inputdata!$F459)</f>
        <v>1644.72</v>
      </c>
      <c r="N459" s="19">
        <f>DAY(inputdata!$A459)</f>
        <v>24</v>
      </c>
      <c r="O459" s="19" t="str">
        <f>TEXT(inputdata!$A459,"mmm")</f>
        <v>Sep</v>
      </c>
      <c r="P459" s="19">
        <f>YEAR(inputdata!$A459)</f>
        <v>2022</v>
      </c>
    </row>
    <row r="460" spans="1:16" x14ac:dyDescent="0.25">
      <c r="A460" s="24">
        <v>44828</v>
      </c>
      <c r="B460" s="14" t="s">
        <v>28</v>
      </c>
      <c r="C460" s="15">
        <v>8</v>
      </c>
      <c r="D460" s="15" t="s">
        <v>12</v>
      </c>
      <c r="E460" s="15" t="s">
        <v>10</v>
      </c>
      <c r="F460" s="16">
        <v>0</v>
      </c>
      <c r="G460" s="20" t="str">
        <f>VLOOKUP(inputdata!$B460,MasterData[],2,TRUE)</f>
        <v>Product32</v>
      </c>
      <c r="H460" s="20" t="str">
        <f>VLOOKUP(inputdata!$B460,MasterData[],3,TRUE)</f>
        <v>Category04</v>
      </c>
      <c r="I460" s="20" t="str">
        <f>VLOOKUP(inputdata!$B460,MasterData[],4,TRUE)</f>
        <v>Kg</v>
      </c>
      <c r="J460" s="21">
        <f>VLOOKUP(inputdata!$B460,MasterData[],5,TRUE)</f>
        <v>89</v>
      </c>
      <c r="K460" s="21">
        <f>VLOOKUP(inputdata!$B460,MasterData[],6,TRUE)</f>
        <v>117.48</v>
      </c>
      <c r="L460" s="21">
        <f>inputdata!$J460*inputdata!$C460</f>
        <v>712</v>
      </c>
      <c r="M460" s="21">
        <f>inputdata!$K460*inputdata!$C460*(1-inputdata!$F460)</f>
        <v>939.84</v>
      </c>
      <c r="N460" s="22">
        <f>DAY(inputdata!$A460)</f>
        <v>24</v>
      </c>
      <c r="O460" s="22" t="str">
        <f>TEXT(inputdata!$A460,"mmm")</f>
        <v>Sep</v>
      </c>
      <c r="P460" s="22">
        <f>YEAR(inputdata!$A460)</f>
        <v>2022</v>
      </c>
    </row>
    <row r="461" spans="1:16" x14ac:dyDescent="0.25">
      <c r="A461" s="24">
        <v>44831</v>
      </c>
      <c r="B461" s="14" t="s">
        <v>53</v>
      </c>
      <c r="C461" s="15">
        <v>4</v>
      </c>
      <c r="D461" s="15" t="s">
        <v>12</v>
      </c>
      <c r="E461" s="15" t="s">
        <v>10</v>
      </c>
      <c r="F461" s="16">
        <v>0</v>
      </c>
      <c r="G461" s="17" t="str">
        <f>VLOOKUP(inputdata!$B461,MasterData[],2,TRUE)</f>
        <v>Product36</v>
      </c>
      <c r="H461" s="17" t="str">
        <f>VLOOKUP(inputdata!$B461,MasterData[],3,TRUE)</f>
        <v>Category04</v>
      </c>
      <c r="I461" s="17" t="str">
        <f>VLOOKUP(inputdata!$B461,MasterData[],4,TRUE)</f>
        <v>Kg</v>
      </c>
      <c r="J461" s="18">
        <f>VLOOKUP(inputdata!$B461,MasterData[],5,TRUE)</f>
        <v>90</v>
      </c>
      <c r="K461" s="18">
        <f>VLOOKUP(inputdata!$B461,MasterData[],6,TRUE)</f>
        <v>96.3</v>
      </c>
      <c r="L461" s="18">
        <f>inputdata!$J461*inputdata!$C461</f>
        <v>360</v>
      </c>
      <c r="M461" s="18">
        <f>inputdata!$K461*inputdata!$C461*(1-inputdata!$F461)</f>
        <v>385.2</v>
      </c>
      <c r="N461" s="19">
        <f>DAY(inputdata!$A461)</f>
        <v>27</v>
      </c>
      <c r="O461" s="19" t="str">
        <f>TEXT(inputdata!$A461,"mmm")</f>
        <v>Sep</v>
      </c>
      <c r="P461" s="19">
        <f>YEAR(inputdata!$A461)</f>
        <v>2022</v>
      </c>
    </row>
    <row r="462" spans="1:16" x14ac:dyDescent="0.25">
      <c r="A462" s="24">
        <v>44831</v>
      </c>
      <c r="B462" s="14" t="s">
        <v>21</v>
      </c>
      <c r="C462" s="15">
        <v>9</v>
      </c>
      <c r="D462" s="15" t="s">
        <v>12</v>
      </c>
      <c r="E462" s="15" t="s">
        <v>10</v>
      </c>
      <c r="F462" s="16">
        <v>0</v>
      </c>
      <c r="G462" s="20" t="str">
        <f>VLOOKUP(inputdata!$B462,MasterData[],2,TRUE)</f>
        <v>Product44</v>
      </c>
      <c r="H462" s="20" t="str">
        <f>VLOOKUP(inputdata!$B462,MasterData[],3,TRUE)</f>
        <v>Category05</v>
      </c>
      <c r="I462" s="20" t="str">
        <f>VLOOKUP(inputdata!$B462,MasterData[],4,TRUE)</f>
        <v>Kg</v>
      </c>
      <c r="J462" s="21">
        <f>VLOOKUP(inputdata!$B462,MasterData[],5,TRUE)</f>
        <v>76</v>
      </c>
      <c r="K462" s="21">
        <f>VLOOKUP(inputdata!$B462,MasterData[],6,TRUE)</f>
        <v>82.08</v>
      </c>
      <c r="L462" s="21">
        <f>inputdata!$J462*inputdata!$C462</f>
        <v>684</v>
      </c>
      <c r="M462" s="21">
        <f>inputdata!$K462*inputdata!$C462*(1-inputdata!$F462)</f>
        <v>738.72</v>
      </c>
      <c r="N462" s="22">
        <f>DAY(inputdata!$A462)</f>
        <v>27</v>
      </c>
      <c r="O462" s="22" t="str">
        <f>TEXT(inputdata!$A462,"mmm")</f>
        <v>Sep</v>
      </c>
      <c r="P462" s="22">
        <f>YEAR(inputdata!$A462)</f>
        <v>2022</v>
      </c>
    </row>
    <row r="463" spans="1:16" x14ac:dyDescent="0.25">
      <c r="A463" s="24">
        <v>44831</v>
      </c>
      <c r="B463" s="14" t="s">
        <v>9</v>
      </c>
      <c r="C463" s="15">
        <v>3</v>
      </c>
      <c r="D463" s="15" t="s">
        <v>7</v>
      </c>
      <c r="E463" s="15" t="s">
        <v>10</v>
      </c>
      <c r="F463" s="16">
        <v>0</v>
      </c>
      <c r="G463" s="17" t="str">
        <f>VLOOKUP(inputdata!$B463,MasterData[],2,TRUE)</f>
        <v>Product38</v>
      </c>
      <c r="H463" s="17" t="str">
        <f>VLOOKUP(inputdata!$B463,MasterData[],3,TRUE)</f>
        <v>Category05</v>
      </c>
      <c r="I463" s="17" t="str">
        <f>VLOOKUP(inputdata!$B463,MasterData[],4,TRUE)</f>
        <v>Kg</v>
      </c>
      <c r="J463" s="18">
        <f>VLOOKUP(inputdata!$B463,MasterData[],5,TRUE)</f>
        <v>72</v>
      </c>
      <c r="K463" s="18">
        <f>VLOOKUP(inputdata!$B463,MasterData[],6,TRUE)</f>
        <v>79.92</v>
      </c>
      <c r="L463" s="18">
        <f>inputdata!$J463*inputdata!$C463</f>
        <v>216</v>
      </c>
      <c r="M463" s="18">
        <f>inputdata!$K463*inputdata!$C463*(1-inputdata!$F463)</f>
        <v>239.76</v>
      </c>
      <c r="N463" s="19">
        <f>DAY(inputdata!$A463)</f>
        <v>27</v>
      </c>
      <c r="O463" s="19" t="str">
        <f>TEXT(inputdata!$A463,"mmm")</f>
        <v>Sep</v>
      </c>
      <c r="P463" s="19">
        <f>YEAR(inputdata!$A463)</f>
        <v>2022</v>
      </c>
    </row>
    <row r="464" spans="1:16" x14ac:dyDescent="0.25">
      <c r="A464" s="24">
        <v>44833</v>
      </c>
      <c r="B464" s="14" t="s">
        <v>23</v>
      </c>
      <c r="C464" s="15">
        <v>13</v>
      </c>
      <c r="D464" s="15" t="s">
        <v>12</v>
      </c>
      <c r="E464" s="15" t="s">
        <v>8</v>
      </c>
      <c r="F464" s="16">
        <v>0</v>
      </c>
      <c r="G464" s="20" t="str">
        <f>VLOOKUP(inputdata!$B464,MasterData[],2,TRUE)</f>
        <v>Product34</v>
      </c>
      <c r="H464" s="20" t="str">
        <f>VLOOKUP(inputdata!$B464,MasterData[],3,TRUE)</f>
        <v>Category04</v>
      </c>
      <c r="I464" s="20" t="str">
        <f>VLOOKUP(inputdata!$B464,MasterData[],4,TRUE)</f>
        <v>Lt</v>
      </c>
      <c r="J464" s="21">
        <f>VLOOKUP(inputdata!$B464,MasterData[],5,TRUE)</f>
        <v>55</v>
      </c>
      <c r="K464" s="21">
        <f>VLOOKUP(inputdata!$B464,MasterData[],6,TRUE)</f>
        <v>58.3</v>
      </c>
      <c r="L464" s="21">
        <f>inputdata!$J464*inputdata!$C464</f>
        <v>715</v>
      </c>
      <c r="M464" s="21">
        <f>inputdata!$K464*inputdata!$C464*(1-inputdata!$F464)</f>
        <v>757.9</v>
      </c>
      <c r="N464" s="22">
        <f>DAY(inputdata!$A464)</f>
        <v>29</v>
      </c>
      <c r="O464" s="22" t="str">
        <f>TEXT(inputdata!$A464,"mmm")</f>
        <v>Sep</v>
      </c>
      <c r="P464" s="22">
        <f>YEAR(inputdata!$A464)</f>
        <v>2022</v>
      </c>
    </row>
    <row r="465" spans="1:16" x14ac:dyDescent="0.25">
      <c r="A465" s="24">
        <v>44837</v>
      </c>
      <c r="B465" s="14" t="s">
        <v>41</v>
      </c>
      <c r="C465" s="15">
        <v>5</v>
      </c>
      <c r="D465" s="15" t="s">
        <v>12</v>
      </c>
      <c r="E465" s="15" t="s">
        <v>10</v>
      </c>
      <c r="F465" s="16">
        <v>0</v>
      </c>
      <c r="G465" s="17" t="str">
        <f>VLOOKUP(inputdata!$B465,MasterData[],2,TRUE)</f>
        <v>Product11</v>
      </c>
      <c r="H465" s="17" t="str">
        <f>VLOOKUP(inputdata!$B465,MasterData[],3,TRUE)</f>
        <v>Category02</v>
      </c>
      <c r="I465" s="17" t="str">
        <f>VLOOKUP(inputdata!$B465,MasterData[],4,TRUE)</f>
        <v>Lt</v>
      </c>
      <c r="J465" s="18">
        <f>VLOOKUP(inputdata!$B465,MasterData[],5,TRUE)</f>
        <v>44</v>
      </c>
      <c r="K465" s="18">
        <f>VLOOKUP(inputdata!$B465,MasterData[],6,TRUE)</f>
        <v>48.4</v>
      </c>
      <c r="L465" s="18">
        <f>inputdata!$J465*inputdata!$C465</f>
        <v>220</v>
      </c>
      <c r="M465" s="18">
        <f>inputdata!$K465*inputdata!$C465*(1-inputdata!$F465)</f>
        <v>242</v>
      </c>
      <c r="N465" s="19">
        <f>DAY(inputdata!$A465)</f>
        <v>3</v>
      </c>
      <c r="O465" s="19" t="str">
        <f>TEXT(inputdata!$A465,"mmm")</f>
        <v>Oct</v>
      </c>
      <c r="P465" s="19">
        <f>YEAR(inputdata!$A465)</f>
        <v>2022</v>
      </c>
    </row>
    <row r="466" spans="1:16" x14ac:dyDescent="0.25">
      <c r="A466" s="24">
        <v>44838</v>
      </c>
      <c r="B466" s="14" t="s">
        <v>46</v>
      </c>
      <c r="C466" s="15">
        <v>15</v>
      </c>
      <c r="D466" s="15" t="s">
        <v>12</v>
      </c>
      <c r="E466" s="15" t="s">
        <v>8</v>
      </c>
      <c r="F466" s="16">
        <v>0</v>
      </c>
      <c r="G466" s="20" t="str">
        <f>VLOOKUP(inputdata!$B466,MasterData[],2,TRUE)</f>
        <v>Product07</v>
      </c>
      <c r="H466" s="20" t="str">
        <f>VLOOKUP(inputdata!$B466,MasterData[],3,TRUE)</f>
        <v>Category01</v>
      </c>
      <c r="I466" s="20" t="str">
        <f>VLOOKUP(inputdata!$B466,MasterData[],4,TRUE)</f>
        <v>Lt</v>
      </c>
      <c r="J466" s="21">
        <f>VLOOKUP(inputdata!$B466,MasterData[],5,TRUE)</f>
        <v>43</v>
      </c>
      <c r="K466" s="21">
        <f>VLOOKUP(inputdata!$B466,MasterData[],6,TRUE)</f>
        <v>47.730000000000004</v>
      </c>
      <c r="L466" s="21">
        <f>inputdata!$J466*inputdata!$C466</f>
        <v>645</v>
      </c>
      <c r="M466" s="21">
        <f>inputdata!$K466*inputdata!$C466*(1-inputdata!$F466)</f>
        <v>715.95</v>
      </c>
      <c r="N466" s="22">
        <f>DAY(inputdata!$A466)</f>
        <v>4</v>
      </c>
      <c r="O466" s="22" t="str">
        <f>TEXT(inputdata!$A466,"mmm")</f>
        <v>Oct</v>
      </c>
      <c r="P466" s="22">
        <f>YEAR(inputdata!$A466)</f>
        <v>2022</v>
      </c>
    </row>
    <row r="467" spans="1:16" x14ac:dyDescent="0.25">
      <c r="A467" s="24">
        <v>44840</v>
      </c>
      <c r="B467" s="14" t="s">
        <v>14</v>
      </c>
      <c r="C467" s="15">
        <v>1</v>
      </c>
      <c r="D467" s="15" t="s">
        <v>12</v>
      </c>
      <c r="E467" s="15" t="s">
        <v>8</v>
      </c>
      <c r="F467" s="16">
        <v>0</v>
      </c>
      <c r="G467" s="17" t="str">
        <f>VLOOKUP(inputdata!$B467,MasterData[],2,TRUE)</f>
        <v>Product35</v>
      </c>
      <c r="H467" s="17" t="str">
        <f>VLOOKUP(inputdata!$B467,MasterData[],3,TRUE)</f>
        <v>Category04</v>
      </c>
      <c r="I467" s="17" t="str">
        <f>VLOOKUP(inputdata!$B467,MasterData[],4,TRUE)</f>
        <v>No.</v>
      </c>
      <c r="J467" s="18">
        <f>VLOOKUP(inputdata!$B467,MasterData[],5,TRUE)</f>
        <v>5</v>
      </c>
      <c r="K467" s="18">
        <f>VLOOKUP(inputdata!$B467,MasterData[],6,TRUE)</f>
        <v>6.7</v>
      </c>
      <c r="L467" s="18">
        <f>inputdata!$J467*inputdata!$C467</f>
        <v>5</v>
      </c>
      <c r="M467" s="18">
        <f>inputdata!$K467*inputdata!$C467*(1-inputdata!$F467)</f>
        <v>6.7</v>
      </c>
      <c r="N467" s="19">
        <f>DAY(inputdata!$A467)</f>
        <v>6</v>
      </c>
      <c r="O467" s="19" t="str">
        <f>TEXT(inputdata!$A467,"mmm")</f>
        <v>Oct</v>
      </c>
      <c r="P467" s="19">
        <f>YEAR(inputdata!$A467)</f>
        <v>2022</v>
      </c>
    </row>
    <row r="468" spans="1:16" x14ac:dyDescent="0.25">
      <c r="A468" s="24">
        <v>44843</v>
      </c>
      <c r="B468" s="14" t="s">
        <v>9</v>
      </c>
      <c r="C468" s="15">
        <v>14</v>
      </c>
      <c r="D468" s="15" t="s">
        <v>8</v>
      </c>
      <c r="E468" s="15" t="s">
        <v>8</v>
      </c>
      <c r="F468" s="16">
        <v>0</v>
      </c>
      <c r="G468" s="20" t="str">
        <f>VLOOKUP(inputdata!$B468,MasterData[],2,TRUE)</f>
        <v>Product38</v>
      </c>
      <c r="H468" s="20" t="str">
        <f>VLOOKUP(inputdata!$B468,MasterData[],3,TRUE)</f>
        <v>Category05</v>
      </c>
      <c r="I468" s="20" t="str">
        <f>VLOOKUP(inputdata!$B468,MasterData[],4,TRUE)</f>
        <v>Kg</v>
      </c>
      <c r="J468" s="21">
        <f>VLOOKUP(inputdata!$B468,MasterData[],5,TRUE)</f>
        <v>72</v>
      </c>
      <c r="K468" s="21">
        <f>VLOOKUP(inputdata!$B468,MasterData[],6,TRUE)</f>
        <v>79.92</v>
      </c>
      <c r="L468" s="21">
        <f>inputdata!$J468*inputdata!$C468</f>
        <v>1008</v>
      </c>
      <c r="M468" s="21">
        <f>inputdata!$K468*inputdata!$C468*(1-inputdata!$F468)</f>
        <v>1118.8800000000001</v>
      </c>
      <c r="N468" s="22">
        <f>DAY(inputdata!$A468)</f>
        <v>9</v>
      </c>
      <c r="O468" s="22" t="str">
        <f>TEXT(inputdata!$A468,"mmm")</f>
        <v>Oct</v>
      </c>
      <c r="P468" s="22">
        <f>YEAR(inputdata!$A468)</f>
        <v>2022</v>
      </c>
    </row>
    <row r="469" spans="1:16" x14ac:dyDescent="0.25">
      <c r="A469" s="24">
        <v>44844</v>
      </c>
      <c r="B469" s="14" t="s">
        <v>50</v>
      </c>
      <c r="C469" s="15">
        <v>9</v>
      </c>
      <c r="D469" s="15" t="s">
        <v>12</v>
      </c>
      <c r="E469" s="15" t="s">
        <v>8</v>
      </c>
      <c r="F469" s="16">
        <v>0</v>
      </c>
      <c r="G469" s="17" t="str">
        <f>VLOOKUP(inputdata!$B469,MasterData[],2,TRUE)</f>
        <v>Product19</v>
      </c>
      <c r="H469" s="17" t="str">
        <f>VLOOKUP(inputdata!$B469,MasterData[],3,TRUE)</f>
        <v>Category02</v>
      </c>
      <c r="I469" s="17" t="str">
        <f>VLOOKUP(inputdata!$B469,MasterData[],4,TRUE)</f>
        <v>Ft</v>
      </c>
      <c r="J469" s="18">
        <f>VLOOKUP(inputdata!$B469,MasterData[],5,TRUE)</f>
        <v>150</v>
      </c>
      <c r="K469" s="18">
        <f>VLOOKUP(inputdata!$B469,MasterData[],6,TRUE)</f>
        <v>210</v>
      </c>
      <c r="L469" s="18">
        <f>inputdata!$J469*inputdata!$C469</f>
        <v>1350</v>
      </c>
      <c r="M469" s="18">
        <f>inputdata!$K469*inputdata!$C469*(1-inputdata!$F469)</f>
        <v>1890</v>
      </c>
      <c r="N469" s="19">
        <f>DAY(inputdata!$A469)</f>
        <v>10</v>
      </c>
      <c r="O469" s="19" t="str">
        <f>TEXT(inputdata!$A469,"mmm")</f>
        <v>Oct</v>
      </c>
      <c r="P469" s="19">
        <f>YEAR(inputdata!$A469)</f>
        <v>2022</v>
      </c>
    </row>
    <row r="470" spans="1:16" x14ac:dyDescent="0.25">
      <c r="A470" s="24">
        <v>44844</v>
      </c>
      <c r="B470" s="14" t="s">
        <v>21</v>
      </c>
      <c r="C470" s="15">
        <v>12</v>
      </c>
      <c r="D470" s="15" t="s">
        <v>8</v>
      </c>
      <c r="E470" s="15" t="s">
        <v>8</v>
      </c>
      <c r="F470" s="16">
        <v>0</v>
      </c>
      <c r="G470" s="20" t="str">
        <f>VLOOKUP(inputdata!$B470,MasterData[],2,TRUE)</f>
        <v>Product44</v>
      </c>
      <c r="H470" s="20" t="str">
        <f>VLOOKUP(inputdata!$B470,MasterData[],3,TRUE)</f>
        <v>Category05</v>
      </c>
      <c r="I470" s="20" t="str">
        <f>VLOOKUP(inputdata!$B470,MasterData[],4,TRUE)</f>
        <v>Kg</v>
      </c>
      <c r="J470" s="21">
        <f>VLOOKUP(inputdata!$B470,MasterData[],5,TRUE)</f>
        <v>76</v>
      </c>
      <c r="K470" s="21">
        <f>VLOOKUP(inputdata!$B470,MasterData[],6,TRUE)</f>
        <v>82.08</v>
      </c>
      <c r="L470" s="21">
        <f>inputdata!$J470*inputdata!$C470</f>
        <v>912</v>
      </c>
      <c r="M470" s="21">
        <f>inputdata!$K470*inputdata!$C470*(1-inputdata!$F470)</f>
        <v>984.96</v>
      </c>
      <c r="N470" s="22">
        <f>DAY(inputdata!$A470)</f>
        <v>10</v>
      </c>
      <c r="O470" s="22" t="str">
        <f>TEXT(inputdata!$A470,"mmm")</f>
        <v>Oct</v>
      </c>
      <c r="P470" s="22">
        <f>YEAR(inputdata!$A470)</f>
        <v>2022</v>
      </c>
    </row>
    <row r="471" spans="1:16" x14ac:dyDescent="0.25">
      <c r="A471" s="24">
        <v>44845</v>
      </c>
      <c r="B471" s="14" t="s">
        <v>35</v>
      </c>
      <c r="C471" s="15">
        <v>10</v>
      </c>
      <c r="D471" s="15" t="s">
        <v>12</v>
      </c>
      <c r="E471" s="15" t="s">
        <v>8</v>
      </c>
      <c r="F471" s="16">
        <v>0</v>
      </c>
      <c r="G471" s="17" t="str">
        <f>VLOOKUP(inputdata!$B471,MasterData[],2,TRUE)</f>
        <v>Product08</v>
      </c>
      <c r="H471" s="17" t="str">
        <f>VLOOKUP(inputdata!$B471,MasterData[],3,TRUE)</f>
        <v>Category01</v>
      </c>
      <c r="I471" s="17" t="str">
        <f>VLOOKUP(inputdata!$B471,MasterData[],4,TRUE)</f>
        <v>Kg</v>
      </c>
      <c r="J471" s="18">
        <f>VLOOKUP(inputdata!$B471,MasterData[],5,TRUE)</f>
        <v>83</v>
      </c>
      <c r="K471" s="18">
        <f>VLOOKUP(inputdata!$B471,MasterData[],6,TRUE)</f>
        <v>94.62</v>
      </c>
      <c r="L471" s="18">
        <f>inputdata!$J471*inputdata!$C471</f>
        <v>830</v>
      </c>
      <c r="M471" s="18">
        <f>inputdata!$K471*inputdata!$C471*(1-inputdata!$F471)</f>
        <v>946.2</v>
      </c>
      <c r="N471" s="19">
        <f>DAY(inputdata!$A471)</f>
        <v>11</v>
      </c>
      <c r="O471" s="19" t="str">
        <f>TEXT(inputdata!$A471,"mmm")</f>
        <v>Oct</v>
      </c>
      <c r="P471" s="19">
        <f>YEAR(inputdata!$A471)</f>
        <v>2022</v>
      </c>
    </row>
    <row r="472" spans="1:16" x14ac:dyDescent="0.25">
      <c r="A472" s="24">
        <v>44847</v>
      </c>
      <c r="B472" s="14" t="s">
        <v>39</v>
      </c>
      <c r="C472" s="15">
        <v>15</v>
      </c>
      <c r="D472" s="15" t="s">
        <v>8</v>
      </c>
      <c r="E472" s="15" t="s">
        <v>8</v>
      </c>
      <c r="F472" s="16">
        <v>0</v>
      </c>
      <c r="G472" s="20" t="str">
        <f>VLOOKUP(inputdata!$B472,MasterData[],2,TRUE)</f>
        <v>Product02</v>
      </c>
      <c r="H472" s="20" t="str">
        <f>VLOOKUP(inputdata!$B472,MasterData[],3,TRUE)</f>
        <v>Category01</v>
      </c>
      <c r="I472" s="20" t="str">
        <f>VLOOKUP(inputdata!$B472,MasterData[],4,TRUE)</f>
        <v>Kg</v>
      </c>
      <c r="J472" s="21">
        <f>VLOOKUP(inputdata!$B472,MasterData[],5,TRUE)</f>
        <v>105</v>
      </c>
      <c r="K472" s="21">
        <f>VLOOKUP(inputdata!$B472,MasterData[],6,TRUE)</f>
        <v>142.80000000000001</v>
      </c>
      <c r="L472" s="21">
        <f>inputdata!$J472*inputdata!$C472</f>
        <v>1575</v>
      </c>
      <c r="M472" s="21">
        <f>inputdata!$K472*inputdata!$C472*(1-inputdata!$F472)</f>
        <v>2142</v>
      </c>
      <c r="N472" s="22">
        <f>DAY(inputdata!$A472)</f>
        <v>13</v>
      </c>
      <c r="O472" s="22" t="str">
        <f>TEXT(inputdata!$A472,"mmm")</f>
        <v>Oct</v>
      </c>
      <c r="P472" s="22">
        <f>YEAR(inputdata!$A472)</f>
        <v>2022</v>
      </c>
    </row>
    <row r="473" spans="1:16" x14ac:dyDescent="0.25">
      <c r="A473" s="24">
        <v>44848</v>
      </c>
      <c r="B473" s="14" t="s">
        <v>21</v>
      </c>
      <c r="C473" s="15">
        <v>15</v>
      </c>
      <c r="D473" s="15" t="s">
        <v>7</v>
      </c>
      <c r="E473" s="15" t="s">
        <v>8</v>
      </c>
      <c r="F473" s="16">
        <v>0</v>
      </c>
      <c r="G473" s="17" t="str">
        <f>VLOOKUP(inputdata!$B473,MasterData[],2,TRUE)</f>
        <v>Product44</v>
      </c>
      <c r="H473" s="17" t="str">
        <f>VLOOKUP(inputdata!$B473,MasterData[],3,TRUE)</f>
        <v>Category05</v>
      </c>
      <c r="I473" s="17" t="str">
        <f>VLOOKUP(inputdata!$B473,MasterData[],4,TRUE)</f>
        <v>Kg</v>
      </c>
      <c r="J473" s="18">
        <f>VLOOKUP(inputdata!$B473,MasterData[],5,TRUE)</f>
        <v>76</v>
      </c>
      <c r="K473" s="18">
        <f>VLOOKUP(inputdata!$B473,MasterData[],6,TRUE)</f>
        <v>82.08</v>
      </c>
      <c r="L473" s="18">
        <f>inputdata!$J473*inputdata!$C473</f>
        <v>1140</v>
      </c>
      <c r="M473" s="18">
        <f>inputdata!$K473*inputdata!$C473*(1-inputdata!$F473)</f>
        <v>1231.2</v>
      </c>
      <c r="N473" s="19">
        <f>DAY(inputdata!$A473)</f>
        <v>14</v>
      </c>
      <c r="O473" s="19" t="str">
        <f>TEXT(inputdata!$A473,"mmm")</f>
        <v>Oct</v>
      </c>
      <c r="P473" s="19">
        <f>YEAR(inputdata!$A473)</f>
        <v>2022</v>
      </c>
    </row>
    <row r="474" spans="1:16" x14ac:dyDescent="0.25">
      <c r="A474" s="24">
        <v>44849</v>
      </c>
      <c r="B474" s="14" t="s">
        <v>37</v>
      </c>
      <c r="C474" s="15">
        <v>10</v>
      </c>
      <c r="D474" s="15" t="s">
        <v>12</v>
      </c>
      <c r="E474" s="15" t="s">
        <v>10</v>
      </c>
      <c r="F474" s="16">
        <v>0</v>
      </c>
      <c r="G474" s="20" t="str">
        <f>VLOOKUP(inputdata!$B474,MasterData[],2,TRUE)</f>
        <v>Product15</v>
      </c>
      <c r="H474" s="20" t="str">
        <f>VLOOKUP(inputdata!$B474,MasterData[],3,TRUE)</f>
        <v>Category02</v>
      </c>
      <c r="I474" s="20" t="str">
        <f>VLOOKUP(inputdata!$B474,MasterData[],4,TRUE)</f>
        <v>No.</v>
      </c>
      <c r="J474" s="21">
        <f>VLOOKUP(inputdata!$B474,MasterData[],5,TRUE)</f>
        <v>12</v>
      </c>
      <c r="K474" s="21">
        <f>VLOOKUP(inputdata!$B474,MasterData[],6,TRUE)</f>
        <v>15.719999999999999</v>
      </c>
      <c r="L474" s="21">
        <f>inputdata!$J474*inputdata!$C474</f>
        <v>120</v>
      </c>
      <c r="M474" s="21">
        <f>inputdata!$K474*inputdata!$C474*(1-inputdata!$F474)</f>
        <v>157.19999999999999</v>
      </c>
      <c r="N474" s="22">
        <f>DAY(inputdata!$A474)</f>
        <v>15</v>
      </c>
      <c r="O474" s="22" t="str">
        <f>TEXT(inputdata!$A474,"mmm")</f>
        <v>Oct</v>
      </c>
      <c r="P474" s="22">
        <f>YEAR(inputdata!$A474)</f>
        <v>2022</v>
      </c>
    </row>
    <row r="475" spans="1:16" x14ac:dyDescent="0.25">
      <c r="A475" s="24">
        <v>44850</v>
      </c>
      <c r="B475" s="14" t="s">
        <v>53</v>
      </c>
      <c r="C475" s="15">
        <v>3</v>
      </c>
      <c r="D475" s="15" t="s">
        <v>8</v>
      </c>
      <c r="E475" s="15" t="s">
        <v>8</v>
      </c>
      <c r="F475" s="16">
        <v>0</v>
      </c>
      <c r="G475" s="17" t="str">
        <f>VLOOKUP(inputdata!$B475,MasterData[],2,TRUE)</f>
        <v>Product36</v>
      </c>
      <c r="H475" s="17" t="str">
        <f>VLOOKUP(inputdata!$B475,MasterData[],3,TRUE)</f>
        <v>Category04</v>
      </c>
      <c r="I475" s="17" t="str">
        <f>VLOOKUP(inputdata!$B475,MasterData[],4,TRUE)</f>
        <v>Kg</v>
      </c>
      <c r="J475" s="18">
        <f>VLOOKUP(inputdata!$B475,MasterData[],5,TRUE)</f>
        <v>90</v>
      </c>
      <c r="K475" s="18">
        <f>VLOOKUP(inputdata!$B475,MasterData[],6,TRUE)</f>
        <v>96.3</v>
      </c>
      <c r="L475" s="18">
        <f>inputdata!$J475*inputdata!$C475</f>
        <v>270</v>
      </c>
      <c r="M475" s="18">
        <f>inputdata!$K475*inputdata!$C475*(1-inputdata!$F475)</f>
        <v>288.89999999999998</v>
      </c>
      <c r="N475" s="19">
        <f>DAY(inputdata!$A475)</f>
        <v>16</v>
      </c>
      <c r="O475" s="19" t="str">
        <f>TEXT(inputdata!$A475,"mmm")</f>
        <v>Oct</v>
      </c>
      <c r="P475" s="19">
        <f>YEAR(inputdata!$A475)</f>
        <v>2022</v>
      </c>
    </row>
    <row r="476" spans="1:16" x14ac:dyDescent="0.25">
      <c r="A476" s="24">
        <v>44857</v>
      </c>
      <c r="B476" s="14" t="s">
        <v>6</v>
      </c>
      <c r="C476" s="15">
        <v>14</v>
      </c>
      <c r="D476" s="15" t="s">
        <v>8</v>
      </c>
      <c r="E476" s="15" t="s">
        <v>10</v>
      </c>
      <c r="F476" s="16">
        <v>0</v>
      </c>
      <c r="G476" s="20" t="str">
        <f>VLOOKUP(inputdata!$B476,MasterData[],2,TRUE)</f>
        <v>Product24</v>
      </c>
      <c r="H476" s="20" t="str">
        <f>VLOOKUP(inputdata!$B476,MasterData[],3,TRUE)</f>
        <v>Category03</v>
      </c>
      <c r="I476" s="20" t="str">
        <f>VLOOKUP(inputdata!$B476,MasterData[],4,TRUE)</f>
        <v>Ft</v>
      </c>
      <c r="J476" s="21">
        <f>VLOOKUP(inputdata!$B476,MasterData[],5,TRUE)</f>
        <v>144</v>
      </c>
      <c r="K476" s="21">
        <f>VLOOKUP(inputdata!$B476,MasterData[],6,TRUE)</f>
        <v>156.96</v>
      </c>
      <c r="L476" s="21">
        <f>inputdata!$J476*inputdata!$C476</f>
        <v>2016</v>
      </c>
      <c r="M476" s="21">
        <f>inputdata!$K476*inputdata!$C476*(1-inputdata!$F476)</f>
        <v>2197.44</v>
      </c>
      <c r="N476" s="22">
        <f>DAY(inputdata!$A476)</f>
        <v>23</v>
      </c>
      <c r="O476" s="22" t="str">
        <f>TEXT(inputdata!$A476,"mmm")</f>
        <v>Oct</v>
      </c>
      <c r="P476" s="22">
        <f>YEAR(inputdata!$A476)</f>
        <v>2022</v>
      </c>
    </row>
    <row r="477" spans="1:16" x14ac:dyDescent="0.25">
      <c r="A477" s="24">
        <v>44864</v>
      </c>
      <c r="B477" s="14" t="s">
        <v>20</v>
      </c>
      <c r="C477" s="15">
        <v>3</v>
      </c>
      <c r="D477" s="15" t="s">
        <v>12</v>
      </c>
      <c r="E477" s="15" t="s">
        <v>10</v>
      </c>
      <c r="F477" s="16">
        <v>0</v>
      </c>
      <c r="G477" s="17" t="str">
        <f>VLOOKUP(inputdata!$B477,MasterData[],2,TRUE)</f>
        <v>Product42</v>
      </c>
      <c r="H477" s="17" t="str">
        <f>VLOOKUP(inputdata!$B477,MasterData[],3,TRUE)</f>
        <v>Category05</v>
      </c>
      <c r="I477" s="17" t="str">
        <f>VLOOKUP(inputdata!$B477,MasterData[],4,TRUE)</f>
        <v>Ft</v>
      </c>
      <c r="J477" s="18">
        <f>VLOOKUP(inputdata!$B477,MasterData[],5,TRUE)</f>
        <v>120</v>
      </c>
      <c r="K477" s="18">
        <f>VLOOKUP(inputdata!$B477,MasterData[],6,TRUE)</f>
        <v>162</v>
      </c>
      <c r="L477" s="18">
        <f>inputdata!$J477*inputdata!$C477</f>
        <v>360</v>
      </c>
      <c r="M477" s="18">
        <f>inputdata!$K477*inputdata!$C477*(1-inputdata!$F477)</f>
        <v>486</v>
      </c>
      <c r="N477" s="19">
        <f>DAY(inputdata!$A477)</f>
        <v>30</v>
      </c>
      <c r="O477" s="19" t="str">
        <f>TEXT(inputdata!$A477,"mmm")</f>
        <v>Oct</v>
      </c>
      <c r="P477" s="19">
        <f>YEAR(inputdata!$A477)</f>
        <v>2022</v>
      </c>
    </row>
    <row r="478" spans="1:16" x14ac:dyDescent="0.25">
      <c r="A478" s="24">
        <v>44865</v>
      </c>
      <c r="B478" s="14" t="s">
        <v>9</v>
      </c>
      <c r="C478" s="15">
        <v>8</v>
      </c>
      <c r="D478" s="15" t="s">
        <v>12</v>
      </c>
      <c r="E478" s="15" t="s">
        <v>8</v>
      </c>
      <c r="F478" s="16">
        <v>0</v>
      </c>
      <c r="G478" s="20" t="str">
        <f>VLOOKUP(inputdata!$B478,MasterData[],2,TRUE)</f>
        <v>Product38</v>
      </c>
      <c r="H478" s="20" t="str">
        <f>VLOOKUP(inputdata!$B478,MasterData[],3,TRUE)</f>
        <v>Category05</v>
      </c>
      <c r="I478" s="20" t="str">
        <f>VLOOKUP(inputdata!$B478,MasterData[],4,TRUE)</f>
        <v>Kg</v>
      </c>
      <c r="J478" s="21">
        <f>VLOOKUP(inputdata!$B478,MasterData[],5,TRUE)</f>
        <v>72</v>
      </c>
      <c r="K478" s="21">
        <f>VLOOKUP(inputdata!$B478,MasterData[],6,TRUE)</f>
        <v>79.92</v>
      </c>
      <c r="L478" s="21">
        <f>inputdata!$J478*inputdata!$C478</f>
        <v>576</v>
      </c>
      <c r="M478" s="21">
        <f>inputdata!$K478*inputdata!$C478*(1-inputdata!$F478)</f>
        <v>639.36</v>
      </c>
      <c r="N478" s="22">
        <f>DAY(inputdata!$A478)</f>
        <v>31</v>
      </c>
      <c r="O478" s="22" t="str">
        <f>TEXT(inputdata!$A478,"mmm")</f>
        <v>Oct</v>
      </c>
      <c r="P478" s="22">
        <f>YEAR(inputdata!$A478)</f>
        <v>2022</v>
      </c>
    </row>
    <row r="479" spans="1:16" x14ac:dyDescent="0.25">
      <c r="A479" s="24">
        <v>44866</v>
      </c>
      <c r="B479" s="14" t="s">
        <v>45</v>
      </c>
      <c r="C479" s="15">
        <v>15</v>
      </c>
      <c r="D479" s="15" t="s">
        <v>7</v>
      </c>
      <c r="E479" s="15" t="s">
        <v>8</v>
      </c>
      <c r="F479" s="16">
        <v>0</v>
      </c>
      <c r="G479" s="17" t="str">
        <f>VLOOKUP(inputdata!$B479,MasterData[],2,TRUE)</f>
        <v>Product12</v>
      </c>
      <c r="H479" s="17" t="str">
        <f>VLOOKUP(inputdata!$B479,MasterData[],3,TRUE)</f>
        <v>Category02</v>
      </c>
      <c r="I479" s="17" t="str">
        <f>VLOOKUP(inputdata!$B479,MasterData[],4,TRUE)</f>
        <v>Kg</v>
      </c>
      <c r="J479" s="18">
        <f>VLOOKUP(inputdata!$B479,MasterData[],5,TRUE)</f>
        <v>73</v>
      </c>
      <c r="K479" s="18">
        <f>VLOOKUP(inputdata!$B479,MasterData[],6,TRUE)</f>
        <v>94.17</v>
      </c>
      <c r="L479" s="18">
        <f>inputdata!$J479*inputdata!$C479</f>
        <v>1095</v>
      </c>
      <c r="M479" s="18">
        <f>inputdata!$K479*inputdata!$C479*(1-inputdata!$F479)</f>
        <v>1412.55</v>
      </c>
      <c r="N479" s="19">
        <f>DAY(inputdata!$A479)</f>
        <v>1</v>
      </c>
      <c r="O479" s="19" t="str">
        <f>TEXT(inputdata!$A479,"mmm")</f>
        <v>Nov</v>
      </c>
      <c r="P479" s="19">
        <f>YEAR(inputdata!$A479)</f>
        <v>2022</v>
      </c>
    </row>
    <row r="480" spans="1:16" x14ac:dyDescent="0.25">
      <c r="A480" s="24">
        <v>44867</v>
      </c>
      <c r="B480" s="14" t="s">
        <v>37</v>
      </c>
      <c r="C480" s="15">
        <v>15</v>
      </c>
      <c r="D480" s="15" t="s">
        <v>7</v>
      </c>
      <c r="E480" s="15" t="s">
        <v>10</v>
      </c>
      <c r="F480" s="16">
        <v>0</v>
      </c>
      <c r="G480" s="20" t="str">
        <f>VLOOKUP(inputdata!$B480,MasterData[],2,TRUE)</f>
        <v>Product15</v>
      </c>
      <c r="H480" s="20" t="str">
        <f>VLOOKUP(inputdata!$B480,MasterData[],3,TRUE)</f>
        <v>Category02</v>
      </c>
      <c r="I480" s="20" t="str">
        <f>VLOOKUP(inputdata!$B480,MasterData[],4,TRUE)</f>
        <v>No.</v>
      </c>
      <c r="J480" s="21">
        <f>VLOOKUP(inputdata!$B480,MasterData[],5,TRUE)</f>
        <v>12</v>
      </c>
      <c r="K480" s="21">
        <f>VLOOKUP(inputdata!$B480,MasterData[],6,TRUE)</f>
        <v>15.719999999999999</v>
      </c>
      <c r="L480" s="21">
        <f>inputdata!$J480*inputdata!$C480</f>
        <v>180</v>
      </c>
      <c r="M480" s="21">
        <f>inputdata!$K480*inputdata!$C480*(1-inputdata!$F480)</f>
        <v>235.79999999999998</v>
      </c>
      <c r="N480" s="22">
        <f>DAY(inputdata!$A480)</f>
        <v>2</v>
      </c>
      <c r="O480" s="22" t="str">
        <f>TEXT(inputdata!$A480,"mmm")</f>
        <v>Nov</v>
      </c>
      <c r="P480" s="22">
        <f>YEAR(inputdata!$A480)</f>
        <v>2022</v>
      </c>
    </row>
    <row r="481" spans="1:16" x14ac:dyDescent="0.25">
      <c r="A481" s="24">
        <v>44867</v>
      </c>
      <c r="B481" s="14" t="s">
        <v>38</v>
      </c>
      <c r="C481" s="15">
        <v>15</v>
      </c>
      <c r="D481" s="15" t="s">
        <v>12</v>
      </c>
      <c r="E481" s="15" t="s">
        <v>10</v>
      </c>
      <c r="F481" s="16">
        <v>0</v>
      </c>
      <c r="G481" s="17" t="str">
        <f>VLOOKUP(inputdata!$B481,MasterData[],2,TRUE)</f>
        <v>Product30</v>
      </c>
      <c r="H481" s="17" t="str">
        <f>VLOOKUP(inputdata!$B481,MasterData[],3,TRUE)</f>
        <v>Category04</v>
      </c>
      <c r="I481" s="17" t="str">
        <f>VLOOKUP(inputdata!$B481,MasterData[],4,TRUE)</f>
        <v>Ft</v>
      </c>
      <c r="J481" s="18">
        <f>VLOOKUP(inputdata!$B481,MasterData[],5,TRUE)</f>
        <v>148</v>
      </c>
      <c r="K481" s="18">
        <f>VLOOKUP(inputdata!$B481,MasterData[],6,TRUE)</f>
        <v>201.28</v>
      </c>
      <c r="L481" s="18">
        <f>inputdata!$J481*inputdata!$C481</f>
        <v>2220</v>
      </c>
      <c r="M481" s="18">
        <f>inputdata!$K481*inputdata!$C481*(1-inputdata!$F481)</f>
        <v>3019.2</v>
      </c>
      <c r="N481" s="19">
        <f>DAY(inputdata!$A481)</f>
        <v>2</v>
      </c>
      <c r="O481" s="19" t="str">
        <f>TEXT(inputdata!$A481,"mmm")</f>
        <v>Nov</v>
      </c>
      <c r="P481" s="19">
        <f>YEAR(inputdata!$A481)</f>
        <v>2022</v>
      </c>
    </row>
    <row r="482" spans="1:16" x14ac:dyDescent="0.25">
      <c r="A482" s="24">
        <v>44867</v>
      </c>
      <c r="B482" s="14" t="s">
        <v>14</v>
      </c>
      <c r="C482" s="15">
        <v>5</v>
      </c>
      <c r="D482" s="15" t="s">
        <v>12</v>
      </c>
      <c r="E482" s="15" t="s">
        <v>10</v>
      </c>
      <c r="F482" s="16">
        <v>0</v>
      </c>
      <c r="G482" s="20" t="str">
        <f>VLOOKUP(inputdata!$B482,MasterData[],2,TRUE)</f>
        <v>Product35</v>
      </c>
      <c r="H482" s="20" t="str">
        <f>VLOOKUP(inputdata!$B482,MasterData[],3,TRUE)</f>
        <v>Category04</v>
      </c>
      <c r="I482" s="20" t="str">
        <f>VLOOKUP(inputdata!$B482,MasterData[],4,TRUE)</f>
        <v>No.</v>
      </c>
      <c r="J482" s="21">
        <f>VLOOKUP(inputdata!$B482,MasterData[],5,TRUE)</f>
        <v>5</v>
      </c>
      <c r="K482" s="21">
        <f>VLOOKUP(inputdata!$B482,MasterData[],6,TRUE)</f>
        <v>6.7</v>
      </c>
      <c r="L482" s="21">
        <f>inputdata!$J482*inputdata!$C482</f>
        <v>25</v>
      </c>
      <c r="M482" s="21">
        <f>inputdata!$K482*inputdata!$C482*(1-inputdata!$F482)</f>
        <v>33.5</v>
      </c>
      <c r="N482" s="22">
        <f>DAY(inputdata!$A482)</f>
        <v>2</v>
      </c>
      <c r="O482" s="22" t="str">
        <f>TEXT(inputdata!$A482,"mmm")</f>
        <v>Nov</v>
      </c>
      <c r="P482" s="22">
        <f>YEAR(inputdata!$A482)</f>
        <v>2022</v>
      </c>
    </row>
    <row r="483" spans="1:16" x14ac:dyDescent="0.25">
      <c r="A483" s="24">
        <v>44868</v>
      </c>
      <c r="B483" s="14" t="s">
        <v>24</v>
      </c>
      <c r="C483" s="15">
        <v>11</v>
      </c>
      <c r="D483" s="15" t="s">
        <v>8</v>
      </c>
      <c r="E483" s="15" t="s">
        <v>8</v>
      </c>
      <c r="F483" s="16">
        <v>0</v>
      </c>
      <c r="G483" s="17" t="str">
        <f>VLOOKUP(inputdata!$B483,MasterData[],2,TRUE)</f>
        <v>Product20</v>
      </c>
      <c r="H483" s="17" t="str">
        <f>VLOOKUP(inputdata!$B483,MasterData[],3,TRUE)</f>
        <v>Category03</v>
      </c>
      <c r="I483" s="17" t="str">
        <f>VLOOKUP(inputdata!$B483,MasterData[],4,TRUE)</f>
        <v>Lt</v>
      </c>
      <c r="J483" s="18">
        <f>VLOOKUP(inputdata!$B483,MasterData[],5,TRUE)</f>
        <v>61</v>
      </c>
      <c r="K483" s="18">
        <f>VLOOKUP(inputdata!$B483,MasterData[],6,TRUE)</f>
        <v>76.25</v>
      </c>
      <c r="L483" s="18">
        <f>inputdata!$J483*inputdata!$C483</f>
        <v>671</v>
      </c>
      <c r="M483" s="18">
        <f>inputdata!$K483*inputdata!$C483*(1-inputdata!$F483)</f>
        <v>838.75</v>
      </c>
      <c r="N483" s="19">
        <f>DAY(inputdata!$A483)</f>
        <v>3</v>
      </c>
      <c r="O483" s="19" t="str">
        <f>TEXT(inputdata!$A483,"mmm")</f>
        <v>Nov</v>
      </c>
      <c r="P483" s="19">
        <f>YEAR(inputdata!$A483)</f>
        <v>2022</v>
      </c>
    </row>
    <row r="484" spans="1:16" x14ac:dyDescent="0.25">
      <c r="A484" s="24">
        <v>44869</v>
      </c>
      <c r="B484" s="14" t="s">
        <v>35</v>
      </c>
      <c r="C484" s="15">
        <v>10</v>
      </c>
      <c r="D484" s="15" t="s">
        <v>12</v>
      </c>
      <c r="E484" s="15" t="s">
        <v>8</v>
      </c>
      <c r="F484" s="16">
        <v>0</v>
      </c>
      <c r="G484" s="20" t="str">
        <f>VLOOKUP(inputdata!$B484,MasterData[],2,TRUE)</f>
        <v>Product08</v>
      </c>
      <c r="H484" s="20" t="str">
        <f>VLOOKUP(inputdata!$B484,MasterData[],3,TRUE)</f>
        <v>Category01</v>
      </c>
      <c r="I484" s="20" t="str">
        <f>VLOOKUP(inputdata!$B484,MasterData[],4,TRUE)</f>
        <v>Kg</v>
      </c>
      <c r="J484" s="21">
        <f>VLOOKUP(inputdata!$B484,MasterData[],5,TRUE)</f>
        <v>83</v>
      </c>
      <c r="K484" s="21">
        <f>VLOOKUP(inputdata!$B484,MasterData[],6,TRUE)</f>
        <v>94.62</v>
      </c>
      <c r="L484" s="21">
        <f>inputdata!$J484*inputdata!$C484</f>
        <v>830</v>
      </c>
      <c r="M484" s="21">
        <f>inputdata!$K484*inputdata!$C484*(1-inputdata!$F484)</f>
        <v>946.2</v>
      </c>
      <c r="N484" s="22">
        <f>DAY(inputdata!$A484)</f>
        <v>4</v>
      </c>
      <c r="O484" s="22" t="str">
        <f>TEXT(inputdata!$A484,"mmm")</f>
        <v>Nov</v>
      </c>
      <c r="P484" s="22">
        <f>YEAR(inputdata!$A484)</f>
        <v>2022</v>
      </c>
    </row>
    <row r="485" spans="1:16" x14ac:dyDescent="0.25">
      <c r="A485" s="24">
        <v>44870</v>
      </c>
      <c r="B485" s="14" t="s">
        <v>50</v>
      </c>
      <c r="C485" s="15">
        <v>15</v>
      </c>
      <c r="D485" s="15" t="s">
        <v>12</v>
      </c>
      <c r="E485" s="15" t="s">
        <v>10</v>
      </c>
      <c r="F485" s="16">
        <v>0</v>
      </c>
      <c r="G485" s="17" t="str">
        <f>VLOOKUP(inputdata!$B485,MasterData[],2,TRUE)</f>
        <v>Product19</v>
      </c>
      <c r="H485" s="17" t="str">
        <f>VLOOKUP(inputdata!$B485,MasterData[],3,TRUE)</f>
        <v>Category02</v>
      </c>
      <c r="I485" s="17" t="str">
        <f>VLOOKUP(inputdata!$B485,MasterData[],4,TRUE)</f>
        <v>Ft</v>
      </c>
      <c r="J485" s="18">
        <f>VLOOKUP(inputdata!$B485,MasterData[],5,TRUE)</f>
        <v>150</v>
      </c>
      <c r="K485" s="18">
        <f>VLOOKUP(inputdata!$B485,MasterData[],6,TRUE)</f>
        <v>210</v>
      </c>
      <c r="L485" s="18">
        <f>inputdata!$J485*inputdata!$C485</f>
        <v>2250</v>
      </c>
      <c r="M485" s="18">
        <f>inputdata!$K485*inputdata!$C485*(1-inputdata!$F485)</f>
        <v>3150</v>
      </c>
      <c r="N485" s="19">
        <f>DAY(inputdata!$A485)</f>
        <v>5</v>
      </c>
      <c r="O485" s="19" t="str">
        <f>TEXT(inputdata!$A485,"mmm")</f>
        <v>Nov</v>
      </c>
      <c r="P485" s="19">
        <f>YEAR(inputdata!$A485)</f>
        <v>2022</v>
      </c>
    </row>
    <row r="486" spans="1:16" x14ac:dyDescent="0.25">
      <c r="A486" s="24">
        <v>44871</v>
      </c>
      <c r="B486" s="14" t="s">
        <v>33</v>
      </c>
      <c r="C486" s="15">
        <v>13</v>
      </c>
      <c r="D486" s="15" t="s">
        <v>12</v>
      </c>
      <c r="E486" s="15" t="s">
        <v>10</v>
      </c>
      <c r="F486" s="16">
        <v>0</v>
      </c>
      <c r="G486" s="20" t="str">
        <f>VLOOKUP(inputdata!$B486,MasterData[],2,TRUE)</f>
        <v>Product43</v>
      </c>
      <c r="H486" s="20" t="str">
        <f>VLOOKUP(inputdata!$B486,MasterData[],3,TRUE)</f>
        <v>Category05</v>
      </c>
      <c r="I486" s="20" t="str">
        <f>VLOOKUP(inputdata!$B486,MasterData[],4,TRUE)</f>
        <v>Kg</v>
      </c>
      <c r="J486" s="21">
        <f>VLOOKUP(inputdata!$B486,MasterData[],5,TRUE)</f>
        <v>67</v>
      </c>
      <c r="K486" s="21">
        <f>VLOOKUP(inputdata!$B486,MasterData[],6,TRUE)</f>
        <v>83.08</v>
      </c>
      <c r="L486" s="21">
        <f>inputdata!$J486*inputdata!$C486</f>
        <v>871</v>
      </c>
      <c r="M486" s="21">
        <f>inputdata!$K486*inputdata!$C486*(1-inputdata!$F486)</f>
        <v>1080.04</v>
      </c>
      <c r="N486" s="22">
        <f>DAY(inputdata!$A486)</f>
        <v>6</v>
      </c>
      <c r="O486" s="22" t="str">
        <f>TEXT(inputdata!$A486,"mmm")</f>
        <v>Nov</v>
      </c>
      <c r="P486" s="22">
        <f>YEAR(inputdata!$A486)</f>
        <v>2022</v>
      </c>
    </row>
    <row r="487" spans="1:16" x14ac:dyDescent="0.25">
      <c r="A487" s="24">
        <v>44871</v>
      </c>
      <c r="B487" s="14" t="s">
        <v>37</v>
      </c>
      <c r="C487" s="15">
        <v>13</v>
      </c>
      <c r="D487" s="15" t="s">
        <v>8</v>
      </c>
      <c r="E487" s="15" t="s">
        <v>8</v>
      </c>
      <c r="F487" s="16">
        <v>0</v>
      </c>
      <c r="G487" s="17" t="str">
        <f>VLOOKUP(inputdata!$B487,MasterData[],2,TRUE)</f>
        <v>Product15</v>
      </c>
      <c r="H487" s="17" t="str">
        <f>VLOOKUP(inputdata!$B487,MasterData[],3,TRUE)</f>
        <v>Category02</v>
      </c>
      <c r="I487" s="17" t="str">
        <f>VLOOKUP(inputdata!$B487,MasterData[],4,TRUE)</f>
        <v>No.</v>
      </c>
      <c r="J487" s="18">
        <f>VLOOKUP(inputdata!$B487,MasterData[],5,TRUE)</f>
        <v>12</v>
      </c>
      <c r="K487" s="18">
        <f>VLOOKUP(inputdata!$B487,MasterData[],6,TRUE)</f>
        <v>15.719999999999999</v>
      </c>
      <c r="L487" s="18">
        <f>inputdata!$J487*inputdata!$C487</f>
        <v>156</v>
      </c>
      <c r="M487" s="18">
        <f>inputdata!$K487*inputdata!$C487*(1-inputdata!$F487)</f>
        <v>204.35999999999999</v>
      </c>
      <c r="N487" s="19">
        <f>DAY(inputdata!$A487)</f>
        <v>6</v>
      </c>
      <c r="O487" s="19" t="str">
        <f>TEXT(inputdata!$A487,"mmm")</f>
        <v>Nov</v>
      </c>
      <c r="P487" s="19">
        <f>YEAR(inputdata!$A487)</f>
        <v>2022</v>
      </c>
    </row>
    <row r="488" spans="1:16" x14ac:dyDescent="0.25">
      <c r="A488" s="24">
        <v>44871</v>
      </c>
      <c r="B488" s="14" t="s">
        <v>20</v>
      </c>
      <c r="C488" s="15">
        <v>13</v>
      </c>
      <c r="D488" s="15" t="s">
        <v>12</v>
      </c>
      <c r="E488" s="15" t="s">
        <v>10</v>
      </c>
      <c r="F488" s="16">
        <v>0</v>
      </c>
      <c r="G488" s="20" t="str">
        <f>VLOOKUP(inputdata!$B488,MasterData[],2,TRUE)</f>
        <v>Product42</v>
      </c>
      <c r="H488" s="20" t="str">
        <f>VLOOKUP(inputdata!$B488,MasterData[],3,TRUE)</f>
        <v>Category05</v>
      </c>
      <c r="I488" s="20" t="str">
        <f>VLOOKUP(inputdata!$B488,MasterData[],4,TRUE)</f>
        <v>Ft</v>
      </c>
      <c r="J488" s="21">
        <f>VLOOKUP(inputdata!$B488,MasterData[],5,TRUE)</f>
        <v>120</v>
      </c>
      <c r="K488" s="21">
        <f>VLOOKUP(inputdata!$B488,MasterData[],6,TRUE)</f>
        <v>162</v>
      </c>
      <c r="L488" s="21">
        <f>inputdata!$J488*inputdata!$C488</f>
        <v>1560</v>
      </c>
      <c r="M488" s="21">
        <f>inputdata!$K488*inputdata!$C488*(1-inputdata!$F488)</f>
        <v>2106</v>
      </c>
      <c r="N488" s="22">
        <f>DAY(inputdata!$A488)</f>
        <v>6</v>
      </c>
      <c r="O488" s="22" t="str">
        <f>TEXT(inputdata!$A488,"mmm")</f>
        <v>Nov</v>
      </c>
      <c r="P488" s="22">
        <f>YEAR(inputdata!$A488)</f>
        <v>2022</v>
      </c>
    </row>
    <row r="489" spans="1:16" x14ac:dyDescent="0.25">
      <c r="A489" s="24">
        <v>44872</v>
      </c>
      <c r="B489" s="14" t="s">
        <v>27</v>
      </c>
      <c r="C489" s="15">
        <v>13</v>
      </c>
      <c r="D489" s="15" t="s">
        <v>8</v>
      </c>
      <c r="E489" s="15" t="s">
        <v>10</v>
      </c>
      <c r="F489" s="16">
        <v>0</v>
      </c>
      <c r="G489" s="17" t="str">
        <f>VLOOKUP(inputdata!$B489,MasterData[],2,TRUE)</f>
        <v>Product40</v>
      </c>
      <c r="H489" s="17" t="str">
        <f>VLOOKUP(inputdata!$B489,MasterData[],3,TRUE)</f>
        <v>Category05</v>
      </c>
      <c r="I489" s="17" t="str">
        <f>VLOOKUP(inputdata!$B489,MasterData[],4,TRUE)</f>
        <v>Kg</v>
      </c>
      <c r="J489" s="18">
        <f>VLOOKUP(inputdata!$B489,MasterData[],5,TRUE)</f>
        <v>90</v>
      </c>
      <c r="K489" s="18">
        <f>VLOOKUP(inputdata!$B489,MasterData[],6,TRUE)</f>
        <v>115.2</v>
      </c>
      <c r="L489" s="18">
        <f>inputdata!$J489*inputdata!$C489</f>
        <v>1170</v>
      </c>
      <c r="M489" s="18">
        <f>inputdata!$K489*inputdata!$C489*(1-inputdata!$F489)</f>
        <v>1497.6000000000001</v>
      </c>
      <c r="N489" s="19">
        <f>DAY(inputdata!$A489)</f>
        <v>7</v>
      </c>
      <c r="O489" s="19" t="str">
        <f>TEXT(inputdata!$A489,"mmm")</f>
        <v>Nov</v>
      </c>
      <c r="P489" s="19">
        <f>YEAR(inputdata!$A489)</f>
        <v>2022</v>
      </c>
    </row>
    <row r="490" spans="1:16" x14ac:dyDescent="0.25">
      <c r="A490" s="24">
        <v>44873</v>
      </c>
      <c r="B490" s="14" t="s">
        <v>53</v>
      </c>
      <c r="C490" s="15">
        <v>11</v>
      </c>
      <c r="D490" s="15" t="s">
        <v>7</v>
      </c>
      <c r="E490" s="15" t="s">
        <v>10</v>
      </c>
      <c r="F490" s="16">
        <v>0</v>
      </c>
      <c r="G490" s="20" t="str">
        <f>VLOOKUP(inputdata!$B490,MasterData[],2,TRUE)</f>
        <v>Product36</v>
      </c>
      <c r="H490" s="20" t="str">
        <f>VLOOKUP(inputdata!$B490,MasterData[],3,TRUE)</f>
        <v>Category04</v>
      </c>
      <c r="I490" s="20" t="str">
        <f>VLOOKUP(inputdata!$B490,MasterData[],4,TRUE)</f>
        <v>Kg</v>
      </c>
      <c r="J490" s="21">
        <f>VLOOKUP(inputdata!$B490,MasterData[],5,TRUE)</f>
        <v>90</v>
      </c>
      <c r="K490" s="21">
        <f>VLOOKUP(inputdata!$B490,MasterData[],6,TRUE)</f>
        <v>96.3</v>
      </c>
      <c r="L490" s="21">
        <f>inputdata!$J490*inputdata!$C490</f>
        <v>990</v>
      </c>
      <c r="M490" s="21">
        <f>inputdata!$K490*inputdata!$C490*(1-inputdata!$F490)</f>
        <v>1059.3</v>
      </c>
      <c r="N490" s="22">
        <f>DAY(inputdata!$A490)</f>
        <v>8</v>
      </c>
      <c r="O490" s="22" t="str">
        <f>TEXT(inputdata!$A490,"mmm")</f>
        <v>Nov</v>
      </c>
      <c r="P490" s="22">
        <f>YEAR(inputdata!$A490)</f>
        <v>2022</v>
      </c>
    </row>
    <row r="491" spans="1:16" x14ac:dyDescent="0.25">
      <c r="A491" s="24">
        <v>44873</v>
      </c>
      <c r="B491" s="14" t="s">
        <v>50</v>
      </c>
      <c r="C491" s="15">
        <v>10</v>
      </c>
      <c r="D491" s="15" t="s">
        <v>7</v>
      </c>
      <c r="E491" s="15" t="s">
        <v>8</v>
      </c>
      <c r="F491" s="16">
        <v>0</v>
      </c>
      <c r="G491" s="17" t="str">
        <f>VLOOKUP(inputdata!$B491,MasterData[],2,TRUE)</f>
        <v>Product19</v>
      </c>
      <c r="H491" s="17" t="str">
        <f>VLOOKUP(inputdata!$B491,MasterData[],3,TRUE)</f>
        <v>Category02</v>
      </c>
      <c r="I491" s="17" t="str">
        <f>VLOOKUP(inputdata!$B491,MasterData[],4,TRUE)</f>
        <v>Ft</v>
      </c>
      <c r="J491" s="18">
        <f>VLOOKUP(inputdata!$B491,MasterData[],5,TRUE)</f>
        <v>150</v>
      </c>
      <c r="K491" s="18">
        <f>VLOOKUP(inputdata!$B491,MasterData[],6,TRUE)</f>
        <v>210</v>
      </c>
      <c r="L491" s="18">
        <f>inputdata!$J491*inputdata!$C491</f>
        <v>1500</v>
      </c>
      <c r="M491" s="18">
        <f>inputdata!$K491*inputdata!$C491*(1-inputdata!$F491)</f>
        <v>2100</v>
      </c>
      <c r="N491" s="19">
        <f>DAY(inputdata!$A491)</f>
        <v>8</v>
      </c>
      <c r="O491" s="19" t="str">
        <f>TEXT(inputdata!$A491,"mmm")</f>
        <v>Nov</v>
      </c>
      <c r="P491" s="19">
        <f>YEAR(inputdata!$A491)</f>
        <v>2022</v>
      </c>
    </row>
    <row r="492" spans="1:16" x14ac:dyDescent="0.25">
      <c r="A492" s="24">
        <v>44874</v>
      </c>
      <c r="B492" s="14" t="s">
        <v>36</v>
      </c>
      <c r="C492" s="15">
        <v>8</v>
      </c>
      <c r="D492" s="15" t="s">
        <v>8</v>
      </c>
      <c r="E492" s="15" t="s">
        <v>10</v>
      </c>
      <c r="F492" s="16">
        <v>0</v>
      </c>
      <c r="G492" s="20" t="str">
        <f>VLOOKUP(inputdata!$B492,MasterData[],2,TRUE)</f>
        <v>Product27</v>
      </c>
      <c r="H492" s="20" t="str">
        <f>VLOOKUP(inputdata!$B492,MasterData[],3,TRUE)</f>
        <v>Category04</v>
      </c>
      <c r="I492" s="20" t="str">
        <f>VLOOKUP(inputdata!$B492,MasterData[],4,TRUE)</f>
        <v>Lt</v>
      </c>
      <c r="J492" s="21">
        <f>VLOOKUP(inputdata!$B492,MasterData[],5,TRUE)</f>
        <v>48</v>
      </c>
      <c r="K492" s="21">
        <f>VLOOKUP(inputdata!$B492,MasterData[],6,TRUE)</f>
        <v>57.120000000000005</v>
      </c>
      <c r="L492" s="21">
        <f>inputdata!$J492*inputdata!$C492</f>
        <v>384</v>
      </c>
      <c r="M492" s="21">
        <f>inputdata!$K492*inputdata!$C492*(1-inputdata!$F492)</f>
        <v>456.96000000000004</v>
      </c>
      <c r="N492" s="22">
        <f>DAY(inputdata!$A492)</f>
        <v>9</v>
      </c>
      <c r="O492" s="22" t="str">
        <f>TEXT(inputdata!$A492,"mmm")</f>
        <v>Nov</v>
      </c>
      <c r="P492" s="22">
        <f>YEAR(inputdata!$A492)</f>
        <v>2022</v>
      </c>
    </row>
    <row r="493" spans="1:16" x14ac:dyDescent="0.25">
      <c r="A493" s="24">
        <v>44875</v>
      </c>
      <c r="B493" s="14" t="s">
        <v>40</v>
      </c>
      <c r="C493" s="15">
        <v>7</v>
      </c>
      <c r="D493" s="15" t="s">
        <v>12</v>
      </c>
      <c r="E493" s="15" t="s">
        <v>8</v>
      </c>
      <c r="F493" s="16">
        <v>0</v>
      </c>
      <c r="G493" s="17" t="str">
        <f>VLOOKUP(inputdata!$B493,MasterData[],2,TRUE)</f>
        <v>Product18</v>
      </c>
      <c r="H493" s="17" t="str">
        <f>VLOOKUP(inputdata!$B493,MasterData[],3,TRUE)</f>
        <v>Category02</v>
      </c>
      <c r="I493" s="17" t="str">
        <f>VLOOKUP(inputdata!$B493,MasterData[],4,TRUE)</f>
        <v>No.</v>
      </c>
      <c r="J493" s="18">
        <f>VLOOKUP(inputdata!$B493,MasterData[],5,TRUE)</f>
        <v>37</v>
      </c>
      <c r="K493" s="18">
        <f>VLOOKUP(inputdata!$B493,MasterData[],6,TRUE)</f>
        <v>49.21</v>
      </c>
      <c r="L493" s="18">
        <f>inputdata!$J493*inputdata!$C493</f>
        <v>259</v>
      </c>
      <c r="M493" s="18">
        <f>inputdata!$K493*inputdata!$C493*(1-inputdata!$F493)</f>
        <v>344.47</v>
      </c>
      <c r="N493" s="19">
        <f>DAY(inputdata!$A493)</f>
        <v>10</v>
      </c>
      <c r="O493" s="19" t="str">
        <f>TEXT(inputdata!$A493,"mmm")</f>
        <v>Nov</v>
      </c>
      <c r="P493" s="19">
        <f>YEAR(inputdata!$A493)</f>
        <v>2022</v>
      </c>
    </row>
    <row r="494" spans="1:16" x14ac:dyDescent="0.25">
      <c r="A494" s="24">
        <v>44878</v>
      </c>
      <c r="B494" s="14" t="s">
        <v>36</v>
      </c>
      <c r="C494" s="15">
        <v>10</v>
      </c>
      <c r="D494" s="15" t="s">
        <v>7</v>
      </c>
      <c r="E494" s="15" t="s">
        <v>10</v>
      </c>
      <c r="F494" s="16">
        <v>0</v>
      </c>
      <c r="G494" s="20" t="str">
        <f>VLOOKUP(inputdata!$B494,MasterData[],2,TRUE)</f>
        <v>Product27</v>
      </c>
      <c r="H494" s="20" t="str">
        <f>VLOOKUP(inputdata!$B494,MasterData[],3,TRUE)</f>
        <v>Category04</v>
      </c>
      <c r="I494" s="20" t="str">
        <f>VLOOKUP(inputdata!$B494,MasterData[],4,TRUE)</f>
        <v>Lt</v>
      </c>
      <c r="J494" s="21">
        <f>VLOOKUP(inputdata!$B494,MasterData[],5,TRUE)</f>
        <v>48</v>
      </c>
      <c r="K494" s="21">
        <f>VLOOKUP(inputdata!$B494,MasterData[],6,TRUE)</f>
        <v>57.120000000000005</v>
      </c>
      <c r="L494" s="21">
        <f>inputdata!$J494*inputdata!$C494</f>
        <v>480</v>
      </c>
      <c r="M494" s="21">
        <f>inputdata!$K494*inputdata!$C494*(1-inputdata!$F494)</f>
        <v>571.20000000000005</v>
      </c>
      <c r="N494" s="22">
        <f>DAY(inputdata!$A494)</f>
        <v>13</v>
      </c>
      <c r="O494" s="22" t="str">
        <f>TEXT(inputdata!$A494,"mmm")</f>
        <v>Nov</v>
      </c>
      <c r="P494" s="22">
        <f>YEAR(inputdata!$A494)</f>
        <v>2022</v>
      </c>
    </row>
    <row r="495" spans="1:16" x14ac:dyDescent="0.25">
      <c r="A495" s="24">
        <v>44879</v>
      </c>
      <c r="B495" s="14" t="s">
        <v>39</v>
      </c>
      <c r="C495" s="15">
        <v>1</v>
      </c>
      <c r="D495" s="15" t="s">
        <v>12</v>
      </c>
      <c r="E495" s="15" t="s">
        <v>10</v>
      </c>
      <c r="F495" s="16">
        <v>0</v>
      </c>
      <c r="G495" s="17" t="str">
        <f>VLOOKUP(inputdata!$B495,MasterData[],2,TRUE)</f>
        <v>Product02</v>
      </c>
      <c r="H495" s="17" t="str">
        <f>VLOOKUP(inputdata!$B495,MasterData[],3,TRUE)</f>
        <v>Category01</v>
      </c>
      <c r="I495" s="17" t="str">
        <f>VLOOKUP(inputdata!$B495,MasterData[],4,TRUE)</f>
        <v>Kg</v>
      </c>
      <c r="J495" s="18">
        <f>VLOOKUP(inputdata!$B495,MasterData[],5,TRUE)</f>
        <v>105</v>
      </c>
      <c r="K495" s="18">
        <f>VLOOKUP(inputdata!$B495,MasterData[],6,TRUE)</f>
        <v>142.80000000000001</v>
      </c>
      <c r="L495" s="18">
        <f>inputdata!$J495*inputdata!$C495</f>
        <v>105</v>
      </c>
      <c r="M495" s="18">
        <f>inputdata!$K495*inputdata!$C495*(1-inputdata!$F495)</f>
        <v>142.80000000000001</v>
      </c>
      <c r="N495" s="19">
        <f>DAY(inputdata!$A495)</f>
        <v>14</v>
      </c>
      <c r="O495" s="19" t="str">
        <f>TEXT(inputdata!$A495,"mmm")</f>
        <v>Nov</v>
      </c>
      <c r="P495" s="19">
        <f>YEAR(inputdata!$A495)</f>
        <v>2022</v>
      </c>
    </row>
    <row r="496" spans="1:16" x14ac:dyDescent="0.25">
      <c r="A496" s="24">
        <v>44880</v>
      </c>
      <c r="B496" s="14" t="s">
        <v>45</v>
      </c>
      <c r="C496" s="15">
        <v>14</v>
      </c>
      <c r="D496" s="15" t="s">
        <v>12</v>
      </c>
      <c r="E496" s="15" t="s">
        <v>10</v>
      </c>
      <c r="F496" s="16">
        <v>0</v>
      </c>
      <c r="G496" s="20" t="str">
        <f>VLOOKUP(inputdata!$B496,MasterData[],2,TRUE)</f>
        <v>Product12</v>
      </c>
      <c r="H496" s="20" t="str">
        <f>VLOOKUP(inputdata!$B496,MasterData[],3,TRUE)</f>
        <v>Category02</v>
      </c>
      <c r="I496" s="20" t="str">
        <f>VLOOKUP(inputdata!$B496,MasterData[],4,TRUE)</f>
        <v>Kg</v>
      </c>
      <c r="J496" s="21">
        <f>VLOOKUP(inputdata!$B496,MasterData[],5,TRUE)</f>
        <v>73</v>
      </c>
      <c r="K496" s="21">
        <f>VLOOKUP(inputdata!$B496,MasterData[],6,TRUE)</f>
        <v>94.17</v>
      </c>
      <c r="L496" s="21">
        <f>inputdata!$J496*inputdata!$C496</f>
        <v>1022</v>
      </c>
      <c r="M496" s="21">
        <f>inputdata!$K496*inputdata!$C496*(1-inputdata!$F496)</f>
        <v>1318.38</v>
      </c>
      <c r="N496" s="22">
        <f>DAY(inputdata!$A496)</f>
        <v>15</v>
      </c>
      <c r="O496" s="22" t="str">
        <f>TEXT(inputdata!$A496,"mmm")</f>
        <v>Nov</v>
      </c>
      <c r="P496" s="22">
        <f>YEAR(inputdata!$A496)</f>
        <v>2022</v>
      </c>
    </row>
    <row r="497" spans="1:16" x14ac:dyDescent="0.25">
      <c r="A497" s="24">
        <v>44881</v>
      </c>
      <c r="B497" s="14" t="s">
        <v>49</v>
      </c>
      <c r="C497" s="15">
        <v>8</v>
      </c>
      <c r="D497" s="15" t="s">
        <v>8</v>
      </c>
      <c r="E497" s="15" t="s">
        <v>8</v>
      </c>
      <c r="F497" s="16">
        <v>0</v>
      </c>
      <c r="G497" s="17" t="str">
        <f>VLOOKUP(inputdata!$B497,MasterData[],2,TRUE)</f>
        <v>Product17</v>
      </c>
      <c r="H497" s="17" t="str">
        <f>VLOOKUP(inputdata!$B497,MasterData[],3,TRUE)</f>
        <v>Category02</v>
      </c>
      <c r="I497" s="17" t="str">
        <f>VLOOKUP(inputdata!$B497,MasterData[],4,TRUE)</f>
        <v>Ft</v>
      </c>
      <c r="J497" s="18">
        <f>VLOOKUP(inputdata!$B497,MasterData[],5,TRUE)</f>
        <v>134</v>
      </c>
      <c r="K497" s="18">
        <f>VLOOKUP(inputdata!$B497,MasterData[],6,TRUE)</f>
        <v>156.78</v>
      </c>
      <c r="L497" s="18">
        <f>inputdata!$J497*inputdata!$C497</f>
        <v>1072</v>
      </c>
      <c r="M497" s="18">
        <f>inputdata!$K497*inputdata!$C497*(1-inputdata!$F497)</f>
        <v>1254.24</v>
      </c>
      <c r="N497" s="19">
        <f>DAY(inputdata!$A497)</f>
        <v>16</v>
      </c>
      <c r="O497" s="19" t="str">
        <f>TEXT(inputdata!$A497,"mmm")</f>
        <v>Nov</v>
      </c>
      <c r="P497" s="19">
        <f>YEAR(inputdata!$A497)</f>
        <v>2022</v>
      </c>
    </row>
    <row r="498" spans="1:16" x14ac:dyDescent="0.25">
      <c r="A498" s="24">
        <v>44883</v>
      </c>
      <c r="B498" s="14" t="s">
        <v>23</v>
      </c>
      <c r="C498" s="15">
        <v>8</v>
      </c>
      <c r="D498" s="15" t="s">
        <v>12</v>
      </c>
      <c r="E498" s="15" t="s">
        <v>10</v>
      </c>
      <c r="F498" s="16">
        <v>0</v>
      </c>
      <c r="G498" s="20" t="str">
        <f>VLOOKUP(inputdata!$B498,MasterData[],2,TRUE)</f>
        <v>Product34</v>
      </c>
      <c r="H498" s="20" t="str">
        <f>VLOOKUP(inputdata!$B498,MasterData[],3,TRUE)</f>
        <v>Category04</v>
      </c>
      <c r="I498" s="20" t="str">
        <f>VLOOKUP(inputdata!$B498,MasterData[],4,TRUE)</f>
        <v>Lt</v>
      </c>
      <c r="J498" s="21">
        <f>VLOOKUP(inputdata!$B498,MasterData[],5,TRUE)</f>
        <v>55</v>
      </c>
      <c r="K498" s="21">
        <f>VLOOKUP(inputdata!$B498,MasterData[],6,TRUE)</f>
        <v>58.3</v>
      </c>
      <c r="L498" s="21">
        <f>inputdata!$J498*inputdata!$C498</f>
        <v>440</v>
      </c>
      <c r="M498" s="21">
        <f>inputdata!$K498*inputdata!$C498*(1-inputdata!$F498)</f>
        <v>466.4</v>
      </c>
      <c r="N498" s="22">
        <f>DAY(inputdata!$A498)</f>
        <v>18</v>
      </c>
      <c r="O498" s="22" t="str">
        <f>TEXT(inputdata!$A498,"mmm")</f>
        <v>Nov</v>
      </c>
      <c r="P498" s="22">
        <f>YEAR(inputdata!$A498)</f>
        <v>2022</v>
      </c>
    </row>
    <row r="499" spans="1:16" x14ac:dyDescent="0.25">
      <c r="A499" s="24">
        <v>44886</v>
      </c>
      <c r="B499" s="14" t="s">
        <v>24</v>
      </c>
      <c r="C499" s="15">
        <v>6</v>
      </c>
      <c r="D499" s="15" t="s">
        <v>12</v>
      </c>
      <c r="E499" s="15" t="s">
        <v>10</v>
      </c>
      <c r="F499" s="16">
        <v>0</v>
      </c>
      <c r="G499" s="17" t="str">
        <f>VLOOKUP(inputdata!$B499,MasterData[],2,TRUE)</f>
        <v>Product20</v>
      </c>
      <c r="H499" s="17" t="str">
        <f>VLOOKUP(inputdata!$B499,MasterData[],3,TRUE)</f>
        <v>Category03</v>
      </c>
      <c r="I499" s="17" t="str">
        <f>VLOOKUP(inputdata!$B499,MasterData[],4,TRUE)</f>
        <v>Lt</v>
      </c>
      <c r="J499" s="18">
        <f>VLOOKUP(inputdata!$B499,MasterData[],5,TRUE)</f>
        <v>61</v>
      </c>
      <c r="K499" s="18">
        <f>VLOOKUP(inputdata!$B499,MasterData[],6,TRUE)</f>
        <v>76.25</v>
      </c>
      <c r="L499" s="18">
        <f>inputdata!$J499*inputdata!$C499</f>
        <v>366</v>
      </c>
      <c r="M499" s="18">
        <f>inputdata!$K499*inputdata!$C499*(1-inputdata!$F499)</f>
        <v>457.5</v>
      </c>
      <c r="N499" s="19">
        <f>DAY(inputdata!$A499)</f>
        <v>21</v>
      </c>
      <c r="O499" s="19" t="str">
        <f>TEXT(inputdata!$A499,"mmm")</f>
        <v>Nov</v>
      </c>
      <c r="P499" s="19">
        <f>YEAR(inputdata!$A499)</f>
        <v>2022</v>
      </c>
    </row>
    <row r="500" spans="1:16" x14ac:dyDescent="0.25">
      <c r="A500" s="24">
        <v>44888</v>
      </c>
      <c r="B500" s="14" t="s">
        <v>53</v>
      </c>
      <c r="C500" s="15">
        <v>12</v>
      </c>
      <c r="D500" s="15" t="s">
        <v>8</v>
      </c>
      <c r="E500" s="15" t="s">
        <v>8</v>
      </c>
      <c r="F500" s="16">
        <v>0</v>
      </c>
      <c r="G500" s="20" t="str">
        <f>VLOOKUP(inputdata!$B500,MasterData[],2,TRUE)</f>
        <v>Product36</v>
      </c>
      <c r="H500" s="20" t="str">
        <f>VLOOKUP(inputdata!$B500,MasterData[],3,TRUE)</f>
        <v>Category04</v>
      </c>
      <c r="I500" s="20" t="str">
        <f>VLOOKUP(inputdata!$B500,MasterData[],4,TRUE)</f>
        <v>Kg</v>
      </c>
      <c r="J500" s="21">
        <f>VLOOKUP(inputdata!$B500,MasterData[],5,TRUE)</f>
        <v>90</v>
      </c>
      <c r="K500" s="21">
        <f>VLOOKUP(inputdata!$B500,MasterData[],6,TRUE)</f>
        <v>96.3</v>
      </c>
      <c r="L500" s="21">
        <f>inputdata!$J500*inputdata!$C500</f>
        <v>1080</v>
      </c>
      <c r="M500" s="21">
        <f>inputdata!$K500*inputdata!$C500*(1-inputdata!$F500)</f>
        <v>1155.5999999999999</v>
      </c>
      <c r="N500" s="22">
        <f>DAY(inputdata!$A500)</f>
        <v>23</v>
      </c>
      <c r="O500" s="22" t="str">
        <f>TEXT(inputdata!$A500,"mmm")</f>
        <v>Nov</v>
      </c>
      <c r="P500" s="22">
        <f>YEAR(inputdata!$A500)</f>
        <v>2022</v>
      </c>
    </row>
    <row r="501" spans="1:16" x14ac:dyDescent="0.25">
      <c r="A501" s="24">
        <v>44890</v>
      </c>
      <c r="B501" s="14" t="s">
        <v>13</v>
      </c>
      <c r="C501" s="15">
        <v>5</v>
      </c>
      <c r="D501" s="15" t="s">
        <v>12</v>
      </c>
      <c r="E501" s="15" t="s">
        <v>10</v>
      </c>
      <c r="F501" s="16">
        <v>0</v>
      </c>
      <c r="G501" s="17" t="str">
        <f>VLOOKUP(inputdata!$B501,MasterData[],2,TRUE)</f>
        <v>Product04</v>
      </c>
      <c r="H501" s="17" t="str">
        <f>VLOOKUP(inputdata!$B501,MasterData[],3,TRUE)</f>
        <v>Category01</v>
      </c>
      <c r="I501" s="17" t="str">
        <f>VLOOKUP(inputdata!$B501,MasterData[],4,TRUE)</f>
        <v>Lt</v>
      </c>
      <c r="J501" s="18">
        <f>VLOOKUP(inputdata!$B501,MasterData[],5,TRUE)</f>
        <v>44</v>
      </c>
      <c r="K501" s="18">
        <f>VLOOKUP(inputdata!$B501,MasterData[],6,TRUE)</f>
        <v>48.84</v>
      </c>
      <c r="L501" s="18">
        <f>inputdata!$J501*inputdata!$C501</f>
        <v>220</v>
      </c>
      <c r="M501" s="18">
        <f>inputdata!$K501*inputdata!$C501*(1-inputdata!$F501)</f>
        <v>244.20000000000002</v>
      </c>
      <c r="N501" s="19">
        <f>DAY(inputdata!$A501)</f>
        <v>25</v>
      </c>
      <c r="O501" s="19" t="str">
        <f>TEXT(inputdata!$A501,"mmm")</f>
        <v>Nov</v>
      </c>
      <c r="P501" s="19">
        <f>YEAR(inputdata!$A501)</f>
        <v>2022</v>
      </c>
    </row>
    <row r="502" spans="1:16" x14ac:dyDescent="0.25">
      <c r="A502" s="24">
        <v>44891</v>
      </c>
      <c r="B502" s="14" t="s">
        <v>28</v>
      </c>
      <c r="C502" s="15">
        <v>5</v>
      </c>
      <c r="D502" s="15" t="s">
        <v>12</v>
      </c>
      <c r="E502" s="15" t="s">
        <v>8</v>
      </c>
      <c r="F502" s="16">
        <v>0</v>
      </c>
      <c r="G502" s="20" t="str">
        <f>VLOOKUP(inputdata!$B502,MasterData[],2,TRUE)</f>
        <v>Product32</v>
      </c>
      <c r="H502" s="20" t="str">
        <f>VLOOKUP(inputdata!$B502,MasterData[],3,TRUE)</f>
        <v>Category04</v>
      </c>
      <c r="I502" s="20" t="str">
        <f>VLOOKUP(inputdata!$B502,MasterData[],4,TRUE)</f>
        <v>Kg</v>
      </c>
      <c r="J502" s="21">
        <f>VLOOKUP(inputdata!$B502,MasterData[],5,TRUE)</f>
        <v>89</v>
      </c>
      <c r="K502" s="21">
        <f>VLOOKUP(inputdata!$B502,MasterData[],6,TRUE)</f>
        <v>117.48</v>
      </c>
      <c r="L502" s="21">
        <f>inputdata!$J502*inputdata!$C502</f>
        <v>445</v>
      </c>
      <c r="M502" s="21">
        <f>inputdata!$K502*inputdata!$C502*(1-inputdata!$F502)</f>
        <v>587.4</v>
      </c>
      <c r="N502" s="22">
        <f>DAY(inputdata!$A502)</f>
        <v>26</v>
      </c>
      <c r="O502" s="22" t="str">
        <f>TEXT(inputdata!$A502,"mmm")</f>
        <v>Nov</v>
      </c>
      <c r="P502" s="22">
        <f>YEAR(inputdata!$A502)</f>
        <v>2022</v>
      </c>
    </row>
    <row r="503" spans="1:16" x14ac:dyDescent="0.25">
      <c r="A503" s="24">
        <v>44892</v>
      </c>
      <c r="B503" s="14" t="s">
        <v>23</v>
      </c>
      <c r="C503" s="15">
        <v>15</v>
      </c>
      <c r="D503" s="15" t="s">
        <v>12</v>
      </c>
      <c r="E503" s="15" t="s">
        <v>8</v>
      </c>
      <c r="F503" s="16">
        <v>0</v>
      </c>
      <c r="G503" s="17" t="str">
        <f>VLOOKUP(inputdata!$B503,MasterData[],2,TRUE)</f>
        <v>Product34</v>
      </c>
      <c r="H503" s="17" t="str">
        <f>VLOOKUP(inputdata!$B503,MasterData[],3,TRUE)</f>
        <v>Category04</v>
      </c>
      <c r="I503" s="17" t="str">
        <f>VLOOKUP(inputdata!$B503,MasterData[],4,TRUE)</f>
        <v>Lt</v>
      </c>
      <c r="J503" s="18">
        <f>VLOOKUP(inputdata!$B503,MasterData[],5,TRUE)</f>
        <v>55</v>
      </c>
      <c r="K503" s="18">
        <f>VLOOKUP(inputdata!$B503,MasterData[],6,TRUE)</f>
        <v>58.3</v>
      </c>
      <c r="L503" s="18">
        <f>inputdata!$J503*inputdata!$C503</f>
        <v>825</v>
      </c>
      <c r="M503" s="18">
        <f>inputdata!$K503*inputdata!$C503*(1-inputdata!$F503)</f>
        <v>874.5</v>
      </c>
      <c r="N503" s="19">
        <f>DAY(inputdata!$A503)</f>
        <v>27</v>
      </c>
      <c r="O503" s="19" t="str">
        <f>TEXT(inputdata!$A503,"mmm")</f>
        <v>Nov</v>
      </c>
      <c r="P503" s="19">
        <f>YEAR(inputdata!$A503)</f>
        <v>2022</v>
      </c>
    </row>
    <row r="504" spans="1:16" x14ac:dyDescent="0.25">
      <c r="A504" s="24">
        <v>44893</v>
      </c>
      <c r="B504" s="14" t="s">
        <v>15</v>
      </c>
      <c r="C504" s="15">
        <v>8</v>
      </c>
      <c r="D504" s="15" t="s">
        <v>12</v>
      </c>
      <c r="E504" s="15" t="s">
        <v>10</v>
      </c>
      <c r="F504" s="16">
        <v>0</v>
      </c>
      <c r="G504" s="20" t="str">
        <f>VLOOKUP(inputdata!$B504,MasterData[],2,TRUE)</f>
        <v>Product31</v>
      </c>
      <c r="H504" s="20" t="str">
        <f>VLOOKUP(inputdata!$B504,MasterData[],3,TRUE)</f>
        <v>Category04</v>
      </c>
      <c r="I504" s="20" t="str">
        <f>VLOOKUP(inputdata!$B504,MasterData[],4,TRUE)</f>
        <v>Kg</v>
      </c>
      <c r="J504" s="21">
        <f>VLOOKUP(inputdata!$B504,MasterData[],5,TRUE)</f>
        <v>93</v>
      </c>
      <c r="K504" s="21">
        <f>VLOOKUP(inputdata!$B504,MasterData[],6,TRUE)</f>
        <v>104.16</v>
      </c>
      <c r="L504" s="21">
        <f>inputdata!$J504*inputdata!$C504</f>
        <v>744</v>
      </c>
      <c r="M504" s="21">
        <f>inputdata!$K504*inputdata!$C504*(1-inputdata!$F504)</f>
        <v>833.28</v>
      </c>
      <c r="N504" s="22">
        <f>DAY(inputdata!$A504)</f>
        <v>28</v>
      </c>
      <c r="O504" s="22" t="str">
        <f>TEXT(inputdata!$A504,"mmm")</f>
        <v>Nov</v>
      </c>
      <c r="P504" s="22">
        <f>YEAR(inputdata!$A504)</f>
        <v>2022</v>
      </c>
    </row>
    <row r="505" spans="1:16" x14ac:dyDescent="0.25">
      <c r="A505" s="24">
        <v>44895</v>
      </c>
      <c r="B505" s="14" t="s">
        <v>37</v>
      </c>
      <c r="C505" s="15">
        <v>2</v>
      </c>
      <c r="D505" s="15" t="s">
        <v>12</v>
      </c>
      <c r="E505" s="15" t="s">
        <v>8</v>
      </c>
      <c r="F505" s="16">
        <v>0</v>
      </c>
      <c r="G505" s="17" t="str">
        <f>VLOOKUP(inputdata!$B505,MasterData[],2,TRUE)</f>
        <v>Product15</v>
      </c>
      <c r="H505" s="17" t="str">
        <f>VLOOKUP(inputdata!$B505,MasterData[],3,TRUE)</f>
        <v>Category02</v>
      </c>
      <c r="I505" s="17" t="str">
        <f>VLOOKUP(inputdata!$B505,MasterData[],4,TRUE)</f>
        <v>No.</v>
      </c>
      <c r="J505" s="18">
        <f>VLOOKUP(inputdata!$B505,MasterData[],5,TRUE)</f>
        <v>12</v>
      </c>
      <c r="K505" s="18">
        <f>VLOOKUP(inputdata!$B505,MasterData[],6,TRUE)</f>
        <v>15.719999999999999</v>
      </c>
      <c r="L505" s="18">
        <f>inputdata!$J505*inputdata!$C505</f>
        <v>24</v>
      </c>
      <c r="M505" s="18">
        <f>inputdata!$K505*inputdata!$C505*(1-inputdata!$F505)</f>
        <v>31.439999999999998</v>
      </c>
      <c r="N505" s="19">
        <f>DAY(inputdata!$A505)</f>
        <v>30</v>
      </c>
      <c r="O505" s="19" t="str">
        <f>TEXT(inputdata!$A505,"mmm")</f>
        <v>Nov</v>
      </c>
      <c r="P505" s="19">
        <f>YEAR(inputdata!$A505)</f>
        <v>2022</v>
      </c>
    </row>
    <row r="506" spans="1:16" x14ac:dyDescent="0.25">
      <c r="A506" s="24">
        <v>44898</v>
      </c>
      <c r="B506" s="14" t="s">
        <v>43</v>
      </c>
      <c r="C506" s="15">
        <v>5</v>
      </c>
      <c r="D506" s="15" t="s">
        <v>7</v>
      </c>
      <c r="E506" s="15" t="s">
        <v>10</v>
      </c>
      <c r="F506" s="16">
        <v>0</v>
      </c>
      <c r="G506" s="20" t="str">
        <f>VLOOKUP(inputdata!$B506,MasterData[],2,TRUE)</f>
        <v>Product28</v>
      </c>
      <c r="H506" s="20" t="str">
        <f>VLOOKUP(inputdata!$B506,MasterData[],3,TRUE)</f>
        <v>Category04</v>
      </c>
      <c r="I506" s="20" t="str">
        <f>VLOOKUP(inputdata!$B506,MasterData[],4,TRUE)</f>
        <v>No.</v>
      </c>
      <c r="J506" s="21">
        <f>VLOOKUP(inputdata!$B506,MasterData[],5,TRUE)</f>
        <v>37</v>
      </c>
      <c r="K506" s="21">
        <f>VLOOKUP(inputdata!$B506,MasterData[],6,TRUE)</f>
        <v>41.81</v>
      </c>
      <c r="L506" s="21">
        <f>inputdata!$J506*inputdata!$C506</f>
        <v>185</v>
      </c>
      <c r="M506" s="21">
        <f>inputdata!$K506*inputdata!$C506*(1-inputdata!$F506)</f>
        <v>209.05</v>
      </c>
      <c r="N506" s="22">
        <f>DAY(inputdata!$A506)</f>
        <v>3</v>
      </c>
      <c r="O506" s="22" t="str">
        <f>TEXT(inputdata!$A506,"mmm")</f>
        <v>Dec</v>
      </c>
      <c r="P506" s="22">
        <f>YEAR(inputdata!$A506)</f>
        <v>2022</v>
      </c>
    </row>
    <row r="507" spans="1:16" x14ac:dyDescent="0.25">
      <c r="A507" s="24">
        <v>44899</v>
      </c>
      <c r="B507" s="14" t="s">
        <v>52</v>
      </c>
      <c r="C507" s="15">
        <v>10</v>
      </c>
      <c r="D507" s="15" t="s">
        <v>12</v>
      </c>
      <c r="E507" s="15" t="s">
        <v>10</v>
      </c>
      <c r="F507" s="16">
        <v>0</v>
      </c>
      <c r="G507" s="17" t="str">
        <f>VLOOKUP(inputdata!$B507,MasterData[],2,TRUE)</f>
        <v>Product26</v>
      </c>
      <c r="H507" s="17" t="str">
        <f>VLOOKUP(inputdata!$B507,MasterData[],3,TRUE)</f>
        <v>Category04</v>
      </c>
      <c r="I507" s="17" t="str">
        <f>VLOOKUP(inputdata!$B507,MasterData[],4,TRUE)</f>
        <v>No.</v>
      </c>
      <c r="J507" s="18">
        <f>VLOOKUP(inputdata!$B507,MasterData[],5,TRUE)</f>
        <v>18</v>
      </c>
      <c r="K507" s="18">
        <f>VLOOKUP(inputdata!$B507,MasterData[],6,TRUE)</f>
        <v>24.66</v>
      </c>
      <c r="L507" s="18">
        <f>inputdata!$J507*inputdata!$C507</f>
        <v>180</v>
      </c>
      <c r="M507" s="18">
        <f>inputdata!$K507*inputdata!$C507*(1-inputdata!$F507)</f>
        <v>246.6</v>
      </c>
      <c r="N507" s="19">
        <f>DAY(inputdata!$A507)</f>
        <v>4</v>
      </c>
      <c r="O507" s="19" t="str">
        <f>TEXT(inputdata!$A507,"mmm")</f>
        <v>Dec</v>
      </c>
      <c r="P507" s="19">
        <f>YEAR(inputdata!$A507)</f>
        <v>2022</v>
      </c>
    </row>
    <row r="508" spans="1:16" x14ac:dyDescent="0.25">
      <c r="A508" s="24">
        <v>44899</v>
      </c>
      <c r="B508" s="14" t="s">
        <v>21</v>
      </c>
      <c r="C508" s="15">
        <v>15</v>
      </c>
      <c r="D508" s="15" t="s">
        <v>12</v>
      </c>
      <c r="E508" s="15" t="s">
        <v>10</v>
      </c>
      <c r="F508" s="16">
        <v>0</v>
      </c>
      <c r="G508" s="20" t="str">
        <f>VLOOKUP(inputdata!$B508,MasterData[],2,TRUE)</f>
        <v>Product44</v>
      </c>
      <c r="H508" s="20" t="str">
        <f>VLOOKUP(inputdata!$B508,MasterData[],3,TRUE)</f>
        <v>Category05</v>
      </c>
      <c r="I508" s="20" t="str">
        <f>VLOOKUP(inputdata!$B508,MasterData[],4,TRUE)</f>
        <v>Kg</v>
      </c>
      <c r="J508" s="21">
        <f>VLOOKUP(inputdata!$B508,MasterData[],5,TRUE)</f>
        <v>76</v>
      </c>
      <c r="K508" s="21">
        <f>VLOOKUP(inputdata!$B508,MasterData[],6,TRUE)</f>
        <v>82.08</v>
      </c>
      <c r="L508" s="21">
        <f>inputdata!$J508*inputdata!$C508</f>
        <v>1140</v>
      </c>
      <c r="M508" s="21">
        <f>inputdata!$K508*inputdata!$C508*(1-inputdata!$F508)</f>
        <v>1231.2</v>
      </c>
      <c r="N508" s="22">
        <f>DAY(inputdata!$A508)</f>
        <v>4</v>
      </c>
      <c r="O508" s="22" t="str">
        <f>TEXT(inputdata!$A508,"mmm")</f>
        <v>Dec</v>
      </c>
      <c r="P508" s="22">
        <f>YEAR(inputdata!$A508)</f>
        <v>2022</v>
      </c>
    </row>
    <row r="509" spans="1:16" x14ac:dyDescent="0.25">
      <c r="A509" s="24">
        <v>44902</v>
      </c>
      <c r="B509" s="14" t="s">
        <v>9</v>
      </c>
      <c r="C509" s="15">
        <v>12</v>
      </c>
      <c r="D509" s="15" t="s">
        <v>12</v>
      </c>
      <c r="E509" s="15" t="s">
        <v>10</v>
      </c>
      <c r="F509" s="16">
        <v>0</v>
      </c>
      <c r="G509" s="17" t="str">
        <f>VLOOKUP(inputdata!$B509,MasterData[],2,TRUE)</f>
        <v>Product38</v>
      </c>
      <c r="H509" s="17" t="str">
        <f>VLOOKUP(inputdata!$B509,MasterData[],3,TRUE)</f>
        <v>Category05</v>
      </c>
      <c r="I509" s="17" t="str">
        <f>VLOOKUP(inputdata!$B509,MasterData[],4,TRUE)</f>
        <v>Kg</v>
      </c>
      <c r="J509" s="18">
        <f>VLOOKUP(inputdata!$B509,MasterData[],5,TRUE)</f>
        <v>72</v>
      </c>
      <c r="K509" s="18">
        <f>VLOOKUP(inputdata!$B509,MasterData[],6,TRUE)</f>
        <v>79.92</v>
      </c>
      <c r="L509" s="18">
        <f>inputdata!$J509*inputdata!$C509</f>
        <v>864</v>
      </c>
      <c r="M509" s="18">
        <f>inputdata!$K509*inputdata!$C509*(1-inputdata!$F509)</f>
        <v>959.04</v>
      </c>
      <c r="N509" s="19">
        <f>DAY(inputdata!$A509)</f>
        <v>7</v>
      </c>
      <c r="O509" s="19" t="str">
        <f>TEXT(inputdata!$A509,"mmm")</f>
        <v>Dec</v>
      </c>
      <c r="P509" s="19">
        <f>YEAR(inputdata!$A509)</f>
        <v>2022</v>
      </c>
    </row>
    <row r="510" spans="1:16" x14ac:dyDescent="0.25">
      <c r="A510" s="24">
        <v>44902</v>
      </c>
      <c r="B510" s="14" t="s">
        <v>31</v>
      </c>
      <c r="C510" s="15">
        <v>13</v>
      </c>
      <c r="D510" s="15" t="s">
        <v>12</v>
      </c>
      <c r="E510" s="15" t="s">
        <v>8</v>
      </c>
      <c r="F510" s="16">
        <v>0</v>
      </c>
      <c r="G510" s="20" t="str">
        <f>VLOOKUP(inputdata!$B510,MasterData[],2,TRUE)</f>
        <v>Product16</v>
      </c>
      <c r="H510" s="20" t="str">
        <f>VLOOKUP(inputdata!$B510,MasterData[],3,TRUE)</f>
        <v>Category02</v>
      </c>
      <c r="I510" s="20" t="str">
        <f>VLOOKUP(inputdata!$B510,MasterData[],4,TRUE)</f>
        <v>No.</v>
      </c>
      <c r="J510" s="21">
        <f>VLOOKUP(inputdata!$B510,MasterData[],5,TRUE)</f>
        <v>13</v>
      </c>
      <c r="K510" s="21">
        <f>VLOOKUP(inputdata!$B510,MasterData[],6,TRUE)</f>
        <v>16.64</v>
      </c>
      <c r="L510" s="21">
        <f>inputdata!$J510*inputdata!$C510</f>
        <v>169</v>
      </c>
      <c r="M510" s="21">
        <f>inputdata!$K510*inputdata!$C510*(1-inputdata!$F510)</f>
        <v>216.32</v>
      </c>
      <c r="N510" s="22">
        <f>DAY(inputdata!$A510)</f>
        <v>7</v>
      </c>
      <c r="O510" s="22" t="str">
        <f>TEXT(inputdata!$A510,"mmm")</f>
        <v>Dec</v>
      </c>
      <c r="P510" s="22">
        <f>YEAR(inputdata!$A510)</f>
        <v>2022</v>
      </c>
    </row>
    <row r="511" spans="1:16" x14ac:dyDescent="0.25">
      <c r="A511" s="24">
        <v>44902</v>
      </c>
      <c r="B511" s="14" t="s">
        <v>9</v>
      </c>
      <c r="C511" s="15">
        <v>5</v>
      </c>
      <c r="D511" s="15" t="s">
        <v>12</v>
      </c>
      <c r="E511" s="15" t="s">
        <v>10</v>
      </c>
      <c r="F511" s="16">
        <v>0</v>
      </c>
      <c r="G511" s="17" t="str">
        <f>VLOOKUP(inputdata!$B511,MasterData[],2,TRUE)</f>
        <v>Product38</v>
      </c>
      <c r="H511" s="17" t="str">
        <f>VLOOKUP(inputdata!$B511,MasterData[],3,TRUE)</f>
        <v>Category05</v>
      </c>
      <c r="I511" s="17" t="str">
        <f>VLOOKUP(inputdata!$B511,MasterData[],4,TRUE)</f>
        <v>Kg</v>
      </c>
      <c r="J511" s="18">
        <f>VLOOKUP(inputdata!$B511,MasterData[],5,TRUE)</f>
        <v>72</v>
      </c>
      <c r="K511" s="18">
        <f>VLOOKUP(inputdata!$B511,MasterData[],6,TRUE)</f>
        <v>79.92</v>
      </c>
      <c r="L511" s="18">
        <f>inputdata!$J511*inputdata!$C511</f>
        <v>360</v>
      </c>
      <c r="M511" s="18">
        <f>inputdata!$K511*inputdata!$C511*(1-inputdata!$F511)</f>
        <v>399.6</v>
      </c>
      <c r="N511" s="19">
        <f>DAY(inputdata!$A511)</f>
        <v>7</v>
      </c>
      <c r="O511" s="19" t="str">
        <f>TEXT(inputdata!$A511,"mmm")</f>
        <v>Dec</v>
      </c>
      <c r="P511" s="19">
        <f>YEAR(inputdata!$A511)</f>
        <v>2022</v>
      </c>
    </row>
    <row r="512" spans="1:16" x14ac:dyDescent="0.25">
      <c r="A512" s="24">
        <v>44906</v>
      </c>
      <c r="B512" s="14" t="s">
        <v>36</v>
      </c>
      <c r="C512" s="15">
        <v>5</v>
      </c>
      <c r="D512" s="15" t="s">
        <v>12</v>
      </c>
      <c r="E512" s="15" t="s">
        <v>8</v>
      </c>
      <c r="F512" s="16">
        <v>0</v>
      </c>
      <c r="G512" s="20" t="str">
        <f>VLOOKUP(inputdata!$B512,MasterData[],2,TRUE)</f>
        <v>Product27</v>
      </c>
      <c r="H512" s="20" t="str">
        <f>VLOOKUP(inputdata!$B512,MasterData[],3,TRUE)</f>
        <v>Category04</v>
      </c>
      <c r="I512" s="20" t="str">
        <f>VLOOKUP(inputdata!$B512,MasterData[],4,TRUE)</f>
        <v>Lt</v>
      </c>
      <c r="J512" s="21">
        <f>VLOOKUP(inputdata!$B512,MasterData[],5,TRUE)</f>
        <v>48</v>
      </c>
      <c r="K512" s="21">
        <f>VLOOKUP(inputdata!$B512,MasterData[],6,TRUE)</f>
        <v>57.120000000000005</v>
      </c>
      <c r="L512" s="21">
        <f>inputdata!$J512*inputdata!$C512</f>
        <v>240</v>
      </c>
      <c r="M512" s="21">
        <f>inputdata!$K512*inputdata!$C512*(1-inputdata!$F512)</f>
        <v>285.60000000000002</v>
      </c>
      <c r="N512" s="22">
        <f>DAY(inputdata!$A512)</f>
        <v>11</v>
      </c>
      <c r="O512" s="22" t="str">
        <f>TEXT(inputdata!$A512,"mmm")</f>
        <v>Dec</v>
      </c>
      <c r="P512" s="22">
        <f>YEAR(inputdata!$A512)</f>
        <v>2022</v>
      </c>
    </row>
    <row r="513" spans="1:16" x14ac:dyDescent="0.25">
      <c r="A513" s="24">
        <v>44906</v>
      </c>
      <c r="B513" s="14" t="s">
        <v>11</v>
      </c>
      <c r="C513" s="15">
        <v>9</v>
      </c>
      <c r="D513" s="15" t="s">
        <v>7</v>
      </c>
      <c r="E513" s="15" t="s">
        <v>8</v>
      </c>
      <c r="F513" s="16">
        <v>0</v>
      </c>
      <c r="G513" s="17" t="str">
        <f>VLOOKUP(inputdata!$B513,MasterData[],2,TRUE)</f>
        <v>Product13</v>
      </c>
      <c r="H513" s="17" t="str">
        <f>VLOOKUP(inputdata!$B513,MasterData[],3,TRUE)</f>
        <v>Category02</v>
      </c>
      <c r="I513" s="17" t="str">
        <f>VLOOKUP(inputdata!$B513,MasterData[],4,TRUE)</f>
        <v>Kg</v>
      </c>
      <c r="J513" s="18">
        <f>VLOOKUP(inputdata!$B513,MasterData[],5,TRUE)</f>
        <v>112</v>
      </c>
      <c r="K513" s="18">
        <f>VLOOKUP(inputdata!$B513,MasterData[],6,TRUE)</f>
        <v>122.08</v>
      </c>
      <c r="L513" s="18">
        <f>inputdata!$J513*inputdata!$C513</f>
        <v>1008</v>
      </c>
      <c r="M513" s="18">
        <f>inputdata!$K513*inputdata!$C513*(1-inputdata!$F513)</f>
        <v>1098.72</v>
      </c>
      <c r="N513" s="19">
        <f>DAY(inputdata!$A513)</f>
        <v>11</v>
      </c>
      <c r="O513" s="19" t="str">
        <f>TEXT(inputdata!$A513,"mmm")</f>
        <v>Dec</v>
      </c>
      <c r="P513" s="19">
        <f>YEAR(inputdata!$A513)</f>
        <v>2022</v>
      </c>
    </row>
    <row r="514" spans="1:16" x14ac:dyDescent="0.25">
      <c r="A514" s="24">
        <v>44906</v>
      </c>
      <c r="B514" s="14" t="s">
        <v>19</v>
      </c>
      <c r="C514" s="15">
        <v>10</v>
      </c>
      <c r="D514" s="15" t="s">
        <v>8</v>
      </c>
      <c r="E514" s="15" t="s">
        <v>10</v>
      </c>
      <c r="F514" s="16">
        <v>0</v>
      </c>
      <c r="G514" s="20" t="str">
        <f>VLOOKUP(inputdata!$B514,MasterData[],2,TRUE)</f>
        <v>Product14</v>
      </c>
      <c r="H514" s="20" t="str">
        <f>VLOOKUP(inputdata!$B514,MasterData[],3,TRUE)</f>
        <v>Category02</v>
      </c>
      <c r="I514" s="20" t="str">
        <f>VLOOKUP(inputdata!$B514,MasterData[],4,TRUE)</f>
        <v>Kg</v>
      </c>
      <c r="J514" s="21">
        <f>VLOOKUP(inputdata!$B514,MasterData[],5,TRUE)</f>
        <v>112</v>
      </c>
      <c r="K514" s="21">
        <f>VLOOKUP(inputdata!$B514,MasterData[],6,TRUE)</f>
        <v>146.72</v>
      </c>
      <c r="L514" s="21">
        <f>inputdata!$J514*inputdata!$C514</f>
        <v>1120</v>
      </c>
      <c r="M514" s="21">
        <f>inputdata!$K514*inputdata!$C514*(1-inputdata!$F514)</f>
        <v>1467.2</v>
      </c>
      <c r="N514" s="22">
        <f>DAY(inputdata!$A514)</f>
        <v>11</v>
      </c>
      <c r="O514" s="22" t="str">
        <f>TEXT(inputdata!$A514,"mmm")</f>
        <v>Dec</v>
      </c>
      <c r="P514" s="22">
        <f>YEAR(inputdata!$A514)</f>
        <v>2022</v>
      </c>
    </row>
    <row r="515" spans="1:16" x14ac:dyDescent="0.25">
      <c r="A515" s="24">
        <v>44907</v>
      </c>
      <c r="B515" s="14" t="s">
        <v>38</v>
      </c>
      <c r="C515" s="15">
        <v>9</v>
      </c>
      <c r="D515" s="15" t="s">
        <v>7</v>
      </c>
      <c r="E515" s="15" t="s">
        <v>10</v>
      </c>
      <c r="F515" s="16">
        <v>0</v>
      </c>
      <c r="G515" s="17" t="str">
        <f>VLOOKUP(inputdata!$B515,MasterData[],2,TRUE)</f>
        <v>Product30</v>
      </c>
      <c r="H515" s="17" t="str">
        <f>VLOOKUP(inputdata!$B515,MasterData[],3,TRUE)</f>
        <v>Category04</v>
      </c>
      <c r="I515" s="17" t="str">
        <f>VLOOKUP(inputdata!$B515,MasterData[],4,TRUE)</f>
        <v>Ft</v>
      </c>
      <c r="J515" s="18">
        <f>VLOOKUP(inputdata!$B515,MasterData[],5,TRUE)</f>
        <v>148</v>
      </c>
      <c r="K515" s="18">
        <f>VLOOKUP(inputdata!$B515,MasterData[],6,TRUE)</f>
        <v>201.28</v>
      </c>
      <c r="L515" s="18">
        <f>inputdata!$J515*inputdata!$C515</f>
        <v>1332</v>
      </c>
      <c r="M515" s="18">
        <f>inputdata!$K515*inputdata!$C515*(1-inputdata!$F515)</f>
        <v>1811.52</v>
      </c>
      <c r="N515" s="19">
        <f>DAY(inputdata!$A515)</f>
        <v>12</v>
      </c>
      <c r="O515" s="19" t="str">
        <f>TEXT(inputdata!$A515,"mmm")</f>
        <v>Dec</v>
      </c>
      <c r="P515" s="19">
        <f>YEAR(inputdata!$A515)</f>
        <v>2022</v>
      </c>
    </row>
    <row r="516" spans="1:16" x14ac:dyDescent="0.25">
      <c r="A516" s="24">
        <v>44907</v>
      </c>
      <c r="B516" s="14" t="s">
        <v>51</v>
      </c>
      <c r="C516" s="15">
        <v>10</v>
      </c>
      <c r="D516" s="15" t="s">
        <v>7</v>
      </c>
      <c r="E516" s="15" t="s">
        <v>8</v>
      </c>
      <c r="F516" s="16">
        <v>0</v>
      </c>
      <c r="G516" s="20" t="str">
        <f>VLOOKUP(inputdata!$B516,MasterData[],2,TRUE)</f>
        <v>Product41</v>
      </c>
      <c r="H516" s="20" t="str">
        <f>VLOOKUP(inputdata!$B516,MasterData[],3,TRUE)</f>
        <v>Category05</v>
      </c>
      <c r="I516" s="20" t="str">
        <f>VLOOKUP(inputdata!$B516,MasterData[],4,TRUE)</f>
        <v>Ft</v>
      </c>
      <c r="J516" s="21">
        <f>VLOOKUP(inputdata!$B516,MasterData[],5,TRUE)</f>
        <v>138</v>
      </c>
      <c r="K516" s="21">
        <f>VLOOKUP(inputdata!$B516,MasterData[],6,TRUE)</f>
        <v>173.88</v>
      </c>
      <c r="L516" s="21">
        <f>inputdata!$J516*inputdata!$C516</f>
        <v>1380</v>
      </c>
      <c r="M516" s="21">
        <f>inputdata!$K516*inputdata!$C516*(1-inputdata!$F516)</f>
        <v>1738.8</v>
      </c>
      <c r="N516" s="22">
        <f>DAY(inputdata!$A516)</f>
        <v>12</v>
      </c>
      <c r="O516" s="22" t="str">
        <f>TEXT(inputdata!$A516,"mmm")</f>
        <v>Dec</v>
      </c>
      <c r="P516" s="22">
        <f>YEAR(inputdata!$A516)</f>
        <v>2022</v>
      </c>
    </row>
    <row r="517" spans="1:16" x14ac:dyDescent="0.25">
      <c r="A517" s="24">
        <v>44909</v>
      </c>
      <c r="B517" s="14" t="s">
        <v>34</v>
      </c>
      <c r="C517" s="15">
        <v>4</v>
      </c>
      <c r="D517" s="15" t="s">
        <v>12</v>
      </c>
      <c r="E517" s="15" t="s">
        <v>10</v>
      </c>
      <c r="F517" s="16">
        <v>0</v>
      </c>
      <c r="G517" s="17" t="str">
        <f>VLOOKUP(inputdata!$B517,MasterData[],2,TRUE)</f>
        <v>Product05</v>
      </c>
      <c r="H517" s="17" t="str">
        <f>VLOOKUP(inputdata!$B517,MasterData[],3,TRUE)</f>
        <v>Category01</v>
      </c>
      <c r="I517" s="17" t="str">
        <f>VLOOKUP(inputdata!$B517,MasterData[],4,TRUE)</f>
        <v>Ft</v>
      </c>
      <c r="J517" s="18">
        <f>VLOOKUP(inputdata!$B517,MasterData[],5,TRUE)</f>
        <v>133</v>
      </c>
      <c r="K517" s="18">
        <f>VLOOKUP(inputdata!$B517,MasterData[],6,TRUE)</f>
        <v>155.61000000000001</v>
      </c>
      <c r="L517" s="18">
        <f>inputdata!$J517*inputdata!$C517</f>
        <v>532</v>
      </c>
      <c r="M517" s="18">
        <f>inputdata!$K517*inputdata!$C517*(1-inputdata!$F517)</f>
        <v>622.44000000000005</v>
      </c>
      <c r="N517" s="19">
        <f>DAY(inputdata!$A517)</f>
        <v>14</v>
      </c>
      <c r="O517" s="19" t="str">
        <f>TEXT(inputdata!$A517,"mmm")</f>
        <v>Dec</v>
      </c>
      <c r="P517" s="19">
        <f>YEAR(inputdata!$A517)</f>
        <v>2022</v>
      </c>
    </row>
    <row r="518" spans="1:16" x14ac:dyDescent="0.25">
      <c r="A518" s="24">
        <v>44910</v>
      </c>
      <c r="B518" s="14" t="s">
        <v>47</v>
      </c>
      <c r="C518" s="15">
        <v>13</v>
      </c>
      <c r="D518" s="15" t="s">
        <v>12</v>
      </c>
      <c r="E518" s="15" t="s">
        <v>8</v>
      </c>
      <c r="F518" s="16">
        <v>0</v>
      </c>
      <c r="G518" s="20" t="str">
        <f>VLOOKUP(inputdata!$B518,MasterData[],2,TRUE)</f>
        <v>Product09</v>
      </c>
      <c r="H518" s="20" t="str">
        <f>VLOOKUP(inputdata!$B518,MasterData[],3,TRUE)</f>
        <v>Category01</v>
      </c>
      <c r="I518" s="20" t="str">
        <f>VLOOKUP(inputdata!$B518,MasterData[],4,TRUE)</f>
        <v>No.</v>
      </c>
      <c r="J518" s="21">
        <f>VLOOKUP(inputdata!$B518,MasterData[],5,TRUE)</f>
        <v>6</v>
      </c>
      <c r="K518" s="21">
        <f>VLOOKUP(inputdata!$B518,MasterData[],6,TRUE)</f>
        <v>7.8599999999999994</v>
      </c>
      <c r="L518" s="21">
        <f>inputdata!$J518*inputdata!$C518</f>
        <v>78</v>
      </c>
      <c r="M518" s="21">
        <f>inputdata!$K518*inputdata!$C518*(1-inputdata!$F518)</f>
        <v>102.17999999999999</v>
      </c>
      <c r="N518" s="22">
        <f>DAY(inputdata!$A518)</f>
        <v>15</v>
      </c>
      <c r="O518" s="22" t="str">
        <f>TEXT(inputdata!$A518,"mmm")</f>
        <v>Dec</v>
      </c>
      <c r="P518" s="22">
        <f>YEAR(inputdata!$A518)</f>
        <v>2022</v>
      </c>
    </row>
    <row r="519" spans="1:16" x14ac:dyDescent="0.25">
      <c r="A519" s="24">
        <v>44914</v>
      </c>
      <c r="B519" s="14" t="s">
        <v>21</v>
      </c>
      <c r="C519" s="15">
        <v>7</v>
      </c>
      <c r="D519" s="15" t="s">
        <v>12</v>
      </c>
      <c r="E519" s="15" t="s">
        <v>8</v>
      </c>
      <c r="F519" s="16">
        <v>0</v>
      </c>
      <c r="G519" s="17" t="str">
        <f>VLOOKUP(inputdata!$B519,MasterData[],2,TRUE)</f>
        <v>Product44</v>
      </c>
      <c r="H519" s="17" t="str">
        <f>VLOOKUP(inputdata!$B519,MasterData[],3,TRUE)</f>
        <v>Category05</v>
      </c>
      <c r="I519" s="17" t="str">
        <f>VLOOKUP(inputdata!$B519,MasterData[],4,TRUE)</f>
        <v>Kg</v>
      </c>
      <c r="J519" s="18">
        <f>VLOOKUP(inputdata!$B519,MasterData[],5,TRUE)</f>
        <v>76</v>
      </c>
      <c r="K519" s="18">
        <f>VLOOKUP(inputdata!$B519,MasterData[],6,TRUE)</f>
        <v>82.08</v>
      </c>
      <c r="L519" s="18">
        <f>inputdata!$J519*inputdata!$C519</f>
        <v>532</v>
      </c>
      <c r="M519" s="18">
        <f>inputdata!$K519*inputdata!$C519*(1-inputdata!$F519)</f>
        <v>574.55999999999995</v>
      </c>
      <c r="N519" s="19">
        <f>DAY(inputdata!$A519)</f>
        <v>19</v>
      </c>
      <c r="O519" s="19" t="str">
        <f>TEXT(inputdata!$A519,"mmm")</f>
        <v>Dec</v>
      </c>
      <c r="P519" s="19">
        <f>YEAR(inputdata!$A519)</f>
        <v>2022</v>
      </c>
    </row>
    <row r="520" spans="1:16" x14ac:dyDescent="0.25">
      <c r="A520" s="24">
        <v>44914</v>
      </c>
      <c r="B520" s="14" t="s">
        <v>41</v>
      </c>
      <c r="C520" s="15">
        <v>14</v>
      </c>
      <c r="D520" s="15" t="s">
        <v>12</v>
      </c>
      <c r="E520" s="15" t="s">
        <v>10</v>
      </c>
      <c r="F520" s="16">
        <v>0</v>
      </c>
      <c r="G520" s="20" t="str">
        <f>VLOOKUP(inputdata!$B520,MasterData[],2,TRUE)</f>
        <v>Product11</v>
      </c>
      <c r="H520" s="20" t="str">
        <f>VLOOKUP(inputdata!$B520,MasterData[],3,TRUE)</f>
        <v>Category02</v>
      </c>
      <c r="I520" s="20" t="str">
        <f>VLOOKUP(inputdata!$B520,MasterData[],4,TRUE)</f>
        <v>Lt</v>
      </c>
      <c r="J520" s="21">
        <f>VLOOKUP(inputdata!$B520,MasterData[],5,TRUE)</f>
        <v>44</v>
      </c>
      <c r="K520" s="21">
        <f>VLOOKUP(inputdata!$B520,MasterData[],6,TRUE)</f>
        <v>48.4</v>
      </c>
      <c r="L520" s="21">
        <f>inputdata!$J520*inputdata!$C520</f>
        <v>616</v>
      </c>
      <c r="M520" s="21">
        <f>inputdata!$K520*inputdata!$C520*(1-inputdata!$F520)</f>
        <v>677.6</v>
      </c>
      <c r="N520" s="22">
        <f>DAY(inputdata!$A520)</f>
        <v>19</v>
      </c>
      <c r="O520" s="22" t="str">
        <f>TEXT(inputdata!$A520,"mmm")</f>
        <v>Dec</v>
      </c>
      <c r="P520" s="22">
        <f>YEAR(inputdata!$A520)</f>
        <v>2022</v>
      </c>
    </row>
    <row r="521" spans="1:16" x14ac:dyDescent="0.25">
      <c r="A521" s="24">
        <v>44914</v>
      </c>
      <c r="B521" s="14" t="s">
        <v>47</v>
      </c>
      <c r="C521" s="15">
        <v>11</v>
      </c>
      <c r="D521" s="15" t="s">
        <v>8</v>
      </c>
      <c r="E521" s="15" t="s">
        <v>8</v>
      </c>
      <c r="F521" s="16">
        <v>0</v>
      </c>
      <c r="G521" s="17" t="str">
        <f>VLOOKUP(inputdata!$B521,MasterData[],2,TRUE)</f>
        <v>Product09</v>
      </c>
      <c r="H521" s="17" t="str">
        <f>VLOOKUP(inputdata!$B521,MasterData[],3,TRUE)</f>
        <v>Category01</v>
      </c>
      <c r="I521" s="17" t="str">
        <f>VLOOKUP(inputdata!$B521,MasterData[],4,TRUE)</f>
        <v>No.</v>
      </c>
      <c r="J521" s="18">
        <f>VLOOKUP(inputdata!$B521,MasterData[],5,TRUE)</f>
        <v>6</v>
      </c>
      <c r="K521" s="18">
        <f>VLOOKUP(inputdata!$B521,MasterData[],6,TRUE)</f>
        <v>7.8599999999999994</v>
      </c>
      <c r="L521" s="18">
        <f>inputdata!$J521*inputdata!$C521</f>
        <v>66</v>
      </c>
      <c r="M521" s="18">
        <f>inputdata!$K521*inputdata!$C521*(1-inputdata!$F521)</f>
        <v>86.46</v>
      </c>
      <c r="N521" s="19">
        <f>DAY(inputdata!$A521)</f>
        <v>19</v>
      </c>
      <c r="O521" s="19" t="str">
        <f>TEXT(inputdata!$A521,"mmm")</f>
        <v>Dec</v>
      </c>
      <c r="P521" s="19">
        <f>YEAR(inputdata!$A521)</f>
        <v>2022</v>
      </c>
    </row>
    <row r="522" spans="1:16" x14ac:dyDescent="0.25">
      <c r="A522" s="24">
        <v>44916</v>
      </c>
      <c r="B522" s="14" t="s">
        <v>25</v>
      </c>
      <c r="C522" s="15">
        <v>10</v>
      </c>
      <c r="D522" s="15" t="s">
        <v>12</v>
      </c>
      <c r="E522" s="15" t="s">
        <v>8</v>
      </c>
      <c r="F522" s="16">
        <v>0</v>
      </c>
      <c r="G522" s="20" t="str">
        <f>VLOOKUP(inputdata!$B522,MasterData[],2,TRUE)</f>
        <v>Product06</v>
      </c>
      <c r="H522" s="20" t="str">
        <f>VLOOKUP(inputdata!$B522,MasterData[],3,TRUE)</f>
        <v>Category01</v>
      </c>
      <c r="I522" s="20" t="str">
        <f>VLOOKUP(inputdata!$B522,MasterData[],4,TRUE)</f>
        <v>Kg</v>
      </c>
      <c r="J522" s="21">
        <f>VLOOKUP(inputdata!$B522,MasterData[],5,TRUE)</f>
        <v>75</v>
      </c>
      <c r="K522" s="21">
        <f>VLOOKUP(inputdata!$B522,MasterData[],6,TRUE)</f>
        <v>85.5</v>
      </c>
      <c r="L522" s="21">
        <f>inputdata!$J522*inputdata!$C522</f>
        <v>750</v>
      </c>
      <c r="M522" s="21">
        <f>inputdata!$K522*inputdata!$C522*(1-inputdata!$F522)</f>
        <v>855</v>
      </c>
      <c r="N522" s="22">
        <f>DAY(inputdata!$A522)</f>
        <v>21</v>
      </c>
      <c r="O522" s="22" t="str">
        <f>TEXT(inputdata!$A522,"mmm")</f>
        <v>Dec</v>
      </c>
      <c r="P522" s="22">
        <f>YEAR(inputdata!$A522)</f>
        <v>2022</v>
      </c>
    </row>
    <row r="523" spans="1:16" x14ac:dyDescent="0.25">
      <c r="A523" s="24">
        <v>44924</v>
      </c>
      <c r="B523" s="14" t="s">
        <v>35</v>
      </c>
      <c r="C523" s="15">
        <v>15</v>
      </c>
      <c r="D523" s="15" t="s">
        <v>12</v>
      </c>
      <c r="E523" s="15" t="s">
        <v>8</v>
      </c>
      <c r="F523" s="16">
        <v>0</v>
      </c>
      <c r="G523" s="17" t="str">
        <f>VLOOKUP(inputdata!$B523,MasterData[],2,TRUE)</f>
        <v>Product08</v>
      </c>
      <c r="H523" s="17" t="str">
        <f>VLOOKUP(inputdata!$B523,MasterData[],3,TRUE)</f>
        <v>Category01</v>
      </c>
      <c r="I523" s="17" t="str">
        <f>VLOOKUP(inputdata!$B523,MasterData[],4,TRUE)</f>
        <v>Kg</v>
      </c>
      <c r="J523" s="18">
        <f>VLOOKUP(inputdata!$B523,MasterData[],5,TRUE)</f>
        <v>83</v>
      </c>
      <c r="K523" s="18">
        <f>VLOOKUP(inputdata!$B523,MasterData[],6,TRUE)</f>
        <v>94.62</v>
      </c>
      <c r="L523" s="18">
        <f>inputdata!$J523*inputdata!$C523</f>
        <v>1245</v>
      </c>
      <c r="M523" s="18">
        <f>inputdata!$K523*inputdata!$C523*(1-inputdata!$F523)</f>
        <v>1419.3000000000002</v>
      </c>
      <c r="N523" s="19">
        <f>DAY(inputdata!$A523)</f>
        <v>29</v>
      </c>
      <c r="O523" s="19" t="str">
        <f>TEXT(inputdata!$A523,"mmm")</f>
        <v>Dec</v>
      </c>
      <c r="P523" s="19">
        <f>YEAR(inputdata!$A523)</f>
        <v>2022</v>
      </c>
    </row>
    <row r="524" spans="1:16" x14ac:dyDescent="0.25">
      <c r="A524" s="24">
        <v>44924</v>
      </c>
      <c r="B524" s="14" t="s">
        <v>20</v>
      </c>
      <c r="C524" s="15">
        <v>1</v>
      </c>
      <c r="D524" s="15" t="s">
        <v>7</v>
      </c>
      <c r="E524" s="15" t="s">
        <v>10</v>
      </c>
      <c r="F524" s="16">
        <v>0</v>
      </c>
      <c r="G524" s="20" t="str">
        <f>VLOOKUP(inputdata!$B524,MasterData[],2,TRUE)</f>
        <v>Product42</v>
      </c>
      <c r="H524" s="20" t="str">
        <f>VLOOKUP(inputdata!$B524,MasterData[],3,TRUE)</f>
        <v>Category05</v>
      </c>
      <c r="I524" s="20" t="str">
        <f>VLOOKUP(inputdata!$B524,MasterData[],4,TRUE)</f>
        <v>Ft</v>
      </c>
      <c r="J524" s="21">
        <f>VLOOKUP(inputdata!$B524,MasterData[],5,TRUE)</f>
        <v>120</v>
      </c>
      <c r="K524" s="21">
        <f>VLOOKUP(inputdata!$B524,MasterData[],6,TRUE)</f>
        <v>162</v>
      </c>
      <c r="L524" s="21">
        <f>inputdata!$J524*inputdata!$C524</f>
        <v>120</v>
      </c>
      <c r="M524" s="21">
        <f>inputdata!$K524*inputdata!$C524*(1-inputdata!$F524)</f>
        <v>162</v>
      </c>
      <c r="N524" s="22">
        <f>DAY(inputdata!$A524)</f>
        <v>29</v>
      </c>
      <c r="O524" s="22" t="str">
        <f>TEXT(inputdata!$A524,"mmm")</f>
        <v>Dec</v>
      </c>
      <c r="P524" s="22">
        <f>YEAR(inputdata!$A524)</f>
        <v>2022</v>
      </c>
    </row>
    <row r="525" spans="1:16" x14ac:dyDescent="0.25">
      <c r="A525" s="24">
        <v>44925</v>
      </c>
      <c r="B525" s="14" t="s">
        <v>51</v>
      </c>
      <c r="C525" s="15">
        <v>14</v>
      </c>
      <c r="D525" s="15" t="s">
        <v>12</v>
      </c>
      <c r="E525" s="15" t="s">
        <v>8</v>
      </c>
      <c r="F525" s="16">
        <v>0</v>
      </c>
      <c r="G525" s="17" t="str">
        <f>VLOOKUP(inputdata!$B525,MasterData[],2,TRUE)</f>
        <v>Product41</v>
      </c>
      <c r="H525" s="17" t="str">
        <f>VLOOKUP(inputdata!$B525,MasterData[],3,TRUE)</f>
        <v>Category05</v>
      </c>
      <c r="I525" s="17" t="str">
        <f>VLOOKUP(inputdata!$B525,MasterData[],4,TRUE)</f>
        <v>Ft</v>
      </c>
      <c r="J525" s="18">
        <f>VLOOKUP(inputdata!$B525,MasterData[],5,TRUE)</f>
        <v>138</v>
      </c>
      <c r="K525" s="18">
        <f>VLOOKUP(inputdata!$B525,MasterData[],6,TRUE)</f>
        <v>173.88</v>
      </c>
      <c r="L525" s="18">
        <f>inputdata!$J525*inputdata!$C525</f>
        <v>1932</v>
      </c>
      <c r="M525" s="18">
        <f>inputdata!$K525*inputdata!$C525*(1-inputdata!$F525)</f>
        <v>2434.3199999999997</v>
      </c>
      <c r="N525" s="19">
        <f>DAY(inputdata!$A525)</f>
        <v>30</v>
      </c>
      <c r="O525" s="19" t="str">
        <f>TEXT(inputdata!$A525,"mmm")</f>
        <v>Dec</v>
      </c>
      <c r="P525" s="19">
        <f>YEAR(inputdata!$A525)</f>
        <v>2022</v>
      </c>
    </row>
    <row r="526" spans="1:16" x14ac:dyDescent="0.25">
      <c r="A526" s="24">
        <v>44926</v>
      </c>
      <c r="B526" s="14" t="s">
        <v>48</v>
      </c>
      <c r="C526" s="15">
        <v>12</v>
      </c>
      <c r="D526" s="15" t="s">
        <v>8</v>
      </c>
      <c r="E526" s="15" t="s">
        <v>8</v>
      </c>
      <c r="F526" s="16">
        <v>0</v>
      </c>
      <c r="G526" s="20" t="str">
        <f>VLOOKUP(inputdata!$B526,MasterData[],2,TRUE)</f>
        <v>Product33</v>
      </c>
      <c r="H526" s="20" t="str">
        <f>VLOOKUP(inputdata!$B526,MasterData[],3,TRUE)</f>
        <v>Category04</v>
      </c>
      <c r="I526" s="20" t="str">
        <f>VLOOKUP(inputdata!$B526,MasterData[],4,TRUE)</f>
        <v>Kg</v>
      </c>
      <c r="J526" s="21">
        <f>VLOOKUP(inputdata!$B526,MasterData[],5,TRUE)</f>
        <v>95</v>
      </c>
      <c r="K526" s="21">
        <f>VLOOKUP(inputdata!$B526,MasterData[],6,TRUE)</f>
        <v>119.7</v>
      </c>
      <c r="L526" s="21">
        <f>inputdata!$J526*inputdata!$C526</f>
        <v>1140</v>
      </c>
      <c r="M526" s="21">
        <f>inputdata!$K526*inputdata!$C526*(1-inputdata!$F526)</f>
        <v>1436.4</v>
      </c>
      <c r="N526" s="22">
        <f>DAY(inputdata!$A526)</f>
        <v>31</v>
      </c>
      <c r="O526" s="22" t="str">
        <f>TEXT(inputdata!$A526,"mmm")</f>
        <v>Dec</v>
      </c>
      <c r="P526" s="22">
        <f>YEAR(inputdata!$A526)</f>
        <v>2022</v>
      </c>
    </row>
    <row r="527" spans="1:16" x14ac:dyDescent="0.25">
      <c r="A527" s="24">
        <v>44926</v>
      </c>
      <c r="B527" s="14" t="s">
        <v>41</v>
      </c>
      <c r="C527" s="15">
        <v>6</v>
      </c>
      <c r="D527" s="15" t="s">
        <v>8</v>
      </c>
      <c r="E527" s="15" t="s">
        <v>8</v>
      </c>
      <c r="F527" s="16">
        <v>0</v>
      </c>
      <c r="G527" s="17" t="str">
        <f>VLOOKUP(inputdata!$B527,MasterData[],2,TRUE)</f>
        <v>Product11</v>
      </c>
      <c r="H527" s="17" t="str">
        <f>VLOOKUP(inputdata!$B527,MasterData[],3,TRUE)</f>
        <v>Category02</v>
      </c>
      <c r="I527" s="17" t="str">
        <f>VLOOKUP(inputdata!$B527,MasterData[],4,TRUE)</f>
        <v>Lt</v>
      </c>
      <c r="J527" s="18">
        <f>VLOOKUP(inputdata!$B527,MasterData[],5,TRUE)</f>
        <v>44</v>
      </c>
      <c r="K527" s="18">
        <f>VLOOKUP(inputdata!$B527,MasterData[],6,TRUE)</f>
        <v>48.4</v>
      </c>
      <c r="L527" s="18">
        <f>inputdata!$J527*inputdata!$C527</f>
        <v>264</v>
      </c>
      <c r="M527" s="18">
        <f>inputdata!$K527*inputdata!$C527*(1-inputdata!$F527)</f>
        <v>290.39999999999998</v>
      </c>
      <c r="N527" s="19">
        <f>DAY(inputdata!$A527)</f>
        <v>31</v>
      </c>
      <c r="O527" s="19" t="str">
        <f>TEXT(inputdata!$A527,"mmm")</f>
        <v>Dec</v>
      </c>
      <c r="P527" s="19">
        <f>YEAR(inputdata!$A527)</f>
        <v>2022</v>
      </c>
    </row>
    <row r="528" spans="1:16" x14ac:dyDescent="0.25">
      <c r="A528" s="24">
        <v>44926</v>
      </c>
      <c r="B528" s="14" t="s">
        <v>41</v>
      </c>
      <c r="C528" s="15">
        <v>3</v>
      </c>
      <c r="D528" s="15" t="s">
        <v>7</v>
      </c>
      <c r="E528" s="15" t="s">
        <v>10</v>
      </c>
      <c r="F528" s="16">
        <v>0</v>
      </c>
      <c r="G528" s="20" t="str">
        <f>VLOOKUP(inputdata!$B528,MasterData[],2,TRUE)</f>
        <v>Product11</v>
      </c>
      <c r="H528" s="20" t="str">
        <f>VLOOKUP(inputdata!$B528,MasterData[],3,TRUE)</f>
        <v>Category02</v>
      </c>
      <c r="I528" s="20" t="str">
        <f>VLOOKUP(inputdata!$B528,MasterData[],4,TRUE)</f>
        <v>Lt</v>
      </c>
      <c r="J528" s="21">
        <f>VLOOKUP(inputdata!$B528,MasterData[],5,TRUE)</f>
        <v>44</v>
      </c>
      <c r="K528" s="21">
        <f>VLOOKUP(inputdata!$B528,MasterData[],6,TRUE)</f>
        <v>48.4</v>
      </c>
      <c r="L528" s="21">
        <f>inputdata!$J528*inputdata!$C528</f>
        <v>132</v>
      </c>
      <c r="M528" s="21">
        <f>inputdata!$K528*inputdata!$C528*(1-inputdata!$F528)</f>
        <v>145.19999999999999</v>
      </c>
      <c r="N528" s="22">
        <f>DAY(inputdata!$A528)</f>
        <v>31</v>
      </c>
      <c r="O528" s="22" t="str">
        <f>TEXT(inputdata!$A528,"mmm")</f>
        <v>Dec</v>
      </c>
      <c r="P528" s="22">
        <f>YEAR(inputdata!$A528)</f>
        <v>2022</v>
      </c>
    </row>
    <row r="529" spans="1:16" x14ac:dyDescent="0.25">
      <c r="A529" s="24">
        <v>44926</v>
      </c>
      <c r="B529" s="14" t="s">
        <v>50</v>
      </c>
      <c r="C529" s="15">
        <v>5</v>
      </c>
      <c r="D529" s="15" t="s">
        <v>8</v>
      </c>
      <c r="E529" s="15" t="s">
        <v>10</v>
      </c>
      <c r="F529" s="16"/>
      <c r="G529" s="17" t="str">
        <f>VLOOKUP(inputdata!$B529,MasterData[],2,TRUE)</f>
        <v>Product19</v>
      </c>
      <c r="H529" s="17" t="str">
        <f>VLOOKUP(inputdata!$B529,MasterData[],3,TRUE)</f>
        <v>Category02</v>
      </c>
      <c r="I529" s="17" t="str">
        <f>VLOOKUP(inputdata!$B529,MasterData[],4,TRUE)</f>
        <v>Ft</v>
      </c>
      <c r="J529" s="18">
        <f>VLOOKUP(inputdata!$B529,MasterData[],5,TRUE)</f>
        <v>150</v>
      </c>
      <c r="K529" s="18">
        <f>VLOOKUP(inputdata!$B529,MasterData[],6,TRUE)</f>
        <v>210</v>
      </c>
      <c r="L529" s="18">
        <f>inputdata!$J529*inputdata!$C529</f>
        <v>750</v>
      </c>
      <c r="M529" s="18">
        <f>inputdata!$K529*inputdata!$C529*(1-inputdata!$F529)</f>
        <v>1050</v>
      </c>
      <c r="N529" s="19">
        <f>DAY(inputdata!$A529)</f>
        <v>31</v>
      </c>
      <c r="O529" s="19" t="str">
        <f>TEXT(inputdata!$A529,"mmm")</f>
        <v>Dec</v>
      </c>
      <c r="P529" s="19">
        <f>YEAR(inputdata!$A529)</f>
        <v>2022</v>
      </c>
    </row>
  </sheetData>
  <dataValidations count="3">
    <dataValidation type="list" allowBlank="1" showInputMessage="1" sqref="D2:D529" xr:uid="{25F6E270-0E2E-42A2-8FF0-5A167C380A74}">
      <formula1>"Online,Wholesaler,Direct Sales"</formula1>
    </dataValidation>
    <dataValidation type="whole" allowBlank="1" showInputMessage="1" showErrorMessage="1" sqref="C2:C529" xr:uid="{426C6676-B92B-4F1E-BBCE-720EDD3FD0D7}">
      <formula1>1</formula1>
      <formula2>1000</formula2>
    </dataValidation>
    <dataValidation type="list" allowBlank="1" showInputMessage="1" showErrorMessage="1" sqref="E2:E529" xr:uid="{FE352BA3-EC29-4503-A4E8-79A12B51AFF6}">
      <formula1>"Online,Cash"</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E079A-2283-4A83-B320-C328110EB32A}">
  <dimension ref="A1:F46"/>
  <sheetViews>
    <sheetView workbookViewId="0">
      <selection activeCell="I12" sqref="I12"/>
    </sheetView>
  </sheetViews>
  <sheetFormatPr defaultRowHeight="15" x14ac:dyDescent="0.25"/>
  <cols>
    <col min="1" max="1" width="16.42578125" bestFit="1" customWidth="1"/>
    <col min="2" max="2" width="14.140625" bestFit="1" customWidth="1"/>
    <col min="3" max="3" width="15.140625" bestFit="1" customWidth="1"/>
    <col min="4" max="4" width="10.28515625" bestFit="1" customWidth="1"/>
    <col min="5" max="5" width="18.140625" bestFit="1" customWidth="1"/>
    <col min="6" max="6" width="18.28515625" bestFit="1" customWidth="1"/>
  </cols>
  <sheetData>
    <row r="1" spans="1:6" ht="15.75" thickBot="1" x14ac:dyDescent="0.3">
      <c r="A1" s="1" t="s">
        <v>1</v>
      </c>
      <c r="B1" s="1" t="s">
        <v>54</v>
      </c>
      <c r="C1" s="1" t="s">
        <v>55</v>
      </c>
      <c r="D1" s="1" t="s">
        <v>56</v>
      </c>
      <c r="E1" s="1" t="s">
        <v>57</v>
      </c>
      <c r="F1" s="1" t="s">
        <v>58</v>
      </c>
    </row>
    <row r="2" spans="1:6" x14ac:dyDescent="0.25">
      <c r="A2" t="s">
        <v>26</v>
      </c>
      <c r="B2" t="s">
        <v>59</v>
      </c>
      <c r="C2" t="s">
        <v>60</v>
      </c>
      <c r="D2" t="s">
        <v>61</v>
      </c>
      <c r="E2">
        <v>98</v>
      </c>
      <c r="F2">
        <v>103.88</v>
      </c>
    </row>
    <row r="3" spans="1:6" x14ac:dyDescent="0.25">
      <c r="A3" t="s">
        <v>39</v>
      </c>
      <c r="B3" t="s">
        <v>62</v>
      </c>
      <c r="C3" t="s">
        <v>60</v>
      </c>
      <c r="D3" t="s">
        <v>61</v>
      </c>
      <c r="E3">
        <v>105</v>
      </c>
      <c r="F3">
        <v>142.80000000000001</v>
      </c>
    </row>
    <row r="4" spans="1:6" x14ac:dyDescent="0.25">
      <c r="A4" t="s">
        <v>16</v>
      </c>
      <c r="B4" t="s">
        <v>63</v>
      </c>
      <c r="C4" t="s">
        <v>60</v>
      </c>
      <c r="D4" t="s">
        <v>61</v>
      </c>
      <c r="E4">
        <v>71</v>
      </c>
      <c r="F4">
        <v>80.94</v>
      </c>
    </row>
    <row r="5" spans="1:6" x14ac:dyDescent="0.25">
      <c r="A5" t="s">
        <v>13</v>
      </c>
      <c r="B5" t="s">
        <v>64</v>
      </c>
      <c r="C5" t="s">
        <v>60</v>
      </c>
      <c r="D5" t="s">
        <v>65</v>
      </c>
      <c r="E5">
        <v>44</v>
      </c>
      <c r="F5">
        <v>48.84</v>
      </c>
    </row>
    <row r="6" spans="1:6" x14ac:dyDescent="0.25">
      <c r="A6" t="s">
        <v>34</v>
      </c>
      <c r="B6" t="s">
        <v>66</v>
      </c>
      <c r="C6" t="s">
        <v>60</v>
      </c>
      <c r="D6" t="s">
        <v>67</v>
      </c>
      <c r="E6">
        <v>133</v>
      </c>
      <c r="F6">
        <v>155.61000000000001</v>
      </c>
    </row>
    <row r="7" spans="1:6" x14ac:dyDescent="0.25">
      <c r="A7" t="s">
        <v>25</v>
      </c>
      <c r="B7" t="s">
        <v>68</v>
      </c>
      <c r="C7" t="s">
        <v>60</v>
      </c>
      <c r="D7" t="s">
        <v>61</v>
      </c>
      <c r="E7">
        <v>75</v>
      </c>
      <c r="F7">
        <v>85.5</v>
      </c>
    </row>
    <row r="8" spans="1:6" x14ac:dyDescent="0.25">
      <c r="A8" t="s">
        <v>46</v>
      </c>
      <c r="B8" t="s">
        <v>69</v>
      </c>
      <c r="C8" t="s">
        <v>60</v>
      </c>
      <c r="D8" t="s">
        <v>65</v>
      </c>
      <c r="E8">
        <v>43</v>
      </c>
      <c r="F8">
        <v>47.730000000000004</v>
      </c>
    </row>
    <row r="9" spans="1:6" x14ac:dyDescent="0.25">
      <c r="A9" t="s">
        <v>35</v>
      </c>
      <c r="B9" t="s">
        <v>70</v>
      </c>
      <c r="C9" t="s">
        <v>60</v>
      </c>
      <c r="D9" t="s">
        <v>61</v>
      </c>
      <c r="E9">
        <v>83</v>
      </c>
      <c r="F9">
        <v>94.62</v>
      </c>
    </row>
    <row r="10" spans="1:6" x14ac:dyDescent="0.25">
      <c r="A10" t="s">
        <v>47</v>
      </c>
      <c r="B10" t="s">
        <v>71</v>
      </c>
      <c r="C10" t="s">
        <v>60</v>
      </c>
      <c r="D10" t="s">
        <v>72</v>
      </c>
      <c r="E10">
        <v>6</v>
      </c>
      <c r="F10">
        <v>7.8599999999999994</v>
      </c>
    </row>
    <row r="11" spans="1:6" x14ac:dyDescent="0.25">
      <c r="A11" t="s">
        <v>30</v>
      </c>
      <c r="B11" t="s">
        <v>73</v>
      </c>
      <c r="C11" t="s">
        <v>74</v>
      </c>
      <c r="D11" t="s">
        <v>67</v>
      </c>
      <c r="E11">
        <v>148</v>
      </c>
      <c r="F11">
        <v>164.28</v>
      </c>
    </row>
    <row r="12" spans="1:6" x14ac:dyDescent="0.25">
      <c r="A12" t="s">
        <v>41</v>
      </c>
      <c r="B12" t="s">
        <v>75</v>
      </c>
      <c r="C12" t="s">
        <v>74</v>
      </c>
      <c r="D12" t="s">
        <v>65</v>
      </c>
      <c r="E12">
        <v>44</v>
      </c>
      <c r="F12">
        <v>48.4</v>
      </c>
    </row>
    <row r="13" spans="1:6" x14ac:dyDescent="0.25">
      <c r="A13" t="s">
        <v>45</v>
      </c>
      <c r="B13" t="s">
        <v>76</v>
      </c>
      <c r="C13" t="s">
        <v>74</v>
      </c>
      <c r="D13" t="s">
        <v>61</v>
      </c>
      <c r="E13">
        <v>73</v>
      </c>
      <c r="F13">
        <v>94.17</v>
      </c>
    </row>
    <row r="14" spans="1:6" x14ac:dyDescent="0.25">
      <c r="A14" t="s">
        <v>11</v>
      </c>
      <c r="B14" t="s">
        <v>77</v>
      </c>
      <c r="C14" t="s">
        <v>74</v>
      </c>
      <c r="D14" t="s">
        <v>61</v>
      </c>
      <c r="E14">
        <v>112</v>
      </c>
      <c r="F14">
        <v>122.08</v>
      </c>
    </row>
    <row r="15" spans="1:6" x14ac:dyDescent="0.25">
      <c r="A15" t="s">
        <v>19</v>
      </c>
      <c r="B15" t="s">
        <v>78</v>
      </c>
      <c r="C15" t="s">
        <v>74</v>
      </c>
      <c r="D15" t="s">
        <v>61</v>
      </c>
      <c r="E15">
        <v>112</v>
      </c>
      <c r="F15">
        <v>146.72</v>
      </c>
    </row>
    <row r="16" spans="1:6" x14ac:dyDescent="0.25">
      <c r="A16" t="s">
        <v>37</v>
      </c>
      <c r="B16" t="s">
        <v>79</v>
      </c>
      <c r="C16" t="s">
        <v>74</v>
      </c>
      <c r="D16" t="s">
        <v>72</v>
      </c>
      <c r="E16">
        <v>12</v>
      </c>
      <c r="F16">
        <v>15.719999999999999</v>
      </c>
    </row>
    <row r="17" spans="1:6" x14ac:dyDescent="0.25">
      <c r="A17" t="s">
        <v>31</v>
      </c>
      <c r="B17" t="s">
        <v>80</v>
      </c>
      <c r="C17" t="s">
        <v>74</v>
      </c>
      <c r="D17" t="s">
        <v>72</v>
      </c>
      <c r="E17">
        <v>13</v>
      </c>
      <c r="F17">
        <v>16.64</v>
      </c>
    </row>
    <row r="18" spans="1:6" x14ac:dyDescent="0.25">
      <c r="A18" t="s">
        <v>49</v>
      </c>
      <c r="B18" t="s">
        <v>81</v>
      </c>
      <c r="C18" t="s">
        <v>74</v>
      </c>
      <c r="D18" t="s">
        <v>67</v>
      </c>
      <c r="E18">
        <v>134</v>
      </c>
      <c r="F18">
        <v>156.78</v>
      </c>
    </row>
    <row r="19" spans="1:6" x14ac:dyDescent="0.25">
      <c r="A19" t="s">
        <v>40</v>
      </c>
      <c r="B19" t="s">
        <v>82</v>
      </c>
      <c r="C19" t="s">
        <v>74</v>
      </c>
      <c r="D19" t="s">
        <v>72</v>
      </c>
      <c r="E19">
        <v>37</v>
      </c>
      <c r="F19">
        <v>49.21</v>
      </c>
    </row>
    <row r="20" spans="1:6" x14ac:dyDescent="0.25">
      <c r="A20" t="s">
        <v>50</v>
      </c>
      <c r="B20" t="s">
        <v>83</v>
      </c>
      <c r="C20" t="s">
        <v>74</v>
      </c>
      <c r="D20" t="s">
        <v>67</v>
      </c>
      <c r="E20">
        <v>150</v>
      </c>
      <c r="F20">
        <v>210</v>
      </c>
    </row>
    <row r="21" spans="1:6" x14ac:dyDescent="0.25">
      <c r="A21" t="s">
        <v>24</v>
      </c>
      <c r="B21" t="s">
        <v>84</v>
      </c>
      <c r="C21" t="s">
        <v>85</v>
      </c>
      <c r="D21" t="s">
        <v>65</v>
      </c>
      <c r="E21">
        <v>61</v>
      </c>
      <c r="F21">
        <v>76.25</v>
      </c>
    </row>
    <row r="22" spans="1:6" x14ac:dyDescent="0.25">
      <c r="A22" t="s">
        <v>42</v>
      </c>
      <c r="B22" t="s">
        <v>86</v>
      </c>
      <c r="C22" t="s">
        <v>85</v>
      </c>
      <c r="D22" t="s">
        <v>67</v>
      </c>
      <c r="E22">
        <v>126</v>
      </c>
      <c r="F22">
        <v>162.54</v>
      </c>
    </row>
    <row r="23" spans="1:6" x14ac:dyDescent="0.25">
      <c r="A23" t="s">
        <v>32</v>
      </c>
      <c r="B23" t="s">
        <v>87</v>
      </c>
      <c r="C23" t="s">
        <v>85</v>
      </c>
      <c r="D23" t="s">
        <v>67</v>
      </c>
      <c r="E23">
        <v>121</v>
      </c>
      <c r="F23">
        <v>141.57</v>
      </c>
    </row>
    <row r="24" spans="1:6" x14ac:dyDescent="0.25">
      <c r="A24" t="s">
        <v>22</v>
      </c>
      <c r="B24" t="s">
        <v>88</v>
      </c>
      <c r="C24" t="s">
        <v>85</v>
      </c>
      <c r="D24" t="s">
        <v>67</v>
      </c>
      <c r="E24">
        <v>141</v>
      </c>
      <c r="F24">
        <v>149.46</v>
      </c>
    </row>
    <row r="25" spans="1:6" x14ac:dyDescent="0.25">
      <c r="A25" t="s">
        <v>6</v>
      </c>
      <c r="B25" t="s">
        <v>89</v>
      </c>
      <c r="C25" t="s">
        <v>85</v>
      </c>
      <c r="D25" t="s">
        <v>67</v>
      </c>
      <c r="E25">
        <v>144</v>
      </c>
      <c r="F25">
        <v>156.96</v>
      </c>
    </row>
    <row r="26" spans="1:6" x14ac:dyDescent="0.25">
      <c r="A26" t="s">
        <v>17</v>
      </c>
      <c r="B26" t="s">
        <v>90</v>
      </c>
      <c r="C26" t="s">
        <v>85</v>
      </c>
      <c r="D26" t="s">
        <v>72</v>
      </c>
      <c r="E26">
        <v>7</v>
      </c>
      <c r="F26">
        <v>8.33</v>
      </c>
    </row>
    <row r="27" spans="1:6" x14ac:dyDescent="0.25">
      <c r="A27" t="s">
        <v>52</v>
      </c>
      <c r="B27" t="s">
        <v>91</v>
      </c>
      <c r="C27" t="s">
        <v>92</v>
      </c>
      <c r="D27" t="s">
        <v>72</v>
      </c>
      <c r="E27">
        <v>18</v>
      </c>
      <c r="F27">
        <v>24.66</v>
      </c>
    </row>
    <row r="28" spans="1:6" x14ac:dyDescent="0.25">
      <c r="A28" t="s">
        <v>36</v>
      </c>
      <c r="B28" t="s">
        <v>93</v>
      </c>
      <c r="C28" t="s">
        <v>92</v>
      </c>
      <c r="D28" t="s">
        <v>65</v>
      </c>
      <c r="E28">
        <v>48</v>
      </c>
      <c r="F28">
        <v>57.120000000000005</v>
      </c>
    </row>
    <row r="29" spans="1:6" x14ac:dyDescent="0.25">
      <c r="A29" t="s">
        <v>43</v>
      </c>
      <c r="B29" t="s">
        <v>94</v>
      </c>
      <c r="C29" t="s">
        <v>92</v>
      </c>
      <c r="D29" t="s">
        <v>72</v>
      </c>
      <c r="E29">
        <v>37</v>
      </c>
      <c r="F29">
        <v>41.81</v>
      </c>
    </row>
    <row r="30" spans="1:6" x14ac:dyDescent="0.25">
      <c r="A30" t="s">
        <v>29</v>
      </c>
      <c r="B30" t="s">
        <v>95</v>
      </c>
      <c r="C30" t="s">
        <v>92</v>
      </c>
      <c r="D30" t="s">
        <v>65</v>
      </c>
      <c r="E30">
        <v>47</v>
      </c>
      <c r="F30">
        <v>53.11</v>
      </c>
    </row>
    <row r="31" spans="1:6" x14ac:dyDescent="0.25">
      <c r="A31" t="s">
        <v>38</v>
      </c>
      <c r="B31" t="s">
        <v>96</v>
      </c>
      <c r="C31" t="s">
        <v>92</v>
      </c>
      <c r="D31" t="s">
        <v>67</v>
      </c>
      <c r="E31">
        <v>148</v>
      </c>
      <c r="F31">
        <v>201.28</v>
      </c>
    </row>
    <row r="32" spans="1:6" x14ac:dyDescent="0.25">
      <c r="A32" t="s">
        <v>15</v>
      </c>
      <c r="B32" t="s">
        <v>97</v>
      </c>
      <c r="C32" t="s">
        <v>92</v>
      </c>
      <c r="D32" t="s">
        <v>61</v>
      </c>
      <c r="E32">
        <v>93</v>
      </c>
      <c r="F32">
        <v>104.16</v>
      </c>
    </row>
    <row r="33" spans="1:6" x14ac:dyDescent="0.25">
      <c r="A33" t="s">
        <v>28</v>
      </c>
      <c r="B33" t="s">
        <v>98</v>
      </c>
      <c r="C33" t="s">
        <v>92</v>
      </c>
      <c r="D33" t="s">
        <v>61</v>
      </c>
      <c r="E33">
        <v>89</v>
      </c>
      <c r="F33">
        <v>117.48</v>
      </c>
    </row>
    <row r="34" spans="1:6" x14ac:dyDescent="0.25">
      <c r="A34" t="s">
        <v>48</v>
      </c>
      <c r="B34" t="s">
        <v>99</v>
      </c>
      <c r="C34" t="s">
        <v>92</v>
      </c>
      <c r="D34" t="s">
        <v>61</v>
      </c>
      <c r="E34">
        <v>95</v>
      </c>
      <c r="F34">
        <v>119.7</v>
      </c>
    </row>
    <row r="35" spans="1:6" x14ac:dyDescent="0.25">
      <c r="A35" t="s">
        <v>23</v>
      </c>
      <c r="B35" t="s">
        <v>100</v>
      </c>
      <c r="C35" t="s">
        <v>92</v>
      </c>
      <c r="D35" t="s">
        <v>65</v>
      </c>
      <c r="E35">
        <v>55</v>
      </c>
      <c r="F35">
        <v>58.3</v>
      </c>
    </row>
    <row r="36" spans="1:6" x14ac:dyDescent="0.25">
      <c r="A36" t="s">
        <v>14</v>
      </c>
      <c r="B36" t="s">
        <v>101</v>
      </c>
      <c r="C36" t="s">
        <v>92</v>
      </c>
      <c r="D36" t="s">
        <v>72</v>
      </c>
      <c r="E36">
        <v>5</v>
      </c>
      <c r="F36">
        <v>6.7</v>
      </c>
    </row>
    <row r="37" spans="1:6" x14ac:dyDescent="0.25">
      <c r="A37" t="s">
        <v>53</v>
      </c>
      <c r="B37" t="s">
        <v>102</v>
      </c>
      <c r="C37" t="s">
        <v>92</v>
      </c>
      <c r="D37" t="s">
        <v>61</v>
      </c>
      <c r="E37">
        <v>90</v>
      </c>
      <c r="F37">
        <v>96.3</v>
      </c>
    </row>
    <row r="38" spans="1:6" x14ac:dyDescent="0.25">
      <c r="A38" t="s">
        <v>18</v>
      </c>
      <c r="B38" t="s">
        <v>103</v>
      </c>
      <c r="C38" t="s">
        <v>104</v>
      </c>
      <c r="D38" t="s">
        <v>61</v>
      </c>
      <c r="E38">
        <v>67</v>
      </c>
      <c r="F38">
        <v>85.76</v>
      </c>
    </row>
    <row r="39" spans="1:6" x14ac:dyDescent="0.25">
      <c r="A39" t="s">
        <v>9</v>
      </c>
      <c r="B39" t="s">
        <v>105</v>
      </c>
      <c r="C39" t="s">
        <v>104</v>
      </c>
      <c r="D39" t="s">
        <v>61</v>
      </c>
      <c r="E39">
        <v>72</v>
      </c>
      <c r="F39">
        <v>79.92</v>
      </c>
    </row>
    <row r="40" spans="1:6" x14ac:dyDescent="0.25">
      <c r="A40" t="s">
        <v>44</v>
      </c>
      <c r="B40" t="s">
        <v>106</v>
      </c>
      <c r="C40" t="s">
        <v>104</v>
      </c>
      <c r="D40" t="s">
        <v>72</v>
      </c>
      <c r="E40">
        <v>37</v>
      </c>
      <c r="F40">
        <v>42.55</v>
      </c>
    </row>
    <row r="41" spans="1:6" x14ac:dyDescent="0.25">
      <c r="A41" t="s">
        <v>27</v>
      </c>
      <c r="B41" t="s">
        <v>107</v>
      </c>
      <c r="C41" t="s">
        <v>104</v>
      </c>
      <c r="D41" t="s">
        <v>61</v>
      </c>
      <c r="E41">
        <v>90</v>
      </c>
      <c r="F41">
        <v>115.2</v>
      </c>
    </row>
    <row r="42" spans="1:6" x14ac:dyDescent="0.25">
      <c r="A42" t="s">
        <v>51</v>
      </c>
      <c r="B42" t="s">
        <v>108</v>
      </c>
      <c r="C42" t="s">
        <v>104</v>
      </c>
      <c r="D42" t="s">
        <v>67</v>
      </c>
      <c r="E42">
        <v>138</v>
      </c>
      <c r="F42">
        <v>173.88</v>
      </c>
    </row>
    <row r="43" spans="1:6" x14ac:dyDescent="0.25">
      <c r="A43" t="s">
        <v>20</v>
      </c>
      <c r="B43" t="s">
        <v>109</v>
      </c>
      <c r="C43" t="s">
        <v>104</v>
      </c>
      <c r="D43" t="s">
        <v>67</v>
      </c>
      <c r="E43">
        <v>120</v>
      </c>
      <c r="F43">
        <v>162</v>
      </c>
    </row>
    <row r="44" spans="1:6" x14ac:dyDescent="0.25">
      <c r="A44" t="s">
        <v>33</v>
      </c>
      <c r="B44" t="s">
        <v>110</v>
      </c>
      <c r="C44" t="s">
        <v>104</v>
      </c>
      <c r="D44" t="s">
        <v>61</v>
      </c>
      <c r="E44">
        <v>67</v>
      </c>
      <c r="F44">
        <v>83.08</v>
      </c>
    </row>
    <row r="45" spans="1:6" x14ac:dyDescent="0.25">
      <c r="A45" t="s">
        <v>21</v>
      </c>
      <c r="B45" t="s">
        <v>111</v>
      </c>
      <c r="C45" t="s">
        <v>104</v>
      </c>
      <c r="D45" t="s">
        <v>61</v>
      </c>
      <c r="E45">
        <v>76</v>
      </c>
      <c r="F45">
        <v>82.08</v>
      </c>
    </row>
    <row r="46" spans="1:6" x14ac:dyDescent="0.25">
      <c r="A46" t="s">
        <v>112</v>
      </c>
      <c r="B46" t="s">
        <v>113</v>
      </c>
      <c r="C46" t="s">
        <v>104</v>
      </c>
      <c r="D46" t="s">
        <v>61</v>
      </c>
      <c r="E46">
        <v>50</v>
      </c>
      <c r="F46">
        <v>62</v>
      </c>
    </row>
  </sheetData>
  <dataValidations count="2">
    <dataValidation type="list" allowBlank="1" showInputMessage="1" showErrorMessage="1" sqref="D2:D46" xr:uid="{9D7CDFCC-5784-4359-A704-18D6EE2AAFAC}">
      <formula1>"Kg,Lt,Ft,Dozon,No."</formula1>
    </dataValidation>
    <dataValidation type="list" allowBlank="1" showInputMessage="1" showErrorMessage="1" sqref="C2:C46" xr:uid="{BFB15EAB-FBBA-4564-B958-1FE74F4DD93D}">
      <formula1>"Category01,Category02,Category03,Category04,Category05"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474E-5A59-46F1-99BA-32F2F9F99822}">
  <dimension ref="A1"/>
  <sheetViews>
    <sheetView showGridLines="0" tabSelected="1" topLeftCell="A3" zoomScale="59" zoomScaleNormal="59" workbookViewId="0">
      <selection activeCell="W14" sqref="W14"/>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46C9-2528-44DA-8D9A-D7727807F09F}">
  <dimension ref="A1:A17"/>
  <sheetViews>
    <sheetView topLeftCell="A5" workbookViewId="0">
      <selection activeCell="C24" sqref="C24"/>
    </sheetView>
  </sheetViews>
  <sheetFormatPr defaultRowHeight="15" x14ac:dyDescent="0.25"/>
  <cols>
    <col min="1" max="1" width="18" bestFit="1" customWidth="1"/>
    <col min="2" max="2" width="24.5703125" bestFit="1" customWidth="1"/>
    <col min="3" max="3" width="22.85546875" bestFit="1" customWidth="1"/>
    <col min="4" max="4" width="22.42578125" bestFit="1" customWidth="1"/>
    <col min="5" max="5" width="28.7109375" bestFit="1" customWidth="1"/>
    <col min="6" max="6" width="25" bestFit="1" customWidth="1"/>
    <col min="7" max="7" width="22.140625" bestFit="1" customWidth="1"/>
    <col min="8" max="8" width="23.140625" bestFit="1" customWidth="1"/>
    <col min="9" max="9" width="18.140625" bestFit="1" customWidth="1"/>
    <col min="10" max="10" width="26.140625" bestFit="1" customWidth="1"/>
    <col min="11" max="11" width="26.28515625" bestFit="1" customWidth="1"/>
    <col min="12" max="13" width="32.5703125" bestFit="1" customWidth="1"/>
    <col min="14" max="14" width="17.140625" bestFit="1" customWidth="1"/>
    <col min="15" max="15" width="20.5703125" bestFit="1" customWidth="1"/>
    <col min="16" max="16" width="18" bestFit="1" customWidth="1"/>
  </cols>
  <sheetData>
    <row r="1" spans="1:1" x14ac:dyDescent="0.25">
      <c r="A1" s="28"/>
    </row>
    <row r="4" spans="1:1" x14ac:dyDescent="0.25">
      <c r="A4" s="27"/>
    </row>
    <row r="5" spans="1:1" x14ac:dyDescent="0.25">
      <c r="A5" s="27"/>
    </row>
    <row r="6" spans="1:1" x14ac:dyDescent="0.25">
      <c r="A6" s="27"/>
    </row>
    <row r="7" spans="1:1" x14ac:dyDescent="0.25">
      <c r="A7" s="27"/>
    </row>
    <row r="8" spans="1:1" x14ac:dyDescent="0.25">
      <c r="A8" s="27"/>
    </row>
    <row r="9" spans="1:1" x14ac:dyDescent="0.25">
      <c r="A9" s="27"/>
    </row>
    <row r="10" spans="1:1" x14ac:dyDescent="0.25">
      <c r="A10" s="27"/>
    </row>
    <row r="11" spans="1:1" x14ac:dyDescent="0.25">
      <c r="A11" s="27"/>
    </row>
    <row r="12" spans="1:1" x14ac:dyDescent="0.25">
      <c r="A12" s="27"/>
    </row>
    <row r="13" spans="1:1" x14ac:dyDescent="0.25">
      <c r="A13" s="27"/>
    </row>
    <row r="14" spans="1:1" x14ac:dyDescent="0.25">
      <c r="A14" s="27"/>
    </row>
    <row r="15" spans="1:1" x14ac:dyDescent="0.25">
      <c r="A15" s="27"/>
    </row>
    <row r="16" spans="1:1" x14ac:dyDescent="0.25">
      <c r="A16" s="27"/>
    </row>
    <row r="17" spans="1:1" x14ac:dyDescent="0.25">
      <c r="A17" s="2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C9A55-2AD9-4270-B6BE-933259BB48E5}">
  <dimension ref="A1:AU47"/>
  <sheetViews>
    <sheetView topLeftCell="S1" zoomScale="60" zoomScaleNormal="60" workbookViewId="0">
      <selection activeCell="E35" sqref="E35"/>
    </sheetView>
  </sheetViews>
  <sheetFormatPr defaultRowHeight="15" x14ac:dyDescent="0.25"/>
  <cols>
    <col min="1" max="1" width="9.85546875" bestFit="1" customWidth="1"/>
    <col min="2" max="2" width="31.85546875" bestFit="1" customWidth="1"/>
    <col min="3" max="3" width="21.28515625" bestFit="1" customWidth="1"/>
    <col min="4" max="4" width="30.42578125" bestFit="1" customWidth="1"/>
    <col min="5" max="5" width="31.85546875" bestFit="1" customWidth="1"/>
    <col min="6" max="6" width="4.140625" customWidth="1"/>
    <col min="7" max="7" width="13.42578125" bestFit="1" customWidth="1"/>
    <col min="8" max="8" width="30.42578125" bestFit="1" customWidth="1"/>
    <col min="9" max="9" width="31.85546875" bestFit="1" customWidth="1"/>
    <col min="10" max="10" width="4" customWidth="1"/>
    <col min="11" max="11" width="8.42578125" bestFit="1" customWidth="1"/>
    <col min="12" max="12" width="8.140625" customWidth="1"/>
    <col min="13" max="13" width="7.85546875" bestFit="1" customWidth="1"/>
    <col min="14" max="14" width="10" bestFit="1" customWidth="1"/>
    <col min="15" max="16" width="10" customWidth="1"/>
    <col min="17" max="17" width="4" customWidth="1"/>
    <col min="18" max="18" width="15.140625" bestFit="1" customWidth="1"/>
    <col min="19" max="19" width="31.85546875" bestFit="1" customWidth="1"/>
    <col min="20" max="20" width="24.85546875" bestFit="1" customWidth="1"/>
    <col min="21" max="21" width="17.42578125" customWidth="1"/>
    <col min="22" max="22" width="2.42578125" customWidth="1"/>
    <col min="23" max="23" width="7.7109375" bestFit="1" customWidth="1"/>
    <col min="24" max="24" width="10.5703125" bestFit="1" customWidth="1"/>
    <col min="25" max="25" width="13.42578125" bestFit="1" customWidth="1"/>
    <col min="26" max="26" width="9.28515625" bestFit="1" customWidth="1"/>
    <col min="27" max="28" width="9.28515625" customWidth="1"/>
    <col min="29" max="29" width="10.5703125" bestFit="1" customWidth="1"/>
    <col min="30" max="33" width="9.28515625" customWidth="1"/>
    <col min="34" max="35" width="5.28515625" customWidth="1"/>
    <col min="36" max="36" width="19.42578125" bestFit="1" customWidth="1"/>
    <col min="37" max="37" width="31.85546875" bestFit="1" customWidth="1"/>
    <col min="38" max="38" width="4.85546875" customWidth="1"/>
    <col min="39" max="39" width="22.5703125" bestFit="1" customWidth="1"/>
    <col min="40" max="40" width="31.85546875" bestFit="1" customWidth="1"/>
    <col min="41" max="41" width="7.5703125" customWidth="1"/>
    <col min="42" max="42" width="16.28515625" bestFit="1" customWidth="1"/>
    <col min="43" max="43" width="31.85546875" bestFit="1" customWidth="1"/>
    <col min="44" max="44" width="26.7109375" customWidth="1"/>
    <col min="45" max="45" width="5.5703125" bestFit="1" customWidth="1"/>
    <col min="46" max="46" width="21.28515625" bestFit="1" customWidth="1"/>
  </cols>
  <sheetData>
    <row r="1" spans="1:47" x14ac:dyDescent="0.25">
      <c r="A1" s="25" t="s">
        <v>121</v>
      </c>
      <c r="B1" t="s">
        <v>142</v>
      </c>
      <c r="D1" t="s">
        <v>122</v>
      </c>
      <c r="E1" t="s">
        <v>142</v>
      </c>
      <c r="G1" s="25" t="s">
        <v>136</v>
      </c>
      <c r="H1" t="s">
        <v>122</v>
      </c>
      <c r="I1" t="s">
        <v>142</v>
      </c>
      <c r="K1" t="b">
        <v>1</v>
      </c>
      <c r="L1" t="b">
        <v>1</v>
      </c>
      <c r="M1" t="b">
        <v>1</v>
      </c>
      <c r="R1" s="25" t="s">
        <v>134</v>
      </c>
      <c r="S1" t="s">
        <v>142</v>
      </c>
      <c r="T1" t="s">
        <v>135</v>
      </c>
      <c r="AC1">
        <v>18</v>
      </c>
      <c r="AD1">
        <f>COUNT(T:T)-8</f>
        <v>36</v>
      </c>
      <c r="AE1">
        <f>MIN(AC1:AD1)</f>
        <v>18</v>
      </c>
      <c r="AJ1" s="25" t="s">
        <v>137</v>
      </c>
      <c r="AK1" t="s">
        <v>142</v>
      </c>
      <c r="AM1" s="25" t="s">
        <v>138</v>
      </c>
      <c r="AN1" t="s">
        <v>142</v>
      </c>
      <c r="AP1" s="25" t="s">
        <v>139</v>
      </c>
      <c r="AQ1" t="s">
        <v>142</v>
      </c>
      <c r="AS1" t="s">
        <v>148</v>
      </c>
      <c r="AT1" s="30" t="s">
        <v>139</v>
      </c>
      <c r="AU1" s="30" t="s">
        <v>149</v>
      </c>
    </row>
    <row r="2" spans="1:47" x14ac:dyDescent="0.25">
      <c r="A2" s="26">
        <v>1</v>
      </c>
      <c r="B2" s="29">
        <v>1778.99</v>
      </c>
      <c r="D2" s="29">
        <v>41017</v>
      </c>
      <c r="E2" s="29">
        <v>49779.610000000081</v>
      </c>
      <c r="G2" s="26" t="s">
        <v>120</v>
      </c>
      <c r="H2" s="29">
        <v>4743</v>
      </c>
      <c r="I2" s="29">
        <v>5741.6100000000006</v>
      </c>
      <c r="K2" s="30" t="s">
        <v>118</v>
      </c>
      <c r="L2" s="30" t="s">
        <v>144</v>
      </c>
      <c r="M2" s="30" t="s">
        <v>145</v>
      </c>
      <c r="N2" s="30" t="s">
        <v>141</v>
      </c>
      <c r="O2" s="35"/>
      <c r="P2" s="35"/>
      <c r="R2" s="26" t="s">
        <v>59</v>
      </c>
      <c r="S2" s="29">
        <v>1350.44</v>
      </c>
      <c r="T2" s="2">
        <v>94</v>
      </c>
      <c r="U2" s="2"/>
      <c r="V2" s="2"/>
      <c r="AJ2" s="26" t="s">
        <v>12</v>
      </c>
      <c r="AK2" s="29">
        <v>26121.079999999991</v>
      </c>
      <c r="AM2" s="26" t="s">
        <v>10</v>
      </c>
      <c r="AN2" s="29">
        <v>25836.2</v>
      </c>
      <c r="AO2" s="29"/>
      <c r="AP2" s="26" t="s">
        <v>60</v>
      </c>
      <c r="AQ2" s="29">
        <v>9335.9900000000016</v>
      </c>
      <c r="AR2" s="29" t="str">
        <f ca="1">VLOOKUP(1,AS:AU,2,FALSE)</f>
        <v>Category04</v>
      </c>
      <c r="AS2" s="2">
        <f ca="1">RANK(AU2,$AU:$AU)</f>
        <v>4</v>
      </c>
      <c r="AT2" s="30" t="str" cm="1">
        <f t="array" aca="1" ref="AT2:AT6" ca="1">OFFSET($AP$1,1,0,COUNT($AQ:$AQ))</f>
        <v>Category01</v>
      </c>
      <c r="AU2" s="32" cm="1">
        <f t="array" aca="1" ref="AU2:AU6" ca="1">OFFSET($AP$1,1,1,COUNT($AQ:$AQ))</f>
        <v>9335.9900000000016</v>
      </c>
    </row>
    <row r="3" spans="1:47" x14ac:dyDescent="0.25">
      <c r="A3" s="26">
        <v>2</v>
      </c>
      <c r="B3" s="29">
        <v>1631.6599999999999</v>
      </c>
      <c r="G3" s="26" t="s">
        <v>126</v>
      </c>
      <c r="H3" s="29">
        <v>3350</v>
      </c>
      <c r="I3" s="29">
        <v>4082.0400000000013</v>
      </c>
      <c r="K3" s="31" t="s">
        <v>120</v>
      </c>
      <c r="L3" s="32">
        <f>IF($K$1=TRUE,VLOOKUP(K3,G2:I13,3,TRUE),NA())</f>
        <v>5741.6100000000006</v>
      </c>
      <c r="M3" s="32">
        <f>IF($L$1=TRUE,VLOOKUP(K3,G2:I13,3,TRUE)-VLOOKUP(K3,G2:I13,2,TRUE),NA())</f>
        <v>998.61000000000058</v>
      </c>
      <c r="N3" s="33">
        <f>IF($M$1=TRUE,O3/VLOOKUP(K3,G2:I12,2,TRUE)," ")</f>
        <v>0.21054395951929172</v>
      </c>
      <c r="O3" s="37">
        <v>998.61000000000058</v>
      </c>
      <c r="P3" s="36"/>
      <c r="R3" s="26" t="s">
        <v>62</v>
      </c>
      <c r="S3" s="29">
        <v>2141.9999999999995</v>
      </c>
      <c r="T3" s="2">
        <v>94</v>
      </c>
      <c r="U3" s="2" t="str">
        <f ca="1">VLOOKUP(1,W:Z,2,FALSE)</f>
        <v>Product42</v>
      </c>
      <c r="V3" s="2"/>
      <c r="W3" t="s">
        <v>148</v>
      </c>
      <c r="X3" t="s">
        <v>134</v>
      </c>
      <c r="Y3" t="s">
        <v>146</v>
      </c>
      <c r="Z3" t="s">
        <v>147</v>
      </c>
      <c r="AJ3" s="26" t="s">
        <v>8</v>
      </c>
      <c r="AK3" s="29">
        <v>15834.489999999994</v>
      </c>
      <c r="AM3" s="26" t="s">
        <v>8</v>
      </c>
      <c r="AN3" s="29">
        <v>23943.409999999982</v>
      </c>
      <c r="AO3" s="29"/>
      <c r="AP3" s="26" t="s">
        <v>74</v>
      </c>
      <c r="AQ3" s="29">
        <v>11395.13999999999</v>
      </c>
      <c r="AR3" s="29">
        <f ca="1">VLOOKUP(1,AS:AU,3,FALSE)</f>
        <v>11596.619999999997</v>
      </c>
      <c r="AS3" s="2">
        <f t="shared" ref="AS3:AS6" ca="1" si="0">RANK(AU3,$AU:$AU)</f>
        <v>3</v>
      </c>
      <c r="AT3" s="30" t="str">
        <f ca="1"/>
        <v>Category02</v>
      </c>
      <c r="AU3" s="32">
        <f ca="1"/>
        <v>11395.13999999999</v>
      </c>
    </row>
    <row r="4" spans="1:47" x14ac:dyDescent="0.25">
      <c r="A4" s="26">
        <v>3</v>
      </c>
      <c r="B4" s="29">
        <v>2355.8099999999995</v>
      </c>
      <c r="D4" s="30" t="s">
        <v>143</v>
      </c>
      <c r="E4" s="32">
        <f>GETPIVOTDATA("[Measures].[Sum of SELLING PRICE]",$D$1)</f>
        <v>49779.610000000081</v>
      </c>
      <c r="G4" s="26" t="s">
        <v>129</v>
      </c>
      <c r="H4" s="29">
        <v>3400</v>
      </c>
      <c r="I4" s="29">
        <v>4178.91</v>
      </c>
      <c r="K4" s="31" t="s">
        <v>126</v>
      </c>
      <c r="L4" s="32">
        <f t="shared" ref="L4:L14" si="1">IF($K$1=TRUE,VLOOKUP(K4,G3:I14,3,TRUE),NA())</f>
        <v>3799.6500000000005</v>
      </c>
      <c r="M4" s="32">
        <f t="shared" ref="M4:M14" si="2">IF($L$1=TRUE,VLOOKUP(K4,G3:I14,3,TRUE)-VLOOKUP(K4,G3:I14,2,TRUE),NA())</f>
        <v>785.65000000000055</v>
      </c>
      <c r="N4" s="33">
        <f t="shared" ref="N4:N14" si="3">IF($M$1=TRUE,O4/VLOOKUP(K4,G3:I13,2,TRUE)," ")</f>
        <v>0.26066688785666908</v>
      </c>
      <c r="O4" s="37">
        <v>785.65000000000055</v>
      </c>
      <c r="P4" s="36"/>
      <c r="R4" s="26" t="s">
        <v>63</v>
      </c>
      <c r="S4" s="29">
        <v>890.34000000000015</v>
      </c>
      <c r="T4" s="2">
        <v>79</v>
      </c>
      <c r="U4" s="29">
        <f ca="1">VLOOKUP(1,W:Z,3,FALSE)</f>
        <v>3240</v>
      </c>
      <c r="V4" s="2"/>
      <c r="W4">
        <f ca="1">RANK(Y4,_xlfn.ANCHORARRAY($Y$4))</f>
        <v>14</v>
      </c>
      <c r="X4" t="str" cm="1">
        <f t="array" aca="1" ref="X4:X47" ca="1">OFFSET($R$1,1,0,COUNT($S:$S))</f>
        <v>Product01</v>
      </c>
      <c r="Y4" s="29" cm="1">
        <f t="array" aca="1" ref="Y4:Y47" ca="1">OFFSET($R$1,1,1,COUNT($S:$S))</f>
        <v>1350.44</v>
      </c>
      <c r="Z4" cm="1">
        <f t="array" aca="1" ref="Z4:Z47" ca="1">OFFSET($R$1,1,2,COUNT($S:$S))</f>
        <v>94</v>
      </c>
      <c r="AC4" t="str" cm="1">
        <f t="array" aca="1" ref="AC4:AC13" ca="1">OFFSET($R$1,$AE$1,0,10)</f>
        <v>Product18</v>
      </c>
      <c r="AD4" s="29" cm="1">
        <f t="array" aca="1" ref="AD4:AD13" ca="1">OFFSET($R$1,$AE$1,1,10)</f>
        <v>590.52</v>
      </c>
      <c r="AJ4" s="26" t="s">
        <v>7</v>
      </c>
      <c r="AK4" s="29">
        <v>7824.0400000000009</v>
      </c>
      <c r="AP4" s="26" t="s">
        <v>85</v>
      </c>
      <c r="AQ4" s="29">
        <v>5953.829999999999</v>
      </c>
      <c r="AR4" s="29"/>
      <c r="AS4" s="2">
        <f t="shared" ca="1" si="0"/>
        <v>5</v>
      </c>
      <c r="AT4" s="30" t="str">
        <f ca="1"/>
        <v>Category03</v>
      </c>
      <c r="AU4" s="32">
        <f ca="1"/>
        <v>5953.829999999999</v>
      </c>
    </row>
    <row r="5" spans="1:47" x14ac:dyDescent="0.25">
      <c r="A5" s="26">
        <v>4</v>
      </c>
      <c r="B5" s="29">
        <v>1409.5400000000002</v>
      </c>
      <c r="D5" s="30" t="s">
        <v>140</v>
      </c>
      <c r="E5" s="32">
        <f>GETPIVOTDATA("[Measures].[Sum of SELLING PRICE]",$D$1)-GETPIVOTDATA("[Measures].[Sum of BUYING PRIZE]",$D$1)</f>
        <v>8762.6100000000806</v>
      </c>
      <c r="G5" s="26" t="s">
        <v>123</v>
      </c>
      <c r="H5" s="29">
        <v>3014</v>
      </c>
      <c r="I5" s="29">
        <v>3799.6500000000005</v>
      </c>
      <c r="K5" s="31" t="s">
        <v>129</v>
      </c>
      <c r="L5" s="32">
        <f t="shared" si="1"/>
        <v>4047.6400000000008</v>
      </c>
      <c r="M5" s="32">
        <f t="shared" si="2"/>
        <v>589.64000000000078</v>
      </c>
      <c r="N5" s="33">
        <f t="shared" si="3"/>
        <v>0.17051474840948547</v>
      </c>
      <c r="O5" s="37">
        <v>589.64000000000078</v>
      </c>
      <c r="P5" s="36"/>
      <c r="R5" s="26" t="s">
        <v>64</v>
      </c>
      <c r="S5" s="29">
        <v>732.60000000000025</v>
      </c>
      <c r="T5" s="2">
        <v>124</v>
      </c>
      <c r="U5" s="2">
        <f ca="1">VLOOKUP(1,W:Z,4,FALSE)</f>
        <v>127</v>
      </c>
      <c r="V5" s="2"/>
      <c r="W5">
        <f t="shared" ref="W5:W47" ca="1" si="4">RANK(Y5,_xlfn.ANCHORARRAY($Y$4))</f>
        <v>6</v>
      </c>
      <c r="X5" t="str">
        <f ca="1"/>
        <v>Product02</v>
      </c>
      <c r="Y5" s="29">
        <f ca="1"/>
        <v>2141.9999999999995</v>
      </c>
      <c r="Z5">
        <f ca="1"/>
        <v>94</v>
      </c>
      <c r="AC5" t="str">
        <f ca="1"/>
        <v>Product19</v>
      </c>
      <c r="AD5" s="29">
        <f ca="1"/>
        <v>2730</v>
      </c>
      <c r="AP5" s="26" t="s">
        <v>92</v>
      </c>
      <c r="AQ5" s="29">
        <v>11596.619999999997</v>
      </c>
      <c r="AR5" s="29"/>
      <c r="AS5" s="2">
        <f t="shared" ca="1" si="0"/>
        <v>1</v>
      </c>
      <c r="AT5" s="30" t="str">
        <f ca="1"/>
        <v>Category04</v>
      </c>
      <c r="AU5" s="32">
        <f ca="1"/>
        <v>11596.619999999997</v>
      </c>
    </row>
    <row r="6" spans="1:47" x14ac:dyDescent="0.25">
      <c r="A6" s="26">
        <v>5</v>
      </c>
      <c r="B6" s="29">
        <v>1380.53</v>
      </c>
      <c r="D6" s="30" t="s">
        <v>141</v>
      </c>
      <c r="E6" s="34">
        <f>E5/GETPIVOTDATA("[Measures].[Sum of BUYING PRIZE]",$D$1)</f>
        <v>0.2136336153302309</v>
      </c>
      <c r="G6" s="26" t="s">
        <v>130</v>
      </c>
      <c r="H6" s="29">
        <v>3471</v>
      </c>
      <c r="I6" s="29">
        <v>4119.6500000000005</v>
      </c>
      <c r="K6" s="31" t="s">
        <v>123</v>
      </c>
      <c r="L6" s="32">
        <f t="shared" si="1"/>
        <v>3799.6500000000005</v>
      </c>
      <c r="M6" s="32">
        <f t="shared" si="2"/>
        <v>785.65000000000055</v>
      </c>
      <c r="N6" s="33">
        <f t="shared" si="3"/>
        <v>0.26066688785666908</v>
      </c>
      <c r="O6" s="37">
        <v>785.65000000000055</v>
      </c>
      <c r="P6" s="36"/>
      <c r="R6" s="26" t="s">
        <v>66</v>
      </c>
      <c r="S6" s="29">
        <v>2178.5400000000009</v>
      </c>
      <c r="T6" s="2">
        <v>101</v>
      </c>
      <c r="U6" s="2"/>
      <c r="V6" s="2"/>
      <c r="W6">
        <f t="shared" ca="1" si="4"/>
        <v>25</v>
      </c>
      <c r="X6" t="str">
        <f ca="1"/>
        <v>Product03</v>
      </c>
      <c r="Y6" s="29">
        <f ca="1"/>
        <v>890.34000000000015</v>
      </c>
      <c r="Z6">
        <f ca="1"/>
        <v>79</v>
      </c>
      <c r="AC6" t="str">
        <f ca="1"/>
        <v>Product20</v>
      </c>
      <c r="AD6" s="29">
        <f ca="1"/>
        <v>838.75</v>
      </c>
      <c r="AP6" s="26" t="s">
        <v>104</v>
      </c>
      <c r="AQ6" s="29">
        <v>11498.029999999997</v>
      </c>
      <c r="AR6" s="29"/>
      <c r="AS6" s="2">
        <f t="shared" ca="1" si="0"/>
        <v>2</v>
      </c>
      <c r="AT6" s="30" t="str">
        <f ca="1"/>
        <v>Category05</v>
      </c>
      <c r="AU6" s="32">
        <f ca="1"/>
        <v>11498.029999999997</v>
      </c>
    </row>
    <row r="7" spans="1:47" x14ac:dyDescent="0.25">
      <c r="A7" s="26">
        <v>6</v>
      </c>
      <c r="B7" s="29">
        <v>1666.5900000000001</v>
      </c>
      <c r="G7" s="26" t="s">
        <v>128</v>
      </c>
      <c r="H7" s="29">
        <v>2849</v>
      </c>
      <c r="I7" s="29">
        <v>3522.3700000000008</v>
      </c>
      <c r="K7" s="31" t="s">
        <v>130</v>
      </c>
      <c r="L7" s="32">
        <f t="shared" si="1"/>
        <v>4047.6400000000008</v>
      </c>
      <c r="M7" s="32">
        <f t="shared" si="2"/>
        <v>589.64000000000078</v>
      </c>
      <c r="N7" s="33">
        <f t="shared" si="3"/>
        <v>0.17051474840948547</v>
      </c>
      <c r="O7" s="37">
        <v>589.64000000000078</v>
      </c>
      <c r="P7" s="36"/>
      <c r="R7" s="26" t="s">
        <v>68</v>
      </c>
      <c r="S7" s="29">
        <v>684</v>
      </c>
      <c r="T7" s="2">
        <v>53</v>
      </c>
      <c r="U7" s="2"/>
      <c r="V7" s="2"/>
      <c r="W7">
        <f t="shared" ca="1" si="4"/>
        <v>30</v>
      </c>
      <c r="X7" t="str">
        <f ca="1"/>
        <v>Product04</v>
      </c>
      <c r="Y7" s="29">
        <f ca="1"/>
        <v>732.60000000000025</v>
      </c>
      <c r="Z7">
        <f ca="1"/>
        <v>124</v>
      </c>
      <c r="AC7" t="str">
        <f ca="1"/>
        <v>Product21</v>
      </c>
      <c r="AD7" s="29">
        <f ca="1"/>
        <v>1462.86</v>
      </c>
    </row>
    <row r="8" spans="1:47" x14ac:dyDescent="0.25">
      <c r="A8" s="26">
        <v>7</v>
      </c>
      <c r="B8" s="29">
        <v>1038.6100000000001</v>
      </c>
      <c r="G8" s="26" t="s">
        <v>127</v>
      </c>
      <c r="H8" s="29">
        <v>3316</v>
      </c>
      <c r="I8" s="29">
        <v>3964.94</v>
      </c>
      <c r="K8" s="31" t="s">
        <v>128</v>
      </c>
      <c r="L8" s="32">
        <f t="shared" si="1"/>
        <v>4047.6400000000008</v>
      </c>
      <c r="M8" s="32">
        <f t="shared" si="2"/>
        <v>589.64000000000078</v>
      </c>
      <c r="N8" s="33">
        <f t="shared" si="3"/>
        <v>0.17051474840948547</v>
      </c>
      <c r="O8" s="37">
        <v>589.64000000000078</v>
      </c>
      <c r="P8" s="36"/>
      <c r="R8" s="26" t="s">
        <v>69</v>
      </c>
      <c r="S8" s="29">
        <v>238.65000000000003</v>
      </c>
      <c r="T8" s="2">
        <v>48</v>
      </c>
      <c r="U8" s="2"/>
      <c r="V8" s="2"/>
      <c r="W8">
        <f t="shared" ca="1" si="4"/>
        <v>5</v>
      </c>
      <c r="X8" t="str">
        <f ca="1"/>
        <v>Product05</v>
      </c>
      <c r="Y8" s="29">
        <f ca="1"/>
        <v>2178.5400000000009</v>
      </c>
      <c r="Z8">
        <f ca="1"/>
        <v>101</v>
      </c>
      <c r="AC8" t="str">
        <f ca="1"/>
        <v>Product22</v>
      </c>
      <c r="AD8" s="29">
        <f ca="1"/>
        <v>1132.5599999999997</v>
      </c>
    </row>
    <row r="9" spans="1:47" x14ac:dyDescent="0.25">
      <c r="A9" s="26">
        <v>8</v>
      </c>
      <c r="B9" s="29">
        <v>1488.7700000000002</v>
      </c>
      <c r="G9" s="26" t="s">
        <v>124</v>
      </c>
      <c r="H9" s="29">
        <v>3458</v>
      </c>
      <c r="I9" s="29">
        <v>4047.6400000000008</v>
      </c>
      <c r="K9" s="31" t="s">
        <v>127</v>
      </c>
      <c r="L9" s="32">
        <f t="shared" si="1"/>
        <v>4429.6299999999992</v>
      </c>
      <c r="M9" s="32">
        <f t="shared" si="2"/>
        <v>746.6299999999992</v>
      </c>
      <c r="N9" s="33">
        <f t="shared" si="3"/>
        <v>0.20272332337768101</v>
      </c>
      <c r="O9" s="37">
        <v>746.6299999999992</v>
      </c>
      <c r="P9" s="36"/>
      <c r="R9" s="26" t="s">
        <v>70</v>
      </c>
      <c r="S9" s="29">
        <v>1040.8200000000002</v>
      </c>
      <c r="T9" s="2">
        <v>111</v>
      </c>
      <c r="U9" s="2"/>
      <c r="V9" s="2"/>
      <c r="W9">
        <f t="shared" ca="1" si="4"/>
        <v>31</v>
      </c>
      <c r="X9" t="str">
        <f ca="1"/>
        <v>Product06</v>
      </c>
      <c r="Y9" s="29">
        <f ca="1"/>
        <v>684</v>
      </c>
      <c r="Z9">
        <f ca="1"/>
        <v>53</v>
      </c>
      <c r="AC9" t="str">
        <f ca="1"/>
        <v>Product23</v>
      </c>
      <c r="AD9" s="29">
        <f ca="1"/>
        <v>1494.6000000000001</v>
      </c>
    </row>
    <row r="10" spans="1:47" x14ac:dyDescent="0.25">
      <c r="A10" s="26">
        <v>9</v>
      </c>
      <c r="B10" s="29">
        <v>2121.33</v>
      </c>
      <c r="G10" s="26" t="s">
        <v>133</v>
      </c>
      <c r="H10" s="29">
        <v>3857</v>
      </c>
      <c r="I10" s="29">
        <v>4730.0499999999993</v>
      </c>
      <c r="K10" s="31" t="s">
        <v>124</v>
      </c>
      <c r="L10" s="32">
        <f t="shared" si="1"/>
        <v>4047.6400000000008</v>
      </c>
      <c r="M10" s="32">
        <f t="shared" si="2"/>
        <v>589.64000000000078</v>
      </c>
      <c r="N10" s="33">
        <f t="shared" si="3"/>
        <v>0.17051474840948547</v>
      </c>
      <c r="O10" s="37">
        <v>589.64000000000078</v>
      </c>
      <c r="P10" s="36"/>
      <c r="R10" s="26" t="s">
        <v>71</v>
      </c>
      <c r="S10" s="29">
        <v>78.599999999999994</v>
      </c>
      <c r="T10" s="2">
        <v>74</v>
      </c>
      <c r="U10" s="2"/>
      <c r="V10" s="2"/>
      <c r="W10">
        <f t="shared" ca="1" si="4"/>
        <v>40</v>
      </c>
      <c r="X10" t="str">
        <f ca="1"/>
        <v>Product07</v>
      </c>
      <c r="Y10" s="29">
        <f ca="1"/>
        <v>238.65000000000003</v>
      </c>
      <c r="Z10">
        <f ca="1"/>
        <v>48</v>
      </c>
      <c r="AC10" t="str">
        <f ca="1"/>
        <v>Product24</v>
      </c>
      <c r="AD10" s="29">
        <f ca="1"/>
        <v>941.7600000000001</v>
      </c>
    </row>
    <row r="11" spans="1:47" x14ac:dyDescent="0.25">
      <c r="A11" s="26">
        <v>10</v>
      </c>
      <c r="B11" s="29">
        <v>1794.6399999999999</v>
      </c>
      <c r="G11" s="26" t="s">
        <v>132</v>
      </c>
      <c r="H11" s="29">
        <v>2743</v>
      </c>
      <c r="I11" s="29">
        <v>3304.8799999999997</v>
      </c>
      <c r="K11" s="31" t="s">
        <v>133</v>
      </c>
      <c r="L11" s="32">
        <f t="shared" si="1"/>
        <v>4429.6299999999992</v>
      </c>
      <c r="M11" s="32">
        <f t="shared" si="2"/>
        <v>746.6299999999992</v>
      </c>
      <c r="N11" s="33">
        <f t="shared" si="3"/>
        <v>0.20272332337768101</v>
      </c>
      <c r="O11" s="37">
        <v>746.6299999999992</v>
      </c>
      <c r="P11" s="36"/>
      <c r="R11" s="26" t="s">
        <v>73</v>
      </c>
      <c r="S11" s="29">
        <v>1971.36</v>
      </c>
      <c r="T11" s="2">
        <v>100</v>
      </c>
      <c r="U11" s="2"/>
      <c r="V11" s="2"/>
      <c r="W11">
        <f t="shared" ca="1" si="4"/>
        <v>21</v>
      </c>
      <c r="X11" t="str">
        <f ca="1"/>
        <v>Product08</v>
      </c>
      <c r="Y11" s="29">
        <f ca="1"/>
        <v>1040.8200000000002</v>
      </c>
      <c r="Z11">
        <f ca="1"/>
        <v>111</v>
      </c>
      <c r="AC11" t="str">
        <f ca="1"/>
        <v>Product25</v>
      </c>
      <c r="AD11" s="29">
        <f ca="1"/>
        <v>83.3</v>
      </c>
    </row>
    <row r="12" spans="1:47" x14ac:dyDescent="0.25">
      <c r="A12" s="26">
        <v>11</v>
      </c>
      <c r="B12" s="29">
        <v>1688.1999999999996</v>
      </c>
      <c r="G12" s="26" t="s">
        <v>131</v>
      </c>
      <c r="H12" s="29">
        <v>3133</v>
      </c>
      <c r="I12" s="29">
        <v>3858.2400000000007</v>
      </c>
      <c r="K12" s="31" t="s">
        <v>132</v>
      </c>
      <c r="L12" s="32">
        <f t="shared" si="1"/>
        <v>4429.6299999999992</v>
      </c>
      <c r="M12" s="32">
        <f t="shared" si="2"/>
        <v>746.6299999999992</v>
      </c>
      <c r="N12" s="33">
        <f t="shared" si="3"/>
        <v>0.20272332337768101</v>
      </c>
      <c r="O12" s="37">
        <v>746.6299999999992</v>
      </c>
      <c r="P12" s="36"/>
      <c r="R12" s="26" t="s">
        <v>75</v>
      </c>
      <c r="S12" s="29">
        <v>677.5999999999998</v>
      </c>
      <c r="T12" s="2">
        <v>121</v>
      </c>
      <c r="U12" s="2"/>
      <c r="V12" s="2"/>
      <c r="W12">
        <f t="shared" ca="1" si="4"/>
        <v>44</v>
      </c>
      <c r="X12" t="str">
        <f ca="1"/>
        <v>Product09</v>
      </c>
      <c r="Y12" s="29">
        <f ca="1"/>
        <v>78.599999999999994</v>
      </c>
      <c r="Z12">
        <f ca="1"/>
        <v>74</v>
      </c>
      <c r="AC12" t="str">
        <f ca="1"/>
        <v>Product26</v>
      </c>
      <c r="AD12" s="29">
        <f ca="1"/>
        <v>345.24000000000007</v>
      </c>
    </row>
    <row r="13" spans="1:47" x14ac:dyDescent="0.25">
      <c r="A13" s="26">
        <v>12</v>
      </c>
      <c r="B13" s="29">
        <v>1770.04</v>
      </c>
      <c r="G13" s="26" t="s">
        <v>125</v>
      </c>
      <c r="H13" s="29">
        <v>3683</v>
      </c>
      <c r="I13" s="29">
        <v>4429.6299999999992</v>
      </c>
      <c r="K13" s="31" t="s">
        <v>131</v>
      </c>
      <c r="L13" s="32">
        <f t="shared" si="1"/>
        <v>3858.2400000000007</v>
      </c>
      <c r="M13" s="32">
        <f t="shared" si="2"/>
        <v>725.24000000000069</v>
      </c>
      <c r="N13" s="33">
        <f t="shared" si="3"/>
        <v>0.23148420044685628</v>
      </c>
      <c r="O13" s="37">
        <v>725.24000000000069</v>
      </c>
      <c r="P13" s="36"/>
      <c r="R13" s="26" t="s">
        <v>76</v>
      </c>
      <c r="S13" s="29">
        <v>1318.38</v>
      </c>
      <c r="T13" s="2">
        <v>123</v>
      </c>
      <c r="U13" s="2"/>
      <c r="V13" s="2"/>
      <c r="W13">
        <f t="shared" ca="1" si="4"/>
        <v>7</v>
      </c>
      <c r="X13" t="str">
        <f ca="1"/>
        <v>Product10</v>
      </c>
      <c r="Y13" s="29">
        <f ca="1"/>
        <v>1971.36</v>
      </c>
      <c r="Z13">
        <f ca="1"/>
        <v>100</v>
      </c>
      <c r="AC13" t="str">
        <f ca="1"/>
        <v>Product27</v>
      </c>
      <c r="AD13" s="29">
        <f ca="1"/>
        <v>971.04000000000008</v>
      </c>
    </row>
    <row r="14" spans="1:47" x14ac:dyDescent="0.25">
      <c r="A14" s="26">
        <v>13</v>
      </c>
      <c r="B14" s="29">
        <v>1138.04</v>
      </c>
      <c r="K14" s="31" t="s">
        <v>125</v>
      </c>
      <c r="L14" s="32">
        <f t="shared" si="1"/>
        <v>4429.6299999999992</v>
      </c>
      <c r="M14" s="32">
        <f t="shared" si="2"/>
        <v>746.6299999999992</v>
      </c>
      <c r="N14" s="33">
        <f t="shared" si="3"/>
        <v>0.20272332337768101</v>
      </c>
      <c r="O14" s="37">
        <v>746.6299999999992</v>
      </c>
      <c r="P14" s="36"/>
      <c r="R14" s="26" t="s">
        <v>77</v>
      </c>
      <c r="S14" s="29">
        <v>1098.72</v>
      </c>
      <c r="T14" s="2">
        <v>69</v>
      </c>
      <c r="U14" s="2"/>
      <c r="V14" s="2"/>
      <c r="W14">
        <f t="shared" ca="1" si="4"/>
        <v>32</v>
      </c>
      <c r="X14" t="str">
        <f ca="1"/>
        <v>Product11</v>
      </c>
      <c r="Y14" s="29">
        <f ca="1"/>
        <v>677.5999999999998</v>
      </c>
      <c r="Z14">
        <f ca="1"/>
        <v>121</v>
      </c>
    </row>
    <row r="15" spans="1:47" x14ac:dyDescent="0.25">
      <c r="A15" s="26">
        <v>14</v>
      </c>
      <c r="B15" s="29">
        <v>1175.7000000000003</v>
      </c>
      <c r="R15" s="26" t="s">
        <v>78</v>
      </c>
      <c r="S15" s="29">
        <v>1613.92</v>
      </c>
      <c r="T15" s="2">
        <v>87</v>
      </c>
      <c r="U15" s="2"/>
      <c r="V15" s="2"/>
      <c r="W15">
        <f t="shared" ca="1" si="4"/>
        <v>15</v>
      </c>
      <c r="X15" t="str">
        <f ca="1"/>
        <v>Product12</v>
      </c>
      <c r="Y15" s="29">
        <f ca="1"/>
        <v>1318.38</v>
      </c>
      <c r="Z15">
        <f ca="1"/>
        <v>123</v>
      </c>
    </row>
    <row r="16" spans="1:47" x14ac:dyDescent="0.25">
      <c r="A16" s="26">
        <v>15</v>
      </c>
      <c r="B16" s="29">
        <v>1276.74</v>
      </c>
      <c r="R16" s="26" t="s">
        <v>79</v>
      </c>
      <c r="S16" s="29">
        <v>204.35999999999999</v>
      </c>
      <c r="T16" s="2">
        <v>117</v>
      </c>
      <c r="U16" s="2"/>
      <c r="V16" s="2"/>
      <c r="W16">
        <f t="shared" ca="1" si="4"/>
        <v>20</v>
      </c>
      <c r="X16" t="str">
        <f ca="1"/>
        <v>Product13</v>
      </c>
      <c r="Y16" s="29">
        <f ca="1"/>
        <v>1098.72</v>
      </c>
      <c r="Z16">
        <f ca="1"/>
        <v>69</v>
      </c>
    </row>
    <row r="17" spans="1:26" x14ac:dyDescent="0.25">
      <c r="A17" s="26">
        <v>16</v>
      </c>
      <c r="B17" s="29">
        <v>1480.8799999999999</v>
      </c>
      <c r="R17" s="26" t="s">
        <v>80</v>
      </c>
      <c r="S17" s="29">
        <v>249.59999999999991</v>
      </c>
      <c r="T17" s="2">
        <v>120</v>
      </c>
      <c r="U17" s="2"/>
      <c r="V17" s="2"/>
      <c r="W17">
        <f t="shared" ca="1" si="4"/>
        <v>9</v>
      </c>
      <c r="X17" t="str">
        <f ca="1"/>
        <v>Product14</v>
      </c>
      <c r="Y17" s="29">
        <f ca="1"/>
        <v>1613.92</v>
      </c>
      <c r="Z17">
        <f ca="1"/>
        <v>87</v>
      </c>
    </row>
    <row r="18" spans="1:26" x14ac:dyDescent="0.25">
      <c r="A18" s="26">
        <v>17</v>
      </c>
      <c r="B18" s="29">
        <v>450.08</v>
      </c>
      <c r="R18" s="26" t="s">
        <v>81</v>
      </c>
      <c r="S18" s="29">
        <v>940.68</v>
      </c>
      <c r="T18" s="2">
        <v>63</v>
      </c>
      <c r="U18" s="2"/>
      <c r="V18" s="2"/>
      <c r="W18">
        <f t="shared" ca="1" si="4"/>
        <v>41</v>
      </c>
      <c r="X18" t="str">
        <f ca="1"/>
        <v>Product15</v>
      </c>
      <c r="Y18" s="29">
        <f ca="1"/>
        <v>204.35999999999999</v>
      </c>
      <c r="Z18">
        <f ca="1"/>
        <v>117</v>
      </c>
    </row>
    <row r="19" spans="1:26" x14ac:dyDescent="0.25">
      <c r="A19" s="26">
        <v>18</v>
      </c>
      <c r="B19" s="29">
        <v>2303.63</v>
      </c>
      <c r="R19" s="26" t="s">
        <v>82</v>
      </c>
      <c r="S19" s="29">
        <v>590.52</v>
      </c>
      <c r="T19" s="2">
        <v>82</v>
      </c>
      <c r="U19" s="2"/>
      <c r="V19" s="2"/>
      <c r="W19">
        <f t="shared" ca="1" si="4"/>
        <v>39</v>
      </c>
      <c r="X19" t="str">
        <f ca="1"/>
        <v>Product16</v>
      </c>
      <c r="Y19" s="29">
        <f ca="1"/>
        <v>249.59999999999991</v>
      </c>
      <c r="Z19">
        <f ca="1"/>
        <v>120</v>
      </c>
    </row>
    <row r="20" spans="1:26" x14ac:dyDescent="0.25">
      <c r="A20" s="26">
        <v>19</v>
      </c>
      <c r="B20" s="29">
        <v>1238.6100000000001</v>
      </c>
      <c r="R20" s="26" t="s">
        <v>83</v>
      </c>
      <c r="S20" s="29">
        <v>2730</v>
      </c>
      <c r="T20" s="2">
        <v>101</v>
      </c>
      <c r="U20" s="2"/>
      <c r="V20" s="2"/>
      <c r="W20">
        <f t="shared" ca="1" si="4"/>
        <v>24</v>
      </c>
      <c r="X20" t="str">
        <f ca="1"/>
        <v>Product17</v>
      </c>
      <c r="Y20" s="29">
        <f ca="1"/>
        <v>940.68</v>
      </c>
      <c r="Z20">
        <f ca="1"/>
        <v>63</v>
      </c>
    </row>
    <row r="21" spans="1:26" x14ac:dyDescent="0.25">
      <c r="A21" s="26">
        <v>20</v>
      </c>
      <c r="B21" s="29">
        <v>2430.41</v>
      </c>
      <c r="R21" s="26" t="s">
        <v>84</v>
      </c>
      <c r="S21" s="29">
        <v>838.75</v>
      </c>
      <c r="T21" s="2">
        <v>105</v>
      </c>
      <c r="U21" s="2"/>
      <c r="V21" s="2"/>
      <c r="W21">
        <f t="shared" ca="1" si="4"/>
        <v>35</v>
      </c>
      <c r="X21" t="str">
        <f ca="1"/>
        <v>Product18</v>
      </c>
      <c r="Y21" s="29">
        <f ca="1"/>
        <v>590.52</v>
      </c>
      <c r="Z21">
        <f ca="1"/>
        <v>82</v>
      </c>
    </row>
    <row r="22" spans="1:26" x14ac:dyDescent="0.25">
      <c r="A22" s="26">
        <v>21</v>
      </c>
      <c r="B22" s="29">
        <v>1431.8000000000002</v>
      </c>
      <c r="R22" s="26" t="s">
        <v>86</v>
      </c>
      <c r="S22" s="29">
        <v>1462.86</v>
      </c>
      <c r="T22" s="2">
        <v>66</v>
      </c>
      <c r="U22" s="2"/>
      <c r="V22" s="2"/>
      <c r="W22">
        <f t="shared" ca="1" si="4"/>
        <v>3</v>
      </c>
      <c r="X22" t="str">
        <f ca="1"/>
        <v>Product19</v>
      </c>
      <c r="Y22" s="29">
        <f ca="1"/>
        <v>2730</v>
      </c>
      <c r="Z22">
        <f ca="1"/>
        <v>101</v>
      </c>
    </row>
    <row r="23" spans="1:26" x14ac:dyDescent="0.25">
      <c r="A23" s="26">
        <v>22</v>
      </c>
      <c r="B23" s="29">
        <v>1491.95</v>
      </c>
      <c r="R23" s="26" t="s">
        <v>87</v>
      </c>
      <c r="S23" s="29">
        <v>1132.5599999999997</v>
      </c>
      <c r="T23" s="2">
        <v>70</v>
      </c>
      <c r="U23" s="2"/>
      <c r="V23" s="2"/>
      <c r="W23">
        <f t="shared" ca="1" si="4"/>
        <v>27</v>
      </c>
      <c r="X23" t="str">
        <f ca="1"/>
        <v>Product20</v>
      </c>
      <c r="Y23" s="29">
        <f ca="1"/>
        <v>838.75</v>
      </c>
      <c r="Z23">
        <f ca="1"/>
        <v>105</v>
      </c>
    </row>
    <row r="24" spans="1:26" x14ac:dyDescent="0.25">
      <c r="A24" s="26">
        <v>23</v>
      </c>
      <c r="B24" s="29">
        <v>2213.4499999999998</v>
      </c>
      <c r="R24" s="26" t="s">
        <v>88</v>
      </c>
      <c r="S24" s="29">
        <v>1494.6000000000001</v>
      </c>
      <c r="T24" s="2">
        <v>86</v>
      </c>
      <c r="U24" s="2"/>
      <c r="V24" s="2"/>
      <c r="W24">
        <f t="shared" ca="1" si="4"/>
        <v>13</v>
      </c>
      <c r="X24" t="str">
        <f ca="1"/>
        <v>Product21</v>
      </c>
      <c r="Y24" s="29">
        <f ca="1"/>
        <v>1462.86</v>
      </c>
      <c r="Z24">
        <f ca="1"/>
        <v>66</v>
      </c>
    </row>
    <row r="25" spans="1:26" x14ac:dyDescent="0.25">
      <c r="A25" s="26">
        <v>24</v>
      </c>
      <c r="B25" s="29">
        <v>1406.22</v>
      </c>
      <c r="R25" s="26" t="s">
        <v>89</v>
      </c>
      <c r="S25" s="29">
        <v>941.7600000000001</v>
      </c>
      <c r="T25" s="2">
        <v>65</v>
      </c>
      <c r="U25" s="2"/>
      <c r="V25" s="2"/>
      <c r="W25">
        <f t="shared" ca="1" si="4"/>
        <v>17</v>
      </c>
      <c r="X25" t="str">
        <f ca="1"/>
        <v>Product22</v>
      </c>
      <c r="Y25" s="29">
        <f ca="1"/>
        <v>1132.5599999999997</v>
      </c>
      <c r="Z25">
        <f ca="1"/>
        <v>70</v>
      </c>
    </row>
    <row r="26" spans="1:26" x14ac:dyDescent="0.25">
      <c r="A26" s="26">
        <v>25</v>
      </c>
      <c r="B26" s="29">
        <v>2285.62</v>
      </c>
      <c r="R26" s="26" t="s">
        <v>90</v>
      </c>
      <c r="S26" s="29">
        <v>83.3</v>
      </c>
      <c r="T26" s="2">
        <v>72</v>
      </c>
      <c r="U26" s="2"/>
      <c r="V26" s="2"/>
      <c r="W26">
        <f t="shared" ca="1" si="4"/>
        <v>12</v>
      </c>
      <c r="X26" t="str">
        <f ca="1"/>
        <v>Product23</v>
      </c>
      <c r="Y26" s="29">
        <f ca="1"/>
        <v>1494.6000000000001</v>
      </c>
      <c r="Z26">
        <f ca="1"/>
        <v>86</v>
      </c>
    </row>
    <row r="27" spans="1:26" x14ac:dyDescent="0.25">
      <c r="A27" s="26">
        <v>26</v>
      </c>
      <c r="B27" s="29">
        <v>1876.7799999999995</v>
      </c>
      <c r="R27" s="26" t="s">
        <v>91</v>
      </c>
      <c r="S27" s="29">
        <v>345.24000000000007</v>
      </c>
      <c r="T27" s="2">
        <v>112</v>
      </c>
      <c r="U27" s="2"/>
      <c r="V27" s="2"/>
      <c r="W27">
        <f t="shared" ca="1" si="4"/>
        <v>23</v>
      </c>
      <c r="X27" t="str">
        <f ca="1"/>
        <v>Product24</v>
      </c>
      <c r="Y27" s="29">
        <f ca="1"/>
        <v>941.7600000000001</v>
      </c>
      <c r="Z27">
        <f ca="1"/>
        <v>65</v>
      </c>
    </row>
    <row r="28" spans="1:26" x14ac:dyDescent="0.25">
      <c r="A28" s="26">
        <v>27</v>
      </c>
      <c r="B28" s="29">
        <v>1453.2899999999997</v>
      </c>
      <c r="R28" s="26" t="s">
        <v>93</v>
      </c>
      <c r="S28" s="29">
        <v>971.04000000000008</v>
      </c>
      <c r="T28" s="2">
        <v>109</v>
      </c>
      <c r="U28" s="2"/>
      <c r="V28" s="2"/>
      <c r="W28">
        <f t="shared" ca="1" si="4"/>
        <v>43</v>
      </c>
      <c r="X28" t="str">
        <f ca="1"/>
        <v>Product25</v>
      </c>
      <c r="Y28" s="29">
        <f ca="1"/>
        <v>83.3</v>
      </c>
      <c r="Z28">
        <f ca="1"/>
        <v>72</v>
      </c>
    </row>
    <row r="29" spans="1:26" x14ac:dyDescent="0.25">
      <c r="A29" s="26">
        <v>28</v>
      </c>
      <c r="B29" s="29">
        <v>1691.1599999999999</v>
      </c>
      <c r="R29" s="26" t="s">
        <v>94</v>
      </c>
      <c r="S29" s="29">
        <v>543.53</v>
      </c>
      <c r="T29" s="2">
        <v>112</v>
      </c>
      <c r="U29" s="2"/>
      <c r="V29" s="2"/>
      <c r="W29">
        <f t="shared" ca="1" si="4"/>
        <v>38</v>
      </c>
      <c r="X29" t="str">
        <f ca="1"/>
        <v>Product26</v>
      </c>
      <c r="Y29" s="29">
        <f ca="1"/>
        <v>345.24000000000007</v>
      </c>
      <c r="Z29">
        <f ca="1"/>
        <v>112</v>
      </c>
    </row>
    <row r="30" spans="1:26" x14ac:dyDescent="0.25">
      <c r="A30" s="26">
        <v>29</v>
      </c>
      <c r="B30" s="29">
        <v>1000.6999999999999</v>
      </c>
      <c r="R30" s="26" t="s">
        <v>95</v>
      </c>
      <c r="S30" s="29">
        <v>796.65000000000009</v>
      </c>
      <c r="T30" s="2">
        <v>104</v>
      </c>
      <c r="U30" s="2"/>
      <c r="V30" s="2"/>
      <c r="W30">
        <f t="shared" ca="1" si="4"/>
        <v>22</v>
      </c>
      <c r="X30" t="str">
        <f ca="1"/>
        <v>Product27</v>
      </c>
      <c r="Y30" s="29">
        <f ca="1"/>
        <v>971.04000000000008</v>
      </c>
      <c r="Z30">
        <f ca="1"/>
        <v>109</v>
      </c>
    </row>
    <row r="31" spans="1:26" x14ac:dyDescent="0.25">
      <c r="A31" s="26">
        <v>30</v>
      </c>
      <c r="B31" s="29">
        <v>2029.2400000000002</v>
      </c>
      <c r="R31" s="26" t="s">
        <v>96</v>
      </c>
      <c r="S31" s="29">
        <v>2817.9200000000005</v>
      </c>
      <c r="T31" s="2">
        <v>114</v>
      </c>
      <c r="U31" s="2"/>
      <c r="V31" s="2"/>
      <c r="W31">
        <f t="shared" ca="1" si="4"/>
        <v>36</v>
      </c>
      <c r="X31" t="str">
        <f ca="1"/>
        <v>Product28</v>
      </c>
      <c r="Y31" s="29">
        <f ca="1"/>
        <v>543.53</v>
      </c>
      <c r="Z31">
        <f ca="1"/>
        <v>112</v>
      </c>
    </row>
    <row r="32" spans="1:26" x14ac:dyDescent="0.25">
      <c r="A32" s="26">
        <v>31</v>
      </c>
      <c r="B32" s="29">
        <v>1280.6000000000001</v>
      </c>
      <c r="R32" s="26" t="s">
        <v>97</v>
      </c>
      <c r="S32" s="29">
        <v>624.95999999999992</v>
      </c>
      <c r="T32" s="2">
        <v>60</v>
      </c>
      <c r="U32" s="2"/>
      <c r="V32" s="2"/>
      <c r="W32">
        <f t="shared" ca="1" si="4"/>
        <v>28</v>
      </c>
      <c r="X32" t="str">
        <f ca="1"/>
        <v>Product29</v>
      </c>
      <c r="Y32" s="29">
        <f ca="1"/>
        <v>796.65000000000009</v>
      </c>
      <c r="Z32">
        <f ca="1"/>
        <v>104</v>
      </c>
    </row>
    <row r="33" spans="18:26" x14ac:dyDescent="0.25">
      <c r="R33" s="26" t="s">
        <v>98</v>
      </c>
      <c r="S33" s="29">
        <v>1879.68</v>
      </c>
      <c r="T33" s="2">
        <v>139</v>
      </c>
      <c r="U33" s="2"/>
      <c r="V33" s="2"/>
      <c r="W33">
        <f t="shared" ca="1" si="4"/>
        <v>2</v>
      </c>
      <c r="X33" t="str">
        <f ca="1"/>
        <v>Product30</v>
      </c>
      <c r="Y33" s="29">
        <f ca="1"/>
        <v>2817.9200000000005</v>
      </c>
      <c r="Z33">
        <f ca="1"/>
        <v>114</v>
      </c>
    </row>
    <row r="34" spans="18:26" x14ac:dyDescent="0.25">
      <c r="R34" s="26" t="s">
        <v>99</v>
      </c>
      <c r="S34" s="29">
        <v>1556.1000000000004</v>
      </c>
      <c r="T34" s="2">
        <v>114</v>
      </c>
      <c r="U34" s="2"/>
      <c r="V34" s="2"/>
      <c r="W34">
        <f t="shared" ca="1" si="4"/>
        <v>34</v>
      </c>
      <c r="X34" t="str">
        <f ca="1"/>
        <v>Product31</v>
      </c>
      <c r="Y34" s="29">
        <f ca="1"/>
        <v>624.95999999999992</v>
      </c>
      <c r="Z34">
        <f ca="1"/>
        <v>60</v>
      </c>
    </row>
    <row r="35" spans="18:26" x14ac:dyDescent="0.25">
      <c r="R35" s="26" t="s">
        <v>100</v>
      </c>
      <c r="S35" s="29">
        <v>1107.6999999999996</v>
      </c>
      <c r="T35" s="2">
        <v>154</v>
      </c>
      <c r="U35" s="2"/>
      <c r="V35" s="2"/>
      <c r="W35">
        <f t="shared" ca="1" si="4"/>
        <v>8</v>
      </c>
      <c r="X35" t="str">
        <f ca="1"/>
        <v>Product32</v>
      </c>
      <c r="Y35" s="29">
        <f ca="1"/>
        <v>1879.68</v>
      </c>
      <c r="Z35">
        <f ca="1"/>
        <v>139</v>
      </c>
    </row>
    <row r="36" spans="18:26" x14ac:dyDescent="0.25">
      <c r="R36" s="26" t="s">
        <v>101</v>
      </c>
      <c r="S36" s="29">
        <v>87.100000000000023</v>
      </c>
      <c r="T36" s="2">
        <v>105</v>
      </c>
      <c r="U36" s="2"/>
      <c r="V36" s="2"/>
      <c r="W36">
        <f t="shared" ca="1" si="4"/>
        <v>11</v>
      </c>
      <c r="X36" t="str">
        <f ca="1"/>
        <v>Product33</v>
      </c>
      <c r="Y36" s="29">
        <f ca="1"/>
        <v>1556.1000000000004</v>
      </c>
      <c r="Z36">
        <f ca="1"/>
        <v>114</v>
      </c>
    </row>
    <row r="37" spans="18:26" x14ac:dyDescent="0.25">
      <c r="R37" s="26" t="s">
        <v>102</v>
      </c>
      <c r="S37" s="29">
        <v>866.69999999999982</v>
      </c>
      <c r="T37" s="2">
        <v>75</v>
      </c>
      <c r="U37" s="2"/>
      <c r="V37" s="2"/>
      <c r="W37">
        <f t="shared" ca="1" si="4"/>
        <v>19</v>
      </c>
      <c r="X37" t="str">
        <f ca="1"/>
        <v>Product34</v>
      </c>
      <c r="Y37" s="29">
        <f ca="1"/>
        <v>1107.6999999999996</v>
      </c>
      <c r="Z37">
        <f ca="1"/>
        <v>154</v>
      </c>
    </row>
    <row r="38" spans="18:26" x14ac:dyDescent="0.25">
      <c r="R38" s="26" t="s">
        <v>103</v>
      </c>
      <c r="S38" s="29">
        <v>771.84</v>
      </c>
      <c r="T38" s="2">
        <v>60</v>
      </c>
      <c r="U38" s="2"/>
      <c r="V38" s="2"/>
      <c r="W38">
        <f t="shared" ca="1" si="4"/>
        <v>42</v>
      </c>
      <c r="X38" t="str">
        <f ca="1"/>
        <v>Product35</v>
      </c>
      <c r="Y38" s="29">
        <f ca="1"/>
        <v>87.100000000000023</v>
      </c>
      <c r="Z38">
        <f ca="1"/>
        <v>105</v>
      </c>
    </row>
    <row r="39" spans="18:26" x14ac:dyDescent="0.25">
      <c r="R39" s="26" t="s">
        <v>105</v>
      </c>
      <c r="S39" s="29">
        <v>1118.8799999999999</v>
      </c>
      <c r="T39" s="2">
        <v>111</v>
      </c>
      <c r="U39" s="2"/>
      <c r="V39" s="2"/>
      <c r="W39">
        <f t="shared" ca="1" si="4"/>
        <v>26</v>
      </c>
      <c r="X39" t="str">
        <f ca="1"/>
        <v>Product36</v>
      </c>
      <c r="Y39" s="29">
        <f ca="1"/>
        <v>866.69999999999982</v>
      </c>
      <c r="Z39">
        <f ca="1"/>
        <v>75</v>
      </c>
    </row>
    <row r="40" spans="18:26" x14ac:dyDescent="0.25">
      <c r="R40" s="26" t="s">
        <v>106</v>
      </c>
      <c r="S40" s="29">
        <v>382.95000000000005</v>
      </c>
      <c r="T40" s="2">
        <v>93</v>
      </c>
      <c r="U40" s="2"/>
      <c r="V40" s="2"/>
      <c r="W40">
        <f t="shared" ca="1" si="4"/>
        <v>29</v>
      </c>
      <c r="X40" t="str">
        <f ca="1"/>
        <v>Product37</v>
      </c>
      <c r="Y40" s="29">
        <f ca="1"/>
        <v>771.84</v>
      </c>
      <c r="Z40">
        <f ca="1"/>
        <v>60</v>
      </c>
    </row>
    <row r="41" spans="18:26" x14ac:dyDescent="0.25">
      <c r="R41" s="26" t="s">
        <v>107</v>
      </c>
      <c r="S41" s="29">
        <v>1152.0000000000002</v>
      </c>
      <c r="T41" s="2">
        <v>67</v>
      </c>
      <c r="U41" s="2"/>
      <c r="V41" s="2"/>
      <c r="W41">
        <f t="shared" ca="1" si="4"/>
        <v>18</v>
      </c>
      <c r="X41" t="str">
        <f ca="1"/>
        <v>Product38</v>
      </c>
      <c r="Y41" s="29">
        <f ca="1"/>
        <v>1118.8799999999999</v>
      </c>
      <c r="Z41">
        <f ca="1"/>
        <v>111</v>
      </c>
    </row>
    <row r="42" spans="18:26" x14ac:dyDescent="0.25">
      <c r="R42" s="26" t="s">
        <v>108</v>
      </c>
      <c r="S42" s="29">
        <v>2608.2000000000007</v>
      </c>
      <c r="T42" s="2">
        <v>132</v>
      </c>
      <c r="U42" s="2"/>
      <c r="V42" s="2"/>
      <c r="W42">
        <f t="shared" ca="1" si="4"/>
        <v>37</v>
      </c>
      <c r="X42" t="str">
        <f ca="1"/>
        <v>Product39</v>
      </c>
      <c r="Y42" s="29">
        <f ca="1"/>
        <v>382.95000000000005</v>
      </c>
      <c r="Z42">
        <f ca="1"/>
        <v>93</v>
      </c>
    </row>
    <row r="43" spans="18:26" x14ac:dyDescent="0.25">
      <c r="R43" s="26" t="s">
        <v>109</v>
      </c>
      <c r="S43" s="29">
        <v>3240</v>
      </c>
      <c r="T43" s="2">
        <v>127</v>
      </c>
      <c r="U43" s="2"/>
      <c r="V43" s="2"/>
      <c r="W43">
        <f t="shared" ca="1" si="4"/>
        <v>16</v>
      </c>
      <c r="X43" t="str">
        <f ca="1"/>
        <v>Product40</v>
      </c>
      <c r="Y43" s="29">
        <f ca="1"/>
        <v>1152.0000000000002</v>
      </c>
      <c r="Z43">
        <f ca="1"/>
        <v>67</v>
      </c>
    </row>
    <row r="44" spans="18:26" x14ac:dyDescent="0.25">
      <c r="R44" s="26" t="s">
        <v>110</v>
      </c>
      <c r="S44" s="29">
        <v>664.64</v>
      </c>
      <c r="T44" s="2">
        <v>73</v>
      </c>
      <c r="U44" s="2"/>
      <c r="V44" s="2"/>
      <c r="W44">
        <f t="shared" ca="1" si="4"/>
        <v>4</v>
      </c>
      <c r="X44" t="str">
        <f ca="1"/>
        <v>Product41</v>
      </c>
      <c r="Y44" s="29">
        <f ca="1"/>
        <v>2608.2000000000007</v>
      </c>
      <c r="Z44">
        <f ca="1"/>
        <v>132</v>
      </c>
    </row>
    <row r="45" spans="18:26" x14ac:dyDescent="0.25">
      <c r="R45" s="26" t="s">
        <v>111</v>
      </c>
      <c r="S45" s="29">
        <v>1559.5199999999998</v>
      </c>
      <c r="T45" s="2">
        <v>199</v>
      </c>
      <c r="U45" s="2"/>
      <c r="V45" s="2"/>
      <c r="W45">
        <f t="shared" ca="1" si="4"/>
        <v>1</v>
      </c>
      <c r="X45" t="str">
        <f ca="1"/>
        <v>Product42</v>
      </c>
      <c r="Y45" s="29">
        <f ca="1"/>
        <v>3240</v>
      </c>
      <c r="Z45">
        <f ca="1"/>
        <v>127</v>
      </c>
    </row>
    <row r="46" spans="18:26" x14ac:dyDescent="0.25">
      <c r="S46" s="29"/>
      <c r="W46">
        <f t="shared" ca="1" si="4"/>
        <v>33</v>
      </c>
      <c r="X46" t="str">
        <f ca="1"/>
        <v>Product43</v>
      </c>
      <c r="Y46" s="29">
        <f ca="1"/>
        <v>664.64</v>
      </c>
      <c r="Z46">
        <f ca="1"/>
        <v>73</v>
      </c>
    </row>
    <row r="47" spans="18:26" x14ac:dyDescent="0.25">
      <c r="W47">
        <f t="shared" ca="1" si="4"/>
        <v>10</v>
      </c>
      <c r="X47" t="str">
        <f ca="1"/>
        <v>Product44</v>
      </c>
      <c r="Y47" s="29">
        <f ca="1"/>
        <v>1559.5199999999998</v>
      </c>
      <c r="Z47">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6</xdr:col>
                    <xdr:colOff>85725</xdr:colOff>
                    <xdr:row>14</xdr:row>
                    <xdr:rowOff>95250</xdr:rowOff>
                  </from>
                  <to>
                    <xdr:col>6</xdr:col>
                    <xdr:colOff>619125</xdr:colOff>
                    <xdr:row>16</xdr:row>
                    <xdr:rowOff>66675</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7</xdr:col>
                    <xdr:colOff>438150</xdr:colOff>
                    <xdr:row>14</xdr:row>
                    <xdr:rowOff>133350</xdr:rowOff>
                  </from>
                  <to>
                    <xdr:col>7</xdr:col>
                    <xdr:colOff>971550</xdr:colOff>
                    <xdr:row>16</xdr:row>
                    <xdr:rowOff>104775</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8</xdr:col>
                    <xdr:colOff>114300</xdr:colOff>
                    <xdr:row>14</xdr:row>
                    <xdr:rowOff>123825</xdr:rowOff>
                  </from>
                  <to>
                    <xdr:col>8</xdr:col>
                    <xdr:colOff>647700</xdr:colOff>
                    <xdr:row>16</xdr:row>
                    <xdr:rowOff>95250</xdr:rowOff>
                  </to>
                </anchor>
              </controlPr>
            </control>
          </mc:Choice>
        </mc:AlternateContent>
        <mc:AlternateContent xmlns:mc="http://schemas.openxmlformats.org/markup-compatibility/2006">
          <mc:Choice Requires="x14">
            <control shapeId="1030" r:id="rId14" name="Scroll Bar 6">
              <controlPr defaultSize="0" autoPict="0">
                <anchor moveWithCells="1">
                  <from>
                    <xdr:col>27</xdr:col>
                    <xdr:colOff>85725</xdr:colOff>
                    <xdr:row>3</xdr:row>
                    <xdr:rowOff>47625</xdr:rowOff>
                  </from>
                  <to>
                    <xdr:col>27</xdr:col>
                    <xdr:colOff>476250</xdr:colOff>
                    <xdr:row>12</xdr:row>
                    <xdr:rowOff>9525</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inputdata</vt:lpstr>
      <vt:lpstr>masterdata</vt:lpstr>
      <vt:lpstr>dashboard</vt:lpstr>
      <vt:lpstr>symbols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AKHADE</dc:creator>
  <cp:lastModifiedBy>AKSHAY AKHADE</cp:lastModifiedBy>
  <dcterms:created xsi:type="dcterms:W3CDTF">2022-11-10T16:15:07Z</dcterms:created>
  <dcterms:modified xsi:type="dcterms:W3CDTF">2022-11-21T14:04:37Z</dcterms:modified>
</cp:coreProperties>
</file>