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elene Dörksen\Desktop\DATA\SVN\Vorlesung_Authentifikation\Praktika\Praktika 5\"/>
    </mc:Choice>
  </mc:AlternateContent>
  <bookViews>
    <workbookView xWindow="120" yWindow="60" windowWidth="15078" windowHeight="9468"/>
  </bookViews>
  <sheets>
    <sheet name="Formulation III" sheetId="1" r:id="rId1"/>
    <sheet name="Gaussians" sheetId="2" r:id="rId2"/>
  </sheets>
  <definedNames>
    <definedName name="solver_adj" localSheetId="0" hidden="1">'Formulation III'!$K$11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'Formulation III'!$K$12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</definedNames>
  <calcPr calcId="162913"/>
</workbook>
</file>

<file path=xl/calcChain.xml><?xml version="1.0" encoding="utf-8"?>
<calcChain xmlns="http://schemas.openxmlformats.org/spreadsheetml/2006/main">
  <c r="D8" i="2" l="1"/>
  <c r="I7" i="2"/>
  <c r="I6" i="2"/>
  <c r="I5" i="2"/>
  <c r="D7" i="2"/>
  <c r="D6" i="2"/>
  <c r="D5" i="2"/>
  <c r="B20" i="2"/>
  <c r="G20" i="2"/>
  <c r="G21" i="2" s="1"/>
  <c r="G22" i="2" s="1"/>
  <c r="G23" i="2" s="1"/>
  <c r="G24" i="2" s="1"/>
  <c r="B21" i="2"/>
  <c r="B22" i="2" s="1"/>
  <c r="B23" i="2" s="1"/>
  <c r="B24" i="2" s="1"/>
  <c r="B74" i="1"/>
  <c r="B58" i="1"/>
  <c r="B38" i="1"/>
  <c r="D38" i="1" s="1"/>
  <c r="B94" i="1"/>
  <c r="C38" i="1"/>
  <c r="C58" i="1"/>
  <c r="C8" i="1"/>
  <c r="C7" i="1"/>
  <c r="B25" i="2" l="1"/>
  <c r="B26" i="2" s="1"/>
  <c r="B27" i="2" s="1"/>
  <c r="C24" i="2"/>
  <c r="E24" i="2" s="1"/>
  <c r="H24" i="2"/>
  <c r="J24" i="2" s="1"/>
  <c r="G25" i="2"/>
  <c r="C23" i="2"/>
  <c r="E23" i="2" s="1"/>
  <c r="B75" i="1"/>
  <c r="C75" i="1" s="1"/>
  <c r="E75" i="1" s="1"/>
  <c r="B39" i="1"/>
  <c r="C39" i="1" s="1"/>
  <c r="H20" i="2"/>
  <c r="J20" i="2" s="1"/>
  <c r="D58" i="1"/>
  <c r="B40" i="1"/>
  <c r="D39" i="1"/>
  <c r="D75" i="1"/>
  <c r="H21" i="2"/>
  <c r="J21" i="2" s="1"/>
  <c r="H23" i="2"/>
  <c r="J23" i="2" s="1"/>
  <c r="C21" i="2"/>
  <c r="D21" i="2" s="1"/>
  <c r="C9" i="1"/>
  <c r="E7" i="1" s="1"/>
  <c r="E8" i="1" s="1"/>
  <c r="D94" i="1"/>
  <c r="D74" i="1"/>
  <c r="C74" i="1"/>
  <c r="E74" i="1" s="1"/>
  <c r="C94" i="1"/>
  <c r="E94" i="1" s="1"/>
  <c r="H22" i="2"/>
  <c r="J22" i="2" s="1"/>
  <c r="C20" i="2"/>
  <c r="E21" i="2"/>
  <c r="C25" i="2"/>
  <c r="C22" i="2"/>
  <c r="D23" i="2" l="1"/>
  <c r="D24" i="2"/>
  <c r="B28" i="2"/>
  <c r="C27" i="2"/>
  <c r="C26" i="2"/>
  <c r="E26" i="2" s="1"/>
  <c r="I24" i="2"/>
  <c r="G26" i="2"/>
  <c r="H25" i="2"/>
  <c r="B76" i="1"/>
  <c r="I21" i="2"/>
  <c r="I20" i="2"/>
  <c r="I22" i="2"/>
  <c r="I23" i="2"/>
  <c r="E39" i="1"/>
  <c r="C40" i="1"/>
  <c r="D40" i="1"/>
  <c r="B41" i="1"/>
  <c r="E9" i="1"/>
  <c r="D11" i="1" s="1"/>
  <c r="C18" i="1" s="1"/>
  <c r="E20" i="2"/>
  <c r="D20" i="2"/>
  <c r="E22" i="2"/>
  <c r="D22" i="2"/>
  <c r="D25" i="2"/>
  <c r="E25" i="2"/>
  <c r="J25" i="2" l="1"/>
  <c r="I25" i="2"/>
  <c r="E27" i="2"/>
  <c r="D27" i="2"/>
  <c r="D26" i="2"/>
  <c r="G27" i="2"/>
  <c r="H26" i="2"/>
  <c r="B29" i="2"/>
  <c r="C28" i="2"/>
  <c r="B77" i="1"/>
  <c r="D76" i="1"/>
  <c r="C76" i="1"/>
  <c r="E76" i="1" s="1"/>
  <c r="D12" i="1"/>
  <c r="C41" i="1"/>
  <c r="D41" i="1"/>
  <c r="B42" i="1"/>
  <c r="C19" i="1"/>
  <c r="E40" i="1"/>
  <c r="B30" i="2" l="1"/>
  <c r="C29" i="2"/>
  <c r="J26" i="2"/>
  <c r="I26" i="2"/>
  <c r="G28" i="2"/>
  <c r="H27" i="2"/>
  <c r="E28" i="2"/>
  <c r="D28" i="2"/>
  <c r="B78" i="1"/>
  <c r="D77" i="1"/>
  <c r="C77" i="1"/>
  <c r="E77" i="1" s="1"/>
  <c r="D19" i="1"/>
  <c r="E19" i="1" s="1"/>
  <c r="D18" i="1"/>
  <c r="C20" i="1"/>
  <c r="C25" i="1" s="1"/>
  <c r="B43" i="1"/>
  <c r="C42" i="1"/>
  <c r="D42" i="1"/>
  <c r="E41" i="1"/>
  <c r="J27" i="2" l="1"/>
  <c r="I27" i="2"/>
  <c r="E29" i="2"/>
  <c r="D29" i="2"/>
  <c r="E20" i="1"/>
  <c r="G29" i="2"/>
  <c r="H28" i="2"/>
  <c r="B31" i="2"/>
  <c r="C30" i="2"/>
  <c r="C78" i="1"/>
  <c r="E78" i="1" s="1"/>
  <c r="D78" i="1"/>
  <c r="B79" i="1"/>
  <c r="C33" i="1"/>
  <c r="D33" i="1"/>
  <c r="E18" i="1"/>
  <c r="D20" i="1"/>
  <c r="C26" i="1"/>
  <c r="C27" i="1" s="1"/>
  <c r="B44" i="1"/>
  <c r="C43" i="1"/>
  <c r="D43" i="1"/>
  <c r="E42" i="1"/>
  <c r="B32" i="2" l="1"/>
  <c r="C31" i="2"/>
  <c r="J28" i="2"/>
  <c r="I28" i="2"/>
  <c r="G30" i="2"/>
  <c r="H29" i="2"/>
  <c r="E30" i="2"/>
  <c r="D30" i="2"/>
  <c r="B80" i="1"/>
  <c r="C79" i="1"/>
  <c r="E79" i="1" s="1"/>
  <c r="D79" i="1"/>
  <c r="E33" i="1"/>
  <c r="D32" i="1"/>
  <c r="C32" i="1"/>
  <c r="D25" i="1"/>
  <c r="D26" i="1"/>
  <c r="E43" i="1"/>
  <c r="C44" i="1"/>
  <c r="D44" i="1"/>
  <c r="B45" i="1"/>
  <c r="J29" i="2" l="1"/>
  <c r="I29" i="2"/>
  <c r="E31" i="2"/>
  <c r="D31" i="2"/>
  <c r="G31" i="2"/>
  <c r="H30" i="2"/>
  <c r="B33" i="2"/>
  <c r="C32" i="2"/>
  <c r="B81" i="1"/>
  <c r="C80" i="1"/>
  <c r="E80" i="1" s="1"/>
  <c r="D80" i="1"/>
  <c r="D27" i="1"/>
  <c r="E32" i="1"/>
  <c r="B46" i="1"/>
  <c r="C45" i="1"/>
  <c r="D45" i="1"/>
  <c r="E44" i="1"/>
  <c r="E32" i="2" l="1"/>
  <c r="D32" i="2"/>
  <c r="B34" i="2"/>
  <c r="C33" i="2"/>
  <c r="J30" i="2"/>
  <c r="I30" i="2"/>
  <c r="G32" i="2"/>
  <c r="H31" i="2"/>
  <c r="B82" i="1"/>
  <c r="C81" i="1"/>
  <c r="E81" i="1" s="1"/>
  <c r="D81" i="1"/>
  <c r="E45" i="1"/>
  <c r="B47" i="1"/>
  <c r="D46" i="1"/>
  <c r="C46" i="1"/>
  <c r="J31" i="2" l="1"/>
  <c r="I31" i="2"/>
  <c r="E33" i="2"/>
  <c r="D33" i="2"/>
  <c r="G33" i="2"/>
  <c r="H32" i="2"/>
  <c r="B35" i="2"/>
  <c r="C34" i="2"/>
  <c r="B83" i="1"/>
  <c r="C82" i="1"/>
  <c r="E82" i="1" s="1"/>
  <c r="D82" i="1"/>
  <c r="B48" i="1"/>
  <c r="C47" i="1"/>
  <c r="D47" i="1"/>
  <c r="E46" i="1"/>
  <c r="E34" i="2" l="1"/>
  <c r="D34" i="2"/>
  <c r="B36" i="2"/>
  <c r="C35" i="2"/>
  <c r="J32" i="2"/>
  <c r="I32" i="2"/>
  <c r="G34" i="2"/>
  <c r="H33" i="2"/>
  <c r="B84" i="1"/>
  <c r="C83" i="1"/>
  <c r="E83" i="1" s="1"/>
  <c r="D83" i="1"/>
  <c r="E47" i="1"/>
  <c r="B49" i="1"/>
  <c r="D48" i="1"/>
  <c r="C48" i="1"/>
  <c r="J33" i="2" l="1"/>
  <c r="I33" i="2"/>
  <c r="E35" i="2"/>
  <c r="D35" i="2"/>
  <c r="G35" i="2"/>
  <c r="H34" i="2"/>
  <c r="B37" i="2"/>
  <c r="C36" i="2"/>
  <c r="C84" i="1"/>
  <c r="E84" i="1" s="1"/>
  <c r="B85" i="1"/>
  <c r="D84" i="1"/>
  <c r="E48" i="1"/>
  <c r="B50" i="1"/>
  <c r="C49" i="1"/>
  <c r="D49" i="1"/>
  <c r="E36" i="2" l="1"/>
  <c r="D36" i="2"/>
  <c r="B38" i="2"/>
  <c r="C37" i="2"/>
  <c r="J34" i="2"/>
  <c r="I34" i="2"/>
  <c r="G36" i="2"/>
  <c r="H35" i="2"/>
  <c r="B86" i="1"/>
  <c r="C85" i="1"/>
  <c r="E85" i="1" s="1"/>
  <c r="D85" i="1"/>
  <c r="E49" i="1"/>
  <c r="C50" i="1"/>
  <c r="B51" i="1"/>
  <c r="D50" i="1"/>
  <c r="J35" i="2" l="1"/>
  <c r="I35" i="2"/>
  <c r="E37" i="2"/>
  <c r="D37" i="2"/>
  <c r="G37" i="2"/>
  <c r="H36" i="2"/>
  <c r="B39" i="2"/>
  <c r="C38" i="2"/>
  <c r="C86" i="1"/>
  <c r="E86" i="1" s="1"/>
  <c r="B87" i="1"/>
  <c r="D86" i="1"/>
  <c r="E50" i="1"/>
  <c r="B52" i="1"/>
  <c r="C51" i="1"/>
  <c r="D51" i="1"/>
  <c r="E38" i="2" l="1"/>
  <c r="D38" i="2"/>
  <c r="B40" i="2"/>
  <c r="C39" i="2"/>
  <c r="J36" i="2"/>
  <c r="I36" i="2"/>
  <c r="G38" i="2"/>
  <c r="H37" i="2"/>
  <c r="D87" i="1"/>
  <c r="B88" i="1"/>
  <c r="C87" i="1"/>
  <c r="E87" i="1" s="1"/>
  <c r="C52" i="1"/>
  <c r="B53" i="1"/>
  <c r="D52" i="1"/>
  <c r="E51" i="1"/>
  <c r="J37" i="2" l="1"/>
  <c r="I37" i="2"/>
  <c r="E39" i="2"/>
  <c r="D39" i="2"/>
  <c r="G39" i="2"/>
  <c r="H38" i="2"/>
  <c r="B41" i="2"/>
  <c r="C40" i="2"/>
  <c r="C88" i="1"/>
  <c r="E88" i="1" s="1"/>
  <c r="B89" i="1"/>
  <c r="D88" i="1"/>
  <c r="E52" i="1"/>
  <c r="B54" i="1"/>
  <c r="C53" i="1"/>
  <c r="D53" i="1"/>
  <c r="E40" i="2" l="1"/>
  <c r="D40" i="2"/>
  <c r="B42" i="2"/>
  <c r="C41" i="2"/>
  <c r="J38" i="2"/>
  <c r="I38" i="2"/>
  <c r="G40" i="2"/>
  <c r="H39" i="2"/>
  <c r="B90" i="1"/>
  <c r="C89" i="1"/>
  <c r="E89" i="1" s="1"/>
  <c r="D89" i="1"/>
  <c r="C54" i="1"/>
  <c r="B55" i="1"/>
  <c r="D54" i="1"/>
  <c r="E53" i="1"/>
  <c r="J39" i="2" l="1"/>
  <c r="I39" i="2"/>
  <c r="E41" i="2"/>
  <c r="D41" i="2"/>
  <c r="G41" i="2"/>
  <c r="H40" i="2"/>
  <c r="B43" i="2"/>
  <c r="C42" i="2"/>
  <c r="D90" i="1"/>
  <c r="B91" i="1"/>
  <c r="C90" i="1"/>
  <c r="E90" i="1" s="1"/>
  <c r="E54" i="1"/>
  <c r="B56" i="1"/>
  <c r="C55" i="1"/>
  <c r="D55" i="1"/>
  <c r="E42" i="2" l="1"/>
  <c r="D42" i="2"/>
  <c r="B44" i="2"/>
  <c r="C43" i="2"/>
  <c r="J40" i="2"/>
  <c r="I40" i="2"/>
  <c r="G42" i="2"/>
  <c r="H41" i="2"/>
  <c r="D91" i="1"/>
  <c r="B92" i="1"/>
  <c r="C91" i="1"/>
  <c r="E91" i="1" s="1"/>
  <c r="E55" i="1"/>
  <c r="B57" i="1"/>
  <c r="D56" i="1"/>
  <c r="C56" i="1"/>
  <c r="J41" i="2" l="1"/>
  <c r="I41" i="2"/>
  <c r="E43" i="2"/>
  <c r="D43" i="2"/>
  <c r="G43" i="2"/>
  <c r="H42" i="2"/>
  <c r="B45" i="2"/>
  <c r="C44" i="2"/>
  <c r="B93" i="1"/>
  <c r="D92" i="1"/>
  <c r="C92" i="1"/>
  <c r="E92" i="1" s="1"/>
  <c r="E56" i="1"/>
  <c r="C57" i="1"/>
  <c r="D57" i="1"/>
  <c r="E44" i="2" l="1"/>
  <c r="D44" i="2"/>
  <c r="B46" i="2"/>
  <c r="C45" i="2"/>
  <c r="J42" i="2"/>
  <c r="I42" i="2"/>
  <c r="G44" i="2"/>
  <c r="H43" i="2"/>
  <c r="C93" i="1"/>
  <c r="E93" i="1" s="1"/>
  <c r="D93" i="1"/>
  <c r="E57" i="1"/>
  <c r="E58" i="1"/>
  <c r="J43" i="2" l="1"/>
  <c r="I43" i="2"/>
  <c r="E45" i="2"/>
  <c r="D45" i="2"/>
  <c r="G45" i="2"/>
  <c r="H44" i="2"/>
  <c r="B47" i="2"/>
  <c r="C46" i="2"/>
  <c r="E59" i="1"/>
  <c r="E46" i="2" l="1"/>
  <c r="D46" i="2"/>
  <c r="B48" i="2"/>
  <c r="C47" i="2"/>
  <c r="J44" i="2"/>
  <c r="I44" i="2"/>
  <c r="G46" i="2"/>
  <c r="H45" i="2"/>
  <c r="J45" i="2" l="1"/>
  <c r="I45" i="2"/>
  <c r="E47" i="2"/>
  <c r="D47" i="2"/>
  <c r="G47" i="2"/>
  <c r="H46" i="2"/>
  <c r="B49" i="2"/>
  <c r="C48" i="2"/>
  <c r="E48" i="2" l="1"/>
  <c r="D48" i="2"/>
  <c r="B50" i="2"/>
  <c r="C49" i="2"/>
  <c r="J46" i="2"/>
  <c r="I46" i="2"/>
  <c r="G48" i="2"/>
  <c r="H47" i="2"/>
  <c r="J47" i="2" l="1"/>
  <c r="I47" i="2"/>
  <c r="E49" i="2"/>
  <c r="D49" i="2"/>
  <c r="G49" i="2"/>
  <c r="H48" i="2"/>
  <c r="B51" i="2"/>
  <c r="C50" i="2"/>
  <c r="E50" i="2" l="1"/>
  <c r="D50" i="2"/>
  <c r="B52" i="2"/>
  <c r="C51" i="2"/>
  <c r="J48" i="2"/>
  <c r="I48" i="2"/>
  <c r="G50" i="2"/>
  <c r="H49" i="2"/>
  <c r="J49" i="2" l="1"/>
  <c r="I49" i="2"/>
  <c r="E51" i="2"/>
  <c r="D51" i="2"/>
  <c r="G51" i="2"/>
  <c r="H50" i="2"/>
  <c r="B53" i="2"/>
  <c r="C52" i="2"/>
  <c r="E52" i="2" l="1"/>
  <c r="D52" i="2"/>
  <c r="B54" i="2"/>
  <c r="C53" i="2"/>
  <c r="J50" i="2"/>
  <c r="I50" i="2"/>
  <c r="G52" i="2"/>
  <c r="H51" i="2"/>
  <c r="J51" i="2" l="1"/>
  <c r="I51" i="2"/>
  <c r="E53" i="2"/>
  <c r="D53" i="2"/>
  <c r="G53" i="2"/>
  <c r="H52" i="2"/>
  <c r="B55" i="2"/>
  <c r="C54" i="2"/>
  <c r="E54" i="2" l="1"/>
  <c r="D54" i="2"/>
  <c r="J52" i="2"/>
  <c r="I52" i="2"/>
  <c r="B56" i="2"/>
  <c r="C55" i="2"/>
  <c r="G54" i="2"/>
  <c r="H53" i="2"/>
  <c r="J53" i="2" l="1"/>
  <c r="I53" i="2"/>
  <c r="G55" i="2"/>
  <c r="H54" i="2"/>
  <c r="E55" i="2"/>
  <c r="D55" i="2"/>
  <c r="B57" i="2"/>
  <c r="C56" i="2"/>
  <c r="E56" i="2" l="1"/>
  <c r="D56" i="2"/>
  <c r="B58" i="2"/>
  <c r="C57" i="2"/>
  <c r="J54" i="2"/>
  <c r="I54" i="2"/>
  <c r="G56" i="2"/>
  <c r="H55" i="2"/>
  <c r="E57" i="2" l="1"/>
  <c r="D57" i="2"/>
  <c r="J55" i="2"/>
  <c r="I55" i="2"/>
  <c r="G57" i="2"/>
  <c r="H56" i="2"/>
  <c r="B59" i="2"/>
  <c r="C58" i="2"/>
  <c r="B60" i="2" l="1"/>
  <c r="C60" i="2" s="1"/>
  <c r="C59" i="2"/>
  <c r="E58" i="2"/>
  <c r="D58" i="2"/>
  <c r="J56" i="2"/>
  <c r="I56" i="2"/>
  <c r="G58" i="2"/>
  <c r="H57" i="2"/>
  <c r="J57" i="2" l="1"/>
  <c r="I57" i="2"/>
  <c r="G59" i="2"/>
  <c r="H58" i="2"/>
  <c r="E59" i="2"/>
  <c r="D59" i="2"/>
  <c r="E60" i="2"/>
  <c r="D60" i="2"/>
  <c r="J58" i="2" l="1"/>
  <c r="I58" i="2"/>
  <c r="G60" i="2"/>
  <c r="H60" i="2" s="1"/>
  <c r="H59" i="2"/>
  <c r="J59" i="2" l="1"/>
  <c r="I59" i="2"/>
  <c r="J60" i="2"/>
  <c r="I60" i="2"/>
</calcChain>
</file>

<file path=xl/sharedStrings.xml><?xml version="1.0" encoding="utf-8"?>
<sst xmlns="http://schemas.openxmlformats.org/spreadsheetml/2006/main" count="75" uniqueCount="51">
  <si>
    <t>μ</t>
  </si>
  <si>
    <t>σ</t>
  </si>
  <si>
    <t>a =</t>
  </si>
  <si>
    <t>b =</t>
  </si>
  <si>
    <t>c =</t>
  </si>
  <si>
    <t>Healthy</t>
  </si>
  <si>
    <t>Diseased</t>
  </si>
  <si>
    <t>Actual</t>
  </si>
  <si>
    <t>Predicted</t>
  </si>
  <si>
    <t>Joint &amp; Marginal Probabilities</t>
  </si>
  <si>
    <t>Sensitivity</t>
  </si>
  <si>
    <t>Specificity</t>
  </si>
  <si>
    <t>x+ =</t>
  </si>
  <si>
    <t>x– =</t>
  </si>
  <si>
    <t>Conditional Probabilities (Actual | Predicted)</t>
  </si>
  <si>
    <t>Conditional Probabilities (Predicted | Actual)</t>
  </si>
  <si>
    <r>
      <t>b</t>
    </r>
    <r>
      <rPr>
        <vertAlign val="superscript"/>
        <sz val="14"/>
        <rFont val="Times New Roman"/>
        <family val="1"/>
      </rPr>
      <t>2</t>
    </r>
    <r>
      <rPr>
        <sz val="14"/>
        <rFont val="Times New Roman"/>
        <family val="1"/>
      </rPr>
      <t>–4ac =</t>
    </r>
  </si>
  <si>
    <t>Formulation III</t>
  </si>
  <si>
    <t>x</t>
  </si>
  <si>
    <t>1-Specificity</t>
  </si>
  <si>
    <t>1-NPV</t>
  </si>
  <si>
    <t>PPV</t>
  </si>
  <si>
    <t>AUC</t>
  </si>
  <si>
    <t>NPV</t>
  </si>
  <si>
    <t>Gaussian 1</t>
  </si>
  <si>
    <t>(Diseased)</t>
  </si>
  <si>
    <t>Gaussian 2</t>
  </si>
  <si>
    <t>(Healthy)</t>
  </si>
  <si>
    <t>Prior</t>
  </si>
  <si>
    <t>Loss</t>
  </si>
  <si>
    <t>Graph Limits</t>
  </si>
  <si>
    <t>z1</t>
  </si>
  <si>
    <t>x1</t>
  </si>
  <si>
    <t>z2</t>
  </si>
  <si>
    <t>x2</t>
  </si>
  <si>
    <r>
      <t xml:space="preserve">Mean, </t>
    </r>
    <r>
      <rPr>
        <sz val="10"/>
        <rFont val="Symbol"/>
        <family val="1"/>
        <charset val="2"/>
      </rPr>
      <t>m</t>
    </r>
  </si>
  <si>
    <r>
      <t xml:space="preserve">Standard Deviation, </t>
    </r>
    <r>
      <rPr>
        <sz val="10"/>
        <rFont val="Symbol"/>
        <family val="1"/>
        <charset val="2"/>
      </rPr>
      <t>s</t>
    </r>
  </si>
  <si>
    <r>
      <t>z</t>
    </r>
    <r>
      <rPr>
        <vertAlign val="subscript"/>
        <sz val="10"/>
        <rFont val="Verdana"/>
        <family val="2"/>
      </rPr>
      <t>min</t>
    </r>
  </si>
  <si>
    <r>
      <t>z</t>
    </r>
    <r>
      <rPr>
        <vertAlign val="subscript"/>
        <sz val="10"/>
        <rFont val="Verdana"/>
        <family val="2"/>
      </rPr>
      <t>max</t>
    </r>
  </si>
  <si>
    <r>
      <t>f</t>
    </r>
    <r>
      <rPr>
        <b/>
        <sz val="10"/>
        <rFont val="Verdana"/>
        <family val="2"/>
      </rPr>
      <t>(</t>
    </r>
    <r>
      <rPr>
        <b/>
        <i/>
        <sz val="10"/>
        <rFont val="Verdana"/>
        <family val="2"/>
      </rPr>
      <t>x1</t>
    </r>
    <r>
      <rPr>
        <b/>
        <sz val="10"/>
        <rFont val="Verdana"/>
        <family val="2"/>
      </rPr>
      <t>)</t>
    </r>
  </si>
  <si>
    <r>
      <t>f</t>
    </r>
    <r>
      <rPr>
        <b/>
        <sz val="10"/>
        <rFont val="Verdana"/>
        <family val="2"/>
      </rPr>
      <t>(</t>
    </r>
    <r>
      <rPr>
        <b/>
        <i/>
        <sz val="10"/>
        <rFont val="Verdana"/>
        <family val="2"/>
      </rPr>
      <t>x2</t>
    </r>
    <r>
      <rPr>
        <b/>
        <sz val="10"/>
        <rFont val="Verdana"/>
        <family val="2"/>
      </rPr>
      <t>)</t>
    </r>
  </si>
  <si>
    <t>Gaussian</t>
  </si>
  <si>
    <t>class-conditional probs.</t>
  </si>
  <si>
    <t>weighted by probs.</t>
  </si>
  <si>
    <t>Priors</t>
  </si>
  <si>
    <t>λ (losses)</t>
  </si>
  <si>
    <t xml:space="preserve">ONLY FOR EQUAL LOSSES </t>
  </si>
  <si>
    <t>Healthy (1)</t>
  </si>
  <si>
    <t>Diseased (2)</t>
  </si>
  <si>
    <r>
      <t xml:space="preserve"> λ</t>
    </r>
    <r>
      <rPr>
        <vertAlign val="subscript"/>
        <sz val="12"/>
        <color rgb="FF000000"/>
        <rFont val="Times New Roman"/>
        <family val="1"/>
      </rPr>
      <t xml:space="preserve">21 </t>
    </r>
  </si>
  <si>
    <r>
      <t xml:space="preserve"> λ</t>
    </r>
    <r>
      <rPr>
        <vertAlign val="subscript"/>
        <sz val="12"/>
        <color rgb="FF000000"/>
        <rFont val="Times New Roman"/>
        <family val="1"/>
      </rPr>
      <t xml:space="preserve">12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</si>
</sst>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22" x14ac:knownFonts="1">
    <font>
      <sz val="10"/>
      <name val="Times New Roman"/>
    </font>
    <font>
      <sz val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sz val="20"/>
      <name val="Times New Roman"/>
      <family val="1"/>
    </font>
    <font>
      <vertAlign val="superscript"/>
      <sz val="14"/>
      <name val="Times New Roman"/>
      <family val="1"/>
    </font>
    <font>
      <sz val="10"/>
      <name val="Century Gothic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Symbol"/>
      <family val="1"/>
      <charset val="2"/>
    </font>
    <font>
      <i/>
      <sz val="10"/>
      <name val="Verdana"/>
      <family val="2"/>
    </font>
    <font>
      <vertAlign val="subscript"/>
      <sz val="10"/>
      <name val="Verdana"/>
      <family val="2"/>
    </font>
    <font>
      <b/>
      <i/>
      <sz val="10"/>
      <name val="Verdana"/>
      <family val="2"/>
    </font>
    <font>
      <b/>
      <sz val="14"/>
      <color indexed="10"/>
      <name val="Times New Roman"/>
      <family val="1"/>
    </font>
    <font>
      <b/>
      <sz val="14"/>
      <color indexed="12"/>
      <name val="Times New Roman"/>
      <family val="1"/>
    </font>
    <font>
      <b/>
      <u/>
      <sz val="10"/>
      <name val="Verdana"/>
      <family val="2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Fill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4" fillId="2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10" fillId="0" borderId="0" xfId="2"/>
    <xf numFmtId="0" fontId="12" fillId="0" borderId="0" xfId="2" applyFont="1"/>
    <xf numFmtId="0" fontId="10" fillId="0" borderId="0" xfId="2" applyBorder="1"/>
    <xf numFmtId="0" fontId="12" fillId="0" borderId="0" xfId="2" applyFont="1" applyBorder="1" applyAlignment="1">
      <alignment horizontal="right"/>
    </xf>
    <xf numFmtId="0" fontId="10" fillId="3" borderId="0" xfId="2" applyFill="1" applyBorder="1"/>
    <xf numFmtId="0" fontId="14" fillId="0" borderId="0" xfId="2" applyFont="1" applyBorder="1"/>
    <xf numFmtId="0" fontId="10" fillId="0" borderId="0" xfId="2" applyBorder="1" applyAlignment="1">
      <alignment horizontal="right"/>
    </xf>
    <xf numFmtId="0" fontId="16" fillId="4" borderId="2" xfId="2" applyFont="1" applyFill="1" applyBorder="1" applyAlignment="1">
      <alignment horizontal="center"/>
    </xf>
    <xf numFmtId="0" fontId="10" fillId="0" borderId="0" xfId="2" applyAlignment="1">
      <alignment horizontal="center"/>
    </xf>
    <xf numFmtId="165" fontId="17" fillId="2" borderId="1" xfId="0" applyNumberFormat="1" applyFont="1" applyFill="1" applyBorder="1" applyAlignment="1">
      <alignment horizontal="center" vertical="center"/>
    </xf>
    <xf numFmtId="165" fontId="18" fillId="2" borderId="1" xfId="0" applyNumberFormat="1" applyFont="1" applyFill="1" applyBorder="1" applyAlignment="1">
      <alignment horizontal="center" vertical="center"/>
    </xf>
    <xf numFmtId="0" fontId="10" fillId="0" borderId="0" xfId="2" applyNumberFormat="1"/>
    <xf numFmtId="0" fontId="19" fillId="0" borderId="0" xfId="2" applyFont="1"/>
    <xf numFmtId="0" fontId="20" fillId="0" borderId="0" xfId="0" applyFont="1"/>
    <xf numFmtId="16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4">
    <cellStyle name="Century" xfId="1"/>
    <cellStyle name="Normal_NormalDistribution" xfId="2"/>
    <cellStyle name="Standard" xfId="0" builtinId="0"/>
    <cellStyle name="Vertex42 Style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ROC Curve</a:t>
            </a:r>
          </a:p>
        </c:rich>
      </c:tx>
      <c:layout>
        <c:manualLayout>
          <c:xMode val="edge"/>
          <c:yMode val="edge"/>
          <c:x val="0.39221619752620762"/>
          <c:y val="3.5483870967741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62901388972144"/>
          <c:y val="0.19354869195547508"/>
          <c:w val="0.74551007191194507"/>
          <c:h val="0.60322675659456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'Formulation III'!$D$37</c:f>
              <c:strCache>
                <c:ptCount val="1"/>
                <c:pt idx="0">
                  <c:v>Sensitivity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'Formulation III'!$C$38:$C$58</c:f>
              <c:numCache>
                <c:formatCode>0.00000</c:formatCode>
                <c:ptCount val="21"/>
                <c:pt idx="0">
                  <c:v>0.97724986805182079</c:v>
                </c:pt>
                <c:pt idx="1">
                  <c:v>0.95812127595409324</c:v>
                </c:pt>
                <c:pt idx="2">
                  <c:v>0.9276592556862574</c:v>
                </c:pt>
                <c:pt idx="3">
                  <c:v>0.88255688306604907</c:v>
                </c:pt>
                <c:pt idx="4">
                  <c:v>0.82046917684860332</c:v>
                </c:pt>
                <c:pt idx="5">
                  <c:v>0.7410038206805234</c:v>
                </c:pt>
                <c:pt idx="6">
                  <c:v>0.64644187611915649</c:v>
                </c:pt>
                <c:pt idx="7">
                  <c:v>0.54182023148561997</c:v>
                </c:pt>
                <c:pt idx="8">
                  <c:v>0.43420012360166693</c:v>
                </c:pt>
                <c:pt idx="9">
                  <c:v>0.3312724692814687</c:v>
                </c:pt>
                <c:pt idx="10">
                  <c:v>0.23974795418698713</c:v>
                </c:pt>
                <c:pt idx="11">
                  <c:v>0.16408046217124383</c:v>
                </c:pt>
                <c:pt idx="12">
                  <c:v>0.10591736634408777</c:v>
                </c:pt>
                <c:pt idx="13">
                  <c:v>6.4350088047951726E-2</c:v>
                </c:pt>
                <c:pt idx="14">
                  <c:v>3.6730252415919318E-2</c:v>
                </c:pt>
                <c:pt idx="15">
                  <c:v>1.9667250383379353E-2</c:v>
                </c:pt>
                <c:pt idx="16">
                  <c:v>9.8666208103570519E-3</c:v>
                </c:pt>
                <c:pt idx="17">
                  <c:v>4.6328353440759917E-3</c:v>
                </c:pt>
                <c:pt idx="18">
                  <c:v>2.0342295422726142E-3</c:v>
                </c:pt>
                <c:pt idx="19">
                  <c:v>8.3465710761942979E-4</c:v>
                </c:pt>
                <c:pt idx="20">
                  <c:v>3.1981615041587474E-4</c:v>
                </c:pt>
              </c:numCache>
            </c:numRef>
          </c:xVal>
          <c:yVal>
            <c:numRef>
              <c:f>'Formulation III'!$D$38:$D$58</c:f>
              <c:numCache>
                <c:formatCode>0.00000</c:formatCode>
                <c:ptCount val="21"/>
                <c:pt idx="0">
                  <c:v>0.99968018384958413</c:v>
                </c:pt>
                <c:pt idx="1">
                  <c:v>0.99916534289238057</c:v>
                </c:pt>
                <c:pt idx="2">
                  <c:v>0.99796577045772739</c:v>
                </c:pt>
                <c:pt idx="3">
                  <c:v>0.99536716465592401</c:v>
                </c:pt>
                <c:pt idx="4">
                  <c:v>0.99013337918964295</c:v>
                </c:pt>
                <c:pt idx="5">
                  <c:v>0.98033274961662065</c:v>
                </c:pt>
                <c:pt idx="6">
                  <c:v>0.96326974758408068</c:v>
                </c:pt>
                <c:pt idx="7">
                  <c:v>0.93564991195204827</c:v>
                </c:pt>
                <c:pt idx="8">
                  <c:v>0.89408263365591212</c:v>
                </c:pt>
                <c:pt idx="9">
                  <c:v>0.83591953782875605</c:v>
                </c:pt>
                <c:pt idx="10">
                  <c:v>0.76025204581301287</c:v>
                </c:pt>
                <c:pt idx="11">
                  <c:v>0.66872753071853119</c:v>
                </c:pt>
                <c:pt idx="12">
                  <c:v>0.56579987639833296</c:v>
                </c:pt>
                <c:pt idx="13">
                  <c:v>0.4581797685143798</c:v>
                </c:pt>
                <c:pt idx="14">
                  <c:v>0.3535581238808434</c:v>
                </c:pt>
                <c:pt idx="15">
                  <c:v>0.2589961793194766</c:v>
                </c:pt>
                <c:pt idx="16">
                  <c:v>0.17953082315139668</c:v>
                </c:pt>
                <c:pt idx="17">
                  <c:v>0.11744311693395093</c:v>
                </c:pt>
                <c:pt idx="18">
                  <c:v>7.23407443137426E-2</c:v>
                </c:pt>
                <c:pt idx="19">
                  <c:v>4.1878724045906757E-2</c:v>
                </c:pt>
                <c:pt idx="20">
                  <c:v>2.2750131948179209E-2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7-433D-8089-F26A98DF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3072"/>
        <c:axId val="60005376"/>
      </c:scatterChart>
      <c:valAx>
        <c:axId val="60003072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1-Specificity (False Positive)</a:t>
                </a:r>
              </a:p>
            </c:rich>
          </c:tx>
          <c:layout>
            <c:manualLayout>
              <c:xMode val="edge"/>
              <c:yMode val="edge"/>
              <c:x val="0.32335392207710589"/>
              <c:y val="0.883872322411311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05376"/>
        <c:crosses val="autoZero"/>
        <c:crossBetween val="midCat"/>
        <c:majorUnit val="0.1"/>
      </c:valAx>
      <c:valAx>
        <c:axId val="6000537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 (True Positive)</a:t>
                </a:r>
              </a:p>
            </c:rich>
          </c:tx>
          <c:layout>
            <c:manualLayout>
              <c:xMode val="edge"/>
              <c:yMode val="edge"/>
              <c:x val="4.7904191616766484E-2"/>
              <c:y val="0.261290661247989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0307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44" r="0.75000000000000044" t="1" header="0.5" footer="0.5"/>
    <c:pageSetup orientation="landscape" horizontalDpi="-1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Modified ROC Curve</a:t>
            </a:r>
          </a:p>
        </c:rich>
      </c:tx>
      <c:layout>
        <c:manualLayout>
          <c:xMode val="edge"/>
          <c:yMode val="edge"/>
          <c:x val="0.30447761194029888"/>
          <c:y val="3.5483870967741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7462686567164"/>
          <c:y val="0.19354869195547508"/>
          <c:w val="0.7462686567164184"/>
          <c:h val="0.60322675659456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'Formulation III'!$D$73</c:f>
              <c:strCache>
                <c:ptCount val="1"/>
                <c:pt idx="0">
                  <c:v>PPV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'Formulation III'!$C$74:$C$94</c:f>
              <c:numCache>
                <c:formatCode>0.00000</c:formatCode>
                <c:ptCount val="21"/>
                <c:pt idx="0">
                  <c:v>1.3862889896806972E-2</c:v>
                </c:pt>
                <c:pt idx="1">
                  <c:v>1.9540881219854582E-2</c:v>
                </c:pt>
                <c:pt idx="2">
                  <c:v>2.7350995056626734E-2</c:v>
                </c:pt>
                <c:pt idx="3">
                  <c:v>3.7950433788341467E-2</c:v>
                </c:pt>
                <c:pt idx="4">
                  <c:v>5.2094793910468423E-2</c:v>
                </c:pt>
                <c:pt idx="5">
                  <c:v>7.0577077172813502E-2</c:v>
                </c:pt>
                <c:pt idx="6">
                  <c:v>9.4110546576951615E-2</c:v>
                </c:pt>
                <c:pt idx="7">
                  <c:v>0.12315102618499946</c:v>
                </c:pt>
                <c:pt idx="8">
                  <c:v>0.15768147608011207</c:v>
                </c:pt>
                <c:pt idx="9">
                  <c:v>0.19702075817247891</c:v>
                </c:pt>
                <c:pt idx="10">
                  <c:v>0.23974795418698713</c:v>
                </c:pt>
                <c:pt idx="11">
                  <c:v>0.2838200289784753</c:v>
                </c:pt>
                <c:pt idx="12">
                  <c:v>0.32688832346068575</c:v>
                </c:pt>
                <c:pt idx="13">
                  <c:v>0.36672161118934893</c:v>
                </c:pt>
                <c:pt idx="14">
                  <c:v>0.40158862407415469</c:v>
                </c:pt>
                <c:pt idx="15">
                  <c:v>0.43048165795525295</c:v>
                </c:pt>
                <c:pt idx="16">
                  <c:v>0.45314703335217871</c:v>
                </c:pt>
                <c:pt idx="17">
                  <c:v>0.4699640989935881</c:v>
                </c:pt>
                <c:pt idx="18">
                  <c:v>0.48174449495178789</c:v>
                </c:pt>
                <c:pt idx="19">
                  <c:v>0.4895150596384098</c:v>
                </c:pt>
                <c:pt idx="20">
                  <c:v>0.4943269829460607</c:v>
                </c:pt>
              </c:numCache>
            </c:numRef>
          </c:xVal>
          <c:yVal>
            <c:numRef>
              <c:f>'Formulation III'!$D$74:$D$94</c:f>
              <c:numCache>
                <c:formatCode>0.00000</c:formatCode>
                <c:ptCount val="21"/>
                <c:pt idx="0">
                  <c:v>0.50567301705393919</c:v>
                </c:pt>
                <c:pt idx="1">
                  <c:v>0.5104849403615902</c:v>
                </c:pt>
                <c:pt idx="2">
                  <c:v>0.51825550504821205</c:v>
                </c:pt>
                <c:pt idx="3">
                  <c:v>0.53003590100641196</c:v>
                </c:pt>
                <c:pt idx="4">
                  <c:v>0.54685296664782124</c:v>
                </c:pt>
                <c:pt idx="5">
                  <c:v>0.56951834204474694</c:v>
                </c:pt>
                <c:pt idx="6">
                  <c:v>0.59841137592584526</c:v>
                </c:pt>
                <c:pt idx="7">
                  <c:v>0.63327838881065124</c:v>
                </c:pt>
                <c:pt idx="8">
                  <c:v>0.67311167653931436</c:v>
                </c:pt>
                <c:pt idx="9">
                  <c:v>0.71617997102152475</c:v>
                </c:pt>
                <c:pt idx="10">
                  <c:v>0.76025204581301298</c:v>
                </c:pt>
                <c:pt idx="11">
                  <c:v>0.80297924182752123</c:v>
                </c:pt>
                <c:pt idx="12">
                  <c:v>0.84231852391988815</c:v>
                </c:pt>
                <c:pt idx="13">
                  <c:v>0.87684897381500049</c:v>
                </c:pt>
                <c:pt idx="14">
                  <c:v>0.90588945342304839</c:v>
                </c:pt>
                <c:pt idx="15">
                  <c:v>0.92942292282718664</c:v>
                </c:pt>
                <c:pt idx="16">
                  <c:v>0.94790520608953166</c:v>
                </c:pt>
                <c:pt idx="17">
                  <c:v>0.96204956621165849</c:v>
                </c:pt>
                <c:pt idx="18">
                  <c:v>0.97264900494337325</c:v>
                </c:pt>
                <c:pt idx="19">
                  <c:v>0.98045911878014536</c:v>
                </c:pt>
                <c:pt idx="20">
                  <c:v>0.98613711010319294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3-482A-B0BA-D7E43503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4864"/>
        <c:axId val="59867904"/>
      </c:scatterChart>
      <c:valAx>
        <c:axId val="59844864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1-Negative Predictive Value</a:t>
                </a:r>
              </a:p>
            </c:rich>
          </c:tx>
          <c:layout>
            <c:manualLayout>
              <c:xMode val="edge"/>
              <c:yMode val="edge"/>
              <c:x val="0.33134328358208992"/>
              <c:y val="0.883872322411311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9867904"/>
        <c:crosses val="autoZero"/>
        <c:crossBetween val="midCat"/>
        <c:majorUnit val="0.1"/>
      </c:valAx>
      <c:valAx>
        <c:axId val="598679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Positive Predictive Value</a:t>
                </a:r>
              </a:p>
            </c:rich>
          </c:tx>
          <c:layout>
            <c:manualLayout>
              <c:xMode val="edge"/>
              <c:yMode val="edge"/>
              <c:x val="4.7761194029850802E-2"/>
              <c:y val="0.267742274151214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9844864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81340923466164"/>
          <c:y val="8.8452088452088504E-2"/>
          <c:w val="0.77419354838709675"/>
          <c:h val="0.820638820638821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Gaussians!$D$19</c:f>
              <c:strCache>
                <c:ptCount val="1"/>
                <c:pt idx="0">
                  <c:v>f(x1)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Gaussians!$C$20:$C$60</c:f>
              <c:numCache>
                <c:formatCode>General</c:formatCode>
                <c:ptCount val="41"/>
                <c:pt idx="0">
                  <c:v>-1.8283999999999998</c:v>
                </c:pt>
                <c:pt idx="1">
                  <c:v>-1.6869799999999997</c:v>
                </c:pt>
                <c:pt idx="2">
                  <c:v>-1.5455599999999996</c:v>
                </c:pt>
                <c:pt idx="3">
                  <c:v>-1.4041399999999995</c:v>
                </c:pt>
                <c:pt idx="4">
                  <c:v>-1.2627199999999994</c:v>
                </c:pt>
                <c:pt idx="5">
                  <c:v>-1.1212999999999993</c:v>
                </c:pt>
                <c:pt idx="6">
                  <c:v>-0.9798799999999992</c:v>
                </c:pt>
                <c:pt idx="7">
                  <c:v>-0.83845999999999909</c:v>
                </c:pt>
                <c:pt idx="8">
                  <c:v>-0.69703999999999877</c:v>
                </c:pt>
                <c:pt idx="9">
                  <c:v>-0.55561999999999867</c:v>
                </c:pt>
                <c:pt idx="10">
                  <c:v>-0.41419999999999879</c:v>
                </c:pt>
                <c:pt idx="11">
                  <c:v>-0.27277999999999891</c:v>
                </c:pt>
                <c:pt idx="12">
                  <c:v>-0.13135999999999881</c:v>
                </c:pt>
                <c:pt idx="13">
                  <c:v>1.0060000000001068E-2</c:v>
                </c:pt>
                <c:pt idx="14">
                  <c:v>0.15148000000000106</c:v>
                </c:pt>
                <c:pt idx="15">
                  <c:v>0.29290000000000094</c:v>
                </c:pt>
                <c:pt idx="16">
                  <c:v>0.43432000000000093</c:v>
                </c:pt>
                <c:pt idx="17">
                  <c:v>0.57574000000000092</c:v>
                </c:pt>
                <c:pt idx="18">
                  <c:v>0.71716000000000091</c:v>
                </c:pt>
                <c:pt idx="19">
                  <c:v>0.8585800000000009</c:v>
                </c:pt>
                <c:pt idx="20">
                  <c:v>1.0000000000000009</c:v>
                </c:pt>
                <c:pt idx="21">
                  <c:v>1.141420000000001</c:v>
                </c:pt>
                <c:pt idx="22">
                  <c:v>1.2828400000000009</c:v>
                </c:pt>
                <c:pt idx="23">
                  <c:v>1.424260000000001</c:v>
                </c:pt>
                <c:pt idx="24">
                  <c:v>1.5656800000000008</c:v>
                </c:pt>
                <c:pt idx="25">
                  <c:v>1.7071000000000009</c:v>
                </c:pt>
                <c:pt idx="26">
                  <c:v>1.8485200000000008</c:v>
                </c:pt>
                <c:pt idx="27">
                  <c:v>1.9899400000000007</c:v>
                </c:pt>
                <c:pt idx="28">
                  <c:v>2.1313600000000008</c:v>
                </c:pt>
                <c:pt idx="29">
                  <c:v>2.2727800000000009</c:v>
                </c:pt>
                <c:pt idx="30">
                  <c:v>2.414200000000001</c:v>
                </c:pt>
                <c:pt idx="31">
                  <c:v>2.5556200000000011</c:v>
                </c:pt>
                <c:pt idx="32">
                  <c:v>2.6970400000000012</c:v>
                </c:pt>
                <c:pt idx="33">
                  <c:v>2.8384600000000013</c:v>
                </c:pt>
                <c:pt idx="34">
                  <c:v>2.9798800000000014</c:v>
                </c:pt>
                <c:pt idx="35">
                  <c:v>3.1213000000000015</c:v>
                </c:pt>
                <c:pt idx="36">
                  <c:v>3.2627200000000016</c:v>
                </c:pt>
                <c:pt idx="37">
                  <c:v>3.4041400000000017</c:v>
                </c:pt>
                <c:pt idx="38">
                  <c:v>3.5455600000000018</c:v>
                </c:pt>
                <c:pt idx="39">
                  <c:v>3.6869800000000019</c:v>
                </c:pt>
                <c:pt idx="40">
                  <c:v>3.8284000000000016</c:v>
                </c:pt>
              </c:numCache>
            </c:numRef>
          </c:xVal>
          <c:yVal>
            <c:numRef>
              <c:f>Gaussians!$D$20:$D$60</c:f>
              <c:numCache>
                <c:formatCode>General</c:formatCode>
                <c:ptCount val="41"/>
                <c:pt idx="0">
                  <c:v>1.8926633540501398E-4</c:v>
                </c:pt>
                <c:pt idx="1">
                  <c:v>4.1287926147851836E-4</c:v>
                </c:pt>
                <c:pt idx="2">
                  <c:v>8.6536830733103241E-4</c:v>
                </c:pt>
                <c:pt idx="3">
                  <c:v>1.7426377718470104E-3</c:v>
                </c:pt>
                <c:pt idx="4">
                  <c:v>3.3716422026090348E-3</c:v>
                </c:pt>
                <c:pt idx="5">
                  <c:v>6.2676402375025026E-3</c:v>
                </c:pt>
                <c:pt idx="6">
                  <c:v>1.1194246334294992E-2</c:v>
                </c:pt>
                <c:pt idx="7">
                  <c:v>1.9209403526637903E-2</c:v>
                </c:pt>
                <c:pt idx="8">
                  <c:v>3.1670952191829964E-2</c:v>
                </c:pt>
                <c:pt idx="9">
                  <c:v>5.0169131447081843E-2</c:v>
                </c:pt>
                <c:pt idx="10">
                  <c:v>7.6355489341236357E-2</c:v>
                </c:pt>
                <c:pt idx="11">
                  <c:v>0.11165345538239908</c:v>
                </c:pt>
                <c:pt idx="12">
                  <c:v>0.15686725311760125</c:v>
                </c:pt>
                <c:pt idx="13">
                  <c:v>0.2117486432410482</c:v>
                </c:pt>
                <c:pt idx="14">
                  <c:v>0.27462318622997212</c:v>
                </c:pt>
                <c:pt idx="15">
                  <c:v>0.34220156204093294</c:v>
                </c:pt>
                <c:pt idx="16">
                  <c:v>0.40968965176281019</c:v>
                </c:pt>
                <c:pt idx="17">
                  <c:v>0.47125527208570211</c:v>
                </c:pt>
                <c:pt idx="18">
                  <c:v>0.5208176216989443</c:v>
                </c:pt>
                <c:pt idx="19">
                  <c:v>0.55302318480477453</c:v>
                </c:pt>
                <c:pt idx="20">
                  <c:v>0.56419499420369501</c:v>
                </c:pt>
                <c:pt idx="21">
                  <c:v>0.55302318480477419</c:v>
                </c:pt>
                <c:pt idx="22">
                  <c:v>0.52081762169894386</c:v>
                </c:pt>
                <c:pt idx="23">
                  <c:v>0.47125527208570134</c:v>
                </c:pt>
                <c:pt idx="24">
                  <c:v>0.4096896517628093</c:v>
                </c:pt>
                <c:pt idx="25">
                  <c:v>0.34220156204093205</c:v>
                </c:pt>
                <c:pt idx="26">
                  <c:v>0.27462318622997123</c:v>
                </c:pt>
                <c:pt idx="27">
                  <c:v>0.21174864324104747</c:v>
                </c:pt>
                <c:pt idx="28">
                  <c:v>0.15686725311760055</c:v>
                </c:pt>
                <c:pt idx="29">
                  <c:v>0.11165345538239847</c:v>
                </c:pt>
                <c:pt idx="30">
                  <c:v>7.6355489341235844E-2</c:v>
                </c:pt>
                <c:pt idx="31">
                  <c:v>5.0169131447081489E-2</c:v>
                </c:pt>
                <c:pt idx="32">
                  <c:v>3.1670952191829749E-2</c:v>
                </c:pt>
                <c:pt idx="33">
                  <c:v>1.9209403526637751E-2</c:v>
                </c:pt>
                <c:pt idx="34">
                  <c:v>1.1194246334294894E-2</c:v>
                </c:pt>
                <c:pt idx="35">
                  <c:v>6.2676402375024419E-3</c:v>
                </c:pt>
                <c:pt idx="36">
                  <c:v>3.3716422026089997E-3</c:v>
                </c:pt>
                <c:pt idx="37">
                  <c:v>1.7426377718469917E-3</c:v>
                </c:pt>
                <c:pt idx="38">
                  <c:v>8.6536830733102243E-4</c:v>
                </c:pt>
                <c:pt idx="39">
                  <c:v>4.1287926147851349E-4</c:v>
                </c:pt>
                <c:pt idx="40">
                  <c:v>1.8926633540501192E-4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D-4D45-9D2F-D91BE7BA5ECA}"/>
            </c:ext>
          </c:extLst>
        </c:ser>
        <c:ser>
          <c:idx val="1"/>
          <c:order val="1"/>
          <c:tx>
            <c:strRef>
              <c:f>Gaussians!$I$19</c:f>
              <c:strCache>
                <c:ptCount val="1"/>
                <c:pt idx="0">
                  <c:v>f(x2)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Gaussians!$H$20:$H$60</c:f>
              <c:numCache>
                <c:formatCode>General</c:formatCode>
                <c:ptCount val="41"/>
                <c:pt idx="0">
                  <c:v>-2.8283999999999998</c:v>
                </c:pt>
                <c:pt idx="1">
                  <c:v>-2.6869799999999997</c:v>
                </c:pt>
                <c:pt idx="2">
                  <c:v>-2.5455599999999996</c:v>
                </c:pt>
                <c:pt idx="3">
                  <c:v>-2.4041399999999995</c:v>
                </c:pt>
                <c:pt idx="4">
                  <c:v>-2.2627199999999994</c:v>
                </c:pt>
                <c:pt idx="5">
                  <c:v>-2.1212999999999993</c:v>
                </c:pt>
                <c:pt idx="6">
                  <c:v>-1.9798799999999992</c:v>
                </c:pt>
                <c:pt idx="7">
                  <c:v>-1.8384599999999991</c:v>
                </c:pt>
                <c:pt idx="8">
                  <c:v>-1.6970399999999988</c:v>
                </c:pt>
                <c:pt idx="9">
                  <c:v>-1.5556199999999987</c:v>
                </c:pt>
                <c:pt idx="10">
                  <c:v>-1.4141999999999988</c:v>
                </c:pt>
                <c:pt idx="11">
                  <c:v>-1.2727799999999989</c:v>
                </c:pt>
                <c:pt idx="12">
                  <c:v>-1.1313599999999988</c:v>
                </c:pt>
                <c:pt idx="13">
                  <c:v>-0.98993999999999893</c:v>
                </c:pt>
                <c:pt idx="14">
                  <c:v>-0.84851999999999894</c:v>
                </c:pt>
                <c:pt idx="15">
                  <c:v>-0.70709999999999906</c:v>
                </c:pt>
                <c:pt idx="16">
                  <c:v>-0.56567999999999907</c:v>
                </c:pt>
                <c:pt idx="17">
                  <c:v>-0.42425999999999908</c:v>
                </c:pt>
                <c:pt idx="18">
                  <c:v>-0.28283999999999909</c:v>
                </c:pt>
                <c:pt idx="19">
                  <c:v>-0.1414199999999991</c:v>
                </c:pt>
                <c:pt idx="20">
                  <c:v>9.0279450581931528E-16</c:v>
                </c:pt>
                <c:pt idx="21">
                  <c:v>0.14142000000000091</c:v>
                </c:pt>
                <c:pt idx="22">
                  <c:v>0.28284000000000092</c:v>
                </c:pt>
                <c:pt idx="23">
                  <c:v>0.42426000000000091</c:v>
                </c:pt>
                <c:pt idx="24">
                  <c:v>0.56568000000000096</c:v>
                </c:pt>
                <c:pt idx="25">
                  <c:v>0.70710000000000084</c:v>
                </c:pt>
                <c:pt idx="26">
                  <c:v>0.84852000000000083</c:v>
                </c:pt>
                <c:pt idx="27">
                  <c:v>0.98994000000000082</c:v>
                </c:pt>
                <c:pt idx="28">
                  <c:v>1.1313600000000008</c:v>
                </c:pt>
                <c:pt idx="29">
                  <c:v>1.2727800000000007</c:v>
                </c:pt>
                <c:pt idx="30">
                  <c:v>1.4142000000000008</c:v>
                </c:pt>
                <c:pt idx="31">
                  <c:v>1.5556200000000009</c:v>
                </c:pt>
                <c:pt idx="32">
                  <c:v>1.697040000000001</c:v>
                </c:pt>
                <c:pt idx="33">
                  <c:v>1.8384600000000011</c:v>
                </c:pt>
                <c:pt idx="34">
                  <c:v>1.9798800000000014</c:v>
                </c:pt>
                <c:pt idx="35">
                  <c:v>2.1213000000000015</c:v>
                </c:pt>
                <c:pt idx="36">
                  <c:v>2.2627200000000016</c:v>
                </c:pt>
                <c:pt idx="37">
                  <c:v>2.4041400000000017</c:v>
                </c:pt>
                <c:pt idx="38">
                  <c:v>2.5455600000000018</c:v>
                </c:pt>
                <c:pt idx="39">
                  <c:v>2.6869800000000019</c:v>
                </c:pt>
                <c:pt idx="40">
                  <c:v>2.8284000000000016</c:v>
                </c:pt>
              </c:numCache>
            </c:numRef>
          </c:xVal>
          <c:yVal>
            <c:numRef>
              <c:f>Gaussians!$I$20:$I$60</c:f>
              <c:numCache>
                <c:formatCode>General</c:formatCode>
                <c:ptCount val="41"/>
                <c:pt idx="0">
                  <c:v>1.8926633540501398E-4</c:v>
                </c:pt>
                <c:pt idx="1">
                  <c:v>4.1287926147851836E-4</c:v>
                </c:pt>
                <c:pt idx="2">
                  <c:v>8.6536830733103241E-4</c:v>
                </c:pt>
                <c:pt idx="3">
                  <c:v>1.7426377718470104E-3</c:v>
                </c:pt>
                <c:pt idx="4">
                  <c:v>3.3716422026090348E-3</c:v>
                </c:pt>
                <c:pt idx="5">
                  <c:v>6.2676402375025026E-3</c:v>
                </c:pt>
                <c:pt idx="6">
                  <c:v>1.1194246334294992E-2</c:v>
                </c:pt>
                <c:pt idx="7">
                  <c:v>1.9209403526637903E-2</c:v>
                </c:pt>
                <c:pt idx="8">
                  <c:v>3.1670952191829964E-2</c:v>
                </c:pt>
                <c:pt idx="9">
                  <c:v>5.0169131447081843E-2</c:v>
                </c:pt>
                <c:pt idx="10">
                  <c:v>7.6355489341236357E-2</c:v>
                </c:pt>
                <c:pt idx="11">
                  <c:v>0.11165345538239908</c:v>
                </c:pt>
                <c:pt idx="12">
                  <c:v>0.15686725311760125</c:v>
                </c:pt>
                <c:pt idx="13">
                  <c:v>0.2117486432410482</c:v>
                </c:pt>
                <c:pt idx="14">
                  <c:v>0.27462318622997212</c:v>
                </c:pt>
                <c:pt idx="15">
                  <c:v>0.34220156204093294</c:v>
                </c:pt>
                <c:pt idx="16">
                  <c:v>0.40968965176281019</c:v>
                </c:pt>
                <c:pt idx="17">
                  <c:v>0.47125527208570211</c:v>
                </c:pt>
                <c:pt idx="18">
                  <c:v>0.5208176216989443</c:v>
                </c:pt>
                <c:pt idx="19">
                  <c:v>0.55302318480477453</c:v>
                </c:pt>
                <c:pt idx="20">
                  <c:v>0.56419499420369501</c:v>
                </c:pt>
                <c:pt idx="21">
                  <c:v>0.55302318480477419</c:v>
                </c:pt>
                <c:pt idx="22">
                  <c:v>0.52081762169894386</c:v>
                </c:pt>
                <c:pt idx="23">
                  <c:v>0.47125527208570134</c:v>
                </c:pt>
                <c:pt idx="24">
                  <c:v>0.4096896517628093</c:v>
                </c:pt>
                <c:pt idx="25">
                  <c:v>0.34220156204093205</c:v>
                </c:pt>
                <c:pt idx="26">
                  <c:v>0.27462318622997123</c:v>
                </c:pt>
                <c:pt idx="27">
                  <c:v>0.21174864324104739</c:v>
                </c:pt>
                <c:pt idx="28">
                  <c:v>0.15686725311760055</c:v>
                </c:pt>
                <c:pt idx="29">
                  <c:v>0.11165345538239853</c:v>
                </c:pt>
                <c:pt idx="30">
                  <c:v>7.6355489341235913E-2</c:v>
                </c:pt>
                <c:pt idx="31">
                  <c:v>5.0169131447081489E-2</c:v>
                </c:pt>
                <c:pt idx="32">
                  <c:v>3.1670952191829749E-2</c:v>
                </c:pt>
                <c:pt idx="33">
                  <c:v>1.9209403526637751E-2</c:v>
                </c:pt>
                <c:pt idx="34">
                  <c:v>1.1194246334294894E-2</c:v>
                </c:pt>
                <c:pt idx="35">
                  <c:v>6.2676402375024419E-3</c:v>
                </c:pt>
                <c:pt idx="36">
                  <c:v>3.3716422026089997E-3</c:v>
                </c:pt>
                <c:pt idx="37">
                  <c:v>1.7426377718469917E-3</c:v>
                </c:pt>
                <c:pt idx="38">
                  <c:v>8.6536830733102243E-4</c:v>
                </c:pt>
                <c:pt idx="39">
                  <c:v>4.1287926147851349E-4</c:v>
                </c:pt>
                <c:pt idx="40">
                  <c:v>1.8926633540501192E-4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D-4D45-9D2F-D91BE7BA5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5792"/>
        <c:axId val="60035072"/>
      </c:scatterChart>
      <c:valAx>
        <c:axId val="6022579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35072"/>
        <c:crosses val="autoZero"/>
        <c:crossBetween val="midCat"/>
        <c:majorUnit val="2"/>
      </c:valAx>
      <c:valAx>
        <c:axId val="600350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225792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14800759013278"/>
          <c:y val="0.42260442260442282"/>
          <c:w val="0.12333965844402273"/>
          <c:h val="0.110565110565110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95852799646168"/>
          <c:y val="2.6248234052713055E-2"/>
          <c:w val="0.73211811023622042"/>
          <c:h val="0.805648223737919"/>
        </c:manualLayout>
      </c:layout>
      <c:scatterChart>
        <c:scatterStyle val="smoothMarker"/>
        <c:varyColors val="0"/>
        <c:ser>
          <c:idx val="0"/>
          <c:order val="0"/>
          <c:spPr>
            <a:ln w="6350">
              <a:solidFill>
                <a:srgbClr val="000080"/>
              </a:solidFill>
            </a:ln>
          </c:spPr>
          <c:marker>
            <c:symbol val="none"/>
          </c:marker>
          <c:xVal>
            <c:numRef>
              <c:f>Gaussians!$C$20:$C$60</c:f>
              <c:numCache>
                <c:formatCode>General</c:formatCode>
                <c:ptCount val="41"/>
                <c:pt idx="0">
                  <c:v>-1.8283999999999998</c:v>
                </c:pt>
                <c:pt idx="1">
                  <c:v>-1.6869799999999997</c:v>
                </c:pt>
                <c:pt idx="2">
                  <c:v>-1.5455599999999996</c:v>
                </c:pt>
                <c:pt idx="3">
                  <c:v>-1.4041399999999995</c:v>
                </c:pt>
                <c:pt idx="4">
                  <c:v>-1.2627199999999994</c:v>
                </c:pt>
                <c:pt idx="5">
                  <c:v>-1.1212999999999993</c:v>
                </c:pt>
                <c:pt idx="6">
                  <c:v>-0.9798799999999992</c:v>
                </c:pt>
                <c:pt idx="7">
                  <c:v>-0.83845999999999909</c:v>
                </c:pt>
                <c:pt idx="8">
                  <c:v>-0.69703999999999877</c:v>
                </c:pt>
                <c:pt idx="9">
                  <c:v>-0.55561999999999867</c:v>
                </c:pt>
                <c:pt idx="10">
                  <c:v>-0.41419999999999879</c:v>
                </c:pt>
                <c:pt idx="11">
                  <c:v>-0.27277999999999891</c:v>
                </c:pt>
                <c:pt idx="12">
                  <c:v>-0.13135999999999881</c:v>
                </c:pt>
                <c:pt idx="13">
                  <c:v>1.0060000000001068E-2</c:v>
                </c:pt>
                <c:pt idx="14">
                  <c:v>0.15148000000000106</c:v>
                </c:pt>
                <c:pt idx="15">
                  <c:v>0.29290000000000094</c:v>
                </c:pt>
                <c:pt idx="16">
                  <c:v>0.43432000000000093</c:v>
                </c:pt>
                <c:pt idx="17">
                  <c:v>0.57574000000000092</c:v>
                </c:pt>
                <c:pt idx="18">
                  <c:v>0.71716000000000091</c:v>
                </c:pt>
                <c:pt idx="19">
                  <c:v>0.8585800000000009</c:v>
                </c:pt>
                <c:pt idx="20">
                  <c:v>1.0000000000000009</c:v>
                </c:pt>
                <c:pt idx="21">
                  <c:v>1.141420000000001</c:v>
                </c:pt>
                <c:pt idx="22">
                  <c:v>1.2828400000000009</c:v>
                </c:pt>
                <c:pt idx="23">
                  <c:v>1.424260000000001</c:v>
                </c:pt>
                <c:pt idx="24">
                  <c:v>1.5656800000000008</c:v>
                </c:pt>
                <c:pt idx="25">
                  <c:v>1.7071000000000009</c:v>
                </c:pt>
                <c:pt idx="26">
                  <c:v>1.8485200000000008</c:v>
                </c:pt>
                <c:pt idx="27">
                  <c:v>1.9899400000000007</c:v>
                </c:pt>
                <c:pt idx="28">
                  <c:v>2.1313600000000008</c:v>
                </c:pt>
                <c:pt idx="29">
                  <c:v>2.2727800000000009</c:v>
                </c:pt>
                <c:pt idx="30">
                  <c:v>2.414200000000001</c:v>
                </c:pt>
                <c:pt idx="31">
                  <c:v>2.5556200000000011</c:v>
                </c:pt>
                <c:pt idx="32">
                  <c:v>2.6970400000000012</c:v>
                </c:pt>
                <c:pt idx="33">
                  <c:v>2.8384600000000013</c:v>
                </c:pt>
                <c:pt idx="34">
                  <c:v>2.9798800000000014</c:v>
                </c:pt>
                <c:pt idx="35">
                  <c:v>3.1213000000000015</c:v>
                </c:pt>
                <c:pt idx="36">
                  <c:v>3.2627200000000016</c:v>
                </c:pt>
                <c:pt idx="37">
                  <c:v>3.4041400000000017</c:v>
                </c:pt>
                <c:pt idx="38">
                  <c:v>3.5455600000000018</c:v>
                </c:pt>
                <c:pt idx="39">
                  <c:v>3.6869800000000019</c:v>
                </c:pt>
                <c:pt idx="40">
                  <c:v>3.8284000000000016</c:v>
                </c:pt>
              </c:numCache>
            </c:numRef>
          </c:xVal>
          <c:yVal>
            <c:numRef>
              <c:f>Gaussians!$E$20:$E$60</c:f>
              <c:numCache>
                <c:formatCode>General</c:formatCode>
                <c:ptCount val="41"/>
                <c:pt idx="0">
                  <c:v>1.8926633540501398E-4</c:v>
                </c:pt>
                <c:pt idx="1">
                  <c:v>4.1287926147851836E-4</c:v>
                </c:pt>
                <c:pt idx="2">
                  <c:v>8.6536830733103241E-4</c:v>
                </c:pt>
                <c:pt idx="3">
                  <c:v>1.7426377718470104E-3</c:v>
                </c:pt>
                <c:pt idx="4">
                  <c:v>3.3716422026090348E-3</c:v>
                </c:pt>
                <c:pt idx="5">
                  <c:v>6.2676402375025026E-3</c:v>
                </c:pt>
                <c:pt idx="6">
                  <c:v>1.1194246334294992E-2</c:v>
                </c:pt>
                <c:pt idx="7">
                  <c:v>1.9209403526637903E-2</c:v>
                </c:pt>
                <c:pt idx="8">
                  <c:v>3.1670952191829964E-2</c:v>
                </c:pt>
                <c:pt idx="9">
                  <c:v>5.0169131447081843E-2</c:v>
                </c:pt>
                <c:pt idx="10">
                  <c:v>7.6355489341236357E-2</c:v>
                </c:pt>
                <c:pt idx="11">
                  <c:v>0.11165345538239908</c:v>
                </c:pt>
                <c:pt idx="12">
                  <c:v>0.15686725311760125</c:v>
                </c:pt>
                <c:pt idx="13">
                  <c:v>0.2117486432410482</c:v>
                </c:pt>
                <c:pt idx="14">
                  <c:v>0.27462318622997212</c:v>
                </c:pt>
                <c:pt idx="15">
                  <c:v>0.34220156204093294</c:v>
                </c:pt>
                <c:pt idx="16">
                  <c:v>0.40968965176281019</c:v>
                </c:pt>
                <c:pt idx="17">
                  <c:v>0.47125527208570211</c:v>
                </c:pt>
                <c:pt idx="18">
                  <c:v>0.5208176216989443</c:v>
                </c:pt>
                <c:pt idx="19">
                  <c:v>0.55302318480477453</c:v>
                </c:pt>
                <c:pt idx="20">
                  <c:v>0.56419499420369501</c:v>
                </c:pt>
                <c:pt idx="21">
                  <c:v>0.55302318480477419</c:v>
                </c:pt>
                <c:pt idx="22">
                  <c:v>0.52081762169894386</c:v>
                </c:pt>
                <c:pt idx="23">
                  <c:v>0.47125527208570134</c:v>
                </c:pt>
                <c:pt idx="24">
                  <c:v>0.4096896517628093</c:v>
                </c:pt>
                <c:pt idx="25">
                  <c:v>0.34220156204093205</c:v>
                </c:pt>
                <c:pt idx="26">
                  <c:v>0.27462318622997123</c:v>
                </c:pt>
                <c:pt idx="27">
                  <c:v>0.21174864324104747</c:v>
                </c:pt>
                <c:pt idx="28">
                  <c:v>0.15686725311760055</c:v>
                </c:pt>
                <c:pt idx="29">
                  <c:v>0.11165345538239847</c:v>
                </c:pt>
                <c:pt idx="30">
                  <c:v>7.6355489341235844E-2</c:v>
                </c:pt>
                <c:pt idx="31">
                  <c:v>5.0169131447081489E-2</c:v>
                </c:pt>
                <c:pt idx="32">
                  <c:v>3.1670952191829749E-2</c:v>
                </c:pt>
                <c:pt idx="33">
                  <c:v>1.9209403526637751E-2</c:v>
                </c:pt>
                <c:pt idx="34">
                  <c:v>1.1194246334294894E-2</c:v>
                </c:pt>
                <c:pt idx="35">
                  <c:v>6.2676402375024419E-3</c:v>
                </c:pt>
                <c:pt idx="36">
                  <c:v>3.3716422026089997E-3</c:v>
                </c:pt>
                <c:pt idx="37">
                  <c:v>1.7426377718469917E-3</c:v>
                </c:pt>
                <c:pt idx="38">
                  <c:v>8.6536830733102243E-4</c:v>
                </c:pt>
                <c:pt idx="39">
                  <c:v>4.1287926147851349E-4</c:v>
                </c:pt>
                <c:pt idx="40">
                  <c:v>1.8926633540501192E-4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2-49CB-82D4-2D41E88CE5D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Gaussians!$H$20:$H$60</c:f>
              <c:numCache>
                <c:formatCode>General</c:formatCode>
                <c:ptCount val="41"/>
                <c:pt idx="0">
                  <c:v>-2.8283999999999998</c:v>
                </c:pt>
                <c:pt idx="1">
                  <c:v>-2.6869799999999997</c:v>
                </c:pt>
                <c:pt idx="2">
                  <c:v>-2.5455599999999996</c:v>
                </c:pt>
                <c:pt idx="3">
                  <c:v>-2.4041399999999995</c:v>
                </c:pt>
                <c:pt idx="4">
                  <c:v>-2.2627199999999994</c:v>
                </c:pt>
                <c:pt idx="5">
                  <c:v>-2.1212999999999993</c:v>
                </c:pt>
                <c:pt idx="6">
                  <c:v>-1.9798799999999992</c:v>
                </c:pt>
                <c:pt idx="7">
                  <c:v>-1.8384599999999991</c:v>
                </c:pt>
                <c:pt idx="8">
                  <c:v>-1.6970399999999988</c:v>
                </c:pt>
                <c:pt idx="9">
                  <c:v>-1.5556199999999987</c:v>
                </c:pt>
                <c:pt idx="10">
                  <c:v>-1.4141999999999988</c:v>
                </c:pt>
                <c:pt idx="11">
                  <c:v>-1.2727799999999989</c:v>
                </c:pt>
                <c:pt idx="12">
                  <c:v>-1.1313599999999988</c:v>
                </c:pt>
                <c:pt idx="13">
                  <c:v>-0.98993999999999893</c:v>
                </c:pt>
                <c:pt idx="14">
                  <c:v>-0.84851999999999894</c:v>
                </c:pt>
                <c:pt idx="15">
                  <c:v>-0.70709999999999906</c:v>
                </c:pt>
                <c:pt idx="16">
                  <c:v>-0.56567999999999907</c:v>
                </c:pt>
                <c:pt idx="17">
                  <c:v>-0.42425999999999908</c:v>
                </c:pt>
                <c:pt idx="18">
                  <c:v>-0.28283999999999909</c:v>
                </c:pt>
                <c:pt idx="19">
                  <c:v>-0.1414199999999991</c:v>
                </c:pt>
                <c:pt idx="20">
                  <c:v>9.0279450581931528E-16</c:v>
                </c:pt>
                <c:pt idx="21">
                  <c:v>0.14142000000000091</c:v>
                </c:pt>
                <c:pt idx="22">
                  <c:v>0.28284000000000092</c:v>
                </c:pt>
                <c:pt idx="23">
                  <c:v>0.42426000000000091</c:v>
                </c:pt>
                <c:pt idx="24">
                  <c:v>0.56568000000000096</c:v>
                </c:pt>
                <c:pt idx="25">
                  <c:v>0.70710000000000084</c:v>
                </c:pt>
                <c:pt idx="26">
                  <c:v>0.84852000000000083</c:v>
                </c:pt>
                <c:pt idx="27">
                  <c:v>0.98994000000000082</c:v>
                </c:pt>
                <c:pt idx="28">
                  <c:v>1.1313600000000008</c:v>
                </c:pt>
                <c:pt idx="29">
                  <c:v>1.2727800000000007</c:v>
                </c:pt>
                <c:pt idx="30">
                  <c:v>1.4142000000000008</c:v>
                </c:pt>
                <c:pt idx="31">
                  <c:v>1.5556200000000009</c:v>
                </c:pt>
                <c:pt idx="32">
                  <c:v>1.697040000000001</c:v>
                </c:pt>
                <c:pt idx="33">
                  <c:v>1.8384600000000011</c:v>
                </c:pt>
                <c:pt idx="34">
                  <c:v>1.9798800000000014</c:v>
                </c:pt>
                <c:pt idx="35">
                  <c:v>2.1213000000000015</c:v>
                </c:pt>
                <c:pt idx="36">
                  <c:v>2.2627200000000016</c:v>
                </c:pt>
                <c:pt idx="37">
                  <c:v>2.4041400000000017</c:v>
                </c:pt>
                <c:pt idx="38">
                  <c:v>2.5455600000000018</c:v>
                </c:pt>
                <c:pt idx="39">
                  <c:v>2.6869800000000019</c:v>
                </c:pt>
                <c:pt idx="40">
                  <c:v>2.8284000000000016</c:v>
                </c:pt>
              </c:numCache>
            </c:numRef>
          </c:xVal>
          <c:yVal>
            <c:numRef>
              <c:f>Gaussians!$J$20:$J$60</c:f>
              <c:numCache>
                <c:formatCode>General</c:formatCode>
                <c:ptCount val="41"/>
                <c:pt idx="0">
                  <c:v>1.8926633540501398E-4</c:v>
                </c:pt>
                <c:pt idx="1">
                  <c:v>4.1287926147851836E-4</c:v>
                </c:pt>
                <c:pt idx="2">
                  <c:v>8.6536830733103241E-4</c:v>
                </c:pt>
                <c:pt idx="3">
                  <c:v>1.7426377718470104E-3</c:v>
                </c:pt>
                <c:pt idx="4">
                  <c:v>3.3716422026090348E-3</c:v>
                </c:pt>
                <c:pt idx="5">
                  <c:v>6.2676402375025026E-3</c:v>
                </c:pt>
                <c:pt idx="6">
                  <c:v>1.1194246334294992E-2</c:v>
                </c:pt>
                <c:pt idx="7">
                  <c:v>1.9209403526637903E-2</c:v>
                </c:pt>
                <c:pt idx="8">
                  <c:v>3.1670952191829964E-2</c:v>
                </c:pt>
                <c:pt idx="9">
                  <c:v>5.0169131447081843E-2</c:v>
                </c:pt>
                <c:pt idx="10">
                  <c:v>7.6355489341236357E-2</c:v>
                </c:pt>
                <c:pt idx="11">
                  <c:v>0.11165345538239908</c:v>
                </c:pt>
                <c:pt idx="12">
                  <c:v>0.15686725311760125</c:v>
                </c:pt>
                <c:pt idx="13">
                  <c:v>0.2117486432410482</c:v>
                </c:pt>
                <c:pt idx="14">
                  <c:v>0.27462318622997212</c:v>
                </c:pt>
                <c:pt idx="15">
                  <c:v>0.34220156204093294</c:v>
                </c:pt>
                <c:pt idx="16">
                  <c:v>0.40968965176281019</c:v>
                </c:pt>
                <c:pt idx="17">
                  <c:v>0.47125527208570211</c:v>
                </c:pt>
                <c:pt idx="18">
                  <c:v>0.5208176216989443</c:v>
                </c:pt>
                <c:pt idx="19">
                  <c:v>0.55302318480477453</c:v>
                </c:pt>
                <c:pt idx="20">
                  <c:v>0.56419499420369501</c:v>
                </c:pt>
                <c:pt idx="21">
                  <c:v>0.55302318480477419</c:v>
                </c:pt>
                <c:pt idx="22">
                  <c:v>0.52081762169894386</c:v>
                </c:pt>
                <c:pt idx="23">
                  <c:v>0.47125527208570134</c:v>
                </c:pt>
                <c:pt idx="24">
                  <c:v>0.4096896517628093</c:v>
                </c:pt>
                <c:pt idx="25">
                  <c:v>0.34220156204093205</c:v>
                </c:pt>
                <c:pt idx="26">
                  <c:v>0.27462318622997123</c:v>
                </c:pt>
                <c:pt idx="27">
                  <c:v>0.21174864324104739</c:v>
                </c:pt>
                <c:pt idx="28">
                  <c:v>0.15686725311760055</c:v>
                </c:pt>
                <c:pt idx="29">
                  <c:v>0.11165345538239853</c:v>
                </c:pt>
                <c:pt idx="30">
                  <c:v>7.6355489341235913E-2</c:v>
                </c:pt>
                <c:pt idx="31">
                  <c:v>5.0169131447081489E-2</c:v>
                </c:pt>
                <c:pt idx="32">
                  <c:v>3.1670952191829749E-2</c:v>
                </c:pt>
                <c:pt idx="33">
                  <c:v>1.9209403526637751E-2</c:v>
                </c:pt>
                <c:pt idx="34">
                  <c:v>1.1194246334294894E-2</c:v>
                </c:pt>
                <c:pt idx="35">
                  <c:v>6.2676402375024419E-3</c:v>
                </c:pt>
                <c:pt idx="36">
                  <c:v>3.3716422026089997E-3</c:v>
                </c:pt>
                <c:pt idx="37">
                  <c:v>1.7426377718469917E-3</c:v>
                </c:pt>
                <c:pt idx="38">
                  <c:v>8.6536830733102243E-4</c:v>
                </c:pt>
                <c:pt idx="39">
                  <c:v>4.1287926147851349E-4</c:v>
                </c:pt>
                <c:pt idx="40">
                  <c:v>1.8926633540501192E-4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2-49CB-82D4-2D41E88C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1184"/>
        <c:axId val="60062720"/>
      </c:scatterChart>
      <c:valAx>
        <c:axId val="60061184"/>
        <c:scaling>
          <c:orientation val="minMax"/>
          <c:max val="16"/>
          <c:min val="-6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62720"/>
        <c:crosses val="autoZero"/>
        <c:crossBetween val="midCat"/>
        <c:majorUnit val="2"/>
        <c:minorUnit val="0.4"/>
      </c:valAx>
      <c:valAx>
        <c:axId val="60062720"/>
        <c:scaling>
          <c:orientation val="minMax"/>
          <c:max val="0.4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61184"/>
        <c:crosses val="autoZero"/>
        <c:crossBetween val="midCat"/>
        <c:majorUnit val="0.05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59</xdr:row>
      <xdr:rowOff>9525</xdr:rowOff>
    </xdr:from>
    <xdr:to>
      <xdr:col>4</xdr:col>
      <xdr:colOff>742950</xdr:colOff>
      <xdr:row>71</xdr:row>
      <xdr:rowOff>219075</xdr:rowOff>
    </xdr:to>
    <xdr:graphicFrame macro="">
      <xdr:nvGraphicFramePr>
        <xdr:cNvPr id="10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695325</xdr:colOff>
      <xdr:row>95</xdr:row>
      <xdr:rowOff>9525</xdr:rowOff>
    </xdr:from>
    <xdr:to>
      <xdr:col>4</xdr:col>
      <xdr:colOff>266700</xdr:colOff>
      <xdr:row>107</xdr:row>
      <xdr:rowOff>219075</xdr:rowOff>
    </xdr:to>
    <xdr:graphicFrame macro="">
      <xdr:nvGraphicFramePr>
        <xdr:cNvPr id="10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35</xdr:row>
      <xdr:rowOff>85725</xdr:rowOff>
    </xdr:from>
    <xdr:to>
      <xdr:col>18</xdr:col>
      <xdr:colOff>180975</xdr:colOff>
      <xdr:row>59</xdr:row>
      <xdr:rowOff>76200</xdr:rowOff>
    </xdr:to>
    <xdr:graphicFrame macro="">
      <xdr:nvGraphicFramePr>
        <xdr:cNvPr id="20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7</xdr:row>
      <xdr:rowOff>38100</xdr:rowOff>
    </xdr:from>
    <xdr:to>
      <xdr:col>18</xdr:col>
      <xdr:colOff>247650</xdr:colOff>
      <xdr:row>31</xdr:row>
      <xdr:rowOff>57150</xdr:rowOff>
    </xdr:to>
    <xdr:graphicFrame macro="">
      <xdr:nvGraphicFramePr>
        <xdr:cNvPr id="20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354330</xdr:colOff>
          <xdr:row>12</xdr:row>
          <xdr:rowOff>133350</xdr:rowOff>
        </xdr:from>
        <xdr:to>
          <xdr:col>4</xdr:col>
          <xdr:colOff>247650</xdr:colOff>
          <xdr:row>17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9</xdr:row>
          <xdr:rowOff>133350</xdr:rowOff>
        </xdr:from>
        <xdr:to>
          <xdr:col>4</xdr:col>
          <xdr:colOff>87630</xdr:colOff>
          <xdr:row>12</xdr:row>
          <xdr:rowOff>38100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topLeftCell="A16" workbookViewId="0">
      <selection activeCell="E5" sqref="E5"/>
    </sheetView>
  </sheetViews>
  <sheetFormatPr baseColWidth="10" defaultColWidth="15.8203125" defaultRowHeight="18" customHeight="1" x14ac:dyDescent="0.45"/>
  <cols>
    <col min="1" max="16384" width="15.8203125" style="5"/>
  </cols>
  <sheetData>
    <row r="1" spans="1:18" ht="18" customHeight="1" x14ac:dyDescent="0.45">
      <c r="A1" s="32" t="s">
        <v>17</v>
      </c>
      <c r="B1" s="32"/>
      <c r="C1" s="32"/>
      <c r="D1" s="32"/>
      <c r="E1" s="32"/>
      <c r="F1" s="32"/>
      <c r="G1"/>
      <c r="H1"/>
      <c r="I1"/>
      <c r="J1"/>
      <c r="K1"/>
      <c r="L1"/>
      <c r="M1"/>
      <c r="N1"/>
      <c r="O1"/>
      <c r="P1"/>
      <c r="Q1"/>
      <c r="R1"/>
    </row>
    <row r="2" spans="1:18" ht="18" customHeight="1" x14ac:dyDescent="0.45">
      <c r="B2" s="6"/>
      <c r="C2" s="6"/>
      <c r="D2" s="6"/>
      <c r="E2" s="6"/>
      <c r="G2"/>
      <c r="H2"/>
      <c r="I2"/>
      <c r="J2"/>
      <c r="K2"/>
      <c r="L2"/>
      <c r="M2"/>
      <c r="N2"/>
      <c r="O2"/>
      <c r="P2"/>
      <c r="Q2"/>
      <c r="R2"/>
    </row>
    <row r="3" spans="1:18" ht="18" customHeight="1" x14ac:dyDescent="0.45">
      <c r="A3" s="1"/>
      <c r="B3" s="1" t="s">
        <v>0</v>
      </c>
      <c r="C3" s="1" t="s">
        <v>1</v>
      </c>
      <c r="D3" s="1" t="s">
        <v>44</v>
      </c>
      <c r="E3" s="1" t="s">
        <v>45</v>
      </c>
      <c r="G3"/>
      <c r="H3"/>
      <c r="I3"/>
      <c r="J3"/>
      <c r="K3"/>
      <c r="L3"/>
      <c r="M3"/>
      <c r="N3"/>
      <c r="O3"/>
      <c r="P3"/>
      <c r="Q3"/>
      <c r="R3"/>
    </row>
    <row r="4" spans="1:18" ht="18" customHeight="1" x14ac:dyDescent="0.8">
      <c r="A4" s="1" t="s">
        <v>48</v>
      </c>
      <c r="B4" s="3">
        <v>1</v>
      </c>
      <c r="C4" s="3">
        <v>0.70709999999999995</v>
      </c>
      <c r="D4" s="4">
        <v>1</v>
      </c>
      <c r="E4" s="3">
        <v>0.5</v>
      </c>
      <c r="F4" s="28" t="s">
        <v>50</v>
      </c>
      <c r="G4"/>
      <c r="H4"/>
      <c r="I4"/>
      <c r="J4"/>
      <c r="K4"/>
      <c r="L4"/>
      <c r="M4"/>
      <c r="N4"/>
      <c r="O4"/>
      <c r="P4"/>
      <c r="Q4"/>
      <c r="R4"/>
    </row>
    <row r="5" spans="1:18" ht="18" customHeight="1" x14ac:dyDescent="0.8">
      <c r="A5" s="1" t="s">
        <v>47</v>
      </c>
      <c r="B5" s="3">
        <v>0</v>
      </c>
      <c r="C5" s="3">
        <v>0.70709999999999995</v>
      </c>
      <c r="D5" s="4">
        <v>1</v>
      </c>
      <c r="E5" s="3">
        <v>1</v>
      </c>
      <c r="F5" s="28" t="s">
        <v>49</v>
      </c>
      <c r="H5"/>
      <c r="I5"/>
      <c r="J5"/>
      <c r="K5"/>
      <c r="L5"/>
      <c r="M5"/>
      <c r="N5"/>
      <c r="O5"/>
      <c r="P5"/>
      <c r="Q5"/>
      <c r="R5"/>
    </row>
    <row r="6" spans="1:18" ht="18" customHeight="1" x14ac:dyDescent="0.45">
      <c r="D6" s="2"/>
      <c r="G6"/>
      <c r="H6"/>
      <c r="I6"/>
      <c r="J6"/>
      <c r="K6"/>
      <c r="L6"/>
      <c r="M6"/>
      <c r="N6"/>
      <c r="O6"/>
      <c r="P6"/>
      <c r="Q6"/>
      <c r="R6"/>
    </row>
    <row r="7" spans="1:18" ht="22.5" customHeight="1" x14ac:dyDescent="0.45">
      <c r="B7" s="6" t="s">
        <v>2</v>
      </c>
      <c r="C7" s="11">
        <f>C4^2-C5^2</f>
        <v>0</v>
      </c>
      <c r="D7" s="6" t="s">
        <v>16</v>
      </c>
      <c r="E7" s="11">
        <f>C8^2-4*C7*C9</f>
        <v>0.99996164036787216</v>
      </c>
      <c r="G7"/>
      <c r="H7"/>
      <c r="I7"/>
      <c r="J7"/>
      <c r="K7"/>
      <c r="L7"/>
      <c r="M7"/>
      <c r="N7"/>
      <c r="O7"/>
      <c r="P7"/>
      <c r="Q7"/>
      <c r="R7"/>
    </row>
    <row r="8" spans="1:18" ht="18" customHeight="1" x14ac:dyDescent="0.45">
      <c r="B8" s="6" t="s">
        <v>3</v>
      </c>
      <c r="C8" s="11">
        <f>2*(C5^2*B4-C4^2*B5)</f>
        <v>0.99998081999999988</v>
      </c>
      <c r="D8" s="6" t="s">
        <v>12</v>
      </c>
      <c r="E8" s="29">
        <f>IF(OR(E7&lt;0,AND(C7=0,C8=0)),"No Solution",IF(C7=0,-C9/C8,(-C8+SQRT(E7))/(2*C7)))</f>
        <v>0.8465669429985111</v>
      </c>
      <c r="G8"/>
      <c r="H8"/>
      <c r="I8"/>
      <c r="J8"/>
      <c r="K8"/>
      <c r="L8"/>
      <c r="M8"/>
      <c r="N8"/>
      <c r="O8"/>
      <c r="P8"/>
      <c r="Q8"/>
      <c r="R8"/>
    </row>
    <row r="9" spans="1:18" ht="18" customHeight="1" x14ac:dyDescent="0.45">
      <c r="B9" s="6" t="s">
        <v>4</v>
      </c>
      <c r="C9" s="11">
        <f>C4^2*B5^2-C5^2*B4^2-2*C4^2*C5^2*LN((C4/C5)*(E5*D5)/(E4*D4))</f>
        <v>-0.84655070584454428</v>
      </c>
      <c r="D9" s="6" t="s">
        <v>13</v>
      </c>
      <c r="E9" s="29">
        <f>IF(OR(E7&lt;0,AND(C7=0,C8=0)),"No Solution",IF(C7=0,-C9/C8,(-C8-SQRT(E7))/(2*C7)))</f>
        <v>0.8465669429985111</v>
      </c>
      <c r="G9"/>
      <c r="H9"/>
      <c r="I9"/>
      <c r="J9"/>
      <c r="K9"/>
      <c r="L9"/>
      <c r="M9"/>
      <c r="N9"/>
      <c r="O9"/>
      <c r="P9"/>
      <c r="Q9"/>
      <c r="R9"/>
    </row>
    <row r="10" spans="1:18" ht="18" customHeight="1" x14ac:dyDescent="0.45">
      <c r="G10"/>
      <c r="H10"/>
      <c r="I10"/>
      <c r="J10"/>
      <c r="K10"/>
      <c r="L10"/>
      <c r="M10"/>
      <c r="N10"/>
      <c r="O10"/>
      <c r="P10"/>
      <c r="Q10"/>
      <c r="R10"/>
    </row>
    <row r="11" spans="1:18" ht="18" customHeight="1" x14ac:dyDescent="0.45">
      <c r="C11" s="8" t="s">
        <v>10</v>
      </c>
      <c r="D11" s="10">
        <f>IF(B4&lt;B5,NORMDIST(E9,B4,C4,TRUE),1-NORMDIST(E8,B4,C4,TRUE))</f>
        <v>0.58589161572524495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8" ht="18" customHeight="1" x14ac:dyDescent="0.45">
      <c r="C12" s="8" t="s">
        <v>11</v>
      </c>
      <c r="D12" s="10">
        <f>IF(B4&lt;B5,1-NORMDIST(E9,B5,C5,TRUE),NORMDIST(E8,B5,C5,TRUE))</f>
        <v>0.88439308587409748</v>
      </c>
      <c r="G12"/>
      <c r="H12"/>
      <c r="I12"/>
      <c r="J12"/>
      <c r="K12"/>
      <c r="L12"/>
      <c r="M12"/>
      <c r="N12"/>
      <c r="O12"/>
      <c r="P12"/>
      <c r="Q12"/>
      <c r="R12"/>
    </row>
    <row r="13" spans="1:18" ht="18" customHeight="1" x14ac:dyDescent="0.45">
      <c r="G13"/>
      <c r="H13"/>
      <c r="I13"/>
      <c r="J13"/>
      <c r="K13"/>
      <c r="L13"/>
      <c r="M13"/>
      <c r="N13"/>
      <c r="O13"/>
      <c r="P13"/>
      <c r="Q13"/>
      <c r="R13"/>
    </row>
    <row r="14" spans="1:18" ht="18" customHeight="1" x14ac:dyDescent="0.45">
      <c r="G14"/>
      <c r="H14"/>
      <c r="I14"/>
      <c r="J14"/>
      <c r="K14"/>
      <c r="L14"/>
      <c r="M14"/>
      <c r="N14"/>
      <c r="O14"/>
      <c r="P14"/>
      <c r="Q14"/>
      <c r="R14"/>
    </row>
    <row r="15" spans="1:18" ht="18" customHeight="1" x14ac:dyDescent="0.45">
      <c r="B15" s="31" t="s">
        <v>9</v>
      </c>
      <c r="C15" s="31"/>
      <c r="D15" s="31"/>
      <c r="E15" s="31"/>
      <c r="G15"/>
      <c r="H15"/>
      <c r="I15"/>
      <c r="J15"/>
      <c r="K15"/>
      <c r="L15"/>
      <c r="M15"/>
      <c r="N15"/>
      <c r="O15"/>
      <c r="P15"/>
      <c r="Q15"/>
      <c r="R15"/>
    </row>
    <row r="16" spans="1:18" ht="18" customHeight="1" x14ac:dyDescent="0.45">
      <c r="C16" s="30" t="s">
        <v>7</v>
      </c>
      <c r="D16" s="30"/>
      <c r="G16"/>
      <c r="H16"/>
      <c r="I16"/>
      <c r="J16"/>
      <c r="K16"/>
      <c r="L16"/>
      <c r="M16"/>
      <c r="N16"/>
      <c r="O16"/>
      <c r="P16"/>
      <c r="Q16"/>
      <c r="R16"/>
    </row>
    <row r="17" spans="2:18" ht="18" customHeight="1" x14ac:dyDescent="0.45">
      <c r="B17" s="7" t="s">
        <v>8</v>
      </c>
      <c r="C17" s="6" t="s">
        <v>6</v>
      </c>
      <c r="D17" s="6" t="s">
        <v>5</v>
      </c>
      <c r="E17" s="9"/>
      <c r="G17"/>
      <c r="H17"/>
      <c r="I17"/>
      <c r="J17"/>
      <c r="K17"/>
      <c r="L17"/>
      <c r="M17"/>
      <c r="N17"/>
      <c r="O17"/>
      <c r="P17"/>
      <c r="Q17"/>
      <c r="R17"/>
    </row>
    <row r="18" spans="2:18" ht="18" customHeight="1" x14ac:dyDescent="0.45">
      <c r="B18" s="6" t="s">
        <v>6</v>
      </c>
      <c r="C18" s="10">
        <f>D11*D4</f>
        <v>0.58589161572524495</v>
      </c>
      <c r="D18" s="10">
        <f>(1-D12)*D5</f>
        <v>0.11560691412590252</v>
      </c>
      <c r="E18" s="2">
        <f>SUM(C18:D18)</f>
        <v>0.70149852985114747</v>
      </c>
      <c r="G18"/>
      <c r="H18"/>
      <c r="I18"/>
      <c r="J18"/>
      <c r="K18"/>
      <c r="L18"/>
      <c r="M18"/>
      <c r="N18"/>
      <c r="O18"/>
      <c r="P18"/>
      <c r="Q18"/>
      <c r="R18"/>
    </row>
    <row r="19" spans="2:18" ht="18" customHeight="1" x14ac:dyDescent="0.45">
      <c r="B19" s="6" t="s">
        <v>5</v>
      </c>
      <c r="C19" s="10">
        <f>(1-D11)*D4</f>
        <v>0.41410838427475505</v>
      </c>
      <c r="D19" s="10">
        <f>D12*D5</f>
        <v>0.88439308587409748</v>
      </c>
      <c r="E19" s="2">
        <f>SUM(C19:D19)</f>
        <v>1.2985014701488526</v>
      </c>
      <c r="G19"/>
      <c r="H19"/>
      <c r="I19"/>
      <c r="J19"/>
      <c r="K19"/>
      <c r="L19"/>
      <c r="M19"/>
      <c r="N19"/>
      <c r="O19"/>
      <c r="P19"/>
      <c r="Q19"/>
      <c r="R19"/>
    </row>
    <row r="20" spans="2:18" ht="18" customHeight="1" x14ac:dyDescent="0.45">
      <c r="B20" s="9"/>
      <c r="C20" s="2">
        <f>SUM(C18:C19)</f>
        <v>1</v>
      </c>
      <c r="D20" s="2">
        <f>SUM(D18:D19)</f>
        <v>1</v>
      </c>
      <c r="E20" s="2">
        <f>SUM(C18:D19)</f>
        <v>2</v>
      </c>
      <c r="G20"/>
      <c r="H20"/>
      <c r="I20"/>
      <c r="J20"/>
      <c r="K20"/>
      <c r="L20"/>
      <c r="M20"/>
      <c r="N20"/>
      <c r="O20"/>
      <c r="P20"/>
      <c r="Q20"/>
      <c r="R20"/>
    </row>
    <row r="21" spans="2:18" ht="18" customHeight="1" x14ac:dyDescent="0.45">
      <c r="G21"/>
      <c r="H21"/>
      <c r="I21"/>
      <c r="J21"/>
      <c r="K21"/>
      <c r="L21"/>
      <c r="M21"/>
      <c r="N21"/>
      <c r="O21"/>
      <c r="P21"/>
      <c r="Q21"/>
      <c r="R21"/>
    </row>
    <row r="22" spans="2:18" ht="18" customHeight="1" x14ac:dyDescent="0.45">
      <c r="B22" s="31" t="s">
        <v>15</v>
      </c>
      <c r="C22" s="31"/>
      <c r="D22" s="31"/>
      <c r="E22" s="31"/>
      <c r="G22"/>
      <c r="H22"/>
      <c r="I22"/>
      <c r="J22"/>
      <c r="K22"/>
      <c r="L22"/>
      <c r="M22"/>
      <c r="N22"/>
      <c r="O22"/>
      <c r="P22"/>
      <c r="Q22"/>
      <c r="R22"/>
    </row>
    <row r="23" spans="2:18" ht="18" customHeight="1" x14ac:dyDescent="0.45">
      <c r="C23" s="30" t="s">
        <v>7</v>
      </c>
      <c r="D23" s="30"/>
      <c r="G23"/>
      <c r="H23"/>
      <c r="I23"/>
      <c r="J23"/>
      <c r="K23"/>
      <c r="L23"/>
      <c r="M23"/>
      <c r="N23"/>
      <c r="O23"/>
      <c r="P23"/>
      <c r="Q23"/>
      <c r="R23"/>
    </row>
    <row r="24" spans="2:18" ht="18" customHeight="1" x14ac:dyDescent="0.45">
      <c r="B24" s="7" t="s">
        <v>8</v>
      </c>
      <c r="C24" s="6" t="s">
        <v>6</v>
      </c>
      <c r="D24" s="6" t="s">
        <v>5</v>
      </c>
      <c r="G24"/>
      <c r="H24"/>
      <c r="I24"/>
      <c r="J24"/>
      <c r="K24"/>
      <c r="L24"/>
      <c r="M24"/>
      <c r="N24"/>
      <c r="O24"/>
      <c r="P24"/>
      <c r="Q24"/>
      <c r="R24"/>
    </row>
    <row r="25" spans="2:18" ht="18" customHeight="1" x14ac:dyDescent="0.45">
      <c r="B25" s="6" t="s">
        <v>6</v>
      </c>
      <c r="C25" s="24">
        <f>C18/C20</f>
        <v>0.58589161572524495</v>
      </c>
      <c r="D25" s="10">
        <f>D18/D20</f>
        <v>0.11560691412590252</v>
      </c>
      <c r="G25"/>
      <c r="H25"/>
      <c r="I25"/>
      <c r="J25"/>
      <c r="K25"/>
      <c r="L25"/>
      <c r="M25"/>
      <c r="N25"/>
      <c r="O25"/>
      <c r="P25"/>
      <c r="Q25"/>
      <c r="R25"/>
    </row>
    <row r="26" spans="2:18" ht="18" customHeight="1" x14ac:dyDescent="0.45">
      <c r="B26" s="6" t="s">
        <v>5</v>
      </c>
      <c r="C26" s="10">
        <f>C19/C20</f>
        <v>0.41410838427475505</v>
      </c>
      <c r="D26" s="24">
        <f>D19/D20</f>
        <v>0.88439308587409748</v>
      </c>
      <c r="G26"/>
      <c r="H26"/>
      <c r="I26"/>
      <c r="J26"/>
      <c r="K26"/>
      <c r="L26"/>
      <c r="M26"/>
      <c r="N26"/>
      <c r="O26"/>
      <c r="P26"/>
      <c r="Q26"/>
      <c r="R26"/>
    </row>
    <row r="27" spans="2:18" ht="18" customHeight="1" x14ac:dyDescent="0.45">
      <c r="C27" s="2">
        <f>SUM(C25:C26)</f>
        <v>1</v>
      </c>
      <c r="D27" s="2">
        <f>SUM(D25:D26)</f>
        <v>1</v>
      </c>
      <c r="G27"/>
      <c r="H27"/>
      <c r="I27"/>
      <c r="J27"/>
      <c r="K27"/>
      <c r="L27"/>
      <c r="M27"/>
      <c r="N27"/>
      <c r="O27"/>
      <c r="P27"/>
      <c r="Q27"/>
      <c r="R27"/>
    </row>
    <row r="28" spans="2:18" ht="18" customHeight="1" x14ac:dyDescent="0.45">
      <c r="G28"/>
      <c r="H28"/>
      <c r="I28"/>
      <c r="J28"/>
      <c r="K28"/>
      <c r="L28"/>
      <c r="M28"/>
      <c r="N28"/>
      <c r="O28"/>
      <c r="P28"/>
      <c r="Q28"/>
      <c r="R28"/>
    </row>
    <row r="29" spans="2:18" ht="18" customHeight="1" x14ac:dyDescent="0.45">
      <c r="B29" s="31" t="s">
        <v>14</v>
      </c>
      <c r="C29" s="31"/>
      <c r="D29" s="31"/>
      <c r="E29" s="31"/>
      <c r="G29"/>
      <c r="H29"/>
      <c r="I29"/>
      <c r="J29"/>
      <c r="K29"/>
      <c r="L29"/>
      <c r="M29"/>
      <c r="N29"/>
      <c r="O29"/>
      <c r="P29"/>
      <c r="Q29"/>
      <c r="R29"/>
    </row>
    <row r="30" spans="2:18" ht="18" customHeight="1" x14ac:dyDescent="0.45">
      <c r="C30" s="30" t="s">
        <v>7</v>
      </c>
      <c r="D30" s="30"/>
      <c r="G30"/>
      <c r="H30"/>
      <c r="I30"/>
      <c r="J30"/>
      <c r="K30"/>
      <c r="L30"/>
      <c r="M30"/>
      <c r="N30"/>
      <c r="O30"/>
      <c r="P30"/>
      <c r="Q30"/>
      <c r="R30"/>
    </row>
    <row r="31" spans="2:18" ht="18" customHeight="1" x14ac:dyDescent="0.45">
      <c r="B31" s="7" t="s">
        <v>8</v>
      </c>
      <c r="C31" s="6" t="s">
        <v>6</v>
      </c>
      <c r="D31" s="6" t="s">
        <v>5</v>
      </c>
      <c r="G31"/>
      <c r="H31"/>
      <c r="I31"/>
      <c r="J31"/>
      <c r="K31"/>
      <c r="L31"/>
      <c r="M31"/>
      <c r="N31"/>
      <c r="O31"/>
      <c r="P31"/>
      <c r="Q31"/>
      <c r="R31"/>
    </row>
    <row r="32" spans="2:18" ht="18" customHeight="1" x14ac:dyDescent="0.45">
      <c r="B32" s="6" t="s">
        <v>6</v>
      </c>
      <c r="C32" s="25">
        <f>C18/E18</f>
        <v>0.83520006214348963</v>
      </c>
      <c r="D32" s="10">
        <f>D18/E18</f>
        <v>0.1647999378565104</v>
      </c>
      <c r="E32" s="2">
        <f>SUM(C32:D32)</f>
        <v>1</v>
      </c>
      <c r="G32"/>
      <c r="H32"/>
      <c r="I32"/>
      <c r="J32"/>
      <c r="K32"/>
      <c r="L32"/>
      <c r="M32"/>
      <c r="N32"/>
      <c r="O32"/>
      <c r="P32"/>
      <c r="Q32"/>
      <c r="R32"/>
    </row>
    <row r="33" spans="2:18" ht="18" customHeight="1" x14ac:dyDescent="0.45">
      <c r="B33" s="6" t="s">
        <v>5</v>
      </c>
      <c r="C33" s="10">
        <f>C19/E19</f>
        <v>0.31891252631949973</v>
      </c>
      <c r="D33" s="25">
        <f>D19/E19</f>
        <v>0.68108747368050016</v>
      </c>
      <c r="E33" s="2">
        <f>SUM(C33:D33)</f>
        <v>0.99999999999999989</v>
      </c>
      <c r="G33"/>
      <c r="H33"/>
      <c r="I33"/>
      <c r="J33"/>
      <c r="K33"/>
      <c r="L33"/>
      <c r="M33"/>
      <c r="N33"/>
      <c r="O33"/>
      <c r="P33"/>
      <c r="Q33"/>
      <c r="R33"/>
    </row>
    <row r="34" spans="2:18" ht="18" customHeight="1" x14ac:dyDescent="0.45">
      <c r="G34"/>
      <c r="H34"/>
      <c r="I34"/>
      <c r="J34"/>
      <c r="K34"/>
      <c r="L34"/>
      <c r="M34"/>
      <c r="N34"/>
      <c r="O34"/>
      <c r="P34"/>
      <c r="Q34"/>
      <c r="R34"/>
    </row>
    <row r="35" spans="2:18" ht="18" customHeight="1" x14ac:dyDescent="0.45">
      <c r="G35"/>
      <c r="H35"/>
      <c r="I35"/>
      <c r="J35"/>
      <c r="K35"/>
      <c r="L35"/>
      <c r="M35"/>
      <c r="N35"/>
      <c r="O35"/>
      <c r="P35"/>
      <c r="Q35"/>
      <c r="R35"/>
    </row>
    <row r="36" spans="2:18" ht="18" customHeight="1" x14ac:dyDescent="0.45">
      <c r="G36"/>
      <c r="H36"/>
      <c r="I36"/>
      <c r="J36"/>
      <c r="K36"/>
      <c r="L36"/>
      <c r="M36"/>
      <c r="N36"/>
      <c r="O36"/>
      <c r="P36"/>
      <c r="Q36"/>
      <c r="R36"/>
    </row>
    <row r="37" spans="2:18" ht="18" customHeight="1" x14ac:dyDescent="0.45">
      <c r="B37" s="7" t="s">
        <v>18</v>
      </c>
      <c r="C37" s="7" t="s">
        <v>19</v>
      </c>
      <c r="D37" s="7" t="s">
        <v>10</v>
      </c>
      <c r="E37" s="7" t="s">
        <v>22</v>
      </c>
      <c r="G37"/>
      <c r="H37"/>
      <c r="I37"/>
      <c r="J37"/>
      <c r="K37"/>
      <c r="L37"/>
      <c r="M37"/>
      <c r="N37"/>
      <c r="O37"/>
      <c r="P37"/>
      <c r="Q37"/>
      <c r="R37"/>
    </row>
    <row r="38" spans="2:18" ht="18" customHeight="1" x14ac:dyDescent="0.45">
      <c r="B38" s="12">
        <f>MIN($B$4,$B$5)-2*MAX($C$4,$C$5)</f>
        <v>-1.4141999999999999</v>
      </c>
      <c r="C38" s="2">
        <f>1-IF($B$4&lt;$B$5,1-NORMDIST(B38,$B$5,$C$5,TRUE),NORMDIST(B38,$B$5,$C$5,TRUE))</f>
        <v>0.97724986805182079</v>
      </c>
      <c r="D38" s="2">
        <f>IF($B$4&lt;$B$5,NORMDIST(B38,$B$4,$C$4,TRUE),1-NORMDIST(B38,$B$4,$C$4,TRUE))</f>
        <v>0.99968018384958413</v>
      </c>
      <c r="G38"/>
      <c r="H38"/>
      <c r="I38"/>
      <c r="J38"/>
      <c r="K38"/>
      <c r="L38"/>
      <c r="M38"/>
      <c r="N38"/>
      <c r="O38"/>
      <c r="P38"/>
      <c r="Q38"/>
      <c r="R38"/>
    </row>
    <row r="39" spans="2:18" ht="18" customHeight="1" x14ac:dyDescent="0.45">
      <c r="B39" s="12">
        <f>B38+($B$58-$B$38)/20</f>
        <v>-1.22278</v>
      </c>
      <c r="C39" s="2">
        <f t="shared" ref="C39:C58" si="0">1-IF($B$4&lt;$B$5,1-NORMDIST(B39,$B$5,$C$5,TRUE),NORMDIST(B39,$B$5,$C$5,TRUE))</f>
        <v>0.95812127595409324</v>
      </c>
      <c r="D39" s="2">
        <f t="shared" ref="D39:D58" si="1">IF($B$4&lt;$B$5,NORMDIST(B39,$B$4,$C$4,TRUE),1-NORMDIST(B39,$B$4,$C$4,TRUE))</f>
        <v>0.99916534289238057</v>
      </c>
      <c r="E39" s="2">
        <f>(C39-C38)*(D39+D38)/2</f>
        <v>-1.9117550373707201E-2</v>
      </c>
      <c r="G39"/>
      <c r="H39"/>
      <c r="I39"/>
      <c r="J39"/>
      <c r="K39"/>
      <c r="L39"/>
      <c r="M39"/>
      <c r="N39"/>
      <c r="O39"/>
      <c r="P39"/>
      <c r="Q39"/>
      <c r="R39"/>
    </row>
    <row r="40" spans="2:18" ht="18" customHeight="1" x14ac:dyDescent="0.45">
      <c r="B40" s="12">
        <f t="shared" ref="B40:B57" si="2">B39+($B$58-$B$38)/20</f>
        <v>-1.0313600000000001</v>
      </c>
      <c r="C40" s="2">
        <f t="shared" si="0"/>
        <v>0.9276592556862574</v>
      </c>
      <c r="D40" s="2">
        <f t="shared" si="1"/>
        <v>0.99796577045772739</v>
      </c>
      <c r="E40" s="2">
        <f t="shared" ref="E40:E58" si="3">(C40-C39)*(D40+D39)/2</f>
        <v>-3.0418324226198275E-2</v>
      </c>
      <c r="G40"/>
      <c r="H40"/>
      <c r="I40"/>
      <c r="J40"/>
      <c r="K40"/>
      <c r="L40"/>
      <c r="M40"/>
      <c r="N40"/>
      <c r="O40"/>
      <c r="P40"/>
      <c r="Q40"/>
      <c r="R40"/>
    </row>
    <row r="41" spans="2:18" ht="18" customHeight="1" x14ac:dyDescent="0.45">
      <c r="B41" s="12">
        <f t="shared" si="2"/>
        <v>-0.83994000000000002</v>
      </c>
      <c r="C41" s="2">
        <f t="shared" si="0"/>
        <v>0.88255688306604907</v>
      </c>
      <c r="D41" s="2">
        <f t="shared" si="1"/>
        <v>0.99536716465592401</v>
      </c>
      <c r="E41" s="2">
        <f t="shared" si="3"/>
        <v>-4.4952022397814734E-2</v>
      </c>
      <c r="G41"/>
      <c r="H41"/>
      <c r="I41"/>
      <c r="J41"/>
      <c r="K41"/>
      <c r="L41"/>
      <c r="M41"/>
      <c r="N41"/>
      <c r="O41"/>
      <c r="P41"/>
      <c r="Q41"/>
      <c r="R41"/>
    </row>
    <row r="42" spans="2:18" ht="18" customHeight="1" x14ac:dyDescent="0.45">
      <c r="B42" s="12">
        <f t="shared" si="2"/>
        <v>-0.64851999999999999</v>
      </c>
      <c r="C42" s="2">
        <f t="shared" si="0"/>
        <v>0.82046917684860332</v>
      </c>
      <c r="D42" s="2">
        <f t="shared" si="1"/>
        <v>0.99013337918964295</v>
      </c>
      <c r="E42" s="2">
        <f t="shared" si="3"/>
        <v>-6.1637587230431161E-2</v>
      </c>
      <c r="G42"/>
      <c r="H42"/>
      <c r="I42"/>
      <c r="J42"/>
      <c r="K42"/>
      <c r="L42"/>
      <c r="M42"/>
      <c r="N42"/>
      <c r="O42"/>
      <c r="P42"/>
      <c r="Q42"/>
      <c r="R42"/>
    </row>
    <row r="43" spans="2:18" ht="18" customHeight="1" x14ac:dyDescent="0.45">
      <c r="B43" s="12">
        <f t="shared" si="2"/>
        <v>-0.45709999999999995</v>
      </c>
      <c r="C43" s="2">
        <f t="shared" si="0"/>
        <v>0.7410038206805234</v>
      </c>
      <c r="D43" s="2">
        <f t="shared" si="1"/>
        <v>0.98033274961662065</v>
      </c>
      <c r="E43" s="2">
        <f>(C43-C42)*(D43+D42)/2</f>
        <v>-7.829189637136369E-2</v>
      </c>
      <c r="G43"/>
      <c r="H43"/>
      <c r="I43"/>
      <c r="J43"/>
      <c r="K43"/>
      <c r="L43"/>
      <c r="M43"/>
      <c r="N43"/>
      <c r="O43"/>
      <c r="P43"/>
      <c r="Q43"/>
      <c r="R43"/>
    </row>
    <row r="44" spans="2:18" ht="18" customHeight="1" x14ac:dyDescent="0.45">
      <c r="B44" s="12">
        <f t="shared" si="2"/>
        <v>-0.26567999999999992</v>
      </c>
      <c r="C44" s="2">
        <f t="shared" si="0"/>
        <v>0.64644187611915649</v>
      </c>
      <c r="D44" s="2">
        <f t="shared" si="1"/>
        <v>0.96326974758408068</v>
      </c>
      <c r="E44" s="2">
        <f t="shared" si="3"/>
        <v>-9.1895415794813501E-2</v>
      </c>
      <c r="G44"/>
      <c r="H44"/>
      <c r="I44"/>
      <c r="J44"/>
      <c r="K44"/>
      <c r="L44"/>
      <c r="M44"/>
      <c r="N44"/>
      <c r="O44"/>
      <c r="P44"/>
      <c r="Q44"/>
      <c r="R44"/>
    </row>
    <row r="45" spans="2:18" ht="18" customHeight="1" x14ac:dyDescent="0.45">
      <c r="B45" s="12">
        <f t="shared" si="2"/>
        <v>-7.4259999999999909E-2</v>
      </c>
      <c r="C45" s="2">
        <f t="shared" si="0"/>
        <v>0.54182023148561997</v>
      </c>
      <c r="D45" s="2">
        <f t="shared" si="1"/>
        <v>0.93564991195204827</v>
      </c>
      <c r="E45" s="2">
        <f t="shared" si="3"/>
        <v>-9.9334048903812519E-2</v>
      </c>
      <c r="G45"/>
      <c r="H45"/>
      <c r="I45"/>
      <c r="J45"/>
      <c r="K45"/>
      <c r="L45"/>
      <c r="M45"/>
      <c r="N45"/>
      <c r="O45"/>
      <c r="P45"/>
      <c r="Q45"/>
      <c r="R45"/>
    </row>
    <row r="46" spans="2:18" ht="18" customHeight="1" x14ac:dyDescent="0.45">
      <c r="B46" s="12">
        <f t="shared" si="2"/>
        <v>0.1171600000000001</v>
      </c>
      <c r="C46" s="2">
        <f t="shared" si="0"/>
        <v>0.43420012360166693</v>
      </c>
      <c r="D46" s="2">
        <f t="shared" si="1"/>
        <v>0.89408263365591212</v>
      </c>
      <c r="E46" s="2">
        <f t="shared" si="3"/>
        <v>-9.8458006978554363E-2</v>
      </c>
      <c r="G46"/>
      <c r="H46"/>
      <c r="I46"/>
      <c r="J46"/>
      <c r="K46"/>
      <c r="L46"/>
      <c r="M46"/>
      <c r="N46"/>
      <c r="O46"/>
      <c r="P46"/>
      <c r="Q46"/>
      <c r="R46"/>
    </row>
    <row r="47" spans="2:18" ht="18" customHeight="1" x14ac:dyDescent="0.45">
      <c r="B47" s="12">
        <f t="shared" si="2"/>
        <v>0.30858000000000008</v>
      </c>
      <c r="C47" s="2">
        <f t="shared" si="0"/>
        <v>0.3312724692814687</v>
      </c>
      <c r="D47" s="2">
        <f t="shared" si="1"/>
        <v>0.83591953782875605</v>
      </c>
      <c r="E47" s="2">
        <f t="shared" si="3"/>
        <v>-8.9032532739883111E-2</v>
      </c>
      <c r="G47"/>
      <c r="H47"/>
      <c r="I47"/>
      <c r="J47"/>
      <c r="K47"/>
      <c r="L47"/>
      <c r="M47"/>
      <c r="N47"/>
      <c r="O47"/>
      <c r="P47"/>
      <c r="Q47"/>
      <c r="R47"/>
    </row>
    <row r="48" spans="2:18" ht="18" customHeight="1" x14ac:dyDescent="0.45">
      <c r="B48" s="12">
        <f t="shared" si="2"/>
        <v>0.50000000000000011</v>
      </c>
      <c r="C48" s="2">
        <f t="shared" si="0"/>
        <v>0.23974795418698713</v>
      </c>
      <c r="D48" s="2">
        <f t="shared" si="1"/>
        <v>0.76025204581301287</v>
      </c>
      <c r="E48" s="2">
        <f t="shared" si="3"/>
        <v>-7.3044415100201807E-2</v>
      </c>
      <c r="G48"/>
      <c r="H48"/>
      <c r="I48"/>
      <c r="J48"/>
      <c r="K48"/>
      <c r="L48"/>
      <c r="M48"/>
      <c r="N48"/>
      <c r="O48"/>
      <c r="P48"/>
      <c r="Q48"/>
      <c r="R48"/>
    </row>
    <row r="49" spans="2:18" ht="18" customHeight="1" x14ac:dyDescent="0.45">
      <c r="B49" s="12">
        <f t="shared" si="2"/>
        <v>0.69142000000000015</v>
      </c>
      <c r="C49" s="2">
        <f t="shared" si="0"/>
        <v>0.16408046217124383</v>
      </c>
      <c r="D49" s="2">
        <f t="shared" si="1"/>
        <v>0.66872753071853119</v>
      </c>
      <c r="E49" s="2">
        <f t="shared" si="3"/>
        <v>-5.4063650348930424E-2</v>
      </c>
      <c r="G49"/>
      <c r="H49"/>
      <c r="I49"/>
      <c r="J49"/>
      <c r="K49"/>
      <c r="L49"/>
      <c r="M49"/>
      <c r="N49"/>
      <c r="O49"/>
      <c r="P49"/>
      <c r="Q49"/>
      <c r="R49"/>
    </row>
    <row r="50" spans="2:18" ht="18" customHeight="1" x14ac:dyDescent="0.45">
      <c r="B50" s="12">
        <f t="shared" si="2"/>
        <v>0.88284000000000018</v>
      </c>
      <c r="C50" s="2">
        <f t="shared" si="0"/>
        <v>0.10591736634408777</v>
      </c>
      <c r="D50" s="2">
        <f t="shared" si="1"/>
        <v>0.56579987639833296</v>
      </c>
      <c r="E50" s="2">
        <f t="shared" si="3"/>
        <v>-3.5901967940694335E-2</v>
      </c>
      <c r="G50"/>
      <c r="H50"/>
      <c r="I50"/>
      <c r="J50"/>
      <c r="K50"/>
      <c r="L50"/>
      <c r="M50"/>
      <c r="N50"/>
      <c r="O50"/>
      <c r="P50"/>
      <c r="Q50"/>
      <c r="R50"/>
    </row>
    <row r="51" spans="2:18" ht="18" customHeight="1" x14ac:dyDescent="0.45">
      <c r="B51" s="12">
        <f t="shared" si="2"/>
        <v>1.0742600000000002</v>
      </c>
      <c r="C51" s="2">
        <f t="shared" si="0"/>
        <v>6.4350088047951726E-2</v>
      </c>
      <c r="D51" s="2">
        <f t="shared" si="1"/>
        <v>0.4581797685143798</v>
      </c>
      <c r="E51" s="2">
        <f>(C51-C50)*(D51+D50)/2</f>
        <v>-2.128202343483265E-2</v>
      </c>
      <c r="G51"/>
      <c r="H51"/>
      <c r="I51"/>
      <c r="J51"/>
      <c r="K51"/>
      <c r="L51"/>
      <c r="M51"/>
      <c r="N51"/>
      <c r="O51"/>
      <c r="P51"/>
      <c r="Q51"/>
      <c r="R51"/>
    </row>
    <row r="52" spans="2:18" ht="18" customHeight="1" x14ac:dyDescent="0.45">
      <c r="B52" s="12">
        <f t="shared" si="2"/>
        <v>1.2656800000000001</v>
      </c>
      <c r="C52" s="2">
        <f t="shared" si="0"/>
        <v>3.6730252415919318E-2</v>
      </c>
      <c r="D52" s="2">
        <f t="shared" si="1"/>
        <v>0.3535581238808434</v>
      </c>
      <c r="E52" s="2">
        <f t="shared" si="3"/>
        <v>-1.1210033582124237E-2</v>
      </c>
      <c r="G52"/>
      <c r="H52"/>
      <c r="I52"/>
      <c r="J52"/>
      <c r="K52"/>
      <c r="L52"/>
      <c r="M52"/>
      <c r="N52"/>
      <c r="O52"/>
      <c r="P52"/>
      <c r="Q52"/>
      <c r="R52"/>
    </row>
    <row r="53" spans="2:18" ht="18" customHeight="1" x14ac:dyDescent="0.45">
      <c r="B53" s="12">
        <f t="shared" si="2"/>
        <v>1.4571000000000001</v>
      </c>
      <c r="C53" s="2">
        <f t="shared" si="0"/>
        <v>1.9667250383379353E-2</v>
      </c>
      <c r="D53" s="2">
        <f t="shared" si="1"/>
        <v>0.2589961793194766</v>
      </c>
      <c r="E53" s="2">
        <f t="shared" si="3"/>
        <v>-5.2260076602740806E-3</v>
      </c>
      <c r="G53"/>
      <c r="H53"/>
      <c r="I53"/>
      <c r="J53"/>
      <c r="K53"/>
      <c r="L53"/>
      <c r="M53"/>
      <c r="N53"/>
      <c r="O53"/>
      <c r="P53"/>
      <c r="Q53"/>
      <c r="R53"/>
    </row>
    <row r="54" spans="2:18" ht="18" customHeight="1" x14ac:dyDescent="0.45">
      <c r="B54" s="12">
        <f t="shared" si="2"/>
        <v>1.64852</v>
      </c>
      <c r="C54" s="2">
        <f t="shared" si="0"/>
        <v>9.8666208103570519E-3</v>
      </c>
      <c r="D54" s="2">
        <f t="shared" si="1"/>
        <v>0.17953082315139668</v>
      </c>
      <c r="E54" s="2">
        <f t="shared" si="3"/>
        <v>-2.1489203544924323E-3</v>
      </c>
      <c r="G54"/>
      <c r="H54"/>
      <c r="I54"/>
      <c r="J54"/>
      <c r="K54"/>
      <c r="L54"/>
      <c r="M54"/>
      <c r="N54"/>
      <c r="O54"/>
      <c r="P54"/>
      <c r="Q54"/>
      <c r="R54"/>
    </row>
    <row r="55" spans="2:18" ht="18" customHeight="1" x14ac:dyDescent="0.45">
      <c r="B55" s="12">
        <f t="shared" si="2"/>
        <v>1.8399399999999999</v>
      </c>
      <c r="C55" s="2">
        <f t="shared" si="0"/>
        <v>4.6328353440759917E-3</v>
      </c>
      <c r="D55" s="2">
        <f t="shared" si="1"/>
        <v>0.11744311693395093</v>
      </c>
      <c r="E55" s="2">
        <f t="shared" si="3"/>
        <v>-7.7714894574145734E-4</v>
      </c>
      <c r="G55"/>
      <c r="H55"/>
      <c r="I55"/>
      <c r="J55"/>
      <c r="K55"/>
      <c r="L55"/>
      <c r="M55"/>
      <c r="N55"/>
      <c r="O55"/>
      <c r="P55"/>
      <c r="Q55"/>
      <c r="R55"/>
    </row>
    <row r="56" spans="2:18" ht="18" customHeight="1" x14ac:dyDescent="0.45">
      <c r="B56" s="12">
        <f t="shared" si="2"/>
        <v>2.0313599999999998</v>
      </c>
      <c r="C56" s="2">
        <f t="shared" si="0"/>
        <v>2.0342295422726142E-3</v>
      </c>
      <c r="D56" s="2">
        <f t="shared" si="1"/>
        <v>7.23407443137426E-2</v>
      </c>
      <c r="E56" s="2">
        <f t="shared" si="3"/>
        <v>-2.4658672146345178E-4</v>
      </c>
      <c r="G56"/>
      <c r="H56"/>
      <c r="I56"/>
      <c r="J56"/>
      <c r="K56"/>
      <c r="L56"/>
      <c r="M56"/>
      <c r="N56"/>
      <c r="O56"/>
      <c r="P56"/>
      <c r="Q56"/>
      <c r="R56"/>
    </row>
    <row r="57" spans="2:18" ht="18" customHeight="1" x14ac:dyDescent="0.45">
      <c r="B57" s="12">
        <f t="shared" si="2"/>
        <v>2.2227799999999998</v>
      </c>
      <c r="C57" s="2">
        <f t="shared" si="0"/>
        <v>8.3465710761942979E-4</v>
      </c>
      <c r="D57" s="2">
        <f t="shared" si="1"/>
        <v>4.1878724045906757E-2</v>
      </c>
      <c r="E57" s="2">
        <f t="shared" si="3"/>
        <v>-6.8507262872488466E-5</v>
      </c>
      <c r="G57"/>
      <c r="H57"/>
      <c r="I57"/>
      <c r="J57"/>
      <c r="K57"/>
      <c r="L57"/>
      <c r="M57"/>
      <c r="N57"/>
      <c r="O57"/>
      <c r="P57"/>
      <c r="Q57"/>
      <c r="R57"/>
    </row>
    <row r="58" spans="2:18" ht="18" customHeight="1" x14ac:dyDescent="0.45">
      <c r="B58" s="12">
        <f>MAX($B$4,$B$5)+2*MAX($C$4,$C$5)</f>
        <v>2.4142000000000001</v>
      </c>
      <c r="C58" s="2">
        <f t="shared" si="0"/>
        <v>3.1981615041587474E-4</v>
      </c>
      <c r="D58" s="2">
        <f t="shared" si="1"/>
        <v>2.2750131948179209E-2</v>
      </c>
      <c r="E58" s="13">
        <f t="shared" si="3"/>
        <v>-1.6636791041482966E-5</v>
      </c>
      <c r="G58"/>
      <c r="H58"/>
      <c r="I58"/>
      <c r="J58"/>
      <c r="K58"/>
      <c r="L58"/>
      <c r="M58"/>
      <c r="N58"/>
      <c r="O58"/>
      <c r="P58"/>
      <c r="Q58"/>
      <c r="R58"/>
    </row>
    <row r="59" spans="2:18" ht="18" customHeight="1" x14ac:dyDescent="0.45">
      <c r="E59" s="2">
        <f>SUM(E39:E58)</f>
        <v>-0.81712328315924732</v>
      </c>
      <c r="G59"/>
      <c r="H59"/>
      <c r="I59"/>
      <c r="J59"/>
      <c r="K59"/>
      <c r="L59"/>
      <c r="M59"/>
      <c r="N59"/>
      <c r="O59"/>
      <c r="P59"/>
      <c r="Q59"/>
      <c r="R59"/>
    </row>
    <row r="60" spans="2:18" ht="18" customHeight="1" x14ac:dyDescent="0.45">
      <c r="G60"/>
      <c r="H60"/>
      <c r="I60"/>
      <c r="J60"/>
      <c r="K60"/>
      <c r="L60"/>
      <c r="M60"/>
      <c r="N60"/>
      <c r="O60"/>
      <c r="P60"/>
      <c r="Q60"/>
      <c r="R60"/>
    </row>
    <row r="61" spans="2:18" ht="18" customHeight="1" x14ac:dyDescent="0.45">
      <c r="B61" s="11"/>
      <c r="G61"/>
      <c r="H61"/>
      <c r="I61"/>
      <c r="J61"/>
      <c r="K61"/>
      <c r="L61"/>
      <c r="M61"/>
      <c r="N61"/>
      <c r="O61"/>
      <c r="P61"/>
      <c r="Q61"/>
      <c r="R61"/>
    </row>
    <row r="62" spans="2:18" ht="18" customHeight="1" x14ac:dyDescent="0.45">
      <c r="B62" s="11"/>
      <c r="G62"/>
      <c r="H62"/>
      <c r="I62"/>
      <c r="J62"/>
      <c r="K62"/>
      <c r="L62"/>
      <c r="M62"/>
      <c r="N62"/>
      <c r="O62"/>
      <c r="P62"/>
      <c r="Q62"/>
      <c r="R62"/>
    </row>
    <row r="63" spans="2:18" ht="18" customHeight="1" x14ac:dyDescent="0.45">
      <c r="B63" s="11"/>
      <c r="G63"/>
      <c r="H63"/>
      <c r="I63"/>
      <c r="J63"/>
      <c r="K63"/>
      <c r="L63"/>
      <c r="M63"/>
      <c r="N63"/>
      <c r="O63"/>
      <c r="P63"/>
      <c r="Q63"/>
      <c r="R63"/>
    </row>
    <row r="64" spans="2:18" ht="18" customHeight="1" x14ac:dyDescent="0.45">
      <c r="B64" s="11"/>
      <c r="G64"/>
      <c r="H64"/>
      <c r="I64"/>
      <c r="J64"/>
      <c r="K64"/>
      <c r="L64"/>
      <c r="M64"/>
      <c r="N64"/>
      <c r="O64"/>
      <c r="P64"/>
      <c r="Q64"/>
      <c r="R64"/>
    </row>
    <row r="65" spans="2:18" ht="18" customHeight="1" x14ac:dyDescent="0.45">
      <c r="B65" s="11"/>
      <c r="G65"/>
      <c r="H65"/>
      <c r="I65"/>
      <c r="J65"/>
      <c r="K65"/>
      <c r="L65"/>
      <c r="M65"/>
      <c r="N65"/>
      <c r="O65"/>
      <c r="P65"/>
      <c r="Q65"/>
      <c r="R65"/>
    </row>
    <row r="66" spans="2:18" ht="18" customHeight="1" x14ac:dyDescent="0.45">
      <c r="B66" s="11"/>
      <c r="G66"/>
      <c r="H66"/>
      <c r="I66"/>
      <c r="J66"/>
      <c r="K66"/>
      <c r="L66"/>
      <c r="M66"/>
      <c r="N66"/>
      <c r="O66"/>
      <c r="P66"/>
      <c r="Q66"/>
      <c r="R66"/>
    </row>
    <row r="67" spans="2:18" ht="18" customHeight="1" x14ac:dyDescent="0.45">
      <c r="B67" s="11"/>
      <c r="G67"/>
      <c r="H67"/>
      <c r="I67"/>
      <c r="J67"/>
      <c r="K67"/>
      <c r="L67"/>
      <c r="M67"/>
      <c r="N67"/>
      <c r="O67"/>
      <c r="P67"/>
      <c r="Q67"/>
      <c r="R67"/>
    </row>
    <row r="68" spans="2:18" ht="18" customHeight="1" x14ac:dyDescent="0.45">
      <c r="B68" s="11"/>
      <c r="G68"/>
      <c r="H68"/>
      <c r="I68"/>
      <c r="J68"/>
      <c r="K68"/>
      <c r="L68"/>
      <c r="M68"/>
      <c r="N68"/>
      <c r="O68"/>
      <c r="P68"/>
      <c r="Q68"/>
      <c r="R68"/>
    </row>
    <row r="69" spans="2:18" ht="18" customHeight="1" x14ac:dyDescent="0.45">
      <c r="B69" s="11"/>
      <c r="G69"/>
      <c r="H69"/>
      <c r="I69"/>
      <c r="J69"/>
      <c r="K69"/>
      <c r="L69"/>
      <c r="M69"/>
      <c r="N69"/>
      <c r="O69"/>
      <c r="P69"/>
      <c r="Q69"/>
      <c r="R69"/>
    </row>
    <row r="70" spans="2:18" ht="18" customHeight="1" x14ac:dyDescent="0.45">
      <c r="B70" s="11"/>
      <c r="E70"/>
      <c r="G70"/>
      <c r="H70"/>
      <c r="I70"/>
      <c r="J70"/>
      <c r="K70"/>
      <c r="L70"/>
      <c r="M70"/>
      <c r="N70"/>
      <c r="O70"/>
      <c r="P70"/>
      <c r="Q70"/>
      <c r="R70"/>
    </row>
    <row r="71" spans="2:18" ht="18" customHeight="1" x14ac:dyDescent="0.45">
      <c r="B71" s="11"/>
      <c r="G71"/>
      <c r="H71"/>
      <c r="I71"/>
      <c r="J71"/>
      <c r="K71"/>
      <c r="L71"/>
      <c r="M71"/>
      <c r="N71"/>
      <c r="O71"/>
      <c r="P71"/>
      <c r="Q71"/>
      <c r="R71"/>
    </row>
    <row r="72" spans="2:18" ht="18" customHeight="1" x14ac:dyDescent="0.45">
      <c r="G72"/>
      <c r="H72"/>
      <c r="I72"/>
      <c r="J72"/>
      <c r="K72"/>
      <c r="L72"/>
      <c r="M72"/>
      <c r="N72"/>
      <c r="O72"/>
      <c r="P72"/>
      <c r="Q72"/>
      <c r="R72"/>
    </row>
    <row r="73" spans="2:18" ht="18" customHeight="1" x14ac:dyDescent="0.45">
      <c r="B73" s="7" t="s">
        <v>18</v>
      </c>
      <c r="C73" s="7" t="s">
        <v>20</v>
      </c>
      <c r="D73" s="7" t="s">
        <v>21</v>
      </c>
      <c r="E73" s="7" t="s">
        <v>23</v>
      </c>
      <c r="G73"/>
      <c r="H73"/>
      <c r="I73"/>
      <c r="J73"/>
      <c r="K73"/>
      <c r="L73"/>
      <c r="M73"/>
      <c r="N73"/>
      <c r="O73"/>
      <c r="P73"/>
      <c r="Q73"/>
      <c r="R73"/>
    </row>
    <row r="74" spans="2:18" ht="18" customHeight="1" x14ac:dyDescent="0.45">
      <c r="B74" s="12">
        <f>MIN($B$4,$B$5)-2*MAX($C$4,$C$5)</f>
        <v>-1.4141999999999999</v>
      </c>
      <c r="C74" s="2">
        <f>1/(1+IF($B$4&lt;$B$5,1-NORMDIST(B74,$B$5,$C$5,TRUE),NORMDIST(B74,$B$5,$C$5,TRUE))*$D$5/((1-IF($B$4&lt;$B$5,NORMDIST(B74,$B$4,$C$4,TRUE),1-NORMDIST(B74,$B$4,$C$4,TRUE)))*$D$4))</f>
        <v>1.3862889896806972E-2</v>
      </c>
      <c r="D74" s="2">
        <f>1/(1+(1-IF($B$4&lt;$B$5,1-NORMDIST(B74,$B$5,$C$5,TRUE),NORMDIST(B74,$B$5,$C$5,TRUE)))*$D$5/(IF($B$4&lt;$B$5,NORMDIST(B74,$B$4,$C$4,TRUE),1-NORMDIST(B74,$B$4,$C$4,TRUE))*$D$4))</f>
        <v>0.50567301705393919</v>
      </c>
      <c r="E74" s="14">
        <f>1-C74</f>
        <v>0.98613711010319305</v>
      </c>
      <c r="G74"/>
      <c r="H74"/>
      <c r="I74"/>
      <c r="J74"/>
      <c r="K74"/>
      <c r="L74"/>
      <c r="M74"/>
      <c r="N74"/>
      <c r="O74"/>
      <c r="P74"/>
      <c r="Q74"/>
      <c r="R74"/>
    </row>
    <row r="75" spans="2:18" ht="18" customHeight="1" x14ac:dyDescent="0.45">
      <c r="B75" s="12">
        <f>B74+($B$58-$B$38)/20</f>
        <v>-1.22278</v>
      </c>
      <c r="C75" s="2">
        <f t="shared" ref="C75:C94" si="4">1/(1+IF($B$4&lt;$B$5,1-NORMDIST(B75,$B$5,$C$5,TRUE),NORMDIST(B75,$B$5,$C$5,TRUE))*$D$5/((1-IF($B$4&lt;$B$5,NORMDIST(B75,$B$4,$C$4,TRUE),1-NORMDIST(B75,$B$4,$C$4,TRUE)))*$D$4))</f>
        <v>1.9540881219854582E-2</v>
      </c>
      <c r="D75" s="2">
        <f t="shared" ref="D75:D94" si="5">1/(1+(1-IF($B$4&lt;$B$5,1-NORMDIST(B75,$B$5,$C$5,TRUE),NORMDIST(B75,$B$5,$C$5,TRUE)))*$D$5/(IF($B$4&lt;$B$5,NORMDIST(B75,$B$4,$C$4,TRUE),1-NORMDIST(B75,$B$4,$C$4,TRUE))*$D$4))</f>
        <v>0.5104849403615902</v>
      </c>
      <c r="E75" s="14">
        <f t="shared" ref="E75:E94" si="6">1-C75</f>
        <v>0.98045911878014547</v>
      </c>
      <c r="G75"/>
      <c r="H75"/>
      <c r="I75"/>
      <c r="J75"/>
      <c r="K75"/>
      <c r="L75"/>
      <c r="M75"/>
      <c r="N75"/>
      <c r="O75"/>
      <c r="P75"/>
      <c r="Q75"/>
      <c r="R75"/>
    </row>
    <row r="76" spans="2:18" ht="18" customHeight="1" x14ac:dyDescent="0.45">
      <c r="B76" s="12">
        <f t="shared" ref="B76:B93" si="7">B75+($B$58-$B$38)/20</f>
        <v>-1.0313600000000001</v>
      </c>
      <c r="C76" s="2">
        <f t="shared" si="4"/>
        <v>2.7350995056626734E-2</v>
      </c>
      <c r="D76" s="2">
        <f t="shared" si="5"/>
        <v>0.51825550504821205</v>
      </c>
      <c r="E76" s="14">
        <f t="shared" si="6"/>
        <v>0.97264900494337325</v>
      </c>
      <c r="G76"/>
      <c r="H76"/>
      <c r="I76"/>
      <c r="J76"/>
      <c r="K76"/>
      <c r="L76"/>
      <c r="M76"/>
      <c r="N76"/>
      <c r="O76"/>
      <c r="P76"/>
      <c r="Q76"/>
      <c r="R76"/>
    </row>
    <row r="77" spans="2:18" ht="18" customHeight="1" x14ac:dyDescent="0.45">
      <c r="B77" s="12">
        <f t="shared" si="7"/>
        <v>-0.83994000000000002</v>
      </c>
      <c r="C77" s="2">
        <f t="shared" si="4"/>
        <v>3.7950433788341467E-2</v>
      </c>
      <c r="D77" s="2">
        <f t="shared" si="5"/>
        <v>0.53003590100641196</v>
      </c>
      <c r="E77" s="14">
        <f t="shared" si="6"/>
        <v>0.96204956621165849</v>
      </c>
      <c r="G77"/>
      <c r="H77"/>
      <c r="I77"/>
      <c r="J77"/>
      <c r="K77"/>
      <c r="L77"/>
      <c r="M77"/>
      <c r="N77"/>
      <c r="O77"/>
      <c r="P77"/>
      <c r="Q77"/>
      <c r="R77"/>
    </row>
    <row r="78" spans="2:18" ht="18" customHeight="1" x14ac:dyDescent="0.45">
      <c r="B78" s="12">
        <f t="shared" si="7"/>
        <v>-0.64851999999999999</v>
      </c>
      <c r="C78" s="2">
        <f t="shared" si="4"/>
        <v>5.2094793910468423E-2</v>
      </c>
      <c r="D78" s="2">
        <f t="shared" si="5"/>
        <v>0.54685296664782124</v>
      </c>
      <c r="E78" s="14">
        <f t="shared" si="6"/>
        <v>0.94790520608953155</v>
      </c>
      <c r="G78"/>
      <c r="H78"/>
      <c r="I78"/>
      <c r="J78"/>
      <c r="K78"/>
      <c r="L78"/>
      <c r="M78"/>
      <c r="N78"/>
      <c r="O78"/>
      <c r="P78"/>
      <c r="Q78"/>
      <c r="R78"/>
    </row>
    <row r="79" spans="2:18" ht="18" customHeight="1" x14ac:dyDescent="0.45">
      <c r="B79" s="12">
        <f t="shared" si="7"/>
        <v>-0.45709999999999995</v>
      </c>
      <c r="C79" s="2">
        <f t="shared" si="4"/>
        <v>7.0577077172813502E-2</v>
      </c>
      <c r="D79" s="2">
        <f t="shared" si="5"/>
        <v>0.56951834204474694</v>
      </c>
      <c r="E79" s="14">
        <f t="shared" si="6"/>
        <v>0.92942292282718653</v>
      </c>
      <c r="G79"/>
      <c r="H79"/>
      <c r="I79"/>
      <c r="J79"/>
      <c r="K79"/>
      <c r="L79"/>
      <c r="M79"/>
      <c r="N79"/>
      <c r="O79"/>
      <c r="P79"/>
      <c r="Q79"/>
      <c r="R79"/>
    </row>
    <row r="80" spans="2:18" ht="18" customHeight="1" x14ac:dyDescent="0.45">
      <c r="B80" s="12">
        <f t="shared" si="7"/>
        <v>-0.26567999999999992</v>
      </c>
      <c r="C80" s="2">
        <f t="shared" si="4"/>
        <v>9.4110546576951615E-2</v>
      </c>
      <c r="D80" s="2">
        <f t="shared" si="5"/>
        <v>0.59841137592584526</v>
      </c>
      <c r="E80" s="14">
        <f t="shared" si="6"/>
        <v>0.90588945342304839</v>
      </c>
      <c r="G80"/>
      <c r="H80"/>
      <c r="I80"/>
      <c r="J80"/>
      <c r="K80"/>
      <c r="L80"/>
      <c r="M80"/>
      <c r="N80"/>
      <c r="O80"/>
      <c r="P80"/>
      <c r="Q80"/>
      <c r="R80"/>
    </row>
    <row r="81" spans="2:18" ht="18" customHeight="1" x14ac:dyDescent="0.45">
      <c r="B81" s="12">
        <f t="shared" si="7"/>
        <v>-7.4259999999999909E-2</v>
      </c>
      <c r="C81" s="2">
        <f t="shared" si="4"/>
        <v>0.12315102618499946</v>
      </c>
      <c r="D81" s="2">
        <f t="shared" si="5"/>
        <v>0.63327838881065124</v>
      </c>
      <c r="E81" s="14">
        <f t="shared" si="6"/>
        <v>0.87684897381500049</v>
      </c>
      <c r="G81"/>
      <c r="H81"/>
      <c r="I81"/>
      <c r="J81"/>
      <c r="K81"/>
      <c r="L81"/>
      <c r="M81"/>
      <c r="N81"/>
      <c r="O81"/>
      <c r="P81"/>
      <c r="Q81"/>
      <c r="R81"/>
    </row>
    <row r="82" spans="2:18" ht="18" customHeight="1" x14ac:dyDescent="0.45">
      <c r="B82" s="12">
        <f t="shared" si="7"/>
        <v>0.1171600000000001</v>
      </c>
      <c r="C82" s="2">
        <f t="shared" si="4"/>
        <v>0.15768147608011207</v>
      </c>
      <c r="D82" s="2">
        <f t="shared" si="5"/>
        <v>0.67311167653931436</v>
      </c>
      <c r="E82" s="14">
        <f t="shared" si="6"/>
        <v>0.84231852391988793</v>
      </c>
      <c r="G82"/>
      <c r="H82"/>
      <c r="I82"/>
      <c r="J82"/>
      <c r="K82"/>
      <c r="L82"/>
      <c r="M82"/>
      <c r="N82"/>
      <c r="O82"/>
      <c r="P82"/>
      <c r="Q82"/>
      <c r="R82"/>
    </row>
    <row r="83" spans="2:18" ht="18" customHeight="1" x14ac:dyDescent="0.45">
      <c r="B83" s="12">
        <f t="shared" si="7"/>
        <v>0.30858000000000008</v>
      </c>
      <c r="C83" s="2">
        <f t="shared" si="4"/>
        <v>0.19702075817247891</v>
      </c>
      <c r="D83" s="2">
        <f t="shared" si="5"/>
        <v>0.71617997102152475</v>
      </c>
      <c r="E83" s="14">
        <f t="shared" si="6"/>
        <v>0.80297924182752112</v>
      </c>
      <c r="G83"/>
      <c r="H83"/>
      <c r="I83"/>
      <c r="J83"/>
      <c r="K83"/>
      <c r="L83"/>
      <c r="M83"/>
      <c r="N83"/>
      <c r="O83"/>
      <c r="P83"/>
      <c r="Q83"/>
      <c r="R83"/>
    </row>
    <row r="84" spans="2:18" ht="18" customHeight="1" x14ac:dyDescent="0.45">
      <c r="B84" s="12">
        <f t="shared" si="7"/>
        <v>0.50000000000000011</v>
      </c>
      <c r="C84" s="2">
        <f t="shared" si="4"/>
        <v>0.23974795418698713</v>
      </c>
      <c r="D84" s="2">
        <f t="shared" si="5"/>
        <v>0.76025204581301298</v>
      </c>
      <c r="E84" s="14">
        <f t="shared" si="6"/>
        <v>0.76025204581301287</v>
      </c>
      <c r="G84"/>
      <c r="H84"/>
      <c r="I84"/>
      <c r="J84"/>
      <c r="K84"/>
      <c r="L84"/>
      <c r="M84"/>
      <c r="N84"/>
      <c r="O84"/>
      <c r="P84"/>
      <c r="Q84"/>
      <c r="R84"/>
    </row>
    <row r="85" spans="2:18" ht="18" customHeight="1" x14ac:dyDescent="0.45">
      <c r="B85" s="12">
        <f t="shared" si="7"/>
        <v>0.69142000000000015</v>
      </c>
      <c r="C85" s="2">
        <f t="shared" si="4"/>
        <v>0.2838200289784753</v>
      </c>
      <c r="D85" s="2">
        <f t="shared" si="5"/>
        <v>0.80297924182752123</v>
      </c>
      <c r="E85" s="14">
        <f t="shared" si="6"/>
        <v>0.71617997102152464</v>
      </c>
      <c r="G85"/>
      <c r="H85"/>
      <c r="I85"/>
      <c r="J85"/>
      <c r="K85"/>
      <c r="L85"/>
      <c r="M85"/>
      <c r="N85"/>
      <c r="O85"/>
      <c r="P85"/>
      <c r="Q85"/>
      <c r="R85"/>
    </row>
    <row r="86" spans="2:18" ht="18" customHeight="1" x14ac:dyDescent="0.45">
      <c r="B86" s="12">
        <f t="shared" si="7"/>
        <v>0.88284000000000018</v>
      </c>
      <c r="C86" s="2">
        <f t="shared" si="4"/>
        <v>0.32688832346068575</v>
      </c>
      <c r="D86" s="2">
        <f t="shared" si="5"/>
        <v>0.84231852391988815</v>
      </c>
      <c r="E86" s="14">
        <f t="shared" si="6"/>
        <v>0.67311167653931425</v>
      </c>
      <c r="G86"/>
      <c r="H86"/>
      <c r="I86"/>
      <c r="J86"/>
      <c r="K86"/>
      <c r="L86"/>
      <c r="M86"/>
      <c r="N86"/>
      <c r="O86"/>
      <c r="P86"/>
      <c r="Q86"/>
      <c r="R86"/>
    </row>
    <row r="87" spans="2:18" ht="18" customHeight="1" x14ac:dyDescent="0.45">
      <c r="B87" s="12">
        <f t="shared" si="7"/>
        <v>1.0742600000000002</v>
      </c>
      <c r="C87" s="2">
        <f t="shared" si="4"/>
        <v>0.36672161118934893</v>
      </c>
      <c r="D87" s="2">
        <f t="shared" si="5"/>
        <v>0.87684897381500049</v>
      </c>
      <c r="E87" s="14">
        <f t="shared" si="6"/>
        <v>0.63327838881065102</v>
      </c>
      <c r="G87"/>
      <c r="H87"/>
      <c r="I87"/>
      <c r="J87"/>
      <c r="K87"/>
      <c r="L87"/>
      <c r="M87"/>
      <c r="N87"/>
      <c r="O87"/>
      <c r="P87"/>
      <c r="Q87"/>
      <c r="R87"/>
    </row>
    <row r="88" spans="2:18" ht="18" customHeight="1" x14ac:dyDescent="0.45">
      <c r="B88" s="12">
        <f t="shared" si="7"/>
        <v>1.2656800000000001</v>
      </c>
      <c r="C88" s="2">
        <f t="shared" si="4"/>
        <v>0.40158862407415469</v>
      </c>
      <c r="D88" s="2">
        <f t="shared" si="5"/>
        <v>0.90588945342304839</v>
      </c>
      <c r="E88" s="14">
        <f t="shared" si="6"/>
        <v>0.59841137592584537</v>
      </c>
      <c r="G88"/>
      <c r="H88"/>
      <c r="I88"/>
      <c r="J88"/>
      <c r="K88"/>
      <c r="L88"/>
      <c r="M88"/>
      <c r="N88"/>
      <c r="O88"/>
      <c r="P88"/>
      <c r="Q88"/>
      <c r="R88"/>
    </row>
    <row r="89" spans="2:18" ht="18" customHeight="1" x14ac:dyDescent="0.45">
      <c r="B89" s="12">
        <f t="shared" si="7"/>
        <v>1.4571000000000001</v>
      </c>
      <c r="C89" s="2">
        <f t="shared" si="4"/>
        <v>0.43048165795525295</v>
      </c>
      <c r="D89" s="2">
        <f t="shared" si="5"/>
        <v>0.92942292282718664</v>
      </c>
      <c r="E89" s="14">
        <f t="shared" si="6"/>
        <v>0.56951834204474705</v>
      </c>
      <c r="G89"/>
      <c r="H89"/>
      <c r="I89"/>
      <c r="J89"/>
      <c r="K89"/>
      <c r="L89"/>
      <c r="M89"/>
      <c r="N89"/>
      <c r="O89"/>
      <c r="P89"/>
      <c r="Q89"/>
      <c r="R89"/>
    </row>
    <row r="90" spans="2:18" ht="18" customHeight="1" x14ac:dyDescent="0.45">
      <c r="B90" s="12">
        <f t="shared" si="7"/>
        <v>1.64852</v>
      </c>
      <c r="C90" s="2">
        <f t="shared" si="4"/>
        <v>0.45314703335217871</v>
      </c>
      <c r="D90" s="2">
        <f t="shared" si="5"/>
        <v>0.94790520608953166</v>
      </c>
      <c r="E90" s="14">
        <f t="shared" si="6"/>
        <v>0.54685296664782124</v>
      </c>
      <c r="G90"/>
      <c r="H90"/>
      <c r="I90"/>
      <c r="J90"/>
      <c r="K90"/>
      <c r="L90"/>
      <c r="M90"/>
      <c r="N90"/>
      <c r="O90"/>
      <c r="P90"/>
      <c r="Q90"/>
      <c r="R90"/>
    </row>
    <row r="91" spans="2:18" ht="18" customHeight="1" x14ac:dyDescent="0.45">
      <c r="B91" s="12">
        <f t="shared" si="7"/>
        <v>1.8399399999999999</v>
      </c>
      <c r="C91" s="2">
        <f t="shared" si="4"/>
        <v>0.4699640989935881</v>
      </c>
      <c r="D91" s="2">
        <f t="shared" si="5"/>
        <v>0.96204956621165849</v>
      </c>
      <c r="E91" s="14">
        <f t="shared" si="6"/>
        <v>0.53003590100641196</v>
      </c>
      <c r="G91"/>
      <c r="H91"/>
      <c r="I91"/>
      <c r="J91"/>
      <c r="K91"/>
      <c r="L91"/>
      <c r="M91"/>
      <c r="N91"/>
      <c r="O91"/>
      <c r="P91"/>
      <c r="Q91"/>
      <c r="R91"/>
    </row>
    <row r="92" spans="2:18" ht="18" customHeight="1" x14ac:dyDescent="0.45">
      <c r="B92" s="12">
        <f t="shared" si="7"/>
        <v>2.0313599999999998</v>
      </c>
      <c r="C92" s="2">
        <f t="shared" si="4"/>
        <v>0.48174449495178789</v>
      </c>
      <c r="D92" s="2">
        <f t="shared" si="5"/>
        <v>0.97264900494337325</v>
      </c>
      <c r="E92" s="14">
        <f t="shared" si="6"/>
        <v>0.51825550504821205</v>
      </c>
      <c r="G92"/>
      <c r="H92"/>
      <c r="I92"/>
      <c r="J92"/>
      <c r="K92"/>
      <c r="L92"/>
      <c r="M92"/>
      <c r="N92"/>
      <c r="O92"/>
      <c r="P92"/>
      <c r="Q92"/>
      <c r="R92"/>
    </row>
    <row r="93" spans="2:18" ht="18" customHeight="1" x14ac:dyDescent="0.45">
      <c r="B93" s="12">
        <f t="shared" si="7"/>
        <v>2.2227799999999998</v>
      </c>
      <c r="C93" s="2">
        <f t="shared" si="4"/>
        <v>0.4895150596384098</v>
      </c>
      <c r="D93" s="2">
        <f t="shared" si="5"/>
        <v>0.98045911878014536</v>
      </c>
      <c r="E93" s="14">
        <f t="shared" si="6"/>
        <v>0.5104849403615902</v>
      </c>
      <c r="G93"/>
      <c r="H93"/>
      <c r="I93"/>
      <c r="J93"/>
      <c r="K93"/>
      <c r="L93"/>
      <c r="M93"/>
      <c r="N93"/>
      <c r="O93"/>
      <c r="P93"/>
      <c r="Q93"/>
      <c r="R93"/>
    </row>
    <row r="94" spans="2:18" ht="18" customHeight="1" x14ac:dyDescent="0.45">
      <c r="B94" s="12">
        <f>MAX($B$4,$B$5)+2*MAX($C$4,$C$5)</f>
        <v>2.4142000000000001</v>
      </c>
      <c r="C94" s="2">
        <f t="shared" si="4"/>
        <v>0.4943269829460607</v>
      </c>
      <c r="D94" s="2">
        <f t="shared" si="5"/>
        <v>0.98613711010319294</v>
      </c>
      <c r="E94" s="14">
        <f t="shared" si="6"/>
        <v>0.5056730170539393</v>
      </c>
      <c r="G94"/>
      <c r="H94"/>
      <c r="I94"/>
      <c r="J94"/>
      <c r="K94"/>
      <c r="L94"/>
      <c r="M94"/>
      <c r="N94"/>
      <c r="O94"/>
      <c r="P94"/>
      <c r="Q94"/>
      <c r="R94"/>
    </row>
    <row r="95" spans="2:18" ht="18" customHeight="1" x14ac:dyDescent="0.45">
      <c r="E95" s="2"/>
      <c r="G95"/>
      <c r="H95"/>
      <c r="I95"/>
      <c r="J95"/>
      <c r="K95"/>
      <c r="L95"/>
      <c r="M95"/>
      <c r="N95"/>
      <c r="O95"/>
      <c r="P95"/>
      <c r="Q95"/>
      <c r="R95"/>
    </row>
    <row r="96" spans="2:18" ht="18" customHeight="1" x14ac:dyDescent="0.45">
      <c r="G96"/>
      <c r="H96"/>
      <c r="I96"/>
      <c r="J96"/>
      <c r="K96"/>
      <c r="L96"/>
      <c r="M96"/>
      <c r="N96"/>
      <c r="O96"/>
      <c r="P96"/>
      <c r="Q96"/>
      <c r="R96"/>
    </row>
  </sheetData>
  <mergeCells count="7">
    <mergeCell ref="C16:D16"/>
    <mergeCell ref="B15:E15"/>
    <mergeCell ref="A1:F1"/>
    <mergeCell ref="C30:D30"/>
    <mergeCell ref="B22:E22"/>
    <mergeCell ref="C23:D23"/>
    <mergeCell ref="B29:E29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60"/>
  <sheetViews>
    <sheetView topLeftCell="B1" workbookViewId="0">
      <selection activeCell="F17" sqref="F17"/>
    </sheetView>
  </sheetViews>
  <sheetFormatPr baseColWidth="10" defaultColWidth="12" defaultRowHeight="12.3" x14ac:dyDescent="0.4"/>
  <cols>
    <col min="1" max="2" width="12" style="15" customWidth="1"/>
    <col min="3" max="3" width="12.64453125" style="15" customWidth="1"/>
    <col min="4" max="4" width="14" style="15" customWidth="1"/>
    <col min="5" max="7" width="12" style="15" customWidth="1"/>
    <col min="8" max="8" width="12.46875" style="15" customWidth="1"/>
    <col min="9" max="9" width="14" style="15" customWidth="1"/>
    <col min="10" max="10" width="16.17578125" style="15" bestFit="1" customWidth="1"/>
    <col min="11" max="16384" width="12" style="15"/>
  </cols>
  <sheetData>
    <row r="1" spans="1:10" x14ac:dyDescent="0.4">
      <c r="F1" s="27" t="s">
        <v>46</v>
      </c>
    </row>
    <row r="2" spans="1:10" x14ac:dyDescent="0.4">
      <c r="C2" s="15" t="s">
        <v>24</v>
      </c>
      <c r="D2" s="16" t="s">
        <v>25</v>
      </c>
      <c r="H2" s="15" t="s">
        <v>26</v>
      </c>
      <c r="I2" s="16" t="s">
        <v>27</v>
      </c>
    </row>
    <row r="5" spans="1:10" x14ac:dyDescent="0.4">
      <c r="A5" s="17"/>
      <c r="B5" s="17"/>
      <c r="C5" s="18" t="s">
        <v>35</v>
      </c>
      <c r="D5" s="19">
        <f>'Formulation III'!$B$4</f>
        <v>1</v>
      </c>
      <c r="E5" s="17"/>
      <c r="G5" s="17"/>
      <c r="H5" s="18" t="s">
        <v>35</v>
      </c>
      <c r="I5" s="19">
        <f>'Formulation III'!$B$5</f>
        <v>0</v>
      </c>
      <c r="J5" s="17"/>
    </row>
    <row r="6" spans="1:10" x14ac:dyDescent="0.4">
      <c r="A6" s="17"/>
      <c r="B6" s="17"/>
      <c r="C6" s="18" t="s">
        <v>36</v>
      </c>
      <c r="D6" s="19">
        <f>'Formulation III'!$C$4</f>
        <v>0.70709999999999995</v>
      </c>
      <c r="E6" s="17"/>
      <c r="G6" s="17"/>
      <c r="H6" s="18" t="s">
        <v>36</v>
      </c>
      <c r="I6" s="19">
        <f>'Formulation III'!$C$5</f>
        <v>0.70709999999999995</v>
      </c>
      <c r="J6" s="17"/>
    </row>
    <row r="7" spans="1:10" x14ac:dyDescent="0.4">
      <c r="A7" s="17"/>
      <c r="B7" s="17"/>
      <c r="C7" s="18" t="s">
        <v>28</v>
      </c>
      <c r="D7" s="19">
        <f>'Formulation III'!$D$4</f>
        <v>1</v>
      </c>
      <c r="E7" s="17"/>
      <c r="G7" s="17"/>
      <c r="H7" s="18" t="s">
        <v>28</v>
      </c>
      <c r="I7" s="19">
        <f>'Formulation III'!$D$5</f>
        <v>1</v>
      </c>
      <c r="J7" s="17"/>
    </row>
    <row r="8" spans="1:10" x14ac:dyDescent="0.4">
      <c r="A8" s="17"/>
      <c r="B8" s="17"/>
      <c r="C8" s="18" t="s">
        <v>29</v>
      </c>
      <c r="D8" s="19">
        <f>'Formulation III'!$E$4</f>
        <v>0.5</v>
      </c>
      <c r="E8" s="17"/>
      <c r="G8" s="17"/>
      <c r="H8" s="18" t="s">
        <v>29</v>
      </c>
      <c r="I8" s="19">
        <v>1</v>
      </c>
      <c r="J8" s="17"/>
    </row>
    <row r="9" spans="1:10" x14ac:dyDescent="0.4">
      <c r="A9" s="17"/>
      <c r="B9" s="17"/>
      <c r="C9" s="17"/>
      <c r="D9" s="17"/>
      <c r="E9" s="17"/>
      <c r="G9" s="17"/>
      <c r="H9" s="17"/>
      <c r="I9" s="17"/>
      <c r="J9" s="17"/>
    </row>
    <row r="10" spans="1:10" x14ac:dyDescent="0.4">
      <c r="A10" s="17"/>
      <c r="B10" s="20" t="s">
        <v>30</v>
      </c>
      <c r="C10" s="17"/>
      <c r="D10" s="17"/>
      <c r="E10" s="17"/>
      <c r="G10" s="20" t="s">
        <v>30</v>
      </c>
      <c r="H10" s="17"/>
      <c r="I10" s="17"/>
      <c r="J10" s="17" t="s">
        <v>42</v>
      </c>
    </row>
    <row r="11" spans="1:10" ht="14.1" x14ac:dyDescent="0.55000000000000004">
      <c r="A11" s="17"/>
      <c r="B11" s="21" t="s">
        <v>37</v>
      </c>
      <c r="C11" s="19">
        <v>-4</v>
      </c>
      <c r="D11" s="17"/>
      <c r="E11" s="17"/>
      <c r="G11" s="21" t="s">
        <v>37</v>
      </c>
      <c r="H11" s="19">
        <v>-4</v>
      </c>
      <c r="I11" s="17"/>
      <c r="J11" s="17"/>
    </row>
    <row r="12" spans="1:10" ht="14.1" x14ac:dyDescent="0.55000000000000004">
      <c r="A12" s="17"/>
      <c r="B12" s="21" t="s">
        <v>38</v>
      </c>
      <c r="C12" s="19">
        <v>4</v>
      </c>
      <c r="D12" s="17"/>
      <c r="E12" s="17"/>
      <c r="G12" s="21" t="s">
        <v>38</v>
      </c>
      <c r="H12" s="19">
        <v>4</v>
      </c>
      <c r="I12" s="17"/>
      <c r="J12" s="17"/>
    </row>
    <row r="13" spans="1:10" x14ac:dyDescent="0.4">
      <c r="A13" s="17"/>
      <c r="B13" s="17"/>
      <c r="C13" s="17"/>
      <c r="D13" s="17"/>
      <c r="E13" s="17"/>
      <c r="G13" s="17"/>
      <c r="H13" s="17"/>
      <c r="I13" s="17"/>
      <c r="J13" s="17"/>
    </row>
    <row r="14" spans="1:10" x14ac:dyDescent="0.4">
      <c r="A14" s="17"/>
      <c r="B14" s="17"/>
      <c r="C14" s="17"/>
      <c r="D14" s="17"/>
      <c r="E14" s="17"/>
      <c r="G14" s="17"/>
      <c r="H14" s="17"/>
      <c r="I14" s="17"/>
      <c r="J14" s="17"/>
    </row>
    <row r="15" spans="1:10" x14ac:dyDescent="0.4">
      <c r="A15" s="17"/>
      <c r="B15" s="17"/>
      <c r="C15" s="17"/>
      <c r="D15" s="17"/>
      <c r="E15" s="17"/>
      <c r="G15" s="17"/>
      <c r="H15" s="17"/>
      <c r="I15" s="17"/>
      <c r="J15" s="17"/>
    </row>
    <row r="16" spans="1:10" x14ac:dyDescent="0.4">
      <c r="A16" s="17"/>
      <c r="B16" s="17"/>
      <c r="C16" s="17"/>
      <c r="D16" s="17"/>
      <c r="E16" s="17"/>
      <c r="G16" s="17"/>
      <c r="H16" s="17"/>
      <c r="I16" s="17"/>
      <c r="J16" s="17"/>
    </row>
    <row r="17" spans="1:10" x14ac:dyDescent="0.4">
      <c r="A17" s="17"/>
      <c r="B17" s="17"/>
      <c r="C17" s="17"/>
      <c r="D17" s="17"/>
      <c r="E17" s="17"/>
      <c r="G17" s="17"/>
      <c r="H17" s="17"/>
      <c r="I17" s="17"/>
      <c r="J17" s="17"/>
    </row>
    <row r="18" spans="1:10" x14ac:dyDescent="0.4">
      <c r="A18" s="17"/>
      <c r="B18" s="17"/>
      <c r="C18" s="17"/>
      <c r="D18" s="17"/>
      <c r="E18" s="17"/>
      <c r="G18" s="17"/>
      <c r="H18" s="17"/>
      <c r="I18" s="17"/>
      <c r="J18" s="17"/>
    </row>
    <row r="19" spans="1:10" x14ac:dyDescent="0.4">
      <c r="B19" s="22" t="s">
        <v>31</v>
      </c>
      <c r="C19" s="22" t="s">
        <v>32</v>
      </c>
      <c r="D19" s="22" t="s">
        <v>39</v>
      </c>
      <c r="E19" s="15" t="s">
        <v>41</v>
      </c>
      <c r="G19" s="22" t="s">
        <v>33</v>
      </c>
      <c r="H19" s="22" t="s">
        <v>34</v>
      </c>
      <c r="I19" s="22" t="s">
        <v>40</v>
      </c>
      <c r="J19" s="15" t="s">
        <v>41</v>
      </c>
    </row>
    <row r="20" spans="1:10" x14ac:dyDescent="0.4">
      <c r="B20" s="23">
        <f>C11</f>
        <v>-4</v>
      </c>
      <c r="C20" s="23">
        <f t="shared" ref="C20:C60" si="0">B20*$D$6+$D$5</f>
        <v>-1.8283999999999998</v>
      </c>
      <c r="D20" s="15">
        <f t="shared" ref="D20:D60" si="1">$D$7*NORMDIST(C20,$D$5,$D$6,FALSE)</f>
        <v>1.8926633540501398E-4</v>
      </c>
      <c r="E20" s="26">
        <f>NORMDIST(C20,$D$5,$D$6,FALSE)</f>
        <v>1.8926633540501398E-4</v>
      </c>
      <c r="G20" s="23">
        <f>H11</f>
        <v>-4</v>
      </c>
      <c r="H20" s="23">
        <f t="shared" ref="H20:H60" si="2">G20*$I$6+$I$5</f>
        <v>-2.8283999999999998</v>
      </c>
      <c r="I20" s="15">
        <f t="shared" ref="I20:I60" si="3">$I$7*NORMDIST(H20,$I$5,$I$6,FALSE)</f>
        <v>1.8926633540501398E-4</v>
      </c>
      <c r="J20" s="26">
        <f>NORMDIST(H20,$I$5,$I$6,FALSE)</f>
        <v>1.8926633540501398E-4</v>
      </c>
    </row>
    <row r="21" spans="1:10" x14ac:dyDescent="0.4">
      <c r="B21" s="23">
        <f t="shared" ref="B21:B60" si="4">($C$12-$C$11)/40+B20</f>
        <v>-3.8</v>
      </c>
      <c r="C21" s="23">
        <f t="shared" si="0"/>
        <v>-1.6869799999999997</v>
      </c>
      <c r="D21" s="15">
        <f t="shared" si="1"/>
        <v>4.1287926147851836E-4</v>
      </c>
      <c r="E21" s="26">
        <f t="shared" ref="E21:E60" si="5">NORMDIST(C21,$D$5,$D$6,FALSE)</f>
        <v>4.1287926147851836E-4</v>
      </c>
      <c r="G21" s="23">
        <f t="shared" ref="G21:G60" si="6">($H$12-$H$11)/40+G20</f>
        <v>-3.8</v>
      </c>
      <c r="H21" s="23">
        <f t="shared" si="2"/>
        <v>-2.6869799999999997</v>
      </c>
      <c r="I21" s="15">
        <f t="shared" si="3"/>
        <v>4.1287926147851836E-4</v>
      </c>
      <c r="J21" s="26">
        <f t="shared" ref="J21:J60" si="7">NORMDIST(H21,$I$5,$I$6,FALSE)</f>
        <v>4.1287926147851836E-4</v>
      </c>
    </row>
    <row r="22" spans="1:10" x14ac:dyDescent="0.4">
      <c r="B22" s="23">
        <f t="shared" si="4"/>
        <v>-3.5999999999999996</v>
      </c>
      <c r="C22" s="23">
        <f t="shared" si="0"/>
        <v>-1.5455599999999996</v>
      </c>
      <c r="D22" s="15">
        <f t="shared" si="1"/>
        <v>8.6536830733103241E-4</v>
      </c>
      <c r="E22" s="26">
        <f t="shared" si="5"/>
        <v>8.6536830733103241E-4</v>
      </c>
      <c r="G22" s="23">
        <f t="shared" si="6"/>
        <v>-3.5999999999999996</v>
      </c>
      <c r="H22" s="23">
        <f t="shared" si="2"/>
        <v>-2.5455599999999996</v>
      </c>
      <c r="I22" s="15">
        <f t="shared" si="3"/>
        <v>8.6536830733103241E-4</v>
      </c>
      <c r="J22" s="26">
        <f t="shared" si="7"/>
        <v>8.6536830733103241E-4</v>
      </c>
    </row>
    <row r="23" spans="1:10" x14ac:dyDescent="0.4">
      <c r="B23" s="23">
        <f t="shared" si="4"/>
        <v>-3.3999999999999995</v>
      </c>
      <c r="C23" s="23">
        <f t="shared" si="0"/>
        <v>-1.4041399999999995</v>
      </c>
      <c r="D23" s="15">
        <f t="shared" si="1"/>
        <v>1.7426377718470104E-3</v>
      </c>
      <c r="E23" s="26">
        <f t="shared" si="5"/>
        <v>1.7426377718470104E-3</v>
      </c>
      <c r="G23" s="23">
        <f t="shared" si="6"/>
        <v>-3.3999999999999995</v>
      </c>
      <c r="H23" s="23">
        <f t="shared" si="2"/>
        <v>-2.4041399999999995</v>
      </c>
      <c r="I23" s="15">
        <f t="shared" si="3"/>
        <v>1.7426377718470104E-3</v>
      </c>
      <c r="J23" s="26">
        <f t="shared" si="7"/>
        <v>1.7426377718470104E-3</v>
      </c>
    </row>
    <row r="24" spans="1:10" x14ac:dyDescent="0.4">
      <c r="B24" s="23">
        <f t="shared" si="4"/>
        <v>-3.1999999999999993</v>
      </c>
      <c r="C24" s="23">
        <f t="shared" si="0"/>
        <v>-1.2627199999999994</v>
      </c>
      <c r="D24" s="15">
        <f t="shared" si="1"/>
        <v>3.3716422026090348E-3</v>
      </c>
      <c r="E24" s="26">
        <f t="shared" si="5"/>
        <v>3.3716422026090348E-3</v>
      </c>
      <c r="G24" s="23">
        <f t="shared" si="6"/>
        <v>-3.1999999999999993</v>
      </c>
      <c r="H24" s="23">
        <f t="shared" si="2"/>
        <v>-2.2627199999999994</v>
      </c>
      <c r="I24" s="15">
        <f t="shared" si="3"/>
        <v>3.3716422026090348E-3</v>
      </c>
      <c r="J24" s="26">
        <f t="shared" si="7"/>
        <v>3.3716422026090348E-3</v>
      </c>
    </row>
    <row r="25" spans="1:10" x14ac:dyDescent="0.4">
      <c r="B25" s="23">
        <f t="shared" si="4"/>
        <v>-2.9999999999999991</v>
      </c>
      <c r="C25" s="23">
        <f t="shared" si="0"/>
        <v>-1.1212999999999993</v>
      </c>
      <c r="D25" s="15">
        <f t="shared" si="1"/>
        <v>6.2676402375025026E-3</v>
      </c>
      <c r="E25" s="26">
        <f t="shared" si="5"/>
        <v>6.2676402375025026E-3</v>
      </c>
      <c r="G25" s="23">
        <f t="shared" si="6"/>
        <v>-2.9999999999999991</v>
      </c>
      <c r="H25" s="23">
        <f t="shared" si="2"/>
        <v>-2.1212999999999993</v>
      </c>
      <c r="I25" s="15">
        <f t="shared" si="3"/>
        <v>6.2676402375025026E-3</v>
      </c>
      <c r="J25" s="26">
        <f t="shared" si="7"/>
        <v>6.2676402375025026E-3</v>
      </c>
    </row>
    <row r="26" spans="1:10" x14ac:dyDescent="0.4">
      <c r="B26" s="23">
        <f t="shared" si="4"/>
        <v>-2.7999999999999989</v>
      </c>
      <c r="C26" s="23">
        <f t="shared" si="0"/>
        <v>-0.9798799999999992</v>
      </c>
      <c r="D26" s="15">
        <f t="shared" si="1"/>
        <v>1.1194246334294992E-2</v>
      </c>
      <c r="E26" s="26">
        <f t="shared" si="5"/>
        <v>1.1194246334294992E-2</v>
      </c>
      <c r="G26" s="23">
        <f t="shared" si="6"/>
        <v>-2.7999999999999989</v>
      </c>
      <c r="H26" s="23">
        <f t="shared" si="2"/>
        <v>-1.9798799999999992</v>
      </c>
      <c r="I26" s="15">
        <f t="shared" si="3"/>
        <v>1.1194246334294992E-2</v>
      </c>
      <c r="J26" s="26">
        <f t="shared" si="7"/>
        <v>1.1194246334294992E-2</v>
      </c>
    </row>
    <row r="27" spans="1:10" x14ac:dyDescent="0.4">
      <c r="B27" s="23">
        <f t="shared" si="4"/>
        <v>-2.5999999999999988</v>
      </c>
      <c r="C27" s="23">
        <f t="shared" si="0"/>
        <v>-0.83845999999999909</v>
      </c>
      <c r="D27" s="15">
        <f t="shared" si="1"/>
        <v>1.9209403526637903E-2</v>
      </c>
      <c r="E27" s="26">
        <f t="shared" si="5"/>
        <v>1.9209403526637903E-2</v>
      </c>
      <c r="G27" s="23">
        <f t="shared" si="6"/>
        <v>-2.5999999999999988</v>
      </c>
      <c r="H27" s="23">
        <f t="shared" si="2"/>
        <v>-1.8384599999999991</v>
      </c>
      <c r="I27" s="15">
        <f t="shared" si="3"/>
        <v>1.9209403526637903E-2</v>
      </c>
      <c r="J27" s="26">
        <f t="shared" si="7"/>
        <v>1.9209403526637903E-2</v>
      </c>
    </row>
    <row r="28" spans="1:10" x14ac:dyDescent="0.4">
      <c r="B28" s="23">
        <f t="shared" si="4"/>
        <v>-2.3999999999999986</v>
      </c>
      <c r="C28" s="23">
        <f t="shared" si="0"/>
        <v>-0.69703999999999877</v>
      </c>
      <c r="D28" s="15">
        <f t="shared" si="1"/>
        <v>3.1670952191829964E-2</v>
      </c>
      <c r="E28" s="26">
        <f t="shared" si="5"/>
        <v>3.1670952191829964E-2</v>
      </c>
      <c r="G28" s="23">
        <f t="shared" si="6"/>
        <v>-2.3999999999999986</v>
      </c>
      <c r="H28" s="23">
        <f t="shared" si="2"/>
        <v>-1.6970399999999988</v>
      </c>
      <c r="I28" s="15">
        <f t="shared" si="3"/>
        <v>3.1670952191829964E-2</v>
      </c>
      <c r="J28" s="26">
        <f t="shared" si="7"/>
        <v>3.1670952191829964E-2</v>
      </c>
    </row>
    <row r="29" spans="1:10" x14ac:dyDescent="0.4">
      <c r="B29" s="23">
        <f t="shared" si="4"/>
        <v>-2.1999999999999984</v>
      </c>
      <c r="C29" s="23">
        <f t="shared" si="0"/>
        <v>-0.55561999999999867</v>
      </c>
      <c r="D29" s="15">
        <f t="shared" si="1"/>
        <v>5.0169131447081843E-2</v>
      </c>
      <c r="E29" s="26">
        <f t="shared" si="5"/>
        <v>5.0169131447081843E-2</v>
      </c>
      <c r="G29" s="23">
        <f t="shared" si="6"/>
        <v>-2.1999999999999984</v>
      </c>
      <c r="H29" s="23">
        <f t="shared" si="2"/>
        <v>-1.5556199999999987</v>
      </c>
      <c r="I29" s="15">
        <f t="shared" si="3"/>
        <v>5.0169131447081843E-2</v>
      </c>
      <c r="J29" s="26">
        <f t="shared" si="7"/>
        <v>5.0169131447081843E-2</v>
      </c>
    </row>
    <row r="30" spans="1:10" x14ac:dyDescent="0.4">
      <c r="B30" s="23">
        <f t="shared" si="4"/>
        <v>-1.9999999999999984</v>
      </c>
      <c r="C30" s="23">
        <f t="shared" si="0"/>
        <v>-0.41419999999999879</v>
      </c>
      <c r="D30" s="15">
        <f t="shared" si="1"/>
        <v>7.6355489341236357E-2</v>
      </c>
      <c r="E30" s="26">
        <f t="shared" si="5"/>
        <v>7.6355489341236357E-2</v>
      </c>
      <c r="G30" s="23">
        <f t="shared" si="6"/>
        <v>-1.9999999999999984</v>
      </c>
      <c r="H30" s="23">
        <f t="shared" si="2"/>
        <v>-1.4141999999999988</v>
      </c>
      <c r="I30" s="15">
        <f t="shared" si="3"/>
        <v>7.6355489341236357E-2</v>
      </c>
      <c r="J30" s="26">
        <f t="shared" si="7"/>
        <v>7.6355489341236357E-2</v>
      </c>
    </row>
    <row r="31" spans="1:10" x14ac:dyDescent="0.4">
      <c r="B31" s="23">
        <f t="shared" si="4"/>
        <v>-1.7999999999999985</v>
      </c>
      <c r="C31" s="23">
        <f t="shared" si="0"/>
        <v>-0.27277999999999891</v>
      </c>
      <c r="D31" s="15">
        <f t="shared" si="1"/>
        <v>0.11165345538239908</v>
      </c>
      <c r="E31" s="26">
        <f t="shared" si="5"/>
        <v>0.11165345538239908</v>
      </c>
      <c r="G31" s="23">
        <f t="shared" si="6"/>
        <v>-1.7999999999999985</v>
      </c>
      <c r="H31" s="23">
        <f t="shared" si="2"/>
        <v>-1.2727799999999989</v>
      </c>
      <c r="I31" s="15">
        <f t="shared" si="3"/>
        <v>0.11165345538239908</v>
      </c>
      <c r="J31" s="26">
        <f t="shared" si="7"/>
        <v>0.11165345538239908</v>
      </c>
    </row>
    <row r="32" spans="1:10" x14ac:dyDescent="0.4">
      <c r="B32" s="23">
        <f t="shared" si="4"/>
        <v>-1.5999999999999985</v>
      </c>
      <c r="C32" s="23">
        <f t="shared" si="0"/>
        <v>-0.13135999999999881</v>
      </c>
      <c r="D32" s="15">
        <f t="shared" si="1"/>
        <v>0.15686725311760125</v>
      </c>
      <c r="E32" s="26">
        <f t="shared" si="5"/>
        <v>0.15686725311760125</v>
      </c>
      <c r="G32" s="23">
        <f t="shared" si="6"/>
        <v>-1.5999999999999985</v>
      </c>
      <c r="H32" s="23">
        <f t="shared" si="2"/>
        <v>-1.1313599999999988</v>
      </c>
      <c r="I32" s="15">
        <f t="shared" si="3"/>
        <v>0.15686725311760125</v>
      </c>
      <c r="J32" s="26">
        <f t="shared" si="7"/>
        <v>0.15686725311760125</v>
      </c>
    </row>
    <row r="33" spans="2:12" x14ac:dyDescent="0.4">
      <c r="B33" s="23">
        <f t="shared" si="4"/>
        <v>-1.3999999999999986</v>
      </c>
      <c r="C33" s="23">
        <f t="shared" si="0"/>
        <v>1.0060000000001068E-2</v>
      </c>
      <c r="D33" s="15">
        <f t="shared" si="1"/>
        <v>0.2117486432410482</v>
      </c>
      <c r="E33" s="26">
        <f t="shared" si="5"/>
        <v>0.2117486432410482</v>
      </c>
      <c r="G33" s="23">
        <f t="shared" si="6"/>
        <v>-1.3999999999999986</v>
      </c>
      <c r="H33" s="23">
        <f t="shared" si="2"/>
        <v>-0.98993999999999893</v>
      </c>
      <c r="I33" s="15">
        <f t="shared" si="3"/>
        <v>0.2117486432410482</v>
      </c>
      <c r="J33" s="26">
        <f t="shared" si="7"/>
        <v>0.2117486432410482</v>
      </c>
    </row>
    <row r="34" spans="2:12" x14ac:dyDescent="0.4">
      <c r="B34" s="23">
        <f t="shared" si="4"/>
        <v>-1.1999999999999986</v>
      </c>
      <c r="C34" s="23">
        <f t="shared" si="0"/>
        <v>0.15148000000000106</v>
      </c>
      <c r="D34" s="15">
        <f t="shared" si="1"/>
        <v>0.27462318622997212</v>
      </c>
      <c r="E34" s="26">
        <f t="shared" si="5"/>
        <v>0.27462318622997212</v>
      </c>
      <c r="G34" s="23">
        <f t="shared" si="6"/>
        <v>-1.1999999999999986</v>
      </c>
      <c r="H34" s="23">
        <f t="shared" si="2"/>
        <v>-0.84851999999999894</v>
      </c>
      <c r="I34" s="15">
        <f t="shared" si="3"/>
        <v>0.27462318622997212</v>
      </c>
      <c r="J34" s="26">
        <f t="shared" si="7"/>
        <v>0.27462318622997212</v>
      </c>
      <c r="L34" s="15" t="s">
        <v>43</v>
      </c>
    </row>
    <row r="35" spans="2:12" x14ac:dyDescent="0.4">
      <c r="B35" s="23">
        <f t="shared" si="4"/>
        <v>-0.99999999999999867</v>
      </c>
      <c r="C35" s="23">
        <f t="shared" si="0"/>
        <v>0.29290000000000094</v>
      </c>
      <c r="D35" s="15">
        <f t="shared" si="1"/>
        <v>0.34220156204093294</v>
      </c>
      <c r="E35" s="26">
        <f t="shared" si="5"/>
        <v>0.34220156204093294</v>
      </c>
      <c r="G35" s="23">
        <f t="shared" si="6"/>
        <v>-0.99999999999999867</v>
      </c>
      <c r="H35" s="23">
        <f t="shared" si="2"/>
        <v>-0.70709999999999906</v>
      </c>
      <c r="I35" s="15">
        <f t="shared" si="3"/>
        <v>0.34220156204093294</v>
      </c>
      <c r="J35" s="26">
        <f t="shared" si="7"/>
        <v>0.34220156204093294</v>
      </c>
    </row>
    <row r="36" spans="2:12" x14ac:dyDescent="0.4">
      <c r="B36" s="23">
        <f t="shared" si="4"/>
        <v>-0.79999999999999871</v>
      </c>
      <c r="C36" s="23">
        <f t="shared" si="0"/>
        <v>0.43432000000000093</v>
      </c>
      <c r="D36" s="15">
        <f t="shared" si="1"/>
        <v>0.40968965176281019</v>
      </c>
      <c r="E36" s="26">
        <f t="shared" si="5"/>
        <v>0.40968965176281019</v>
      </c>
      <c r="G36" s="23">
        <f t="shared" si="6"/>
        <v>-0.79999999999999871</v>
      </c>
      <c r="H36" s="23">
        <f t="shared" si="2"/>
        <v>-0.56567999999999907</v>
      </c>
      <c r="I36" s="15">
        <f t="shared" si="3"/>
        <v>0.40968965176281019</v>
      </c>
      <c r="J36" s="26">
        <f t="shared" si="7"/>
        <v>0.40968965176281019</v>
      </c>
    </row>
    <row r="37" spans="2:12" x14ac:dyDescent="0.4">
      <c r="B37" s="23">
        <f t="shared" si="4"/>
        <v>-0.59999999999999876</v>
      </c>
      <c r="C37" s="23">
        <f t="shared" si="0"/>
        <v>0.57574000000000092</v>
      </c>
      <c r="D37" s="15">
        <f t="shared" si="1"/>
        <v>0.47125527208570211</v>
      </c>
      <c r="E37" s="26">
        <f t="shared" si="5"/>
        <v>0.47125527208570211</v>
      </c>
      <c r="G37" s="23">
        <f t="shared" si="6"/>
        <v>-0.59999999999999876</v>
      </c>
      <c r="H37" s="23">
        <f t="shared" si="2"/>
        <v>-0.42425999999999908</v>
      </c>
      <c r="I37" s="15">
        <f t="shared" si="3"/>
        <v>0.47125527208570211</v>
      </c>
      <c r="J37" s="26">
        <f t="shared" si="7"/>
        <v>0.47125527208570211</v>
      </c>
    </row>
    <row r="38" spans="2:12" x14ac:dyDescent="0.4">
      <c r="B38" s="23">
        <f t="shared" si="4"/>
        <v>-0.39999999999999875</v>
      </c>
      <c r="C38" s="23">
        <f t="shared" si="0"/>
        <v>0.71716000000000091</v>
      </c>
      <c r="D38" s="15">
        <f t="shared" si="1"/>
        <v>0.5208176216989443</v>
      </c>
      <c r="E38" s="26">
        <f t="shared" si="5"/>
        <v>0.5208176216989443</v>
      </c>
      <c r="G38" s="23">
        <f t="shared" si="6"/>
        <v>-0.39999999999999875</v>
      </c>
      <c r="H38" s="23">
        <f t="shared" si="2"/>
        <v>-0.28283999999999909</v>
      </c>
      <c r="I38" s="15">
        <f t="shared" si="3"/>
        <v>0.5208176216989443</v>
      </c>
      <c r="J38" s="26">
        <f t="shared" si="7"/>
        <v>0.5208176216989443</v>
      </c>
    </row>
    <row r="39" spans="2:12" x14ac:dyDescent="0.4">
      <c r="B39" s="23">
        <f t="shared" si="4"/>
        <v>-0.19999999999999873</v>
      </c>
      <c r="C39" s="23">
        <f t="shared" si="0"/>
        <v>0.8585800000000009</v>
      </c>
      <c r="D39" s="15">
        <f t="shared" si="1"/>
        <v>0.55302318480477453</v>
      </c>
      <c r="E39" s="26">
        <f t="shared" si="5"/>
        <v>0.55302318480477453</v>
      </c>
      <c r="G39" s="23">
        <f t="shared" si="6"/>
        <v>-0.19999999999999873</v>
      </c>
      <c r="H39" s="23">
        <f t="shared" si="2"/>
        <v>-0.1414199999999991</v>
      </c>
      <c r="I39" s="15">
        <f t="shared" si="3"/>
        <v>0.55302318480477453</v>
      </c>
      <c r="J39" s="26">
        <f t="shared" si="7"/>
        <v>0.55302318480477453</v>
      </c>
    </row>
    <row r="40" spans="2:12" x14ac:dyDescent="0.4">
      <c r="B40" s="23">
        <f t="shared" si="4"/>
        <v>1.27675647831893E-15</v>
      </c>
      <c r="C40" s="23">
        <f t="shared" si="0"/>
        <v>1.0000000000000009</v>
      </c>
      <c r="D40" s="15">
        <f t="shared" si="1"/>
        <v>0.56419499420369501</v>
      </c>
      <c r="E40" s="26">
        <f t="shared" si="5"/>
        <v>0.56419499420369501</v>
      </c>
      <c r="G40" s="23">
        <f t="shared" si="6"/>
        <v>1.27675647831893E-15</v>
      </c>
      <c r="H40" s="23">
        <f t="shared" si="2"/>
        <v>9.0279450581931528E-16</v>
      </c>
      <c r="I40" s="15">
        <f t="shared" si="3"/>
        <v>0.56419499420369501</v>
      </c>
      <c r="J40" s="26">
        <f t="shared" si="7"/>
        <v>0.56419499420369501</v>
      </c>
    </row>
    <row r="41" spans="2:12" x14ac:dyDescent="0.4">
      <c r="B41" s="23">
        <f t="shared" si="4"/>
        <v>0.20000000000000129</v>
      </c>
      <c r="C41" s="23">
        <f t="shared" si="0"/>
        <v>1.141420000000001</v>
      </c>
      <c r="D41" s="15">
        <f t="shared" si="1"/>
        <v>0.55302318480477419</v>
      </c>
      <c r="E41" s="26">
        <f t="shared" si="5"/>
        <v>0.55302318480477419</v>
      </c>
      <c r="G41" s="23">
        <f t="shared" si="6"/>
        <v>0.20000000000000129</v>
      </c>
      <c r="H41" s="23">
        <f t="shared" si="2"/>
        <v>0.14142000000000091</v>
      </c>
      <c r="I41" s="15">
        <f t="shared" si="3"/>
        <v>0.55302318480477419</v>
      </c>
      <c r="J41" s="26">
        <f t="shared" si="7"/>
        <v>0.55302318480477419</v>
      </c>
    </row>
    <row r="42" spans="2:12" x14ac:dyDescent="0.4">
      <c r="B42" s="23">
        <f t="shared" si="4"/>
        <v>0.4000000000000013</v>
      </c>
      <c r="C42" s="23">
        <f t="shared" si="0"/>
        <v>1.2828400000000009</v>
      </c>
      <c r="D42" s="15">
        <f t="shared" si="1"/>
        <v>0.52081762169894386</v>
      </c>
      <c r="E42" s="26">
        <f t="shared" si="5"/>
        <v>0.52081762169894386</v>
      </c>
      <c r="G42" s="23">
        <f t="shared" si="6"/>
        <v>0.4000000000000013</v>
      </c>
      <c r="H42" s="23">
        <f t="shared" si="2"/>
        <v>0.28284000000000092</v>
      </c>
      <c r="I42" s="15">
        <f t="shared" si="3"/>
        <v>0.52081762169894386</v>
      </c>
      <c r="J42" s="26">
        <f t="shared" si="7"/>
        <v>0.52081762169894386</v>
      </c>
    </row>
    <row r="43" spans="2:12" x14ac:dyDescent="0.4">
      <c r="B43" s="23">
        <f t="shared" si="4"/>
        <v>0.60000000000000131</v>
      </c>
      <c r="C43" s="23">
        <f t="shared" si="0"/>
        <v>1.424260000000001</v>
      </c>
      <c r="D43" s="15">
        <f t="shared" si="1"/>
        <v>0.47125527208570134</v>
      </c>
      <c r="E43" s="26">
        <f t="shared" si="5"/>
        <v>0.47125527208570134</v>
      </c>
      <c r="G43" s="23">
        <f t="shared" si="6"/>
        <v>0.60000000000000131</v>
      </c>
      <c r="H43" s="23">
        <f t="shared" si="2"/>
        <v>0.42426000000000091</v>
      </c>
      <c r="I43" s="15">
        <f t="shared" si="3"/>
        <v>0.47125527208570134</v>
      </c>
      <c r="J43" s="26">
        <f t="shared" si="7"/>
        <v>0.47125527208570134</v>
      </c>
    </row>
    <row r="44" spans="2:12" x14ac:dyDescent="0.4">
      <c r="B44" s="23">
        <f t="shared" si="4"/>
        <v>0.80000000000000138</v>
      </c>
      <c r="C44" s="23">
        <f t="shared" si="0"/>
        <v>1.5656800000000008</v>
      </c>
      <c r="D44" s="15">
        <f t="shared" si="1"/>
        <v>0.4096896517628093</v>
      </c>
      <c r="E44" s="26">
        <f t="shared" si="5"/>
        <v>0.4096896517628093</v>
      </c>
      <c r="G44" s="23">
        <f t="shared" si="6"/>
        <v>0.80000000000000138</v>
      </c>
      <c r="H44" s="23">
        <f t="shared" si="2"/>
        <v>0.56568000000000096</v>
      </c>
      <c r="I44" s="15">
        <f t="shared" si="3"/>
        <v>0.4096896517628093</v>
      </c>
      <c r="J44" s="26">
        <f t="shared" si="7"/>
        <v>0.4096896517628093</v>
      </c>
    </row>
    <row r="45" spans="2:12" x14ac:dyDescent="0.4">
      <c r="B45" s="23">
        <f t="shared" si="4"/>
        <v>1.0000000000000013</v>
      </c>
      <c r="C45" s="23">
        <f t="shared" si="0"/>
        <v>1.7071000000000009</v>
      </c>
      <c r="D45" s="15">
        <f t="shared" si="1"/>
        <v>0.34220156204093205</v>
      </c>
      <c r="E45" s="26">
        <f t="shared" si="5"/>
        <v>0.34220156204093205</v>
      </c>
      <c r="G45" s="23">
        <f t="shared" si="6"/>
        <v>1.0000000000000013</v>
      </c>
      <c r="H45" s="23">
        <f t="shared" si="2"/>
        <v>0.70710000000000084</v>
      </c>
      <c r="I45" s="15">
        <f t="shared" si="3"/>
        <v>0.34220156204093205</v>
      </c>
      <c r="J45" s="26">
        <f t="shared" si="7"/>
        <v>0.34220156204093205</v>
      </c>
    </row>
    <row r="46" spans="2:12" x14ac:dyDescent="0.4">
      <c r="B46" s="23">
        <f t="shared" si="4"/>
        <v>1.2000000000000013</v>
      </c>
      <c r="C46" s="23">
        <f t="shared" si="0"/>
        <v>1.8485200000000008</v>
      </c>
      <c r="D46" s="15">
        <f t="shared" si="1"/>
        <v>0.27462318622997123</v>
      </c>
      <c r="E46" s="26">
        <f t="shared" si="5"/>
        <v>0.27462318622997123</v>
      </c>
      <c r="G46" s="23">
        <f t="shared" si="6"/>
        <v>1.2000000000000013</v>
      </c>
      <c r="H46" s="23">
        <f t="shared" si="2"/>
        <v>0.84852000000000083</v>
      </c>
      <c r="I46" s="15">
        <f t="shared" si="3"/>
        <v>0.27462318622997123</v>
      </c>
      <c r="J46" s="26">
        <f t="shared" si="7"/>
        <v>0.27462318622997123</v>
      </c>
    </row>
    <row r="47" spans="2:12" x14ac:dyDescent="0.4">
      <c r="B47" s="23">
        <f t="shared" si="4"/>
        <v>1.4000000000000012</v>
      </c>
      <c r="C47" s="23">
        <f t="shared" si="0"/>
        <v>1.9899400000000007</v>
      </c>
      <c r="D47" s="15">
        <f t="shared" si="1"/>
        <v>0.21174864324104747</v>
      </c>
      <c r="E47" s="26">
        <f t="shared" si="5"/>
        <v>0.21174864324104747</v>
      </c>
      <c r="G47" s="23">
        <f t="shared" si="6"/>
        <v>1.4000000000000012</v>
      </c>
      <c r="H47" s="23">
        <f t="shared" si="2"/>
        <v>0.98994000000000082</v>
      </c>
      <c r="I47" s="15">
        <f t="shared" si="3"/>
        <v>0.21174864324104739</v>
      </c>
      <c r="J47" s="26">
        <f t="shared" si="7"/>
        <v>0.21174864324104739</v>
      </c>
    </row>
    <row r="48" spans="2:12" x14ac:dyDescent="0.4">
      <c r="B48" s="23">
        <f t="shared" si="4"/>
        <v>1.6000000000000012</v>
      </c>
      <c r="C48" s="23">
        <f t="shared" si="0"/>
        <v>2.1313600000000008</v>
      </c>
      <c r="D48" s="15">
        <f t="shared" si="1"/>
        <v>0.15686725311760055</v>
      </c>
      <c r="E48" s="26">
        <f t="shared" si="5"/>
        <v>0.15686725311760055</v>
      </c>
      <c r="G48" s="23">
        <f t="shared" si="6"/>
        <v>1.6000000000000012</v>
      </c>
      <c r="H48" s="23">
        <f t="shared" si="2"/>
        <v>1.1313600000000008</v>
      </c>
      <c r="I48" s="15">
        <f t="shared" si="3"/>
        <v>0.15686725311760055</v>
      </c>
      <c r="J48" s="26">
        <f t="shared" si="7"/>
        <v>0.15686725311760055</v>
      </c>
    </row>
    <row r="49" spans="2:10" x14ac:dyDescent="0.4">
      <c r="B49" s="23">
        <f t="shared" si="4"/>
        <v>1.8000000000000012</v>
      </c>
      <c r="C49" s="23">
        <f t="shared" si="0"/>
        <v>2.2727800000000009</v>
      </c>
      <c r="D49" s="15">
        <f t="shared" si="1"/>
        <v>0.11165345538239847</v>
      </c>
      <c r="E49" s="26">
        <f t="shared" si="5"/>
        <v>0.11165345538239847</v>
      </c>
      <c r="G49" s="23">
        <f t="shared" si="6"/>
        <v>1.8000000000000012</v>
      </c>
      <c r="H49" s="23">
        <f t="shared" si="2"/>
        <v>1.2727800000000007</v>
      </c>
      <c r="I49" s="15">
        <f t="shared" si="3"/>
        <v>0.11165345538239853</v>
      </c>
      <c r="J49" s="26">
        <f t="shared" si="7"/>
        <v>0.11165345538239853</v>
      </c>
    </row>
    <row r="50" spans="2:10" x14ac:dyDescent="0.4">
      <c r="B50" s="23">
        <f t="shared" si="4"/>
        <v>2.0000000000000013</v>
      </c>
      <c r="C50" s="23">
        <f t="shared" si="0"/>
        <v>2.414200000000001</v>
      </c>
      <c r="D50" s="15">
        <f t="shared" si="1"/>
        <v>7.6355489341235844E-2</v>
      </c>
      <c r="E50" s="26">
        <f t="shared" si="5"/>
        <v>7.6355489341235844E-2</v>
      </c>
      <c r="G50" s="23">
        <f t="shared" si="6"/>
        <v>2.0000000000000013</v>
      </c>
      <c r="H50" s="23">
        <f t="shared" si="2"/>
        <v>1.4142000000000008</v>
      </c>
      <c r="I50" s="15">
        <f t="shared" si="3"/>
        <v>7.6355489341235913E-2</v>
      </c>
      <c r="J50" s="26">
        <f t="shared" si="7"/>
        <v>7.6355489341235913E-2</v>
      </c>
    </row>
    <row r="51" spans="2:10" x14ac:dyDescent="0.4">
      <c r="B51" s="23">
        <f t="shared" si="4"/>
        <v>2.2000000000000015</v>
      </c>
      <c r="C51" s="23">
        <f t="shared" si="0"/>
        <v>2.5556200000000011</v>
      </c>
      <c r="D51" s="15">
        <f t="shared" si="1"/>
        <v>5.0169131447081489E-2</v>
      </c>
      <c r="E51" s="26">
        <f t="shared" si="5"/>
        <v>5.0169131447081489E-2</v>
      </c>
      <c r="G51" s="23">
        <f t="shared" si="6"/>
        <v>2.2000000000000015</v>
      </c>
      <c r="H51" s="23">
        <f t="shared" si="2"/>
        <v>1.5556200000000009</v>
      </c>
      <c r="I51" s="15">
        <f t="shared" si="3"/>
        <v>5.0169131447081489E-2</v>
      </c>
      <c r="J51" s="26">
        <f t="shared" si="7"/>
        <v>5.0169131447081489E-2</v>
      </c>
    </row>
    <row r="52" spans="2:10" x14ac:dyDescent="0.4">
      <c r="B52" s="23">
        <f t="shared" si="4"/>
        <v>2.4000000000000017</v>
      </c>
      <c r="C52" s="23">
        <f t="shared" si="0"/>
        <v>2.6970400000000012</v>
      </c>
      <c r="D52" s="15">
        <f t="shared" si="1"/>
        <v>3.1670952191829749E-2</v>
      </c>
      <c r="E52" s="26">
        <f t="shared" si="5"/>
        <v>3.1670952191829749E-2</v>
      </c>
      <c r="G52" s="23">
        <f t="shared" si="6"/>
        <v>2.4000000000000017</v>
      </c>
      <c r="H52" s="23">
        <f t="shared" si="2"/>
        <v>1.697040000000001</v>
      </c>
      <c r="I52" s="15">
        <f t="shared" si="3"/>
        <v>3.1670952191829749E-2</v>
      </c>
      <c r="J52" s="26">
        <f t="shared" si="7"/>
        <v>3.1670952191829749E-2</v>
      </c>
    </row>
    <row r="53" spans="2:10" x14ac:dyDescent="0.4">
      <c r="B53" s="23">
        <f t="shared" si="4"/>
        <v>2.6000000000000019</v>
      </c>
      <c r="C53" s="23">
        <f t="shared" si="0"/>
        <v>2.8384600000000013</v>
      </c>
      <c r="D53" s="15">
        <f t="shared" si="1"/>
        <v>1.9209403526637751E-2</v>
      </c>
      <c r="E53" s="26">
        <f t="shared" si="5"/>
        <v>1.9209403526637751E-2</v>
      </c>
      <c r="G53" s="23">
        <f t="shared" si="6"/>
        <v>2.6000000000000019</v>
      </c>
      <c r="H53" s="23">
        <f t="shared" si="2"/>
        <v>1.8384600000000011</v>
      </c>
      <c r="I53" s="15">
        <f t="shared" si="3"/>
        <v>1.9209403526637751E-2</v>
      </c>
      <c r="J53" s="26">
        <f t="shared" si="7"/>
        <v>1.9209403526637751E-2</v>
      </c>
    </row>
    <row r="54" spans="2:10" x14ac:dyDescent="0.4">
      <c r="B54" s="23">
        <f t="shared" si="4"/>
        <v>2.800000000000002</v>
      </c>
      <c r="C54" s="23">
        <f t="shared" si="0"/>
        <v>2.9798800000000014</v>
      </c>
      <c r="D54" s="15">
        <f t="shared" si="1"/>
        <v>1.1194246334294894E-2</v>
      </c>
      <c r="E54" s="26">
        <f t="shared" si="5"/>
        <v>1.1194246334294894E-2</v>
      </c>
      <c r="G54" s="23">
        <f t="shared" si="6"/>
        <v>2.800000000000002</v>
      </c>
      <c r="H54" s="23">
        <f t="shared" si="2"/>
        <v>1.9798800000000014</v>
      </c>
      <c r="I54" s="15">
        <f t="shared" si="3"/>
        <v>1.1194246334294894E-2</v>
      </c>
      <c r="J54" s="26">
        <f t="shared" si="7"/>
        <v>1.1194246334294894E-2</v>
      </c>
    </row>
    <row r="55" spans="2:10" x14ac:dyDescent="0.4">
      <c r="B55" s="23">
        <f t="shared" si="4"/>
        <v>3.0000000000000022</v>
      </c>
      <c r="C55" s="23">
        <f t="shared" si="0"/>
        <v>3.1213000000000015</v>
      </c>
      <c r="D55" s="15">
        <f t="shared" si="1"/>
        <v>6.2676402375024419E-3</v>
      </c>
      <c r="E55" s="26">
        <f t="shared" si="5"/>
        <v>6.2676402375024419E-3</v>
      </c>
      <c r="G55" s="23">
        <f t="shared" si="6"/>
        <v>3.0000000000000022</v>
      </c>
      <c r="H55" s="23">
        <f t="shared" si="2"/>
        <v>2.1213000000000015</v>
      </c>
      <c r="I55" s="15">
        <f t="shared" si="3"/>
        <v>6.2676402375024419E-3</v>
      </c>
      <c r="J55" s="26">
        <f t="shared" si="7"/>
        <v>6.2676402375024419E-3</v>
      </c>
    </row>
    <row r="56" spans="2:10" x14ac:dyDescent="0.4">
      <c r="B56" s="23">
        <f t="shared" si="4"/>
        <v>3.2000000000000024</v>
      </c>
      <c r="C56" s="23">
        <f t="shared" si="0"/>
        <v>3.2627200000000016</v>
      </c>
      <c r="D56" s="15">
        <f t="shared" si="1"/>
        <v>3.3716422026089997E-3</v>
      </c>
      <c r="E56" s="26">
        <f t="shared" si="5"/>
        <v>3.3716422026089997E-3</v>
      </c>
      <c r="G56" s="23">
        <f t="shared" si="6"/>
        <v>3.2000000000000024</v>
      </c>
      <c r="H56" s="23">
        <f t="shared" si="2"/>
        <v>2.2627200000000016</v>
      </c>
      <c r="I56" s="15">
        <f t="shared" si="3"/>
        <v>3.3716422026089997E-3</v>
      </c>
      <c r="J56" s="26">
        <f t="shared" si="7"/>
        <v>3.3716422026089997E-3</v>
      </c>
    </row>
    <row r="57" spans="2:10" x14ac:dyDescent="0.4">
      <c r="B57" s="23">
        <f t="shared" si="4"/>
        <v>3.4000000000000026</v>
      </c>
      <c r="C57" s="23">
        <f t="shared" si="0"/>
        <v>3.4041400000000017</v>
      </c>
      <c r="D57" s="15">
        <f t="shared" si="1"/>
        <v>1.7426377718469917E-3</v>
      </c>
      <c r="E57" s="26">
        <f t="shared" si="5"/>
        <v>1.7426377718469917E-3</v>
      </c>
      <c r="G57" s="23">
        <f t="shared" si="6"/>
        <v>3.4000000000000026</v>
      </c>
      <c r="H57" s="23">
        <f t="shared" si="2"/>
        <v>2.4041400000000017</v>
      </c>
      <c r="I57" s="15">
        <f t="shared" si="3"/>
        <v>1.7426377718469917E-3</v>
      </c>
      <c r="J57" s="26">
        <f t="shared" si="7"/>
        <v>1.7426377718469917E-3</v>
      </c>
    </row>
    <row r="58" spans="2:10" x14ac:dyDescent="0.4">
      <c r="B58" s="23">
        <f t="shared" si="4"/>
        <v>3.6000000000000028</v>
      </c>
      <c r="C58" s="23">
        <f t="shared" si="0"/>
        <v>3.5455600000000018</v>
      </c>
      <c r="D58" s="15">
        <f t="shared" si="1"/>
        <v>8.6536830733102243E-4</v>
      </c>
      <c r="E58" s="26">
        <f t="shared" si="5"/>
        <v>8.6536830733102243E-4</v>
      </c>
      <c r="G58" s="23">
        <f t="shared" si="6"/>
        <v>3.6000000000000028</v>
      </c>
      <c r="H58" s="23">
        <f t="shared" si="2"/>
        <v>2.5455600000000018</v>
      </c>
      <c r="I58" s="15">
        <f t="shared" si="3"/>
        <v>8.6536830733102243E-4</v>
      </c>
      <c r="J58" s="26">
        <f t="shared" si="7"/>
        <v>8.6536830733102243E-4</v>
      </c>
    </row>
    <row r="59" spans="2:10" x14ac:dyDescent="0.4">
      <c r="B59" s="23">
        <f t="shared" si="4"/>
        <v>3.8000000000000029</v>
      </c>
      <c r="C59" s="23">
        <f t="shared" si="0"/>
        <v>3.6869800000000019</v>
      </c>
      <c r="D59" s="15">
        <f t="shared" si="1"/>
        <v>4.1287926147851349E-4</v>
      </c>
      <c r="E59" s="26">
        <f t="shared" si="5"/>
        <v>4.1287926147851349E-4</v>
      </c>
      <c r="G59" s="23">
        <f t="shared" si="6"/>
        <v>3.8000000000000029</v>
      </c>
      <c r="H59" s="23">
        <f t="shared" si="2"/>
        <v>2.6869800000000019</v>
      </c>
      <c r="I59" s="15">
        <f t="shared" si="3"/>
        <v>4.1287926147851349E-4</v>
      </c>
      <c r="J59" s="26">
        <f t="shared" si="7"/>
        <v>4.1287926147851349E-4</v>
      </c>
    </row>
    <row r="60" spans="2:10" x14ac:dyDescent="0.4">
      <c r="B60" s="23">
        <f t="shared" si="4"/>
        <v>4.0000000000000027</v>
      </c>
      <c r="C60" s="23">
        <f t="shared" si="0"/>
        <v>3.8284000000000016</v>
      </c>
      <c r="D60" s="15">
        <f t="shared" si="1"/>
        <v>1.8926633540501192E-4</v>
      </c>
      <c r="E60" s="26">
        <f t="shared" si="5"/>
        <v>1.8926633540501192E-4</v>
      </c>
      <c r="G60" s="23">
        <f t="shared" si="6"/>
        <v>4.0000000000000027</v>
      </c>
      <c r="H60" s="23">
        <f t="shared" si="2"/>
        <v>2.8284000000000016</v>
      </c>
      <c r="I60" s="15">
        <f t="shared" si="3"/>
        <v>1.8926633540501192E-4</v>
      </c>
      <c r="J60" s="26">
        <f t="shared" si="7"/>
        <v>1.8926633540501192E-4</v>
      </c>
    </row>
  </sheetData>
  <phoneticPr fontId="11" type="noConversion"/>
  <pageMargins left="0.75" right="0.75" top="1" bottom="1" header="0.5" footer="0.5"/>
  <pageSetup scale="6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1</xdr:col>
                <xdr:colOff>354330</xdr:colOff>
                <xdr:row>12</xdr:row>
                <xdr:rowOff>133350</xdr:rowOff>
              </from>
              <to>
                <xdr:col>4</xdr:col>
                <xdr:colOff>247650</xdr:colOff>
                <xdr:row>17</xdr:row>
                <xdr:rowOff>57150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>
              <from>
                <xdr:col>3</xdr:col>
                <xdr:colOff>171450</xdr:colOff>
                <xdr:row>9</xdr:row>
                <xdr:rowOff>133350</xdr:rowOff>
              </from>
              <to>
                <xdr:col>4</xdr:col>
                <xdr:colOff>87630</xdr:colOff>
                <xdr:row>12</xdr:row>
                <xdr:rowOff>38100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Formulation III</vt:lpstr>
      <vt:lpstr>Gaussians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Dirk Wiers</dc:creator>
  <cp:lastModifiedBy>Helene Dörksen</cp:lastModifiedBy>
  <cp:lastPrinted>2006-04-15T05:34:32Z</cp:lastPrinted>
  <dcterms:created xsi:type="dcterms:W3CDTF">2005-04-19T20:04:25Z</dcterms:created>
  <dcterms:modified xsi:type="dcterms:W3CDTF">2020-05-09T08:35:44Z</dcterms:modified>
</cp:coreProperties>
</file>