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defaultThemeVersion="124226"/>
  <mc:AlternateContent xmlns:mc="http://schemas.openxmlformats.org/markup-compatibility/2006">
    <mc:Choice Requires="x15">
      <x15ac:absPath xmlns:x15ac="http://schemas.microsoft.com/office/spreadsheetml/2010/11/ac" url="/Users/akshaychikhalkar/Documents/Studies/Sem 1/UEN/Data_Analysis_Tools/"/>
    </mc:Choice>
  </mc:AlternateContent>
  <xr:revisionPtr revIDLastSave="0" documentId="13_ncr:1_{EB27E991-B9E5-3F4F-B47F-1D577E0B3A02}" xr6:coauthVersionLast="47" xr6:coauthVersionMax="47" xr10:uidLastSave="{00000000-0000-0000-0000-000000000000}"/>
  <bookViews>
    <workbookView xWindow="6020" yWindow="1780" windowWidth="46000" windowHeight="1558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49" i="7"/>
  <c r="AC61" i="7"/>
  <c r="AC97" i="7"/>
  <c r="AC73" i="7"/>
  <c r="AC149" i="7"/>
  <c r="B3" i="2"/>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B11" i="2"/>
  <c r="B13" i="3" s="1"/>
  <c r="H9" i="4"/>
  <c r="H8" i="4"/>
  <c r="H7" i="4"/>
  <c r="C21" i="2"/>
  <c r="D21" i="2" s="1"/>
  <c r="C23" i="3" s="1"/>
  <c r="E23" i="3" s="1"/>
  <c r="B21" i="2"/>
  <c r="B23" i="3" s="1"/>
  <c r="B19" i="4"/>
  <c r="C18" i="2"/>
  <c r="B18" i="2"/>
  <c r="B20" i="3" s="1"/>
  <c r="B20" i="4"/>
  <c r="B28" i="2"/>
  <c r="B30" i="3" s="1"/>
  <c r="C28" i="2"/>
  <c r="N10" i="4"/>
  <c r="B8" i="2"/>
  <c r="B10" i="3" s="1"/>
  <c r="N11" i="4"/>
  <c r="C8" i="2"/>
  <c r="C27" i="2"/>
  <c r="D27" i="2" s="1"/>
  <c r="C29" i="3" s="1"/>
  <c r="E29" i="3" s="1"/>
  <c r="B27" i="2"/>
  <c r="B29" i="3" s="1"/>
  <c r="C9" i="2"/>
  <c r="N12" i="4"/>
  <c r="B9" i="2"/>
  <c r="B11" i="3" s="1"/>
  <c r="B12" i="2"/>
  <c r="B14" i="3" s="1"/>
  <c r="Q11" i="4"/>
  <c r="Q10" i="4"/>
  <c r="C12" i="2"/>
  <c r="D12" i="2" s="1"/>
  <c r="C14" i="3" s="1"/>
  <c r="E14" i="3" s="1"/>
  <c r="B24" i="2"/>
  <c r="B26" i="3" s="1"/>
  <c r="H12" i="4"/>
  <c r="C24" i="2"/>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Q9" i="4"/>
  <c r="Q8" i="4"/>
  <c r="Q7" i="4"/>
  <c r="C5" i="2"/>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D13" i="2"/>
  <c r="C15" i="3" s="1"/>
  <c r="E15" i="3" s="1"/>
  <c r="D28" i="2"/>
  <c r="C30" i="3" s="1"/>
  <c r="E30"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18" i="2"/>
  <c r="C20" i="3" s="1"/>
  <c r="E20"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5" i="11" l="1"/>
  <c r="D5" i="11"/>
  <c r="C4" i="11"/>
  <c r="D4" i="11"/>
  <c r="C7" i="11"/>
  <c r="D7" i="11"/>
  <c r="C3" i="11"/>
  <c r="D3" i="11"/>
  <c r="C6" i="11"/>
  <c r="D6" i="11"/>
  <c r="D8" i="11"/>
  <c r="C8"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<sst xmlns="http://schemas.openxmlformats.org/spreadsheetml/2006/main" count="2502" uniqueCount="2213">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</sst>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1">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1.8</c:v>
                </c:pt>
                <c:pt idx="1">
                  <c:v>2.2000000000000002</c:v>
                </c:pt>
                <c:pt idx="2">
                  <c:v>0.6</c:v>
                </c:pt>
                <c:pt idx="3">
                  <c:v>3</c:v>
                </c:pt>
                <c:pt idx="4">
                  <c:v>2.2000000000000002</c:v>
                </c:pt>
                <c:pt idx="5">
                  <c:v>0.8</c:v>
                </c:pt>
                <c:pt idx="6">
                  <c:v>1.8</c:v>
                </c:pt>
                <c:pt idx="7">
                  <c:v>2.2000000000000002</c:v>
                </c:pt>
                <c:pt idx="8">
                  <c:v>2.2000000000000002</c:v>
                </c:pt>
                <c:pt idx="9">
                  <c:v>-1.4</c:v>
                </c:pt>
                <c:pt idx="10">
                  <c:v>2.4</c:v>
                </c:pt>
                <c:pt idx="11">
                  <c:v>2.2000000000000002</c:v>
                </c:pt>
                <c:pt idx="12">
                  <c:v>1.2</c:v>
                </c:pt>
                <c:pt idx="13">
                  <c:v>2</c:v>
                </c:pt>
                <c:pt idx="14">
                  <c:v>-1.2</c:v>
                </c:pt>
                <c:pt idx="15">
                  <c:v>2</c:v>
                </c:pt>
                <c:pt idx="16">
                  <c:v>2.4</c:v>
                </c:pt>
                <c:pt idx="17">
                  <c:v>1.8</c:v>
                </c:pt>
                <c:pt idx="18">
                  <c:v>2.2000000000000002</c:v>
                </c:pt>
                <c:pt idx="19">
                  <c:v>2.6</c:v>
                </c:pt>
                <c:pt idx="20">
                  <c:v>1.8</c:v>
                </c:pt>
                <c:pt idx="21">
                  <c:v>2.2000000000000002</c:v>
                </c:pt>
                <c:pt idx="22">
                  <c:v>2</c:v>
                </c:pt>
                <c:pt idx="23">
                  <c:v>2</c:v>
                </c:pt>
                <c:pt idx="24">
                  <c:v>2.2000000000000002</c:v>
                </c:pt>
                <c:pt idx="25">
                  <c:v>-1.4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0.58798919536201666</c:v>
                  </c:pt>
                  <c:pt idx="1">
                    <c:v>0.47506389645581343</c:v>
                  </c:pt>
                  <c:pt idx="2">
                    <c:v>0.55867569231298886</c:v>
                  </c:pt>
                  <c:pt idx="3">
                    <c:v>0.78091714527547174</c:v>
                  </c:pt>
                  <c:pt idx="4">
                    <c:v>0.55001352904238832</c:v>
                  </c:pt>
                  <c:pt idx="5">
                    <c:v>0.95012779291162663</c:v>
                  </c:pt>
                </c:numCache>
              </c:numRef>
            </c:plus>
            <c:minus>
              <c:numRef>
                <c:f>Confidence_Intervals!$M$5:$M$10</c:f>
                <c:numCache>
                  <c:formatCode>General</c:formatCode>
                  <c:ptCount val="6"/>
                  <c:pt idx="0">
                    <c:v>0.58798919536201666</c:v>
                  </c:pt>
                  <c:pt idx="1">
                    <c:v>0.47506389645581343</c:v>
                  </c:pt>
                  <c:pt idx="2">
                    <c:v>0.55867569231298886</c:v>
                  </c:pt>
                  <c:pt idx="3">
                    <c:v>0.78091714527547174</c:v>
                  </c:pt>
                  <c:pt idx="4">
                    <c:v>0.55001352904238832</c:v>
                  </c:pt>
                  <c:pt idx="5">
                    <c:v>0.95012779291162663</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2.0333333333333332</c:v>
                </c:pt>
                <c:pt idx="1">
                  <c:v>2.0499999999999998</c:v>
                </c:pt>
                <c:pt idx="2">
                  <c:v>2.25</c:v>
                </c:pt>
                <c:pt idx="3">
                  <c:v>2.2999999999999998</c:v>
                </c:pt>
                <c:pt idx="4">
                  <c:v>1.65</c:v>
                </c:pt>
                <c:pt idx="5">
                  <c:v>-0.85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2.0333333333333332</c:v>
                </c:pt>
                <c:pt idx="1">
                  <c:v>2.0499999999999998</c:v>
                </c:pt>
                <c:pt idx="2">
                  <c:v>2.25</c:v>
                </c:pt>
                <c:pt idx="3">
                  <c:v>2.2999999999999998</c:v>
                </c:pt>
                <c:pt idx="4">
                  <c:v>1.65</c:v>
                </c:pt>
                <c:pt idx="5">
                  <c:v>-0.85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2.0333333333333332</c:v>
                </c:pt>
                <c:pt idx="1">
                  <c:v>2.1999999999999997</c:v>
                </c:pt>
                <c:pt idx="2">
                  <c:v>0.39999999999999997</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1</c:v>
                </c:pt>
                <c:pt idx="10">
                  <c:v>0</c:v>
                </c:pt>
                <c:pt idx="11">
                  <c:v>0</c:v>
                </c:pt>
                <c:pt idx="12">
                  <c:v>1</c:v>
                </c:pt>
                <c:pt idx="13">
                  <c:v>0</c:v>
                </c:pt>
                <c:pt idx="14">
                  <c:v>1</c:v>
                </c:pt>
                <c:pt idx="15">
                  <c:v>0</c:v>
                </c:pt>
                <c:pt idx="16">
                  <c:v>0</c:v>
                </c:pt>
                <c:pt idx="17">
                  <c:v>0</c:v>
                </c:pt>
                <c:pt idx="18">
                  <c:v>0</c:v>
                </c:pt>
                <c:pt idx="19">
                  <c:v>0</c:v>
                </c:pt>
                <c:pt idx="20">
                  <c:v>0</c:v>
                </c:pt>
                <c:pt idx="21">
                  <c:v>0</c:v>
                </c:pt>
                <c:pt idx="22">
                  <c:v>0</c:v>
                </c:pt>
                <c:pt idx="23">
                  <c:v>0</c:v>
                </c:pt>
                <c:pt idx="24">
                  <c:v>0</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2</c:v>
                </c:pt>
                <c:pt idx="10">
                  <c:v>0</c:v>
                </c:pt>
                <c:pt idx="11">
                  <c:v>0</c:v>
                </c:pt>
                <c:pt idx="12">
                  <c:v>0</c:v>
                </c:pt>
                <c:pt idx="13">
                  <c:v>0</c:v>
                </c:pt>
                <c:pt idx="14">
                  <c:v>2</c:v>
                </c:pt>
                <c:pt idx="15">
                  <c:v>0</c:v>
                </c:pt>
                <c:pt idx="16">
                  <c:v>0</c:v>
                </c:pt>
                <c:pt idx="17">
                  <c:v>0</c:v>
                </c:pt>
                <c:pt idx="18">
                  <c:v>0</c:v>
                </c:pt>
                <c:pt idx="19">
                  <c:v>0</c:v>
                </c:pt>
                <c:pt idx="20">
                  <c:v>0</c:v>
                </c:pt>
                <c:pt idx="21">
                  <c:v>0</c:v>
                </c:pt>
                <c:pt idx="22">
                  <c:v>0</c:v>
                </c:pt>
                <c:pt idx="23">
                  <c:v>0</c:v>
                </c:pt>
                <c:pt idx="24">
                  <c:v>0</c:v>
                </c:pt>
                <c:pt idx="25">
                  <c:v>2</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1</c:v>
                </c:pt>
                <c:pt idx="3">
                  <c:v>0</c:v>
                </c:pt>
                <c:pt idx="4">
                  <c:v>0</c:v>
                </c:pt>
                <c:pt idx="5">
                  <c:v>0</c:v>
                </c:pt>
                <c:pt idx="6">
                  <c:v>0</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2</c:v>
                </c:pt>
                <c:pt idx="3">
                  <c:v>0</c:v>
                </c:pt>
                <c:pt idx="4">
                  <c:v>0</c:v>
                </c:pt>
                <c:pt idx="5">
                  <c:v>3</c:v>
                </c:pt>
                <c:pt idx="6">
                  <c:v>0</c:v>
                </c:pt>
                <c:pt idx="7">
                  <c:v>0</c:v>
                </c:pt>
                <c:pt idx="8">
                  <c:v>1</c:v>
                </c:pt>
                <c:pt idx="9">
                  <c:v>0</c:v>
                </c:pt>
                <c:pt idx="10">
                  <c:v>0</c:v>
                </c:pt>
                <c:pt idx="11">
                  <c:v>0</c:v>
                </c:pt>
                <c:pt idx="12">
                  <c:v>0</c:v>
                </c:pt>
                <c:pt idx="13">
                  <c:v>0</c:v>
                </c:pt>
                <c:pt idx="14">
                  <c:v>1</c:v>
                </c:pt>
                <c:pt idx="15">
                  <c:v>0</c:v>
                </c:pt>
                <c:pt idx="16">
                  <c:v>0</c:v>
                </c:pt>
                <c:pt idx="17">
                  <c:v>0</c:v>
                </c:pt>
                <c:pt idx="18">
                  <c:v>1</c:v>
                </c:pt>
                <c:pt idx="19">
                  <c:v>0</c:v>
                </c:pt>
                <c:pt idx="20">
                  <c:v>0</c:v>
                </c:pt>
                <c:pt idx="21">
                  <c:v>0</c:v>
                </c:pt>
                <c:pt idx="22">
                  <c:v>0</c:v>
                </c:pt>
                <c:pt idx="23">
                  <c:v>1</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0</c:v>
                </c:pt>
                <c:pt idx="2">
                  <c:v>1</c:v>
                </c:pt>
                <c:pt idx="3">
                  <c:v>0</c:v>
                </c:pt>
                <c:pt idx="4">
                  <c:v>0</c:v>
                </c:pt>
                <c:pt idx="5">
                  <c:v>1</c:v>
                </c:pt>
                <c:pt idx="6">
                  <c:v>2</c:v>
                </c:pt>
                <c:pt idx="7">
                  <c:v>2</c:v>
                </c:pt>
                <c:pt idx="8">
                  <c:v>0</c:v>
                </c:pt>
                <c:pt idx="9">
                  <c:v>1</c:v>
                </c:pt>
                <c:pt idx="10">
                  <c:v>0</c:v>
                </c:pt>
                <c:pt idx="11">
                  <c:v>1</c:v>
                </c:pt>
                <c:pt idx="12">
                  <c:v>0</c:v>
                </c:pt>
                <c:pt idx="13">
                  <c:v>2</c:v>
                </c:pt>
                <c:pt idx="14">
                  <c:v>1</c:v>
                </c:pt>
                <c:pt idx="15">
                  <c:v>1</c:v>
                </c:pt>
                <c:pt idx="16">
                  <c:v>1</c:v>
                </c:pt>
                <c:pt idx="17">
                  <c:v>1</c:v>
                </c:pt>
                <c:pt idx="18">
                  <c:v>0</c:v>
                </c:pt>
                <c:pt idx="19">
                  <c:v>0</c:v>
                </c:pt>
                <c:pt idx="20">
                  <c:v>2</c:v>
                </c:pt>
                <c:pt idx="21">
                  <c:v>1</c:v>
                </c:pt>
                <c:pt idx="22">
                  <c:v>2</c:v>
                </c:pt>
                <c:pt idx="23">
                  <c:v>0</c:v>
                </c:pt>
                <c:pt idx="24">
                  <c:v>1</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4</c:v>
                </c:pt>
                <c:pt idx="1">
                  <c:v>4</c:v>
                </c:pt>
                <c:pt idx="2">
                  <c:v>0</c:v>
                </c:pt>
                <c:pt idx="3">
                  <c:v>0</c:v>
                </c:pt>
                <c:pt idx="4">
                  <c:v>4</c:v>
                </c:pt>
                <c:pt idx="5">
                  <c:v>0</c:v>
                </c:pt>
                <c:pt idx="6">
                  <c:v>2</c:v>
                </c:pt>
                <c:pt idx="7">
                  <c:v>0</c:v>
                </c:pt>
                <c:pt idx="8">
                  <c:v>1</c:v>
                </c:pt>
                <c:pt idx="9">
                  <c:v>0</c:v>
                </c:pt>
                <c:pt idx="10">
                  <c:v>3</c:v>
                </c:pt>
                <c:pt idx="11">
                  <c:v>2</c:v>
                </c:pt>
                <c:pt idx="12">
                  <c:v>3</c:v>
                </c:pt>
                <c:pt idx="13">
                  <c:v>1</c:v>
                </c:pt>
                <c:pt idx="14">
                  <c:v>0</c:v>
                </c:pt>
                <c:pt idx="15">
                  <c:v>3</c:v>
                </c:pt>
                <c:pt idx="16">
                  <c:v>1</c:v>
                </c:pt>
                <c:pt idx="17">
                  <c:v>4</c:v>
                </c:pt>
                <c:pt idx="18">
                  <c:v>1</c:v>
                </c:pt>
                <c:pt idx="19">
                  <c:v>2</c:v>
                </c:pt>
                <c:pt idx="20">
                  <c:v>2</c:v>
                </c:pt>
                <c:pt idx="21">
                  <c:v>2</c:v>
                </c:pt>
                <c:pt idx="22">
                  <c:v>1</c:v>
                </c:pt>
                <c:pt idx="23">
                  <c:v>2</c:v>
                </c:pt>
                <c:pt idx="24">
                  <c:v>2</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1</c:v>
                </c:pt>
                <c:pt idx="2">
                  <c:v>1</c:v>
                </c:pt>
                <c:pt idx="3">
                  <c:v>5</c:v>
                </c:pt>
                <c:pt idx="4">
                  <c:v>1</c:v>
                </c:pt>
                <c:pt idx="5">
                  <c:v>1</c:v>
                </c:pt>
                <c:pt idx="6">
                  <c:v>1</c:v>
                </c:pt>
                <c:pt idx="7">
                  <c:v>3</c:v>
                </c:pt>
                <c:pt idx="8">
                  <c:v>3</c:v>
                </c:pt>
                <c:pt idx="9">
                  <c:v>0</c:v>
                </c:pt>
                <c:pt idx="10">
                  <c:v>2</c:v>
                </c:pt>
                <c:pt idx="11">
                  <c:v>2</c:v>
                </c:pt>
                <c:pt idx="12">
                  <c:v>1</c:v>
                </c:pt>
                <c:pt idx="13">
                  <c:v>2</c:v>
                </c:pt>
                <c:pt idx="14">
                  <c:v>0</c:v>
                </c:pt>
                <c:pt idx="15">
                  <c:v>1</c:v>
                </c:pt>
                <c:pt idx="16">
                  <c:v>3</c:v>
                </c:pt>
                <c:pt idx="17">
                  <c:v>0</c:v>
                </c:pt>
                <c:pt idx="18">
                  <c:v>3</c:v>
                </c:pt>
                <c:pt idx="19">
                  <c:v>3</c:v>
                </c:pt>
                <c:pt idx="20">
                  <c:v>1</c:v>
                </c:pt>
                <c:pt idx="21">
                  <c:v>2</c:v>
                </c:pt>
                <c:pt idx="22">
                  <c:v>2</c:v>
                </c:pt>
                <c:pt idx="23">
                  <c:v>2</c:v>
                </c:pt>
                <c:pt idx="24">
                  <c:v>2</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2.0333333333333332</c:v>
                </c:pt>
                <c:pt idx="1">
                  <c:v>2.0499999999999998</c:v>
                </c:pt>
                <c:pt idx="2">
                  <c:v>2.25</c:v>
                </c:pt>
                <c:pt idx="3">
                  <c:v>2.2999999999999998</c:v>
                </c:pt>
                <c:pt idx="4">
                  <c:v>1.65</c:v>
                </c:pt>
                <c:pt idx="5">
                  <c:v>-0.85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0.58798919536201666</c:v>
                  </c:pt>
                  <c:pt idx="1">
                    <c:v>0.47506389645581343</c:v>
                  </c:pt>
                  <c:pt idx="2">
                    <c:v>0.55867569231298886</c:v>
                  </c:pt>
                  <c:pt idx="3">
                    <c:v>0.78091714527547174</c:v>
                  </c:pt>
                  <c:pt idx="4">
                    <c:v>0.55001352904238832</c:v>
                  </c:pt>
                  <c:pt idx="5">
                    <c:v>0.95012779291162663</c:v>
                  </c:pt>
                </c:numCache>
              </c:numRef>
            </c:plus>
            <c:minus>
              <c:numRef>
                <c:f>Confidence_Intervals!$M$5:$M$10</c:f>
                <c:numCache>
                  <c:formatCode>General</c:formatCode>
                  <c:ptCount val="6"/>
                  <c:pt idx="0">
                    <c:v>0.58798919536201666</c:v>
                  </c:pt>
                  <c:pt idx="1">
                    <c:v>0.47506389645581343</c:v>
                  </c:pt>
                  <c:pt idx="2">
                    <c:v>0.55867569231298886</c:v>
                  </c:pt>
                  <c:pt idx="3">
                    <c:v>0.78091714527547174</c:v>
                  </c:pt>
                  <c:pt idx="4">
                    <c:v>0.55001352904238832</c:v>
                  </c:pt>
                  <c:pt idx="5">
                    <c:v>0.95012779291162663</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2.0333333333333332</c:v>
                </c:pt>
                <c:pt idx="1">
                  <c:v>2.0499999999999998</c:v>
                </c:pt>
                <c:pt idx="2">
                  <c:v>2.25</c:v>
                </c:pt>
                <c:pt idx="3">
                  <c:v>2.2999999999999998</c:v>
                </c:pt>
                <c:pt idx="4">
                  <c:v>1.65</c:v>
                </c:pt>
                <c:pt idx="5">
                  <c:v>-0.85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5" workbookViewId="0">
      <selection activeCell="A9" sqref="A9:C9"/>
    </sheetView>
  </sheetViews>
  <sheetFormatPr baseColWidth="10" defaultColWidth="9.1640625" defaultRowHeight="15"/>
  <cols>
    <col min="1" max="1" width="35.1640625" customWidth="1"/>
    <col min="2" max="2" width="22" customWidth="1"/>
    <col min="3" max="3" width="43" customWidth="1"/>
  </cols>
  <sheetData>
    <row r="1" spans="1:3" ht="57" customHeight="1">
      <c r="A1" s="140"/>
      <c r="B1" s="140"/>
      <c r="C1" s="140"/>
    </row>
    <row r="2" spans="1:3" ht="58.75" customHeight="1">
      <c r="A2" s="136" t="s">
        <v>1292</v>
      </c>
      <c r="B2" s="136"/>
      <c r="C2" s="136"/>
    </row>
    <row r="3" spans="1:3" ht="107.25" customHeight="1">
      <c r="A3" s="137" t="s">
        <v>1280</v>
      </c>
      <c r="B3" s="137"/>
      <c r="C3" s="137"/>
    </row>
    <row r="5" spans="1:3" ht="19">
      <c r="A5" s="26" t="s">
        <v>818</v>
      </c>
      <c r="B5" s="52" t="s">
        <v>128</v>
      </c>
    </row>
    <row r="7" spans="1:3" ht="30.75" customHeight="1">
      <c r="A7" s="138" t="s">
        <v>1291</v>
      </c>
      <c r="B7" s="138"/>
      <c r="C7" s="138"/>
    </row>
    <row r="9" spans="1:3" ht="406.25" customHeight="1">
      <c r="A9" s="139" t="s">
        <v>1290</v>
      </c>
      <c r="B9" s="139"/>
      <c r="C9" s="139"/>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4" sqref="A4:XFD8"/>
    </sheetView>
  </sheetViews>
  <sheetFormatPr baseColWidth="10" defaultColWidth="9.1640625" defaultRowHeight="15"/>
  <cols>
    <col min="1" max="26" width="3.6640625" style="1" customWidth="1"/>
  </cols>
  <sheetData>
    <row r="1" spans="1:27" ht="144" customHeight="1">
      <c r="A1" s="141" t="s">
        <v>1281</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7">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7">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27">
      <c r="A4">
        <v>5</v>
      </c>
      <c r="B4">
        <v>7</v>
      </c>
      <c r="C4">
        <v>5</v>
      </c>
      <c r="D4">
        <v>1</v>
      </c>
      <c r="E4">
        <v>2</v>
      </c>
      <c r="F4">
        <v>4</v>
      </c>
      <c r="G4">
        <v>6</v>
      </c>
      <c r="H4">
        <v>7</v>
      </c>
      <c r="I4">
        <v>4</v>
      </c>
      <c r="J4">
        <v>5</v>
      </c>
      <c r="K4">
        <v>6</v>
      </c>
      <c r="L4">
        <v>3</v>
      </c>
      <c r="M4">
        <v>7</v>
      </c>
      <c r="N4">
        <v>6</v>
      </c>
      <c r="O4">
        <v>4</v>
      </c>
      <c r="P4">
        <v>6</v>
      </c>
      <c r="Q4">
        <v>1</v>
      </c>
      <c r="R4">
        <v>2</v>
      </c>
      <c r="S4">
        <v>1</v>
      </c>
      <c r="T4">
        <v>7</v>
      </c>
      <c r="U4">
        <v>2</v>
      </c>
      <c r="V4">
        <v>6</v>
      </c>
      <c r="W4">
        <v>3</v>
      </c>
      <c r="X4">
        <v>4</v>
      </c>
      <c r="Y4">
        <v>2</v>
      </c>
      <c r="Z4">
        <v>3</v>
      </c>
    </row>
    <row r="5" spans="1:27">
      <c r="A5">
        <v>6</v>
      </c>
      <c r="B5">
        <v>6</v>
      </c>
      <c r="C5">
        <v>1</v>
      </c>
      <c r="D5">
        <v>1</v>
      </c>
      <c r="E5">
        <v>1</v>
      </c>
      <c r="F5">
        <v>7</v>
      </c>
      <c r="G5">
        <v>7</v>
      </c>
      <c r="H5">
        <v>7</v>
      </c>
      <c r="I5">
        <v>1</v>
      </c>
      <c r="J5">
        <v>7</v>
      </c>
      <c r="K5">
        <v>7</v>
      </c>
      <c r="L5">
        <v>1</v>
      </c>
      <c r="M5">
        <v>1</v>
      </c>
      <c r="N5">
        <v>7</v>
      </c>
      <c r="O5">
        <v>1</v>
      </c>
      <c r="P5">
        <v>7</v>
      </c>
      <c r="Q5">
        <v>1</v>
      </c>
      <c r="R5">
        <v>2</v>
      </c>
      <c r="S5">
        <v>1</v>
      </c>
      <c r="T5">
        <v>7</v>
      </c>
      <c r="U5">
        <v>1</v>
      </c>
      <c r="V5">
        <v>7</v>
      </c>
      <c r="W5">
        <v>1</v>
      </c>
      <c r="X5">
        <v>1</v>
      </c>
      <c r="Y5">
        <v>1</v>
      </c>
      <c r="Z5">
        <v>1</v>
      </c>
    </row>
    <row r="6" spans="1:27">
      <c r="A6">
        <v>6</v>
      </c>
      <c r="B6">
        <v>6</v>
      </c>
      <c r="C6">
        <v>3</v>
      </c>
      <c r="D6">
        <v>1</v>
      </c>
      <c r="E6">
        <v>2</v>
      </c>
      <c r="F6">
        <v>4</v>
      </c>
      <c r="G6">
        <v>5</v>
      </c>
      <c r="H6">
        <v>5</v>
      </c>
      <c r="I6">
        <v>2</v>
      </c>
      <c r="J6">
        <v>3</v>
      </c>
      <c r="K6">
        <v>6</v>
      </c>
      <c r="L6">
        <v>2</v>
      </c>
      <c r="M6">
        <v>6</v>
      </c>
      <c r="N6">
        <v>5</v>
      </c>
      <c r="O6">
        <v>5</v>
      </c>
      <c r="P6">
        <v>5</v>
      </c>
      <c r="Q6">
        <v>3</v>
      </c>
      <c r="R6">
        <v>2</v>
      </c>
      <c r="S6">
        <v>4</v>
      </c>
      <c r="T6">
        <v>6</v>
      </c>
      <c r="U6">
        <v>3</v>
      </c>
      <c r="V6">
        <v>6</v>
      </c>
      <c r="W6">
        <v>3</v>
      </c>
      <c r="X6">
        <v>2</v>
      </c>
      <c r="Y6">
        <v>2</v>
      </c>
      <c r="Z6">
        <v>5</v>
      </c>
    </row>
    <row r="7" spans="1:27">
      <c r="A7">
        <v>6</v>
      </c>
      <c r="B7">
        <v>6</v>
      </c>
      <c r="C7">
        <v>4</v>
      </c>
      <c r="D7">
        <v>1</v>
      </c>
      <c r="E7">
        <v>2</v>
      </c>
      <c r="F7">
        <v>4</v>
      </c>
      <c r="G7">
        <v>6</v>
      </c>
      <c r="H7">
        <v>7</v>
      </c>
      <c r="I7">
        <v>1</v>
      </c>
      <c r="J7">
        <v>6</v>
      </c>
      <c r="K7">
        <v>7</v>
      </c>
      <c r="L7">
        <v>1</v>
      </c>
      <c r="M7">
        <v>6</v>
      </c>
      <c r="N7">
        <v>7</v>
      </c>
      <c r="O7">
        <v>2</v>
      </c>
      <c r="P7">
        <v>6</v>
      </c>
      <c r="Q7">
        <v>1</v>
      </c>
      <c r="R7">
        <v>2</v>
      </c>
      <c r="S7">
        <v>1</v>
      </c>
      <c r="T7">
        <v>7</v>
      </c>
      <c r="U7">
        <v>2</v>
      </c>
      <c r="V7">
        <v>5</v>
      </c>
      <c r="W7">
        <v>2</v>
      </c>
      <c r="X7">
        <v>1</v>
      </c>
      <c r="Y7">
        <v>1</v>
      </c>
      <c r="Z7">
        <v>2</v>
      </c>
    </row>
    <row r="8" spans="1:27">
      <c r="A8">
        <v>6</v>
      </c>
      <c r="B8">
        <v>6</v>
      </c>
      <c r="C8">
        <v>4</v>
      </c>
      <c r="D8">
        <v>1</v>
      </c>
      <c r="E8">
        <v>2</v>
      </c>
      <c r="F8">
        <v>5</v>
      </c>
      <c r="G8">
        <v>5</v>
      </c>
      <c r="H8">
        <v>5</v>
      </c>
      <c r="I8">
        <v>1</v>
      </c>
      <c r="J8">
        <v>6</v>
      </c>
      <c r="K8">
        <v>6</v>
      </c>
      <c r="L8">
        <v>2</v>
      </c>
      <c r="M8">
        <v>6</v>
      </c>
      <c r="N8">
        <v>5</v>
      </c>
      <c r="O8">
        <v>2</v>
      </c>
      <c r="P8">
        <v>6</v>
      </c>
      <c r="Q8">
        <v>2</v>
      </c>
      <c r="R8">
        <v>3</v>
      </c>
      <c r="S8">
        <v>2</v>
      </c>
      <c r="T8">
        <v>6</v>
      </c>
      <c r="U8">
        <v>3</v>
      </c>
      <c r="V8">
        <v>7</v>
      </c>
      <c r="W8">
        <v>1</v>
      </c>
      <c r="X8">
        <v>2</v>
      </c>
      <c r="Y8">
        <v>3</v>
      </c>
      <c r="Z8">
        <v>2</v>
      </c>
    </row>
    <row r="9" spans="1:27">
      <c r="A9" s="48"/>
      <c r="B9" s="48"/>
      <c r="C9" s="48"/>
      <c r="D9" s="48"/>
      <c r="E9" s="48"/>
      <c r="F9" s="48"/>
      <c r="G9" s="48"/>
      <c r="H9" s="48"/>
      <c r="I9" s="48"/>
      <c r="J9" s="48"/>
      <c r="K9" s="48"/>
      <c r="L9" s="48"/>
      <c r="M9" s="48"/>
      <c r="N9" s="48"/>
      <c r="O9" s="48"/>
      <c r="P9" s="48"/>
      <c r="Q9" s="48"/>
      <c r="R9" s="48"/>
      <c r="S9" s="48"/>
      <c r="T9" s="48"/>
      <c r="U9" s="48"/>
      <c r="V9" s="48"/>
      <c r="W9" s="48"/>
      <c r="X9" s="48"/>
      <c r="Y9" s="48"/>
      <c r="Z9" s="48"/>
    </row>
    <row r="10" spans="1:27">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7">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spans="1:27">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spans="1:27">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row>
    <row r="14" spans="1:27">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7">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7">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opLeftCell="G1" workbookViewId="0">
      <selection activeCell="G1004" sqref="G1004"/>
    </sheetView>
  </sheetViews>
  <sheetFormatPr baseColWidth="10" defaultColWidth="9.1640625" defaultRowHeight="15"/>
  <cols>
    <col min="1" max="26" width="3.6640625" style="1" customWidth="1"/>
    <col min="27" max="28" width="4.5" customWidth="1"/>
    <col min="29" max="34" width="13.83203125" style="1" customWidth="1"/>
  </cols>
  <sheetData>
    <row r="1" spans="1:34" ht="96" customHeight="1">
      <c r="A1" s="144" t="s">
        <v>819</v>
      </c>
      <c r="B1" s="145"/>
      <c r="C1" s="145"/>
      <c r="D1" s="145"/>
      <c r="E1" s="145"/>
      <c r="F1" s="145"/>
      <c r="G1" s="145"/>
      <c r="H1" s="145"/>
      <c r="I1" s="145"/>
      <c r="J1" s="145"/>
      <c r="K1" s="145"/>
      <c r="L1" s="145"/>
      <c r="M1" s="145"/>
      <c r="N1" s="145"/>
      <c r="O1" s="145"/>
      <c r="P1" s="145"/>
      <c r="Q1" s="145"/>
      <c r="R1" s="145"/>
      <c r="S1" s="145"/>
      <c r="T1" s="145"/>
      <c r="U1" s="145"/>
      <c r="V1" s="145"/>
      <c r="W1" s="145"/>
      <c r="X1" s="145"/>
      <c r="Y1" s="145"/>
      <c r="Z1" s="146"/>
      <c r="AC1" s="149"/>
      <c r="AD1" s="149"/>
      <c r="AE1" s="149"/>
      <c r="AF1" s="149"/>
      <c r="AG1" s="149"/>
      <c r="AH1" s="149"/>
    </row>
    <row r="2" spans="1:34">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8" t="s">
        <v>1288</v>
      </c>
      <c r="AD2" s="148"/>
      <c r="AE2" s="148"/>
      <c r="AF2" s="148"/>
      <c r="AG2" s="148"/>
      <c r="AH2" s="148"/>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Attractiveness</v>
      </c>
      <c r="AD3" s="99" t="str">
        <f>VLOOKUP(Read_First!B5,Items!A1:BI50,55,FALSE)</f>
        <v>Perspicuity</v>
      </c>
      <c r="AE3" s="100" t="str">
        <f>VLOOKUP(Read_First!B5,Items!A1:BI50,56,FALSE)</f>
        <v>Efficiency</v>
      </c>
      <c r="AF3" s="99" t="str">
        <f>VLOOKUP(Read_First!B5,Items!A1:BI50,57,FALSE)</f>
        <v>Dependability</v>
      </c>
      <c r="AG3" s="100" t="str">
        <f>VLOOKUP(Read_First!B5,Items!A1:BI50,58,FALSE)</f>
        <v>Stimulation</v>
      </c>
      <c r="AH3" s="101" t="str">
        <f>VLOOKUP(Read_First!B5,Items!A1:BI50,59,FALSE)</f>
        <v>Novelty</v>
      </c>
    </row>
    <row r="4" spans="1:34">
      <c r="A4" s="55">
        <f>IF(Data!A4&gt;0,Data!A4-4,"")</f>
        <v>1</v>
      </c>
      <c r="B4" s="55">
        <f>IF(Data!B4&gt;0,Data!B4-4,"")</f>
        <v>3</v>
      </c>
      <c r="C4" s="55">
        <f>IF(Data!C4&gt;0,4-Data!C4,"")</f>
        <v>-1</v>
      </c>
      <c r="D4" s="55">
        <f>IF(Data!D4&gt;0,4-Data!D4,"")</f>
        <v>3</v>
      </c>
      <c r="E4" s="55">
        <f>IF(Data!E4&gt;0,4-Data!E4,"")</f>
        <v>2</v>
      </c>
      <c r="F4" s="55">
        <f>IF(Data!F4&gt;0,Data!F4-4,"")</f>
        <v>0</v>
      </c>
      <c r="G4" s="55">
        <f>IF(Data!G4&gt;0,Data!G4-4,"")</f>
        <v>2</v>
      </c>
      <c r="H4" s="55">
        <f>IF(Data!H4&gt;0,Data!H4-4,"")</f>
        <v>3</v>
      </c>
      <c r="I4" s="55">
        <f>IF(Data!I4&gt;0,4-Data!I4,"")</f>
        <v>0</v>
      </c>
      <c r="J4" s="55">
        <f>IF(Data!J4&gt;0,4-Data!J4,"")</f>
        <v>-1</v>
      </c>
      <c r="K4" s="55">
        <f>IF(Data!K4&gt;0,Data!K4-4,"")</f>
        <v>2</v>
      </c>
      <c r="L4" s="55">
        <f>IF(Data!L4&gt;0,4-Data!L4,"")</f>
        <v>1</v>
      </c>
      <c r="M4" s="55">
        <f>IF(Data!M4&gt;0,Data!M4-4,"")</f>
        <v>3</v>
      </c>
      <c r="N4" s="55">
        <f>IF(Data!N4&gt;0,Data!N4-4,"")</f>
        <v>2</v>
      </c>
      <c r="O4" s="55">
        <f>IF(Data!O4&gt;0,Data!O4-4,"")</f>
        <v>0</v>
      </c>
      <c r="P4" s="55">
        <f>IF(Data!P4&gt;0,Data!P4-4,"")</f>
        <v>2</v>
      </c>
      <c r="Q4" s="55">
        <f>IF(Data!Q4&gt;0,4-Data!Q4,"")</f>
        <v>3</v>
      </c>
      <c r="R4" s="55">
        <f>IF(Data!R4&gt;0,4-Data!R4,"")</f>
        <v>2</v>
      </c>
      <c r="S4" s="55">
        <f>IF(Data!S4&gt;0,4-Data!S4,"")</f>
        <v>3</v>
      </c>
      <c r="T4" s="55">
        <f>IF(Data!T4&gt;0,Data!T4-4,"")</f>
        <v>3</v>
      </c>
      <c r="U4" s="55">
        <f>IF(Data!U4&gt;0,4-Data!U4,"")</f>
        <v>2</v>
      </c>
      <c r="V4" s="55">
        <f>IF(Data!V4&gt;0,Data!V4-4,"")</f>
        <v>2</v>
      </c>
      <c r="W4" s="55">
        <f>IF(Data!W4&gt;0,4-Data!W4,"")</f>
        <v>1</v>
      </c>
      <c r="X4" s="55">
        <f>IF(Data!X4&gt;0,4-Data!X4,"")</f>
        <v>0</v>
      </c>
      <c r="Y4" s="55">
        <f>IF(Data!Y4&gt;0,4-Data!Y4,"")</f>
        <v>2</v>
      </c>
      <c r="Z4" s="55">
        <f>IF(Data!Z4&gt;0,Data!Z4-4,"")</f>
        <v>-1</v>
      </c>
      <c r="AC4" s="56">
        <f t="shared" ref="AC4:AC68" si="0">IF(COUNT(A4,L4,N4,P4,X4,Y4)&gt;0,AVERAGE(A4,L4,N4,P4,X4,Y4),"")</f>
        <v>1.3333333333333333</v>
      </c>
      <c r="AD4" s="56">
        <f>IF(COUNT(B4,D4,M4,U4)&gt;0,AVERAGE(B4,D4,M4,U4),"")</f>
        <v>2.75</v>
      </c>
      <c r="AE4" s="56">
        <f>IF(COUNT(I4,T4,V4,W4)&gt;0,AVERAGE(I4,T4,V4,W4),"")</f>
        <v>1.5</v>
      </c>
      <c r="AF4" s="56">
        <f>IF(COUNT(H4,K4,Q4,S4)&gt;0,AVERAGE(H4,K4,Q4,S4),"")</f>
        <v>2.75</v>
      </c>
      <c r="AG4" s="56">
        <f>IF(COUNT(E4,F4,G4,R4)&gt;0,AVERAGE(E4,F4,G4,R4),"")</f>
        <v>1.5</v>
      </c>
      <c r="AH4" s="56">
        <f>IF(COUNT(C4,J4,O4,Z4)&gt;0,AVERAGE(C4,J4,O4,Z4),"")</f>
        <v>-0.75</v>
      </c>
    </row>
    <row r="5" spans="1:34">
      <c r="A5" s="1">
        <f>IF(Data!A5&gt;0,Data!A5-4,"")</f>
        <v>2</v>
      </c>
      <c r="B5" s="1">
        <f>IF(Data!B5&gt;0,Data!B5-4,"")</f>
        <v>2</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2</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6">
        <f t="shared" si="0"/>
        <v>2.8333333333333335</v>
      </c>
      <c r="AD5" s="6">
        <f t="shared" ref="AD5:AD68" si="1">IF(COUNT(B5,D5,M5,U5)&gt;0,AVERAGE(B5,D5,M5,U5),"")</f>
        <v>1.25</v>
      </c>
      <c r="AE5" s="6">
        <f t="shared" ref="AE5:AE68" si="2">IF(COUNT(I5,T5,V5,W5)&gt;0,AVERAGE(I5,T5,V5,W5),"")</f>
        <v>3</v>
      </c>
      <c r="AF5" s="6">
        <f t="shared" ref="AF5:AF68" si="3">IF(COUNT(H5,K5,Q5,S5)&gt;0,AVERAGE(H5,K5,Q5,S5),"")</f>
        <v>3</v>
      </c>
      <c r="AG5" s="6">
        <f t="shared" ref="AG5:AG68" si="4">IF(COUNT(E5,F5,G5,R5)&gt;0,AVERAGE(E5,F5,G5,R5),"")</f>
        <v>2.75</v>
      </c>
      <c r="AH5" s="6">
        <f t="shared" ref="AH5:AH68" si="5">IF(COUNT(C5,J5,O5,Z5)&gt;0,AVERAGE(C5,J5,O5,Z5),"")</f>
        <v>-1.5</v>
      </c>
    </row>
    <row r="6" spans="1:34">
      <c r="A6" s="1">
        <f>IF(Data!A6&gt;0,Data!A6-4,"")</f>
        <v>2</v>
      </c>
      <c r="B6" s="1">
        <f>IF(Data!B6&gt;0,Data!B6-4,"")</f>
        <v>2</v>
      </c>
      <c r="C6" s="1">
        <f>IF(Data!C6&gt;0,4-Data!C6,"")</f>
        <v>1</v>
      </c>
      <c r="D6" s="1">
        <f>IF(Data!D6&gt;0,4-Data!D6,"")</f>
        <v>3</v>
      </c>
      <c r="E6" s="1">
        <f>IF(Data!E6&gt;0,4-Data!E6,"")</f>
        <v>2</v>
      </c>
      <c r="F6" s="1">
        <f>IF(Data!F6&gt;0,Data!F6-4,"")</f>
        <v>0</v>
      </c>
      <c r="G6" s="1">
        <f>IF(Data!G6&gt;0,Data!G6-4,"")</f>
        <v>1</v>
      </c>
      <c r="H6" s="1">
        <f>IF(Data!H6&gt;0,Data!H6-4,"")</f>
        <v>1</v>
      </c>
      <c r="I6" s="1">
        <f>IF(Data!I6&gt;0,4-Data!I6,"")</f>
        <v>2</v>
      </c>
      <c r="J6" s="1">
        <f>IF(Data!J6&gt;0,4-Data!J6,"")</f>
        <v>1</v>
      </c>
      <c r="K6" s="1">
        <f>IF(Data!K6&gt;0,Data!K6-4,"")</f>
        <v>2</v>
      </c>
      <c r="L6" s="1">
        <f>IF(Data!L6&gt;0,4-Data!L6,"")</f>
        <v>2</v>
      </c>
      <c r="M6" s="1">
        <f>IF(Data!M6&gt;0,Data!M6-4,"")</f>
        <v>2</v>
      </c>
      <c r="N6" s="1">
        <f>IF(Data!N6&gt;0,Data!N6-4,"")</f>
        <v>1</v>
      </c>
      <c r="O6" s="1">
        <f>IF(Data!O6&gt;0,Data!O6-4,"")</f>
        <v>1</v>
      </c>
      <c r="P6" s="1">
        <f>IF(Data!P6&gt;0,Data!P6-4,"")</f>
        <v>1</v>
      </c>
      <c r="Q6" s="1">
        <f>IF(Data!Q6&gt;0,4-Data!Q6,"")</f>
        <v>1</v>
      </c>
      <c r="R6" s="1">
        <f>IF(Data!R6&gt;0,4-Data!R6,"")</f>
        <v>2</v>
      </c>
      <c r="S6" s="1">
        <f>IF(Data!S6&gt;0,4-Data!S6,"")</f>
        <v>0</v>
      </c>
      <c r="T6" s="1">
        <f>IF(Data!T6&gt;0,Data!T6-4,"")</f>
        <v>2</v>
      </c>
      <c r="U6" s="1">
        <f>IF(Data!U6&gt;0,4-Data!U6,"")</f>
        <v>1</v>
      </c>
      <c r="V6" s="1">
        <f>IF(Data!V6&gt;0,Data!V6-4,"")</f>
        <v>2</v>
      </c>
      <c r="W6" s="1">
        <f>IF(Data!W6&gt;0,4-Data!W6,"")</f>
        <v>1</v>
      </c>
      <c r="X6" s="1">
        <f>IF(Data!X6&gt;0,4-Data!X6,"")</f>
        <v>2</v>
      </c>
      <c r="Y6" s="1">
        <f>IF(Data!Y6&gt;0,4-Data!Y6,"")</f>
        <v>2</v>
      </c>
      <c r="Z6" s="1">
        <f>IF(Data!Z6&gt;0,Data!Z6-4,"")</f>
        <v>1</v>
      </c>
      <c r="AC6" s="6">
        <f t="shared" si="0"/>
        <v>1.6666666666666667</v>
      </c>
      <c r="AD6" s="6">
        <f t="shared" si="1"/>
        <v>2</v>
      </c>
      <c r="AE6" s="6">
        <f t="shared" si="2"/>
        <v>1.75</v>
      </c>
      <c r="AF6" s="6">
        <f t="shared" si="3"/>
        <v>1</v>
      </c>
      <c r="AG6" s="6">
        <f t="shared" si="4"/>
        <v>1.25</v>
      </c>
      <c r="AH6" s="6">
        <f t="shared" si="5"/>
        <v>1</v>
      </c>
    </row>
    <row r="7" spans="1:34">
      <c r="A7" s="1">
        <f>IF(Data!A7&gt;0,Data!A7-4,"")</f>
        <v>2</v>
      </c>
      <c r="B7" s="1">
        <f>IF(Data!B7&gt;0,Data!B7-4,"")</f>
        <v>2</v>
      </c>
      <c r="C7" s="1">
        <f>IF(Data!C7&gt;0,4-Data!C7,"")</f>
        <v>0</v>
      </c>
      <c r="D7" s="1">
        <f>IF(Data!D7&gt;0,4-Data!D7,"")</f>
        <v>3</v>
      </c>
      <c r="E7" s="1">
        <f>IF(Data!E7&gt;0,4-Data!E7,"")</f>
        <v>2</v>
      </c>
      <c r="F7" s="1">
        <f>IF(Data!F7&gt;0,Data!F7-4,"")</f>
        <v>0</v>
      </c>
      <c r="G7" s="1">
        <f>IF(Data!G7&gt;0,Data!G7-4,"")</f>
        <v>2</v>
      </c>
      <c r="H7" s="1">
        <f>IF(Data!H7&gt;0,Data!H7-4,"")</f>
        <v>3</v>
      </c>
      <c r="I7" s="1">
        <f>IF(Data!I7&gt;0,4-Data!I7,"")</f>
        <v>3</v>
      </c>
      <c r="J7" s="1">
        <f>IF(Data!J7&gt;0,4-Data!J7,"")</f>
        <v>-2</v>
      </c>
      <c r="K7" s="1">
        <f>IF(Data!K7&gt;0,Data!K7-4,"")</f>
        <v>3</v>
      </c>
      <c r="L7" s="1">
        <f>IF(Data!L7&gt;0,4-Data!L7,"")</f>
        <v>3</v>
      </c>
      <c r="M7" s="1">
        <f>IF(Data!M7&gt;0,Data!M7-4,"")</f>
        <v>2</v>
      </c>
      <c r="N7" s="1">
        <f>IF(Data!N7&gt;0,Data!N7-4,"")</f>
        <v>3</v>
      </c>
      <c r="O7" s="1">
        <f>IF(Data!O7&gt;0,Data!O7-4,"")</f>
        <v>-2</v>
      </c>
      <c r="P7" s="1">
        <f>IF(Data!P7&gt;0,Data!P7-4,"")</f>
        <v>2</v>
      </c>
      <c r="Q7" s="1">
        <f>IF(Data!Q7&gt;0,4-Data!Q7,"")</f>
        <v>3</v>
      </c>
      <c r="R7" s="1">
        <f>IF(Data!R7&gt;0,4-Data!R7,"")</f>
        <v>2</v>
      </c>
      <c r="S7" s="1">
        <f>IF(Data!S7&gt;0,4-Data!S7,"")</f>
        <v>3</v>
      </c>
      <c r="T7" s="1">
        <f>IF(Data!T7&gt;0,Data!T7-4,"")</f>
        <v>3</v>
      </c>
      <c r="U7" s="1">
        <f>IF(Data!U7&gt;0,4-Data!U7,"")</f>
        <v>2</v>
      </c>
      <c r="V7" s="1">
        <f>IF(Data!V7&gt;0,Data!V7-4,"")</f>
        <v>1</v>
      </c>
      <c r="W7" s="1">
        <f>IF(Data!W7&gt;0,4-Data!W7,"")</f>
        <v>2</v>
      </c>
      <c r="X7" s="1">
        <f>IF(Data!X7&gt;0,4-Data!X7,"")</f>
        <v>3</v>
      </c>
      <c r="Y7" s="1">
        <f>IF(Data!Y7&gt;0,4-Data!Y7,"")</f>
        <v>3</v>
      </c>
      <c r="Z7" s="1">
        <f>IF(Data!Z7&gt;0,Data!Z7-4,"")</f>
        <v>-2</v>
      </c>
      <c r="AC7" s="6">
        <f t="shared" si="0"/>
        <v>2.6666666666666665</v>
      </c>
      <c r="AD7" s="6">
        <f t="shared" si="1"/>
        <v>2.25</v>
      </c>
      <c r="AE7" s="6">
        <f t="shared" si="2"/>
        <v>2.25</v>
      </c>
      <c r="AF7" s="6">
        <f t="shared" si="3"/>
        <v>3</v>
      </c>
      <c r="AG7" s="6">
        <f t="shared" si="4"/>
        <v>1.5</v>
      </c>
      <c r="AH7" s="6">
        <f t="shared" si="5"/>
        <v>-1.5</v>
      </c>
    </row>
    <row r="8" spans="1:34">
      <c r="A8" s="1">
        <f>IF(Data!A8&gt;0,Data!A8-4,"")</f>
        <v>2</v>
      </c>
      <c r="B8" s="1">
        <f>IF(Data!B8&gt;0,Data!B8-4,"")</f>
        <v>2</v>
      </c>
      <c r="C8" s="1">
        <f>IF(Data!C8&gt;0,4-Data!C8,"")</f>
        <v>0</v>
      </c>
      <c r="D8" s="1">
        <f>IF(Data!D8&gt;0,4-Data!D8,"")</f>
        <v>3</v>
      </c>
      <c r="E8" s="1">
        <f>IF(Data!E8&gt;0,4-Data!E8,"")</f>
        <v>2</v>
      </c>
      <c r="F8" s="1">
        <f>IF(Data!F8&gt;0,Data!F8-4,"")</f>
        <v>1</v>
      </c>
      <c r="G8" s="1">
        <f>IF(Data!G8&gt;0,Data!G8-4,"")</f>
        <v>1</v>
      </c>
      <c r="H8" s="1">
        <f>IF(Data!H8&gt;0,Data!H8-4,"")</f>
        <v>1</v>
      </c>
      <c r="I8" s="1">
        <f>IF(Data!I8&gt;0,4-Data!I8,"")</f>
        <v>3</v>
      </c>
      <c r="J8" s="1">
        <f>IF(Data!J8&gt;0,4-Data!J8,"")</f>
        <v>-2</v>
      </c>
      <c r="K8" s="1">
        <f>IF(Data!K8&gt;0,Data!K8-4,"")</f>
        <v>2</v>
      </c>
      <c r="L8" s="1">
        <f>IF(Data!L8&gt;0,4-Data!L8,"")</f>
        <v>2</v>
      </c>
      <c r="M8" s="1">
        <f>IF(Data!M8&gt;0,Data!M8-4,"")</f>
        <v>2</v>
      </c>
      <c r="N8" s="1">
        <f>IF(Data!N8&gt;0,Data!N8-4,"")</f>
        <v>1</v>
      </c>
      <c r="O8" s="1">
        <f>IF(Data!O8&gt;0,Data!O8-4,"")</f>
        <v>-2</v>
      </c>
      <c r="P8" s="1">
        <f>IF(Data!P8&gt;0,Data!P8-4,"")</f>
        <v>2</v>
      </c>
      <c r="Q8" s="1">
        <f>IF(Data!Q8&gt;0,4-Data!Q8,"")</f>
        <v>2</v>
      </c>
      <c r="R8" s="1">
        <f>IF(Data!R8&gt;0,4-Data!R8,"")</f>
        <v>1</v>
      </c>
      <c r="S8" s="1">
        <f>IF(Data!S8&gt;0,4-Data!S8,"")</f>
        <v>2</v>
      </c>
      <c r="T8" s="1">
        <f>IF(Data!T8&gt;0,Data!T8-4,"")</f>
        <v>2</v>
      </c>
      <c r="U8" s="1">
        <f>IF(Data!U8&gt;0,4-Data!U8,"")</f>
        <v>1</v>
      </c>
      <c r="V8" s="1">
        <f>IF(Data!V8&gt;0,Data!V8-4,"")</f>
        <v>3</v>
      </c>
      <c r="W8" s="1">
        <f>IF(Data!W8&gt;0,4-Data!W8,"")</f>
        <v>3</v>
      </c>
      <c r="X8" s="1">
        <f>IF(Data!X8&gt;0,4-Data!X8,"")</f>
        <v>2</v>
      </c>
      <c r="Y8" s="1">
        <f>IF(Data!Y8&gt;0,4-Data!Y8,"")</f>
        <v>1</v>
      </c>
      <c r="Z8" s="1">
        <f>IF(Data!Z8&gt;0,Data!Z8-4,"")</f>
        <v>-2</v>
      </c>
      <c r="AC8" s="6">
        <f t="shared" si="0"/>
        <v>1.6666666666666667</v>
      </c>
      <c r="AD8" s="6">
        <f t="shared" si="1"/>
        <v>2</v>
      </c>
      <c r="AE8" s="6">
        <f t="shared" si="2"/>
        <v>2.75</v>
      </c>
      <c r="AF8" s="6">
        <f t="shared" si="3"/>
        <v>1.75</v>
      </c>
      <c r="AG8" s="6">
        <f t="shared" si="4"/>
        <v>1.25</v>
      </c>
      <c r="AH8" s="6">
        <f t="shared" si="5"/>
        <v>-1.5</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6" t="str">
        <f t="shared" si="0"/>
        <v/>
      </c>
      <c r="AD9" s="6" t="str">
        <f t="shared" si="1"/>
        <v/>
      </c>
      <c r="AE9" s="6" t="str">
        <f t="shared" si="2"/>
        <v/>
      </c>
      <c r="AF9" s="6" t="str">
        <f t="shared" si="3"/>
        <v/>
      </c>
      <c r="AG9" s="6" t="str">
        <f t="shared" si="4"/>
        <v/>
      </c>
      <c r="AH9" s="6"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spans="1:34">
      <c r="A1009"/>
      <c r="B1009"/>
      <c r="C1009"/>
      <c r="D1009"/>
      <c r="E1009"/>
      <c r="F1009"/>
      <c r="G1009"/>
      <c r="H1009"/>
      <c r="I1009"/>
      <c r="J1009"/>
      <c r="K1009"/>
      <c r="L1009"/>
      <c r="M1009"/>
      <c r="N1009"/>
      <c r="O1009"/>
      <c r="P1009"/>
      <c r="Q1009"/>
      <c r="R1009"/>
      <c r="S1009"/>
      <c r="T1009"/>
      <c r="U1009"/>
      <c r="V1009"/>
      <c r="W1009"/>
      <c r="X1009"/>
      <c r="Y1009"/>
      <c r="Z1009"/>
      <c r="AC1009"/>
      <c r="AD1009"/>
      <c r="AE1009"/>
      <c r="AF1009"/>
      <c r="AG1009"/>
      <c r="AH1009"/>
    </row>
    <row r="1010" spans="1:34">
      <c r="A1010"/>
      <c r="B1010"/>
      <c r="C1010"/>
      <c r="D1010"/>
      <c r="E1010"/>
      <c r="F1010"/>
      <c r="G1010"/>
      <c r="H1010"/>
      <c r="I1010"/>
      <c r="J1010"/>
      <c r="K1010"/>
      <c r="L1010"/>
      <c r="M1010"/>
      <c r="N1010"/>
      <c r="O1010"/>
      <c r="P1010"/>
      <c r="Q1010"/>
      <c r="R1010"/>
      <c r="S1010"/>
      <c r="T1010"/>
      <c r="U1010"/>
      <c r="V1010"/>
      <c r="W1010"/>
      <c r="X1010"/>
      <c r="Y1010"/>
      <c r="Z1010"/>
      <c r="AC1010"/>
      <c r="AD1010"/>
      <c r="AE1010"/>
      <c r="AF1010"/>
      <c r="AG1010"/>
      <c r="AH1010"/>
    </row>
    <row r="1011" spans="1:34">
      <c r="A1011"/>
      <c r="B1011"/>
      <c r="C1011"/>
      <c r="D1011"/>
      <c r="E1011"/>
      <c r="F1011"/>
      <c r="G1011"/>
      <c r="H1011"/>
      <c r="I1011"/>
      <c r="J1011"/>
      <c r="K1011"/>
      <c r="L1011"/>
      <c r="M1011"/>
      <c r="N1011"/>
      <c r="O1011"/>
      <c r="P1011"/>
      <c r="Q1011"/>
      <c r="R1011"/>
      <c r="S1011"/>
      <c r="T1011"/>
      <c r="U1011"/>
      <c r="V1011"/>
      <c r="W1011"/>
      <c r="X1011"/>
      <c r="Y1011"/>
      <c r="Z1011"/>
      <c r="AC1011"/>
      <c r="AD1011"/>
      <c r="AE1011"/>
      <c r="AF1011"/>
      <c r="AG1011"/>
      <c r="AH1011"/>
    </row>
    <row r="1012" spans="1:34">
      <c r="A1012"/>
      <c r="B1012"/>
      <c r="C1012"/>
      <c r="D1012"/>
      <c r="E1012"/>
      <c r="F1012"/>
      <c r="G1012"/>
      <c r="H1012"/>
      <c r="I1012"/>
      <c r="J1012"/>
      <c r="K1012"/>
      <c r="L1012"/>
      <c r="M1012"/>
      <c r="N1012"/>
      <c r="O1012"/>
      <c r="P1012"/>
      <c r="Q1012"/>
      <c r="R1012"/>
      <c r="S1012"/>
      <c r="T1012"/>
      <c r="U1012"/>
      <c r="V1012"/>
      <c r="W1012"/>
      <c r="X1012"/>
      <c r="Y1012"/>
      <c r="Z1012"/>
      <c r="AC1012"/>
      <c r="AD1012"/>
      <c r="AE1012"/>
      <c r="AF1012"/>
      <c r="AG1012"/>
      <c r="AH1012"/>
    </row>
    <row r="1013" spans="1:34">
      <c r="A1013"/>
      <c r="B1013"/>
      <c r="C1013"/>
      <c r="D1013"/>
      <c r="E1013"/>
      <c r="F1013"/>
      <c r="G1013"/>
      <c r="H1013"/>
      <c r="I1013"/>
      <c r="J1013"/>
      <c r="K1013"/>
      <c r="L1013"/>
      <c r="M1013"/>
      <c r="N1013"/>
      <c r="O1013"/>
      <c r="P1013"/>
      <c r="Q1013"/>
      <c r="R1013"/>
      <c r="S1013"/>
      <c r="T1013"/>
      <c r="U1013"/>
      <c r="V1013"/>
      <c r="W1013"/>
      <c r="X1013"/>
      <c r="Y1013"/>
      <c r="Z1013"/>
      <c r="AC1013"/>
      <c r="AD1013"/>
      <c r="AE1013"/>
      <c r="AF1013"/>
      <c r="AG1013"/>
      <c r="AH1013"/>
    </row>
    <row r="1014" spans="1:34">
      <c r="A1014"/>
      <c r="B1014"/>
      <c r="C1014"/>
      <c r="D1014"/>
      <c r="E1014"/>
      <c r="F1014"/>
      <c r="G1014"/>
      <c r="H1014"/>
      <c r="I1014"/>
      <c r="J1014"/>
      <c r="K1014"/>
      <c r="L1014"/>
      <c r="M1014"/>
      <c r="N1014"/>
      <c r="O1014"/>
      <c r="P1014"/>
      <c r="Q1014"/>
      <c r="R1014"/>
      <c r="S1014"/>
      <c r="T1014"/>
      <c r="U1014"/>
      <c r="V1014"/>
      <c r="W1014"/>
      <c r="X1014"/>
      <c r="Y1014"/>
      <c r="Z1014"/>
      <c r="AC1014"/>
      <c r="AD1014"/>
      <c r="AE1014"/>
      <c r="AF1014"/>
      <c r="AG1014"/>
      <c r="AH1014"/>
    </row>
    <row r="1015" spans="1:34">
      <c r="A1015"/>
      <c r="B1015"/>
      <c r="C1015"/>
      <c r="D1015"/>
      <c r="E1015"/>
      <c r="F1015"/>
      <c r="G1015"/>
      <c r="H1015"/>
      <c r="I1015"/>
      <c r="J1015"/>
      <c r="K1015"/>
      <c r="L1015"/>
      <c r="M1015"/>
      <c r="N1015"/>
      <c r="O1015"/>
      <c r="P1015"/>
      <c r="Q1015"/>
      <c r="R1015"/>
      <c r="S1015"/>
      <c r="T1015"/>
      <c r="U1015"/>
      <c r="V1015"/>
      <c r="W1015"/>
      <c r="X1015"/>
      <c r="Y1015"/>
      <c r="Z1015"/>
      <c r="AC1015"/>
      <c r="AD1015"/>
      <c r="AE1015"/>
      <c r="AF1015"/>
      <c r="AG1015"/>
      <c r="AH1015"/>
    </row>
    <row r="1016" spans="1:34">
      <c r="A1016"/>
      <c r="B1016"/>
      <c r="C1016"/>
      <c r="D1016"/>
      <c r="E1016"/>
      <c r="F1016"/>
      <c r="G1016"/>
      <c r="H1016"/>
      <c r="I1016"/>
      <c r="J1016"/>
      <c r="K1016"/>
      <c r="L1016"/>
      <c r="M1016"/>
      <c r="N1016"/>
      <c r="O1016"/>
      <c r="P1016"/>
      <c r="Q1016"/>
      <c r="R1016"/>
      <c r="S1016"/>
      <c r="T1016"/>
      <c r="U1016"/>
      <c r="V1016"/>
      <c r="W1016"/>
      <c r="X1016"/>
      <c r="Y1016"/>
      <c r="Z1016"/>
      <c r="AC1016"/>
      <c r="AD1016"/>
      <c r="AE1016"/>
      <c r="AF1016"/>
      <c r="AG1016"/>
      <c r="AH1016"/>
    </row>
    <row r="1017" spans="1:34">
      <c r="A1017"/>
      <c r="B1017"/>
      <c r="C1017"/>
      <c r="D1017"/>
      <c r="E1017"/>
      <c r="F1017"/>
      <c r="G1017"/>
      <c r="H1017"/>
      <c r="I1017"/>
      <c r="J1017"/>
      <c r="K1017"/>
      <c r="L1017"/>
      <c r="M1017"/>
      <c r="N1017"/>
      <c r="O1017"/>
      <c r="P1017"/>
      <c r="Q1017"/>
      <c r="R1017"/>
      <c r="S1017"/>
      <c r="T1017"/>
      <c r="U1017"/>
      <c r="V1017"/>
      <c r="W1017"/>
      <c r="X1017"/>
      <c r="Y1017"/>
      <c r="Z1017"/>
      <c r="AC1017"/>
      <c r="AD1017"/>
      <c r="AE1017"/>
      <c r="AF1017"/>
      <c r="AG1017"/>
      <c r="AH1017"/>
    </row>
    <row r="1018" spans="1:34">
      <c r="A1018"/>
      <c r="B1018"/>
      <c r="C1018"/>
      <c r="D1018"/>
      <c r="E1018"/>
      <c r="F1018"/>
      <c r="G1018"/>
      <c r="H1018"/>
      <c r="I1018"/>
      <c r="J1018"/>
      <c r="K1018"/>
      <c r="L1018"/>
      <c r="M1018"/>
      <c r="N1018"/>
      <c r="O1018"/>
      <c r="P1018"/>
      <c r="Q1018"/>
      <c r="R1018"/>
      <c r="S1018"/>
      <c r="T1018"/>
      <c r="U1018"/>
      <c r="V1018"/>
      <c r="W1018"/>
      <c r="X1018"/>
      <c r="Y1018"/>
      <c r="Z1018"/>
      <c r="AC1018"/>
      <c r="AD1018"/>
      <c r="AE1018"/>
      <c r="AF1018"/>
      <c r="AG1018"/>
      <c r="AH1018"/>
    </row>
    <row r="1019" spans="1:34">
      <c r="A1019"/>
      <c r="B1019"/>
      <c r="C1019"/>
      <c r="D1019"/>
      <c r="E1019"/>
      <c r="F1019"/>
      <c r="G1019"/>
      <c r="H1019"/>
      <c r="I1019"/>
      <c r="J1019"/>
      <c r="K1019"/>
      <c r="L1019"/>
      <c r="M1019"/>
      <c r="N1019"/>
      <c r="O1019"/>
      <c r="P1019"/>
      <c r="Q1019"/>
      <c r="R1019"/>
      <c r="S1019"/>
      <c r="T1019"/>
      <c r="U1019"/>
      <c r="V1019"/>
      <c r="W1019"/>
      <c r="X1019"/>
      <c r="Y1019"/>
      <c r="Z1019"/>
      <c r="AC1019"/>
      <c r="AD1019"/>
      <c r="AE1019"/>
      <c r="AF1019"/>
      <c r="AG1019"/>
      <c r="AH1019"/>
    </row>
    <row r="1020" spans="1:34">
      <c r="A1020"/>
      <c r="B1020"/>
      <c r="C1020"/>
      <c r="D1020"/>
      <c r="E1020"/>
      <c r="F1020"/>
      <c r="G1020"/>
      <c r="H1020"/>
      <c r="I1020"/>
      <c r="J1020"/>
      <c r="K1020"/>
      <c r="L1020"/>
      <c r="M1020"/>
      <c r="N1020"/>
      <c r="O1020"/>
      <c r="P1020"/>
      <c r="Q1020"/>
      <c r="R1020"/>
      <c r="S1020"/>
      <c r="T1020"/>
      <c r="U1020"/>
      <c r="V1020"/>
      <c r="W1020"/>
      <c r="X1020"/>
      <c r="Y1020"/>
      <c r="Z1020"/>
      <c r="AC1020"/>
      <c r="AD1020"/>
      <c r="AE1020"/>
      <c r="AF1020"/>
      <c r="AG1020"/>
      <c r="AH1020"/>
    </row>
    <row r="1021" spans="1:34">
      <c r="A1021"/>
      <c r="B1021"/>
      <c r="C1021"/>
      <c r="D1021"/>
      <c r="E1021"/>
      <c r="F1021"/>
      <c r="G1021"/>
      <c r="H1021"/>
      <c r="I1021"/>
      <c r="J1021"/>
      <c r="K1021"/>
      <c r="L1021"/>
      <c r="M1021"/>
      <c r="N1021"/>
      <c r="O1021"/>
      <c r="P1021"/>
      <c r="Q1021"/>
      <c r="R1021"/>
      <c r="S1021"/>
      <c r="T1021"/>
      <c r="U1021"/>
      <c r="V1021"/>
      <c r="W1021"/>
      <c r="X1021"/>
      <c r="Y1021"/>
      <c r="Z1021"/>
      <c r="AC1021"/>
      <c r="AD1021"/>
      <c r="AE1021"/>
      <c r="AF1021"/>
      <c r="AG1021"/>
      <c r="AH1021"/>
    </row>
    <row r="1022" spans="1:34">
      <c r="A1022"/>
      <c r="B1022"/>
      <c r="C1022"/>
      <c r="D1022"/>
      <c r="E1022"/>
      <c r="F1022"/>
      <c r="G1022"/>
      <c r="H1022"/>
      <c r="I1022"/>
      <c r="J1022"/>
      <c r="K1022"/>
      <c r="L1022"/>
      <c r="M1022"/>
      <c r="N1022"/>
      <c r="O1022"/>
      <c r="P1022"/>
      <c r="Q1022"/>
      <c r="R1022"/>
      <c r="S1022"/>
      <c r="T1022"/>
      <c r="U1022"/>
      <c r="V1022"/>
      <c r="W1022"/>
      <c r="X1022"/>
      <c r="Y1022"/>
      <c r="Z1022"/>
      <c r="AC1022"/>
      <c r="AD1022"/>
      <c r="AE1022"/>
      <c r="AF1022"/>
      <c r="AG1022"/>
      <c r="AH1022"/>
    </row>
    <row r="1023" spans="1:34">
      <c r="A1023"/>
      <c r="B1023"/>
      <c r="C1023"/>
      <c r="D1023"/>
      <c r="E1023"/>
      <c r="F1023"/>
      <c r="G1023"/>
      <c r="H1023"/>
      <c r="I1023"/>
      <c r="J1023"/>
      <c r="K1023"/>
      <c r="L1023"/>
      <c r="M1023"/>
      <c r="N1023"/>
      <c r="O1023"/>
      <c r="P1023"/>
      <c r="Q1023"/>
      <c r="R1023"/>
      <c r="S1023"/>
      <c r="T1023"/>
      <c r="U1023"/>
      <c r="V1023"/>
      <c r="W1023"/>
      <c r="X1023"/>
      <c r="Y1023"/>
      <c r="Z1023"/>
      <c r="AC1023"/>
      <c r="AD1023"/>
      <c r="AE1023"/>
      <c r="AF1023"/>
      <c r="AG1023"/>
      <c r="AH1023"/>
    </row>
    <row r="1024" spans="1:34">
      <c r="A1024"/>
      <c r="B1024"/>
      <c r="C1024"/>
      <c r="D1024"/>
      <c r="E1024"/>
      <c r="F1024"/>
      <c r="G1024"/>
      <c r="H1024"/>
      <c r="I1024"/>
      <c r="J1024"/>
      <c r="K1024"/>
      <c r="L1024"/>
      <c r="M1024"/>
      <c r="N1024"/>
      <c r="O1024"/>
      <c r="P1024"/>
      <c r="Q1024"/>
      <c r="R1024"/>
      <c r="S1024"/>
      <c r="T1024"/>
      <c r="U1024"/>
      <c r="V1024"/>
      <c r="W1024"/>
      <c r="X1024"/>
      <c r="Y1024"/>
      <c r="Z1024"/>
      <c r="AC1024"/>
      <c r="AD1024"/>
      <c r="AE1024"/>
      <c r="AF1024"/>
      <c r="AG1024"/>
      <c r="AH1024"/>
    </row>
    <row r="1025" spans="1:34">
      <c r="A1025"/>
      <c r="B1025"/>
      <c r="C1025"/>
      <c r="D1025"/>
      <c r="E1025"/>
      <c r="F1025"/>
      <c r="G1025"/>
      <c r="H1025"/>
      <c r="I1025"/>
      <c r="J1025"/>
      <c r="K1025"/>
      <c r="L1025"/>
      <c r="M1025"/>
      <c r="N1025"/>
      <c r="O1025"/>
      <c r="P1025"/>
      <c r="Q1025"/>
      <c r="R1025"/>
      <c r="S1025"/>
      <c r="T1025"/>
      <c r="U1025"/>
      <c r="V1025"/>
      <c r="W1025"/>
      <c r="X1025"/>
      <c r="Y1025"/>
      <c r="Z1025"/>
      <c r="AC1025"/>
      <c r="AD1025"/>
      <c r="AE1025"/>
      <c r="AF1025"/>
      <c r="AG1025"/>
      <c r="AH1025"/>
    </row>
    <row r="1026" spans="1:34">
      <c r="A1026"/>
      <c r="B1026"/>
      <c r="C1026"/>
      <c r="D1026"/>
      <c r="E1026"/>
      <c r="F1026"/>
      <c r="G1026"/>
      <c r="H1026"/>
      <c r="I1026"/>
      <c r="J1026"/>
      <c r="K1026"/>
      <c r="L1026"/>
      <c r="M1026"/>
      <c r="N1026"/>
      <c r="O1026"/>
      <c r="P1026"/>
      <c r="Q1026"/>
      <c r="R1026"/>
      <c r="S1026"/>
      <c r="T1026"/>
      <c r="U1026"/>
      <c r="V1026"/>
      <c r="W1026"/>
      <c r="X1026"/>
      <c r="Y1026"/>
      <c r="Z1026"/>
      <c r="AC1026"/>
      <c r="AD1026"/>
      <c r="AE1026"/>
      <c r="AF1026"/>
      <c r="AG1026"/>
      <c r="AH1026"/>
    </row>
    <row r="1027" spans="1:34">
      <c r="A1027"/>
      <c r="B1027"/>
      <c r="C1027"/>
      <c r="D1027"/>
      <c r="E1027"/>
      <c r="F1027"/>
      <c r="G1027"/>
      <c r="H1027"/>
      <c r="I1027"/>
      <c r="J1027"/>
      <c r="K1027"/>
      <c r="L1027"/>
      <c r="M1027"/>
      <c r="N1027"/>
      <c r="O1027"/>
      <c r="P1027"/>
      <c r="Q1027"/>
      <c r="R1027"/>
      <c r="S1027"/>
      <c r="T1027"/>
      <c r="U1027"/>
      <c r="V1027"/>
      <c r="W1027"/>
      <c r="X1027"/>
      <c r="Y1027"/>
      <c r="Z1027"/>
      <c r="AC1027"/>
      <c r="AD1027"/>
      <c r="AE1027"/>
      <c r="AF1027"/>
      <c r="AG1027"/>
      <c r="AH1027"/>
    </row>
    <row r="1028" spans="1:34">
      <c r="A1028"/>
      <c r="B1028"/>
      <c r="C1028"/>
      <c r="D1028"/>
      <c r="E1028"/>
      <c r="F1028"/>
      <c r="G1028"/>
      <c r="H1028"/>
      <c r="I1028"/>
      <c r="J1028"/>
      <c r="K1028"/>
      <c r="L1028"/>
      <c r="M1028"/>
      <c r="N1028"/>
      <c r="O1028"/>
      <c r="P1028"/>
      <c r="Q1028"/>
      <c r="R1028"/>
      <c r="S1028"/>
      <c r="T1028"/>
      <c r="U1028"/>
      <c r="V1028"/>
      <c r="W1028"/>
      <c r="X1028"/>
      <c r="Y1028"/>
      <c r="Z1028"/>
      <c r="AC1028"/>
      <c r="AD1028"/>
      <c r="AE1028"/>
      <c r="AF1028"/>
      <c r="AG1028"/>
      <c r="AH1028"/>
    </row>
    <row r="1029" spans="1:34">
      <c r="A1029"/>
      <c r="B1029"/>
      <c r="C1029"/>
      <c r="D1029"/>
      <c r="E1029"/>
      <c r="F1029"/>
      <c r="G1029"/>
      <c r="H1029"/>
      <c r="I1029"/>
      <c r="J1029"/>
      <c r="K1029"/>
      <c r="L1029"/>
      <c r="M1029"/>
      <c r="N1029"/>
      <c r="O1029"/>
      <c r="P1029"/>
      <c r="Q1029"/>
      <c r="R1029"/>
      <c r="S1029"/>
      <c r="T1029"/>
      <c r="U1029"/>
      <c r="V1029"/>
      <c r="W1029"/>
      <c r="X1029"/>
      <c r="Y1029"/>
      <c r="Z1029"/>
      <c r="AC1029"/>
      <c r="AD1029"/>
      <c r="AE1029"/>
      <c r="AF1029"/>
      <c r="AG1029"/>
      <c r="AH1029"/>
    </row>
    <row r="1030" spans="1:34">
      <c r="A1030"/>
      <c r="B1030"/>
      <c r="C1030"/>
      <c r="D1030"/>
      <c r="E1030"/>
      <c r="F1030"/>
      <c r="G1030"/>
      <c r="H1030"/>
      <c r="I1030"/>
      <c r="J1030"/>
      <c r="K1030"/>
      <c r="L1030"/>
      <c r="M1030"/>
      <c r="N1030"/>
      <c r="O1030"/>
      <c r="P1030"/>
      <c r="Q1030"/>
      <c r="R1030"/>
      <c r="S1030"/>
      <c r="T1030"/>
      <c r="U1030"/>
      <c r="V1030"/>
      <c r="W1030"/>
      <c r="X1030"/>
      <c r="Y1030"/>
      <c r="Z1030"/>
      <c r="AC1030"/>
      <c r="AD1030"/>
      <c r="AE1030"/>
      <c r="AF1030"/>
      <c r="AG1030"/>
      <c r="AH1030"/>
    </row>
    <row r="1031" spans="1:34">
      <c r="A1031"/>
      <c r="B1031"/>
      <c r="C1031"/>
      <c r="D1031"/>
      <c r="E1031"/>
      <c r="F1031"/>
      <c r="G1031"/>
      <c r="H1031"/>
      <c r="I1031"/>
      <c r="J1031"/>
      <c r="K1031"/>
      <c r="L1031"/>
      <c r="M1031"/>
      <c r="N1031"/>
      <c r="O1031"/>
      <c r="P1031"/>
      <c r="Q1031"/>
      <c r="R1031"/>
      <c r="S1031"/>
      <c r="T1031"/>
      <c r="U1031"/>
      <c r="V1031"/>
      <c r="W1031"/>
      <c r="X1031"/>
      <c r="Y1031"/>
      <c r="Z1031"/>
      <c r="AC1031"/>
      <c r="AD1031"/>
      <c r="AE1031"/>
      <c r="AF1031"/>
      <c r="AG1031"/>
      <c r="AH1031"/>
    </row>
    <row r="1032" spans="1:34">
      <c r="A1032"/>
      <c r="B1032"/>
      <c r="C1032"/>
      <c r="D1032"/>
      <c r="E1032"/>
      <c r="F1032"/>
      <c r="G1032"/>
      <c r="H1032"/>
      <c r="I1032"/>
      <c r="J1032"/>
      <c r="K1032"/>
      <c r="L1032"/>
      <c r="M1032"/>
      <c r="N1032"/>
      <c r="O1032"/>
      <c r="P1032"/>
      <c r="Q1032"/>
      <c r="R1032"/>
      <c r="S1032"/>
      <c r="T1032"/>
      <c r="U1032"/>
      <c r="V1032"/>
      <c r="W1032"/>
      <c r="X1032"/>
      <c r="Y1032"/>
      <c r="Z1032"/>
      <c r="AC1032"/>
      <c r="AD1032"/>
      <c r="AE1032"/>
      <c r="AF1032"/>
      <c r="AG1032"/>
      <c r="AH1032"/>
    </row>
    <row r="1033" spans="1:34">
      <c r="A1033"/>
      <c r="B1033"/>
      <c r="C1033"/>
      <c r="D1033"/>
      <c r="E1033"/>
      <c r="F1033"/>
      <c r="G1033"/>
      <c r="H1033"/>
      <c r="I1033"/>
      <c r="J1033"/>
      <c r="K1033"/>
      <c r="L1033"/>
      <c r="M1033"/>
      <c r="N1033"/>
      <c r="O1033"/>
      <c r="P1033"/>
      <c r="Q1033"/>
      <c r="R1033"/>
      <c r="S1033"/>
      <c r="T1033"/>
      <c r="U1033"/>
      <c r="V1033"/>
      <c r="W1033"/>
      <c r="X1033"/>
      <c r="Y1033"/>
      <c r="Z1033"/>
      <c r="AC1033"/>
      <c r="AD1033"/>
      <c r="AE1033"/>
      <c r="AF1033"/>
      <c r="AG1033"/>
      <c r="AH1033"/>
    </row>
    <row r="1034" spans="1:34">
      <c r="A1034"/>
      <c r="B1034"/>
      <c r="C1034"/>
      <c r="D1034"/>
      <c r="E1034"/>
      <c r="F1034"/>
      <c r="G1034"/>
      <c r="H1034"/>
      <c r="I1034"/>
      <c r="J1034"/>
      <c r="K1034"/>
      <c r="L1034"/>
      <c r="M1034"/>
      <c r="N1034"/>
      <c r="O1034"/>
      <c r="P1034"/>
      <c r="Q1034"/>
      <c r="R1034"/>
      <c r="S1034"/>
      <c r="T1034"/>
      <c r="U1034"/>
      <c r="V1034"/>
      <c r="W1034"/>
      <c r="X1034"/>
      <c r="Y1034"/>
      <c r="Z1034"/>
      <c r="AC1034"/>
      <c r="AD1034"/>
      <c r="AE1034"/>
      <c r="AF1034"/>
      <c r="AG1034"/>
      <c r="AH1034"/>
    </row>
    <row r="1035" spans="1:34">
      <c r="A1035"/>
      <c r="B1035"/>
      <c r="C1035"/>
      <c r="D1035"/>
      <c r="E1035"/>
      <c r="F1035"/>
      <c r="G1035"/>
      <c r="H1035"/>
      <c r="I1035"/>
      <c r="J1035"/>
      <c r="K1035"/>
      <c r="L1035"/>
      <c r="M1035"/>
      <c r="N1035"/>
      <c r="O1035"/>
      <c r="P1035"/>
      <c r="Q1035"/>
      <c r="R1035"/>
      <c r="S1035"/>
      <c r="T1035"/>
      <c r="U1035"/>
      <c r="V1035"/>
      <c r="W1035"/>
      <c r="X1035"/>
      <c r="Y1035"/>
      <c r="Z1035"/>
      <c r="AC1035"/>
      <c r="AD1035"/>
      <c r="AE1035"/>
      <c r="AF1035"/>
      <c r="AG1035"/>
      <c r="AH1035"/>
    </row>
    <row r="1036" spans="1:34">
      <c r="A1036"/>
      <c r="B1036"/>
      <c r="C1036"/>
      <c r="D1036"/>
      <c r="E1036"/>
      <c r="F1036"/>
      <c r="G1036"/>
      <c r="H1036"/>
      <c r="I1036"/>
      <c r="J1036"/>
      <c r="K1036"/>
      <c r="L1036"/>
      <c r="M1036"/>
      <c r="N1036"/>
      <c r="O1036"/>
      <c r="P1036"/>
      <c r="Q1036"/>
      <c r="R1036"/>
      <c r="S1036"/>
      <c r="T1036"/>
      <c r="U1036"/>
      <c r="V1036"/>
      <c r="W1036"/>
      <c r="X1036"/>
      <c r="Y1036"/>
      <c r="Z1036"/>
      <c r="AC1036"/>
      <c r="AD1036"/>
      <c r="AE1036"/>
      <c r="AF1036"/>
      <c r="AG1036"/>
      <c r="AH1036"/>
    </row>
    <row r="1037" spans="1:34">
      <c r="A1037"/>
      <c r="B1037"/>
      <c r="C1037"/>
      <c r="D1037"/>
      <c r="E1037"/>
      <c r="F1037"/>
      <c r="G1037"/>
      <c r="H1037"/>
      <c r="I1037"/>
      <c r="J1037"/>
      <c r="K1037"/>
      <c r="L1037"/>
      <c r="M1037"/>
      <c r="N1037"/>
      <c r="O1037"/>
      <c r="P1037"/>
      <c r="Q1037"/>
      <c r="R1037"/>
      <c r="S1037"/>
      <c r="T1037"/>
      <c r="U1037"/>
      <c r="V1037"/>
      <c r="W1037"/>
      <c r="X1037"/>
      <c r="Y1037"/>
      <c r="Z1037"/>
      <c r="AC1037"/>
      <c r="AD1037"/>
      <c r="AE1037"/>
      <c r="AF1037"/>
      <c r="AG1037"/>
      <c r="AH1037"/>
    </row>
    <row r="1038" spans="1:34">
      <c r="A1038"/>
      <c r="B1038"/>
      <c r="C1038"/>
      <c r="D1038"/>
      <c r="E1038"/>
      <c r="F1038"/>
      <c r="G1038"/>
      <c r="H1038"/>
      <c r="I1038"/>
      <c r="J1038"/>
      <c r="K1038"/>
      <c r="L1038"/>
      <c r="M1038"/>
      <c r="N1038"/>
      <c r="O1038"/>
      <c r="P1038"/>
      <c r="Q1038"/>
      <c r="R1038"/>
      <c r="S1038"/>
      <c r="T1038"/>
      <c r="U1038"/>
      <c r="V1038"/>
      <c r="W1038"/>
      <c r="X1038"/>
      <c r="Y1038"/>
      <c r="Z1038"/>
      <c r="AC1038"/>
      <c r="AD1038"/>
      <c r="AE1038"/>
      <c r="AF1038"/>
      <c r="AG1038"/>
      <c r="AH1038"/>
    </row>
    <row r="1039" spans="1:34">
      <c r="A1039"/>
      <c r="B1039"/>
      <c r="C1039"/>
      <c r="D1039"/>
      <c r="E1039"/>
      <c r="F1039"/>
      <c r="G1039"/>
      <c r="H1039"/>
      <c r="I1039"/>
      <c r="J1039"/>
      <c r="K1039"/>
      <c r="L1039"/>
      <c r="M1039"/>
      <c r="N1039"/>
      <c r="O1039"/>
      <c r="P1039"/>
      <c r="Q1039"/>
      <c r="R1039"/>
      <c r="S1039"/>
      <c r="T1039"/>
      <c r="U1039"/>
      <c r="V1039"/>
      <c r="W1039"/>
      <c r="X1039"/>
      <c r="Y1039"/>
      <c r="Z1039"/>
      <c r="AC1039"/>
      <c r="AD1039"/>
      <c r="AE1039"/>
      <c r="AF1039"/>
      <c r="AG1039"/>
      <c r="AH1039"/>
    </row>
    <row r="1040" spans="1:34">
      <c r="A1040"/>
      <c r="B1040"/>
      <c r="C1040"/>
      <c r="D1040"/>
      <c r="E1040"/>
      <c r="F1040"/>
      <c r="G1040"/>
      <c r="H1040"/>
      <c r="I1040"/>
      <c r="J1040"/>
      <c r="K1040"/>
      <c r="L1040"/>
      <c r="M1040"/>
      <c r="N1040"/>
      <c r="O1040"/>
      <c r="P1040"/>
      <c r="Q1040"/>
      <c r="R1040"/>
      <c r="S1040"/>
      <c r="T1040"/>
      <c r="U1040"/>
      <c r="V1040"/>
      <c r="W1040"/>
      <c r="X1040"/>
      <c r="Y1040"/>
      <c r="Z1040"/>
      <c r="AC1040"/>
      <c r="AD1040"/>
      <c r="AE1040"/>
      <c r="AF1040"/>
      <c r="AG1040"/>
      <c r="AH1040"/>
    </row>
    <row r="1041" spans="1:34">
      <c r="A1041"/>
      <c r="B1041"/>
      <c r="C1041"/>
      <c r="D1041"/>
      <c r="E1041"/>
      <c r="F1041"/>
      <c r="G1041"/>
      <c r="H1041"/>
      <c r="I1041"/>
      <c r="J1041"/>
      <c r="K1041"/>
      <c r="L1041"/>
      <c r="M1041"/>
      <c r="N1041"/>
      <c r="O1041"/>
      <c r="P1041"/>
      <c r="Q1041"/>
      <c r="R1041"/>
      <c r="S1041"/>
      <c r="T1041"/>
      <c r="U1041"/>
      <c r="V1041"/>
      <c r="W1041"/>
      <c r="X1041"/>
      <c r="Y1041"/>
      <c r="Z1041"/>
      <c r="AC1041"/>
      <c r="AD1041"/>
      <c r="AE1041"/>
      <c r="AF1041"/>
      <c r="AG1041"/>
      <c r="AH1041"/>
    </row>
    <row r="1042" spans="1:34">
      <c r="A1042"/>
      <c r="B1042"/>
      <c r="C1042"/>
      <c r="D1042"/>
      <c r="E1042"/>
      <c r="F1042"/>
      <c r="G1042"/>
      <c r="H1042"/>
      <c r="I1042"/>
      <c r="J1042"/>
      <c r="K1042"/>
      <c r="L1042"/>
      <c r="M1042"/>
      <c r="N1042"/>
      <c r="O1042"/>
      <c r="P1042"/>
      <c r="Q1042"/>
      <c r="R1042"/>
      <c r="S1042"/>
      <c r="T1042"/>
      <c r="U1042"/>
      <c r="V1042"/>
      <c r="W1042"/>
      <c r="X1042"/>
      <c r="Y1042"/>
      <c r="Z1042"/>
      <c r="AC1042"/>
      <c r="AD1042"/>
      <c r="AE1042"/>
      <c r="AF1042"/>
      <c r="AG1042"/>
      <c r="AH1042"/>
    </row>
    <row r="1043" spans="1:34">
      <c r="A1043"/>
      <c r="B1043"/>
      <c r="C1043"/>
      <c r="D1043"/>
      <c r="E1043"/>
      <c r="F1043"/>
      <c r="G1043"/>
      <c r="H1043"/>
      <c r="I1043"/>
      <c r="J1043"/>
      <c r="K1043"/>
      <c r="L1043"/>
      <c r="M1043"/>
      <c r="N1043"/>
      <c r="O1043"/>
      <c r="P1043"/>
      <c r="Q1043"/>
      <c r="R1043"/>
      <c r="S1043"/>
      <c r="T1043"/>
      <c r="U1043"/>
      <c r="V1043"/>
      <c r="W1043"/>
      <c r="X1043"/>
      <c r="Y1043"/>
      <c r="Z1043"/>
      <c r="AC1043"/>
      <c r="AD1043"/>
      <c r="AE1043"/>
      <c r="AF1043"/>
      <c r="AG1043"/>
      <c r="AH1043"/>
    </row>
    <row r="1044" spans="1:34">
      <c r="A1044"/>
      <c r="B1044"/>
      <c r="C1044"/>
      <c r="D1044"/>
      <c r="E1044"/>
      <c r="F1044"/>
      <c r="G1044"/>
      <c r="H1044"/>
      <c r="I1044"/>
      <c r="J1044"/>
      <c r="K1044"/>
      <c r="L1044"/>
      <c r="M1044"/>
      <c r="N1044"/>
      <c r="O1044"/>
      <c r="P1044"/>
      <c r="Q1044"/>
      <c r="R1044"/>
      <c r="S1044"/>
      <c r="T1044"/>
      <c r="U1044"/>
      <c r="V1044"/>
      <c r="W1044"/>
      <c r="X1044"/>
      <c r="Y1044"/>
      <c r="Z1044"/>
      <c r="AC1044"/>
      <c r="AD1044"/>
      <c r="AE1044"/>
      <c r="AF1044"/>
      <c r="AG1044"/>
      <c r="AH1044"/>
    </row>
    <row r="1045" spans="1:34">
      <c r="A1045"/>
      <c r="B1045"/>
      <c r="C1045"/>
      <c r="D1045"/>
      <c r="E1045"/>
      <c r="F1045"/>
      <c r="G1045"/>
      <c r="H1045"/>
      <c r="I1045"/>
      <c r="J1045"/>
      <c r="K1045"/>
      <c r="L1045"/>
      <c r="M1045"/>
      <c r="N1045"/>
      <c r="O1045"/>
      <c r="P1045"/>
      <c r="Q1045"/>
      <c r="R1045"/>
      <c r="S1045"/>
      <c r="T1045"/>
      <c r="U1045"/>
      <c r="V1045"/>
      <c r="W1045"/>
      <c r="X1045"/>
      <c r="Y1045"/>
      <c r="Z1045"/>
      <c r="AC1045"/>
      <c r="AD1045"/>
      <c r="AE1045"/>
      <c r="AF1045"/>
      <c r="AG1045"/>
      <c r="AH1045"/>
    </row>
    <row r="1046" spans="1:34">
      <c r="A1046"/>
      <c r="B1046"/>
      <c r="C1046"/>
      <c r="D1046"/>
      <c r="E1046"/>
      <c r="F1046"/>
      <c r="G1046"/>
      <c r="H1046"/>
      <c r="I1046"/>
      <c r="J1046"/>
      <c r="K1046"/>
      <c r="L1046"/>
      <c r="M1046"/>
      <c r="N1046"/>
      <c r="O1046"/>
      <c r="P1046"/>
      <c r="Q1046"/>
      <c r="R1046"/>
      <c r="S1046"/>
      <c r="T1046"/>
      <c r="U1046"/>
      <c r="V1046"/>
      <c r="W1046"/>
      <c r="X1046"/>
      <c r="Y1046"/>
      <c r="Z1046"/>
      <c r="AC1046"/>
      <c r="AD1046"/>
      <c r="AE1046"/>
      <c r="AF1046"/>
      <c r="AG1046"/>
      <c r="AH1046"/>
    </row>
    <row r="1047" spans="1:34">
      <c r="A1047"/>
      <c r="B1047"/>
      <c r="C1047"/>
      <c r="D1047"/>
      <c r="E1047"/>
      <c r="F1047"/>
      <c r="G1047"/>
      <c r="H1047"/>
      <c r="I1047"/>
      <c r="J1047"/>
      <c r="K1047"/>
      <c r="L1047"/>
      <c r="M1047"/>
      <c r="N1047"/>
      <c r="O1047"/>
      <c r="P1047"/>
      <c r="Q1047"/>
      <c r="R1047"/>
      <c r="S1047"/>
      <c r="T1047"/>
      <c r="U1047"/>
      <c r="V1047"/>
      <c r="W1047"/>
      <c r="X1047"/>
      <c r="Y1047"/>
      <c r="Z1047"/>
      <c r="AC1047"/>
      <c r="AD1047"/>
      <c r="AE1047"/>
      <c r="AF1047"/>
      <c r="AG1047"/>
      <c r="AH1047"/>
    </row>
    <row r="1048" spans="1:34">
      <c r="A1048"/>
      <c r="B1048"/>
      <c r="C1048"/>
      <c r="D1048"/>
      <c r="E1048"/>
      <c r="F1048"/>
      <c r="G1048"/>
      <c r="H1048"/>
      <c r="I1048"/>
      <c r="J1048"/>
      <c r="K1048"/>
      <c r="L1048"/>
      <c r="M1048"/>
      <c r="N1048"/>
      <c r="O1048"/>
      <c r="P1048"/>
      <c r="Q1048"/>
      <c r="R1048"/>
      <c r="S1048"/>
      <c r="T1048"/>
      <c r="U1048"/>
      <c r="V1048"/>
      <c r="W1048"/>
      <c r="X1048"/>
      <c r="Y1048"/>
      <c r="Z1048"/>
      <c r="AC1048"/>
      <c r="AD1048"/>
      <c r="AE1048"/>
      <c r="AF1048"/>
      <c r="AG1048"/>
      <c r="AH1048"/>
    </row>
    <row r="1049" spans="1:34">
      <c r="A1049"/>
      <c r="B1049"/>
      <c r="C1049"/>
      <c r="D1049"/>
      <c r="E1049"/>
      <c r="F1049"/>
      <c r="G1049"/>
      <c r="H1049"/>
      <c r="I1049"/>
      <c r="J1049"/>
      <c r="K1049"/>
      <c r="L1049"/>
      <c r="M1049"/>
      <c r="N1049"/>
      <c r="O1049"/>
      <c r="P1049"/>
      <c r="Q1049"/>
      <c r="R1049"/>
      <c r="S1049"/>
      <c r="T1049"/>
      <c r="U1049"/>
      <c r="V1049"/>
      <c r="W1049"/>
      <c r="X1049"/>
      <c r="Y1049"/>
      <c r="Z1049"/>
      <c r="AC1049"/>
      <c r="AD1049"/>
      <c r="AE1049"/>
      <c r="AF1049"/>
      <c r="AG1049"/>
      <c r="AH1049"/>
    </row>
    <row r="1050" spans="1:34">
      <c r="A1050"/>
      <c r="B1050"/>
      <c r="C1050"/>
      <c r="D1050"/>
      <c r="E1050"/>
      <c r="F1050"/>
      <c r="G1050"/>
      <c r="H1050"/>
      <c r="I1050"/>
      <c r="J1050"/>
      <c r="K1050"/>
      <c r="L1050"/>
      <c r="M1050"/>
      <c r="N1050"/>
      <c r="O1050"/>
      <c r="P1050"/>
      <c r="Q1050"/>
      <c r="R1050"/>
      <c r="S1050"/>
      <c r="T1050"/>
      <c r="U1050"/>
      <c r="V1050"/>
      <c r="W1050"/>
      <c r="X1050"/>
      <c r="Y1050"/>
      <c r="Z1050"/>
      <c r="AC1050"/>
      <c r="AD1050"/>
      <c r="AE1050"/>
      <c r="AF1050"/>
      <c r="AG1050"/>
      <c r="AH1050"/>
    </row>
    <row r="1051" spans="1:34">
      <c r="A1051"/>
      <c r="B1051"/>
      <c r="C1051"/>
      <c r="D1051"/>
      <c r="E1051"/>
      <c r="F1051"/>
      <c r="G1051"/>
      <c r="H1051"/>
      <c r="I1051"/>
      <c r="J1051"/>
      <c r="K1051"/>
      <c r="L1051"/>
      <c r="M1051"/>
      <c r="N1051"/>
      <c r="O1051"/>
      <c r="P1051"/>
      <c r="Q1051"/>
      <c r="R1051"/>
      <c r="S1051"/>
      <c r="T1051"/>
      <c r="U1051"/>
      <c r="V1051"/>
      <c r="W1051"/>
      <c r="X1051"/>
      <c r="Y1051"/>
      <c r="Z1051"/>
      <c r="AC1051"/>
      <c r="AD1051"/>
      <c r="AE1051"/>
      <c r="AF1051"/>
      <c r="AG1051"/>
      <c r="AH1051"/>
    </row>
    <row r="1052" spans="1:34">
      <c r="A1052"/>
      <c r="B1052"/>
      <c r="C1052"/>
      <c r="D1052"/>
      <c r="E1052"/>
      <c r="F1052"/>
      <c r="G1052"/>
      <c r="H1052"/>
      <c r="I1052"/>
      <c r="J1052"/>
      <c r="K1052"/>
      <c r="L1052"/>
      <c r="M1052"/>
      <c r="N1052"/>
      <c r="O1052"/>
      <c r="P1052"/>
      <c r="Q1052"/>
      <c r="R1052"/>
      <c r="S1052"/>
      <c r="T1052"/>
      <c r="U1052"/>
      <c r="V1052"/>
      <c r="W1052"/>
      <c r="X1052"/>
      <c r="Y1052"/>
      <c r="Z1052"/>
      <c r="AC1052"/>
      <c r="AD1052"/>
      <c r="AE1052"/>
      <c r="AF1052"/>
      <c r="AG1052"/>
      <c r="AH1052"/>
    </row>
    <row r="1053" spans="1:34">
      <c r="A1053"/>
      <c r="B1053"/>
      <c r="C1053"/>
      <c r="D1053"/>
      <c r="E1053"/>
      <c r="F1053"/>
      <c r="G1053"/>
      <c r="H1053"/>
      <c r="I1053"/>
      <c r="J1053"/>
      <c r="K1053"/>
      <c r="L1053"/>
      <c r="M1053"/>
      <c r="N1053"/>
      <c r="O1053"/>
      <c r="P1053"/>
      <c r="Q1053"/>
      <c r="R1053"/>
      <c r="S1053"/>
      <c r="T1053"/>
      <c r="U1053"/>
      <c r="V1053"/>
      <c r="W1053"/>
      <c r="X1053"/>
      <c r="Y1053"/>
      <c r="Z1053"/>
      <c r="AC1053"/>
      <c r="AD1053"/>
      <c r="AE1053"/>
      <c r="AF1053"/>
      <c r="AG1053"/>
      <c r="AH1053"/>
    </row>
    <row r="1054" spans="1:34">
      <c r="A1054"/>
      <c r="B1054"/>
      <c r="C1054"/>
      <c r="D1054"/>
      <c r="E1054"/>
      <c r="F1054"/>
      <c r="G1054"/>
      <c r="H1054"/>
      <c r="I1054"/>
      <c r="J1054"/>
      <c r="K1054"/>
      <c r="L1054"/>
      <c r="M1054"/>
      <c r="N1054"/>
      <c r="O1054"/>
      <c r="P1054"/>
      <c r="Q1054"/>
      <c r="R1054"/>
      <c r="S1054"/>
      <c r="T1054"/>
      <c r="U1054"/>
      <c r="V1054"/>
      <c r="W1054"/>
      <c r="X1054"/>
      <c r="Y1054"/>
      <c r="Z1054"/>
      <c r="AC1054"/>
      <c r="AD1054"/>
      <c r="AE1054"/>
      <c r="AF1054"/>
      <c r="AG1054"/>
      <c r="AH1054"/>
    </row>
    <row r="1055" spans="1:34">
      <c r="A1055"/>
      <c r="B1055"/>
      <c r="C1055"/>
      <c r="D1055"/>
      <c r="E1055"/>
      <c r="F1055"/>
      <c r="G1055"/>
      <c r="H1055"/>
      <c r="I1055"/>
      <c r="J1055"/>
      <c r="K1055"/>
      <c r="L1055"/>
      <c r="M1055"/>
      <c r="N1055"/>
      <c r="O1055"/>
      <c r="P1055"/>
      <c r="Q1055"/>
      <c r="R1055"/>
      <c r="S1055"/>
      <c r="T1055"/>
      <c r="U1055"/>
      <c r="V1055"/>
      <c r="W1055"/>
      <c r="X1055"/>
      <c r="Y1055"/>
      <c r="Z1055"/>
      <c r="AC1055"/>
      <c r="AD1055"/>
      <c r="AE1055"/>
      <c r="AF1055"/>
      <c r="AG1055"/>
      <c r="AH1055"/>
    </row>
    <row r="1056" spans="1:34">
      <c r="A1056"/>
      <c r="B1056"/>
      <c r="C1056"/>
      <c r="D1056"/>
      <c r="E1056"/>
      <c r="F1056"/>
      <c r="G1056"/>
      <c r="H1056"/>
      <c r="I1056"/>
      <c r="J1056"/>
      <c r="K1056"/>
      <c r="L1056"/>
      <c r="M1056"/>
      <c r="N1056"/>
      <c r="O1056"/>
      <c r="P1056"/>
      <c r="Q1056"/>
      <c r="R1056"/>
      <c r="S1056"/>
      <c r="T1056"/>
      <c r="U1056"/>
      <c r="V1056"/>
      <c r="W1056"/>
      <c r="X1056"/>
      <c r="Y1056"/>
      <c r="Z1056"/>
      <c r="AC1056"/>
      <c r="AD1056"/>
      <c r="AE1056"/>
      <c r="AF1056"/>
      <c r="AG1056"/>
      <c r="AH1056"/>
    </row>
    <row r="1057" spans="1:34">
      <c r="A1057"/>
      <c r="B1057"/>
      <c r="C1057"/>
      <c r="D1057"/>
      <c r="E1057"/>
      <c r="F1057"/>
      <c r="G1057"/>
      <c r="H1057"/>
      <c r="I1057"/>
      <c r="J1057"/>
      <c r="K1057"/>
      <c r="L1057"/>
      <c r="M1057"/>
      <c r="N1057"/>
      <c r="O1057"/>
      <c r="P1057"/>
      <c r="Q1057"/>
      <c r="R1057"/>
      <c r="S1057"/>
      <c r="T1057"/>
      <c r="U1057"/>
      <c r="V1057"/>
      <c r="W1057"/>
      <c r="X1057"/>
      <c r="Y1057"/>
      <c r="Z1057"/>
      <c r="AC1057"/>
      <c r="AD1057"/>
      <c r="AE1057"/>
      <c r="AF1057"/>
      <c r="AG1057"/>
      <c r="AH1057"/>
    </row>
    <row r="1058" spans="1:34">
      <c r="A1058"/>
      <c r="B1058"/>
      <c r="C1058"/>
      <c r="D1058"/>
      <c r="E1058"/>
      <c r="F1058"/>
      <c r="G1058"/>
      <c r="H1058"/>
      <c r="I1058"/>
      <c r="J1058"/>
      <c r="K1058"/>
      <c r="L1058"/>
      <c r="M1058"/>
      <c r="N1058"/>
      <c r="O1058"/>
      <c r="P1058"/>
      <c r="Q1058"/>
      <c r="R1058"/>
      <c r="S1058"/>
      <c r="T1058"/>
      <c r="U1058"/>
      <c r="V1058"/>
      <c r="W1058"/>
      <c r="X1058"/>
      <c r="Y1058"/>
      <c r="Z1058"/>
      <c r="AC1058"/>
      <c r="AD1058"/>
      <c r="AE1058"/>
      <c r="AF1058"/>
      <c r="AG1058"/>
      <c r="AH1058"/>
    </row>
    <row r="1059" spans="1:34">
      <c r="A1059"/>
      <c r="B1059"/>
      <c r="C1059"/>
      <c r="D1059"/>
      <c r="E1059"/>
      <c r="F1059"/>
      <c r="G1059"/>
      <c r="H1059"/>
      <c r="I1059"/>
      <c r="J1059"/>
      <c r="K1059"/>
      <c r="L1059"/>
      <c r="M1059"/>
      <c r="N1059"/>
      <c r="O1059"/>
      <c r="P1059"/>
      <c r="Q1059"/>
      <c r="R1059"/>
      <c r="S1059"/>
      <c r="T1059"/>
      <c r="U1059"/>
      <c r="V1059"/>
      <c r="W1059"/>
      <c r="X1059"/>
      <c r="Y1059"/>
      <c r="Z1059"/>
      <c r="AC1059"/>
      <c r="AD1059"/>
      <c r="AE1059"/>
      <c r="AF1059"/>
      <c r="AG1059"/>
      <c r="AH1059"/>
    </row>
    <row r="1060" spans="1:34">
      <c r="A1060"/>
      <c r="B1060"/>
      <c r="C1060"/>
      <c r="D1060"/>
      <c r="E1060"/>
      <c r="F1060"/>
      <c r="G1060"/>
      <c r="H1060"/>
      <c r="I1060"/>
      <c r="J1060"/>
      <c r="K1060"/>
      <c r="L1060"/>
      <c r="M1060"/>
      <c r="N1060"/>
      <c r="O1060"/>
      <c r="P1060"/>
      <c r="Q1060"/>
      <c r="R1060"/>
      <c r="S1060"/>
      <c r="T1060"/>
      <c r="U1060"/>
      <c r="V1060"/>
      <c r="W1060"/>
      <c r="X1060"/>
      <c r="Y1060"/>
      <c r="Z1060"/>
      <c r="AC1060"/>
      <c r="AD1060"/>
      <c r="AE1060"/>
      <c r="AF1060"/>
      <c r="AG1060"/>
      <c r="AH1060"/>
    </row>
    <row r="1061" spans="1:34">
      <c r="A1061"/>
      <c r="B1061"/>
      <c r="C1061"/>
      <c r="D1061"/>
      <c r="E1061"/>
      <c r="F1061"/>
      <c r="G1061"/>
      <c r="H1061"/>
      <c r="I1061"/>
      <c r="J1061"/>
      <c r="K1061"/>
      <c r="L1061"/>
      <c r="M1061"/>
      <c r="N1061"/>
      <c r="O1061"/>
      <c r="P1061"/>
      <c r="Q1061"/>
      <c r="R1061"/>
      <c r="S1061"/>
      <c r="T1061"/>
      <c r="U1061"/>
      <c r="V1061"/>
      <c r="W1061"/>
      <c r="X1061"/>
      <c r="Y1061"/>
      <c r="Z1061"/>
      <c r="AC1061"/>
      <c r="AD1061"/>
      <c r="AE1061"/>
      <c r="AF1061"/>
      <c r="AG1061"/>
      <c r="AH1061"/>
    </row>
    <row r="1062" spans="1:34">
      <c r="A1062"/>
      <c r="B1062"/>
      <c r="C1062"/>
      <c r="D1062"/>
      <c r="E1062"/>
      <c r="F1062"/>
      <c r="G1062"/>
      <c r="H1062"/>
      <c r="I1062"/>
      <c r="J1062"/>
      <c r="K1062"/>
      <c r="L1062"/>
      <c r="M1062"/>
      <c r="N1062"/>
      <c r="O1062"/>
      <c r="P1062"/>
      <c r="Q1062"/>
      <c r="R1062"/>
      <c r="S1062"/>
      <c r="T1062"/>
      <c r="U1062"/>
      <c r="V1062"/>
      <c r="W1062"/>
      <c r="X1062"/>
      <c r="Y1062"/>
      <c r="Z1062"/>
      <c r="AC1062"/>
      <c r="AD1062"/>
      <c r="AE1062"/>
      <c r="AF1062"/>
      <c r="AG1062"/>
      <c r="AH1062"/>
    </row>
    <row r="1063" spans="1:34">
      <c r="A1063"/>
      <c r="B1063"/>
      <c r="C1063"/>
      <c r="D1063"/>
      <c r="E1063"/>
      <c r="F1063"/>
      <c r="G1063"/>
      <c r="H1063"/>
      <c r="I1063"/>
      <c r="J1063"/>
      <c r="K1063"/>
      <c r="L1063"/>
      <c r="M1063"/>
      <c r="N1063"/>
      <c r="O1063"/>
      <c r="P1063"/>
      <c r="Q1063"/>
      <c r="R1063"/>
      <c r="S1063"/>
      <c r="T1063"/>
      <c r="U1063"/>
      <c r="V1063"/>
      <c r="W1063"/>
      <c r="X1063"/>
      <c r="Y1063"/>
      <c r="Z1063"/>
      <c r="AC1063"/>
      <c r="AD1063"/>
      <c r="AE1063"/>
      <c r="AF1063"/>
      <c r="AG1063"/>
      <c r="AH1063"/>
    </row>
    <row r="1064" spans="1:34">
      <c r="A1064"/>
      <c r="B1064"/>
      <c r="C1064"/>
      <c r="D1064"/>
      <c r="E1064"/>
      <c r="F1064"/>
      <c r="G1064"/>
      <c r="H1064"/>
      <c r="I1064"/>
      <c r="J1064"/>
      <c r="K1064"/>
      <c r="L1064"/>
      <c r="M1064"/>
      <c r="N1064"/>
      <c r="O1064"/>
      <c r="P1064"/>
      <c r="Q1064"/>
      <c r="R1064"/>
      <c r="S1064"/>
      <c r="T1064"/>
      <c r="U1064"/>
      <c r="V1064"/>
      <c r="W1064"/>
      <c r="X1064"/>
      <c r="Y1064"/>
      <c r="Z1064"/>
      <c r="AC1064"/>
      <c r="AD1064"/>
      <c r="AE1064"/>
      <c r="AF1064"/>
      <c r="AG1064"/>
      <c r="AH1064"/>
    </row>
    <row r="1065" spans="1:34">
      <c r="A1065"/>
      <c r="B1065"/>
      <c r="C1065"/>
      <c r="D1065"/>
      <c r="E1065"/>
      <c r="F1065"/>
      <c r="G1065"/>
      <c r="H1065"/>
      <c r="I1065"/>
      <c r="J1065"/>
      <c r="K1065"/>
      <c r="L1065"/>
      <c r="M1065"/>
      <c r="N1065"/>
      <c r="O1065"/>
      <c r="P1065"/>
      <c r="Q1065"/>
      <c r="R1065"/>
      <c r="S1065"/>
      <c r="T1065"/>
      <c r="U1065"/>
      <c r="V1065"/>
      <c r="W1065"/>
      <c r="X1065"/>
      <c r="Y1065"/>
      <c r="Z1065"/>
      <c r="AC1065"/>
      <c r="AD1065"/>
      <c r="AE1065"/>
      <c r="AF1065"/>
      <c r="AG1065"/>
      <c r="AH1065"/>
    </row>
    <row r="1066" spans="1:34">
      <c r="A1066"/>
      <c r="B1066"/>
      <c r="C1066"/>
      <c r="D1066"/>
      <c r="E1066"/>
      <c r="F1066"/>
      <c r="G1066"/>
      <c r="H1066"/>
      <c r="I1066"/>
      <c r="J1066"/>
      <c r="K1066"/>
      <c r="L1066"/>
      <c r="M1066"/>
      <c r="N1066"/>
      <c r="O1066"/>
      <c r="P1066"/>
      <c r="Q1066"/>
      <c r="R1066"/>
      <c r="S1066"/>
      <c r="T1066"/>
      <c r="U1066"/>
      <c r="V1066"/>
      <c r="W1066"/>
      <c r="X1066"/>
      <c r="Y1066"/>
      <c r="Z1066"/>
      <c r="AC1066"/>
      <c r="AD1066"/>
      <c r="AE1066"/>
      <c r="AF1066"/>
      <c r="AG1066"/>
      <c r="AH1066"/>
    </row>
    <row r="1067" spans="1:34">
      <c r="A1067"/>
      <c r="B1067"/>
      <c r="C1067"/>
      <c r="D1067"/>
      <c r="E1067"/>
      <c r="F1067"/>
      <c r="G1067"/>
      <c r="H1067"/>
      <c r="I1067"/>
      <c r="J1067"/>
      <c r="K1067"/>
      <c r="L1067"/>
      <c r="M1067"/>
      <c r="N1067"/>
      <c r="O1067"/>
      <c r="P1067"/>
      <c r="Q1067"/>
      <c r="R1067"/>
      <c r="S1067"/>
      <c r="T1067"/>
      <c r="U1067"/>
      <c r="V1067"/>
      <c r="W1067"/>
      <c r="X1067"/>
      <c r="Y1067"/>
      <c r="Z1067"/>
      <c r="AC1067"/>
      <c r="AD1067"/>
      <c r="AE1067"/>
      <c r="AF1067"/>
      <c r="AG1067"/>
      <c r="AH1067"/>
    </row>
    <row r="1068" spans="1:34">
      <c r="A1068"/>
      <c r="B1068"/>
      <c r="C1068"/>
      <c r="D1068"/>
      <c r="E1068"/>
      <c r="F1068"/>
      <c r="G1068"/>
      <c r="H1068"/>
      <c r="I1068"/>
      <c r="J1068"/>
      <c r="K1068"/>
      <c r="L1068"/>
      <c r="M1068"/>
      <c r="N1068"/>
      <c r="O1068"/>
      <c r="P1068"/>
      <c r="Q1068"/>
      <c r="R1068"/>
      <c r="S1068"/>
      <c r="T1068"/>
      <c r="U1068"/>
      <c r="V1068"/>
      <c r="W1068"/>
      <c r="X1068"/>
      <c r="Y1068"/>
      <c r="Z1068"/>
      <c r="AC1068"/>
      <c r="AD1068"/>
      <c r="AE1068"/>
      <c r="AF1068"/>
      <c r="AG1068"/>
      <c r="AH1068"/>
    </row>
    <row r="1069" spans="1:34">
      <c r="A1069"/>
      <c r="B1069"/>
      <c r="C1069"/>
      <c r="D1069"/>
      <c r="E1069"/>
      <c r="F1069"/>
      <c r="G1069"/>
      <c r="H1069"/>
      <c r="I1069"/>
      <c r="J1069"/>
      <c r="K1069"/>
      <c r="L1069"/>
      <c r="M1069"/>
      <c r="N1069"/>
      <c r="O1069"/>
      <c r="P1069"/>
      <c r="Q1069"/>
      <c r="R1069"/>
      <c r="S1069"/>
      <c r="T1069"/>
      <c r="U1069"/>
      <c r="V1069"/>
      <c r="W1069"/>
      <c r="X1069"/>
      <c r="Y1069"/>
      <c r="Z1069"/>
      <c r="AC1069"/>
      <c r="AD1069"/>
      <c r="AE1069"/>
      <c r="AF1069"/>
      <c r="AG1069"/>
      <c r="AH1069"/>
    </row>
    <row r="1070" spans="1:34">
      <c r="A1070"/>
      <c r="B1070"/>
      <c r="C1070"/>
      <c r="D1070"/>
      <c r="E1070"/>
      <c r="F1070"/>
      <c r="G1070"/>
      <c r="H1070"/>
      <c r="I1070"/>
      <c r="J1070"/>
      <c r="K1070"/>
      <c r="L1070"/>
      <c r="M1070"/>
      <c r="N1070"/>
      <c r="O1070"/>
      <c r="P1070"/>
      <c r="Q1070"/>
      <c r="R1070"/>
      <c r="S1070"/>
      <c r="T1070"/>
      <c r="U1070"/>
      <c r="V1070"/>
      <c r="W1070"/>
      <c r="X1070"/>
      <c r="Y1070"/>
      <c r="Z1070"/>
      <c r="AC1070"/>
      <c r="AD1070"/>
      <c r="AE1070"/>
      <c r="AF1070"/>
      <c r="AG1070"/>
      <c r="AH1070"/>
    </row>
    <row r="1071" spans="1:34">
      <c r="A1071"/>
      <c r="B1071"/>
      <c r="C1071"/>
      <c r="D1071"/>
      <c r="E1071"/>
      <c r="F1071"/>
      <c r="G1071"/>
      <c r="H1071"/>
      <c r="I1071"/>
      <c r="J1071"/>
      <c r="K1071"/>
      <c r="L1071"/>
      <c r="M1071"/>
      <c r="N1071"/>
      <c r="O1071"/>
      <c r="P1071"/>
      <c r="Q1071"/>
      <c r="R1071"/>
      <c r="S1071"/>
      <c r="T1071"/>
      <c r="U1071"/>
      <c r="V1071"/>
      <c r="W1071"/>
      <c r="X1071"/>
      <c r="Y1071"/>
      <c r="Z1071"/>
      <c r="AC1071"/>
      <c r="AD1071"/>
      <c r="AE1071"/>
      <c r="AF1071"/>
      <c r="AG1071"/>
      <c r="AH1071"/>
    </row>
    <row r="1072" spans="1:34">
      <c r="A1072"/>
      <c r="B1072"/>
      <c r="C1072"/>
      <c r="D1072"/>
      <c r="E1072"/>
      <c r="F1072"/>
      <c r="G1072"/>
      <c r="H1072"/>
      <c r="I1072"/>
      <c r="J1072"/>
      <c r="K1072"/>
      <c r="L1072"/>
      <c r="M1072"/>
      <c r="N1072"/>
      <c r="O1072"/>
      <c r="P1072"/>
      <c r="Q1072"/>
      <c r="R1072"/>
      <c r="S1072"/>
      <c r="T1072"/>
      <c r="U1072"/>
      <c r="V1072"/>
      <c r="W1072"/>
      <c r="X1072"/>
      <c r="Y1072"/>
      <c r="Z1072"/>
      <c r="AC1072"/>
      <c r="AD1072"/>
      <c r="AE1072"/>
      <c r="AF1072"/>
      <c r="AG1072"/>
      <c r="AH1072"/>
    </row>
    <row r="1073" spans="1:34">
      <c r="A1073"/>
      <c r="B1073"/>
      <c r="C1073"/>
      <c r="D1073"/>
      <c r="E1073"/>
      <c r="F1073"/>
      <c r="G1073"/>
      <c r="H1073"/>
      <c r="I1073"/>
      <c r="J1073"/>
      <c r="K1073"/>
      <c r="L1073"/>
      <c r="M1073"/>
      <c r="N1073"/>
      <c r="O1073"/>
      <c r="P1073"/>
      <c r="Q1073"/>
      <c r="R1073"/>
      <c r="S1073"/>
      <c r="T1073"/>
      <c r="U1073"/>
      <c r="V1073"/>
      <c r="W1073"/>
      <c r="X1073"/>
      <c r="Y1073"/>
      <c r="Z1073"/>
      <c r="AC1073"/>
      <c r="AD1073"/>
      <c r="AE1073"/>
      <c r="AF1073"/>
      <c r="AG1073"/>
      <c r="AH1073"/>
    </row>
    <row r="1074" spans="1:34">
      <c r="A1074"/>
      <c r="B1074"/>
      <c r="C1074"/>
      <c r="D1074"/>
      <c r="E1074"/>
      <c r="F1074"/>
      <c r="G1074"/>
      <c r="H1074"/>
      <c r="I1074"/>
      <c r="J1074"/>
      <c r="K1074"/>
      <c r="L1074"/>
      <c r="M1074"/>
      <c r="N1074"/>
      <c r="O1074"/>
      <c r="P1074"/>
      <c r="Q1074"/>
      <c r="R1074"/>
      <c r="S1074"/>
      <c r="T1074"/>
      <c r="U1074"/>
      <c r="V1074"/>
      <c r="W1074"/>
      <c r="X1074"/>
      <c r="Y1074"/>
      <c r="Z1074"/>
      <c r="AC1074"/>
      <c r="AD1074"/>
      <c r="AE1074"/>
      <c r="AF1074"/>
      <c r="AG1074"/>
      <c r="AH1074"/>
    </row>
    <row r="1075" spans="1:34">
      <c r="A1075"/>
      <c r="B1075"/>
      <c r="C1075"/>
      <c r="D1075"/>
      <c r="E1075"/>
      <c r="F1075"/>
      <c r="G1075"/>
      <c r="H1075"/>
      <c r="I1075"/>
      <c r="J1075"/>
      <c r="K1075"/>
      <c r="L1075"/>
      <c r="M1075"/>
      <c r="N1075"/>
      <c r="O1075"/>
      <c r="P1075"/>
      <c r="Q1075"/>
      <c r="R1075"/>
      <c r="S1075"/>
      <c r="T1075"/>
      <c r="U1075"/>
      <c r="V1075"/>
      <c r="W1075"/>
      <c r="X1075"/>
      <c r="Y1075"/>
      <c r="Z1075"/>
      <c r="AC1075"/>
      <c r="AD1075"/>
      <c r="AE1075"/>
      <c r="AF1075"/>
      <c r="AG1075"/>
      <c r="AH1075"/>
    </row>
    <row r="1076" spans="1:34">
      <c r="A1076"/>
      <c r="B1076"/>
      <c r="C1076"/>
      <c r="D1076"/>
      <c r="E1076"/>
      <c r="F1076"/>
      <c r="G1076"/>
      <c r="H1076"/>
      <c r="I1076"/>
      <c r="J1076"/>
      <c r="K1076"/>
      <c r="L1076"/>
      <c r="M1076"/>
      <c r="N1076"/>
      <c r="O1076"/>
      <c r="P1076"/>
      <c r="Q1076"/>
      <c r="R1076"/>
      <c r="S1076"/>
      <c r="T1076"/>
      <c r="U1076"/>
      <c r="V1076"/>
      <c r="W1076"/>
      <c r="X1076"/>
      <c r="Y1076"/>
      <c r="Z1076"/>
      <c r="AC1076"/>
      <c r="AD1076"/>
      <c r="AE1076"/>
      <c r="AF1076"/>
      <c r="AG1076"/>
      <c r="AH1076"/>
    </row>
    <row r="1077" spans="1:34">
      <c r="A1077"/>
      <c r="B1077"/>
      <c r="C1077"/>
      <c r="D1077"/>
      <c r="E1077"/>
      <c r="F1077"/>
      <c r="G1077"/>
      <c r="H1077"/>
      <c r="I1077"/>
      <c r="J1077"/>
      <c r="K1077"/>
      <c r="L1077"/>
      <c r="M1077"/>
      <c r="N1077"/>
      <c r="O1077"/>
      <c r="P1077"/>
      <c r="Q1077"/>
      <c r="R1077"/>
      <c r="S1077"/>
      <c r="T1077"/>
      <c r="U1077"/>
      <c r="V1077"/>
      <c r="W1077"/>
      <c r="X1077"/>
      <c r="Y1077"/>
      <c r="Z1077"/>
      <c r="AC1077"/>
      <c r="AD1077"/>
      <c r="AE1077"/>
      <c r="AF1077"/>
      <c r="AG1077"/>
      <c r="AH1077"/>
    </row>
    <row r="1078" spans="1:34">
      <c r="A1078"/>
      <c r="B1078"/>
      <c r="C1078"/>
      <c r="D1078"/>
      <c r="E1078"/>
      <c r="F1078"/>
      <c r="G1078"/>
      <c r="H1078"/>
      <c r="I1078"/>
      <c r="J1078"/>
      <c r="K1078"/>
      <c r="L1078"/>
      <c r="M1078"/>
      <c r="N1078"/>
      <c r="O1078"/>
      <c r="P1078"/>
      <c r="Q1078"/>
      <c r="R1078"/>
      <c r="S1078"/>
      <c r="T1078"/>
      <c r="U1078"/>
      <c r="V1078"/>
      <c r="W1078"/>
      <c r="X1078"/>
      <c r="Y1078"/>
      <c r="Z1078"/>
      <c r="AC1078"/>
      <c r="AD1078"/>
      <c r="AE1078"/>
      <c r="AF1078"/>
      <c r="AG1078"/>
      <c r="AH1078"/>
    </row>
    <row r="1079" spans="1:34">
      <c r="A1079"/>
      <c r="B1079"/>
      <c r="C1079"/>
      <c r="D1079"/>
      <c r="E1079"/>
      <c r="F1079"/>
      <c r="G1079"/>
      <c r="H1079"/>
      <c r="I1079"/>
      <c r="J1079"/>
      <c r="K1079"/>
      <c r="L1079"/>
      <c r="M1079"/>
      <c r="N1079"/>
      <c r="O1079"/>
      <c r="P1079"/>
      <c r="Q1079"/>
      <c r="R1079"/>
      <c r="S1079"/>
      <c r="T1079"/>
      <c r="U1079"/>
      <c r="V1079"/>
      <c r="W1079"/>
      <c r="X1079"/>
      <c r="Y1079"/>
      <c r="Z1079"/>
      <c r="AC1079"/>
      <c r="AD1079"/>
      <c r="AE1079"/>
      <c r="AF1079"/>
      <c r="AG1079"/>
      <c r="AH1079"/>
    </row>
    <row r="1080" spans="1:34">
      <c r="A1080"/>
      <c r="B1080"/>
      <c r="C1080"/>
      <c r="D1080"/>
      <c r="E1080"/>
      <c r="F1080"/>
      <c r="G1080"/>
      <c r="H1080"/>
      <c r="I1080"/>
      <c r="J1080"/>
      <c r="K1080"/>
      <c r="L1080"/>
      <c r="M1080"/>
      <c r="N1080"/>
      <c r="O1080"/>
      <c r="P1080"/>
      <c r="Q1080"/>
      <c r="R1080"/>
      <c r="S1080"/>
      <c r="T1080"/>
      <c r="U1080"/>
      <c r="V1080"/>
      <c r="W1080"/>
      <c r="X1080"/>
      <c r="Y1080"/>
      <c r="Z1080"/>
      <c r="AC1080"/>
      <c r="AD1080"/>
      <c r="AE1080"/>
      <c r="AF1080"/>
      <c r="AG1080"/>
      <c r="AH1080"/>
    </row>
    <row r="1081" spans="1:34">
      <c r="A1081"/>
      <c r="B1081"/>
      <c r="C1081"/>
      <c r="D1081"/>
      <c r="E1081"/>
      <c r="F1081"/>
      <c r="G1081"/>
      <c r="H1081"/>
      <c r="I1081"/>
      <c r="J1081"/>
      <c r="K1081"/>
      <c r="L1081"/>
      <c r="M1081"/>
      <c r="N1081"/>
      <c r="O1081"/>
      <c r="P1081"/>
      <c r="Q1081"/>
      <c r="R1081"/>
      <c r="S1081"/>
      <c r="T1081"/>
      <c r="U1081"/>
      <c r="V1081"/>
      <c r="W1081"/>
      <c r="X1081"/>
      <c r="Y1081"/>
      <c r="Z1081"/>
      <c r="AC1081"/>
      <c r="AD1081"/>
      <c r="AE1081"/>
      <c r="AF1081"/>
      <c r="AG1081"/>
      <c r="AH1081"/>
    </row>
    <row r="1082" spans="1:34">
      <c r="A1082"/>
      <c r="B1082"/>
      <c r="C1082"/>
      <c r="D1082"/>
      <c r="E1082"/>
      <c r="F1082"/>
      <c r="G1082"/>
      <c r="H1082"/>
      <c r="I1082"/>
      <c r="J1082"/>
      <c r="K1082"/>
      <c r="L1082"/>
      <c r="M1082"/>
      <c r="N1082"/>
      <c r="O1082"/>
      <c r="P1082"/>
      <c r="Q1082"/>
      <c r="R1082"/>
      <c r="S1082"/>
      <c r="T1082"/>
      <c r="U1082"/>
      <c r="V1082"/>
      <c r="W1082"/>
      <c r="X1082"/>
      <c r="Y1082"/>
      <c r="Z1082"/>
      <c r="AC1082"/>
      <c r="AD1082"/>
      <c r="AE1082"/>
      <c r="AF1082"/>
      <c r="AG1082"/>
      <c r="AH1082"/>
    </row>
    <row r="1083" spans="1:34">
      <c r="A1083"/>
      <c r="B1083"/>
      <c r="C1083"/>
      <c r="D1083"/>
      <c r="E1083"/>
      <c r="F1083"/>
      <c r="G1083"/>
      <c r="H1083"/>
      <c r="I1083"/>
      <c r="J1083"/>
      <c r="K1083"/>
      <c r="L1083"/>
      <c r="M1083"/>
      <c r="N1083"/>
      <c r="O1083"/>
      <c r="P1083"/>
      <c r="Q1083"/>
      <c r="R1083"/>
      <c r="S1083"/>
      <c r="T1083"/>
      <c r="U1083"/>
      <c r="V1083"/>
      <c r="W1083"/>
      <c r="X1083"/>
      <c r="Y1083"/>
      <c r="Z1083"/>
      <c r="AC1083"/>
      <c r="AD1083"/>
      <c r="AE1083"/>
      <c r="AF1083"/>
      <c r="AG1083"/>
      <c r="AH1083"/>
    </row>
    <row r="1084" spans="1:34">
      <c r="A1084"/>
      <c r="B1084"/>
      <c r="C1084"/>
      <c r="D1084"/>
      <c r="E1084"/>
      <c r="F1084"/>
      <c r="G1084"/>
      <c r="H1084"/>
      <c r="I1084"/>
      <c r="J1084"/>
      <c r="K1084"/>
      <c r="L1084"/>
      <c r="M1084"/>
      <c r="N1084"/>
      <c r="O1084"/>
      <c r="P1084"/>
      <c r="Q1084"/>
      <c r="R1084"/>
      <c r="S1084"/>
      <c r="T1084"/>
      <c r="U1084"/>
      <c r="V1084"/>
      <c r="W1084"/>
      <c r="X1084"/>
      <c r="Y1084"/>
      <c r="Z1084"/>
      <c r="AC1084"/>
      <c r="AD1084"/>
      <c r="AE1084"/>
      <c r="AF1084"/>
      <c r="AG1084"/>
      <c r="AH1084"/>
    </row>
    <row r="1085" spans="1:34">
      <c r="A1085"/>
      <c r="B1085"/>
      <c r="C1085"/>
      <c r="D1085"/>
      <c r="E1085"/>
      <c r="F1085"/>
      <c r="G1085"/>
      <c r="H1085"/>
      <c r="I1085"/>
      <c r="J1085"/>
      <c r="K1085"/>
      <c r="L1085"/>
      <c r="M1085"/>
      <c r="N1085"/>
      <c r="O1085"/>
      <c r="P1085"/>
      <c r="Q1085"/>
      <c r="R1085"/>
      <c r="S1085"/>
      <c r="T1085"/>
      <c r="U1085"/>
      <c r="V1085"/>
      <c r="W1085"/>
      <c r="X1085"/>
      <c r="Y1085"/>
      <c r="Z1085"/>
      <c r="AC1085"/>
      <c r="AD1085"/>
      <c r="AE1085"/>
      <c r="AF1085"/>
      <c r="AG1085"/>
      <c r="AH1085"/>
    </row>
    <row r="1086" spans="1:34">
      <c r="A1086"/>
      <c r="B1086"/>
      <c r="C1086"/>
      <c r="D1086"/>
      <c r="E1086"/>
      <c r="F1086"/>
      <c r="G1086"/>
      <c r="H1086"/>
      <c r="I1086"/>
      <c r="J1086"/>
      <c r="K1086"/>
      <c r="L1086"/>
      <c r="M1086"/>
      <c r="N1086"/>
      <c r="O1086"/>
      <c r="P1086"/>
      <c r="Q1086"/>
      <c r="R1086"/>
      <c r="S1086"/>
      <c r="T1086"/>
      <c r="U1086"/>
      <c r="V1086"/>
      <c r="W1086"/>
      <c r="X1086"/>
      <c r="Y1086"/>
      <c r="Z1086"/>
      <c r="AC1086"/>
      <c r="AD1086"/>
      <c r="AE1086"/>
      <c r="AF1086"/>
      <c r="AG1086"/>
      <c r="AH1086"/>
    </row>
    <row r="1087" spans="1:34">
      <c r="A1087"/>
      <c r="B1087"/>
      <c r="C1087"/>
      <c r="D1087"/>
      <c r="E1087"/>
      <c r="F1087"/>
      <c r="G1087"/>
      <c r="H1087"/>
      <c r="I1087"/>
      <c r="J1087"/>
      <c r="K1087"/>
      <c r="L1087"/>
      <c r="M1087"/>
      <c r="N1087"/>
      <c r="O1087"/>
      <c r="P1087"/>
      <c r="Q1087"/>
      <c r="R1087"/>
      <c r="S1087"/>
      <c r="T1087"/>
      <c r="U1087"/>
      <c r="V1087"/>
      <c r="W1087"/>
      <c r="X1087"/>
      <c r="Y1087"/>
      <c r="Z1087"/>
      <c r="AC1087"/>
      <c r="AD1087"/>
      <c r="AE1087"/>
      <c r="AF1087"/>
      <c r="AG1087"/>
      <c r="AH1087"/>
    </row>
    <row r="1088" spans="1:34">
      <c r="A1088"/>
      <c r="B1088"/>
      <c r="C1088"/>
      <c r="D1088"/>
      <c r="E1088"/>
      <c r="F1088"/>
      <c r="G1088"/>
      <c r="H1088"/>
      <c r="I1088"/>
      <c r="J1088"/>
      <c r="K1088"/>
      <c r="L1088"/>
      <c r="M1088"/>
      <c r="N1088"/>
      <c r="O1088"/>
      <c r="P1088"/>
      <c r="Q1088"/>
      <c r="R1088"/>
      <c r="S1088"/>
      <c r="T1088"/>
      <c r="U1088"/>
      <c r="V1088"/>
      <c r="W1088"/>
      <c r="X1088"/>
      <c r="Y1088"/>
      <c r="Z1088"/>
      <c r="AC1088"/>
      <c r="AD1088"/>
      <c r="AE1088"/>
      <c r="AF1088"/>
      <c r="AG1088"/>
      <c r="AH1088"/>
    </row>
    <row r="1089" spans="1:34">
      <c r="A1089"/>
      <c r="B1089"/>
      <c r="C1089"/>
      <c r="D1089"/>
      <c r="E1089"/>
      <c r="F1089"/>
      <c r="G1089"/>
      <c r="H1089"/>
      <c r="I1089"/>
      <c r="J1089"/>
      <c r="K1089"/>
      <c r="L1089"/>
      <c r="M1089"/>
      <c r="N1089"/>
      <c r="O1089"/>
      <c r="P1089"/>
      <c r="Q1089"/>
      <c r="R1089"/>
      <c r="S1089"/>
      <c r="T1089"/>
      <c r="U1089"/>
      <c r="V1089"/>
      <c r="W1089"/>
      <c r="X1089"/>
      <c r="Y1089"/>
      <c r="Z1089"/>
      <c r="AC1089"/>
      <c r="AD1089"/>
      <c r="AE1089"/>
      <c r="AF1089"/>
      <c r="AG1089"/>
      <c r="AH1089"/>
    </row>
    <row r="1090" spans="1:34">
      <c r="A1090"/>
      <c r="B1090"/>
      <c r="C1090"/>
      <c r="D1090"/>
      <c r="E1090"/>
      <c r="F1090"/>
      <c r="G1090"/>
      <c r="H1090"/>
      <c r="I1090"/>
      <c r="J1090"/>
      <c r="K1090"/>
      <c r="L1090"/>
      <c r="M1090"/>
      <c r="N1090"/>
      <c r="O1090"/>
      <c r="P1090"/>
      <c r="Q1090"/>
      <c r="R1090"/>
      <c r="S1090"/>
      <c r="T1090"/>
      <c r="U1090"/>
      <c r="V1090"/>
      <c r="W1090"/>
      <c r="X1090"/>
      <c r="Y1090"/>
      <c r="Z1090"/>
      <c r="AC1090"/>
      <c r="AD1090"/>
      <c r="AE1090"/>
      <c r="AF1090"/>
      <c r="AG1090"/>
      <c r="AH1090"/>
    </row>
    <row r="1091" spans="1:34">
      <c r="A1091"/>
      <c r="B1091"/>
      <c r="C1091"/>
      <c r="D1091"/>
      <c r="E1091"/>
      <c r="F1091"/>
      <c r="G1091"/>
      <c r="H1091"/>
      <c r="I1091"/>
      <c r="J1091"/>
      <c r="K1091"/>
      <c r="L1091"/>
      <c r="M1091"/>
      <c r="N1091"/>
      <c r="O1091"/>
      <c r="P1091"/>
      <c r="Q1091"/>
      <c r="R1091"/>
      <c r="S1091"/>
      <c r="T1091"/>
      <c r="U1091"/>
      <c r="V1091"/>
      <c r="W1091"/>
      <c r="X1091"/>
      <c r="Y1091"/>
      <c r="Z1091"/>
      <c r="AC1091"/>
      <c r="AD1091"/>
      <c r="AE1091"/>
      <c r="AF1091"/>
      <c r="AG1091"/>
      <c r="AH1091"/>
    </row>
    <row r="1092" spans="1:34">
      <c r="A1092"/>
      <c r="B1092"/>
      <c r="C1092"/>
      <c r="D1092"/>
      <c r="E1092"/>
      <c r="F1092"/>
      <c r="G1092"/>
      <c r="H1092"/>
      <c r="I1092"/>
      <c r="J1092"/>
      <c r="K1092"/>
      <c r="L1092"/>
      <c r="M1092"/>
      <c r="N1092"/>
      <c r="O1092"/>
      <c r="P1092"/>
      <c r="Q1092"/>
      <c r="R1092"/>
      <c r="S1092"/>
      <c r="T1092"/>
      <c r="U1092"/>
      <c r="V1092"/>
      <c r="W1092"/>
      <c r="X1092"/>
      <c r="Y1092"/>
      <c r="Z1092"/>
      <c r="AC1092"/>
      <c r="AD1092"/>
      <c r="AE1092"/>
      <c r="AF1092"/>
      <c r="AG1092"/>
      <c r="AH1092"/>
    </row>
    <row r="1093" spans="1:34">
      <c r="A1093"/>
      <c r="B1093"/>
      <c r="C1093"/>
      <c r="D1093"/>
      <c r="E1093"/>
      <c r="F1093"/>
      <c r="G1093"/>
      <c r="H1093"/>
      <c r="I1093"/>
      <c r="J1093"/>
      <c r="K1093"/>
      <c r="L1093"/>
      <c r="M1093"/>
      <c r="N1093"/>
      <c r="O1093"/>
      <c r="P1093"/>
      <c r="Q1093"/>
      <c r="R1093"/>
      <c r="S1093"/>
      <c r="T1093"/>
      <c r="U1093"/>
      <c r="V1093"/>
      <c r="W1093"/>
      <c r="X1093"/>
      <c r="Y1093"/>
      <c r="Z1093"/>
      <c r="AC1093"/>
      <c r="AD1093"/>
      <c r="AE1093"/>
      <c r="AF1093"/>
      <c r="AG1093"/>
      <c r="AH1093"/>
    </row>
    <row r="1094" spans="1:34">
      <c r="A1094"/>
      <c r="B1094"/>
      <c r="C1094"/>
      <c r="D1094"/>
      <c r="E1094"/>
      <c r="F1094"/>
      <c r="G1094"/>
      <c r="H1094"/>
      <c r="I1094"/>
      <c r="J1094"/>
      <c r="K1094"/>
      <c r="L1094"/>
      <c r="M1094"/>
      <c r="N1094"/>
      <c r="O1094"/>
      <c r="P1094"/>
      <c r="Q1094"/>
      <c r="R1094"/>
      <c r="S1094"/>
      <c r="T1094"/>
      <c r="U1094"/>
      <c r="V1094"/>
      <c r="W1094"/>
      <c r="X1094"/>
      <c r="Y1094"/>
      <c r="Z1094"/>
      <c r="AC1094"/>
      <c r="AD1094"/>
      <c r="AE1094"/>
      <c r="AF1094"/>
      <c r="AG1094"/>
      <c r="AH1094"/>
    </row>
    <row r="1095" spans="1:34">
      <c r="A1095"/>
      <c r="B1095"/>
      <c r="C1095"/>
      <c r="D1095"/>
      <c r="E1095"/>
      <c r="F1095"/>
      <c r="G1095"/>
      <c r="H1095"/>
      <c r="I1095"/>
      <c r="J1095"/>
      <c r="K1095"/>
      <c r="L1095"/>
      <c r="M1095"/>
      <c r="N1095"/>
      <c r="O1095"/>
      <c r="P1095"/>
      <c r="Q1095"/>
      <c r="R1095"/>
      <c r="S1095"/>
      <c r="T1095"/>
      <c r="U1095"/>
      <c r="V1095"/>
      <c r="W1095"/>
      <c r="X1095"/>
      <c r="Y1095"/>
      <c r="Z1095"/>
      <c r="AC1095"/>
      <c r="AD1095"/>
      <c r="AE1095"/>
      <c r="AF1095"/>
      <c r="AG1095"/>
      <c r="AH1095"/>
    </row>
    <row r="1096" spans="1:34">
      <c r="A1096"/>
      <c r="B1096"/>
      <c r="C1096"/>
      <c r="D1096"/>
      <c r="E1096"/>
      <c r="F1096"/>
      <c r="G1096"/>
      <c r="H1096"/>
      <c r="I1096"/>
      <c r="J1096"/>
      <c r="K1096"/>
      <c r="L1096"/>
      <c r="M1096"/>
      <c r="N1096"/>
      <c r="O1096"/>
      <c r="P1096"/>
      <c r="Q1096"/>
      <c r="R1096"/>
      <c r="S1096"/>
      <c r="T1096"/>
      <c r="U1096"/>
      <c r="V1096"/>
      <c r="W1096"/>
      <c r="X1096"/>
      <c r="Y1096"/>
      <c r="Z1096"/>
      <c r="AC1096"/>
      <c r="AD1096"/>
      <c r="AE1096"/>
      <c r="AF1096"/>
      <c r="AG1096"/>
      <c r="AH1096"/>
    </row>
    <row r="1097" spans="1:34">
      <c r="A1097"/>
      <c r="B1097"/>
      <c r="C1097"/>
      <c r="D1097"/>
      <c r="E1097"/>
      <c r="F1097"/>
      <c r="G1097"/>
      <c r="H1097"/>
      <c r="I1097"/>
      <c r="J1097"/>
      <c r="K1097"/>
      <c r="L1097"/>
      <c r="M1097"/>
      <c r="N1097"/>
      <c r="O1097"/>
      <c r="P1097"/>
      <c r="Q1097"/>
      <c r="R1097"/>
      <c r="S1097"/>
      <c r="T1097"/>
      <c r="U1097"/>
      <c r="V1097"/>
      <c r="W1097"/>
      <c r="X1097"/>
      <c r="Y1097"/>
      <c r="Z1097"/>
      <c r="AC1097"/>
      <c r="AD1097"/>
      <c r="AE1097"/>
      <c r="AF1097"/>
      <c r="AG1097"/>
      <c r="AH1097"/>
    </row>
    <row r="1098" spans="1:34">
      <c r="A1098"/>
      <c r="B1098"/>
      <c r="C1098"/>
      <c r="D1098"/>
      <c r="E1098"/>
      <c r="F1098"/>
      <c r="G1098"/>
      <c r="H1098"/>
      <c r="I1098"/>
      <c r="J1098"/>
      <c r="K1098"/>
      <c r="L1098"/>
      <c r="M1098"/>
      <c r="N1098"/>
      <c r="O1098"/>
      <c r="P1098"/>
      <c r="Q1098"/>
      <c r="R1098"/>
      <c r="S1098"/>
      <c r="T1098"/>
      <c r="U1098"/>
      <c r="V1098"/>
      <c r="W1098"/>
      <c r="X1098"/>
      <c r="Y1098"/>
      <c r="Z1098"/>
      <c r="AC1098"/>
      <c r="AD1098"/>
      <c r="AE1098"/>
      <c r="AF1098"/>
      <c r="AG1098"/>
      <c r="AH1098"/>
    </row>
    <row r="1099" spans="1:34">
      <c r="A1099"/>
      <c r="B1099"/>
      <c r="C1099"/>
      <c r="D1099"/>
      <c r="E1099"/>
      <c r="F1099"/>
      <c r="G1099"/>
      <c r="H1099"/>
      <c r="I1099"/>
      <c r="J1099"/>
      <c r="K1099"/>
      <c r="L1099"/>
      <c r="M1099"/>
      <c r="N1099"/>
      <c r="O1099"/>
      <c r="P1099"/>
      <c r="Q1099"/>
      <c r="R1099"/>
      <c r="S1099"/>
      <c r="T1099"/>
      <c r="U1099"/>
      <c r="V1099"/>
      <c r="W1099"/>
      <c r="X1099"/>
      <c r="Y1099"/>
      <c r="Z1099"/>
      <c r="AC1099"/>
      <c r="AD1099"/>
      <c r="AE1099"/>
      <c r="AF1099"/>
      <c r="AG1099"/>
      <c r="AH1099"/>
    </row>
    <row r="1100" spans="1:34">
      <c r="A1100"/>
      <c r="B1100"/>
      <c r="C1100"/>
      <c r="D1100"/>
      <c r="E1100"/>
      <c r="F1100"/>
      <c r="G1100"/>
      <c r="H1100"/>
      <c r="I1100"/>
      <c r="J1100"/>
      <c r="K1100"/>
      <c r="L1100"/>
      <c r="M1100"/>
      <c r="N1100"/>
      <c r="O1100"/>
      <c r="P1100"/>
      <c r="Q1100"/>
      <c r="R1100"/>
      <c r="S1100"/>
      <c r="T1100"/>
      <c r="U1100"/>
      <c r="V1100"/>
      <c r="W1100"/>
      <c r="X1100"/>
      <c r="Y1100"/>
      <c r="Z1100"/>
      <c r="AC1100"/>
      <c r="AD1100"/>
      <c r="AE1100"/>
      <c r="AF1100"/>
      <c r="AG1100"/>
      <c r="AH1100"/>
    </row>
    <row r="1101" spans="1:34">
      <c r="A1101"/>
      <c r="B1101"/>
      <c r="C1101"/>
      <c r="D1101"/>
      <c r="E1101"/>
      <c r="F1101"/>
      <c r="G1101"/>
      <c r="H1101"/>
      <c r="I1101"/>
      <c r="J1101"/>
      <c r="K1101"/>
      <c r="L1101"/>
      <c r="M1101"/>
      <c r="N1101"/>
      <c r="O1101"/>
      <c r="P1101"/>
      <c r="Q1101"/>
      <c r="R1101"/>
      <c r="S1101"/>
      <c r="T1101"/>
      <c r="U1101"/>
      <c r="V1101"/>
      <c r="W1101"/>
      <c r="X1101"/>
      <c r="Y1101"/>
      <c r="Z1101"/>
      <c r="AC1101"/>
      <c r="AD1101"/>
      <c r="AE1101"/>
      <c r="AF1101"/>
      <c r="AG1101"/>
      <c r="AH1101"/>
    </row>
    <row r="1102" spans="1:34">
      <c r="A1102"/>
      <c r="B1102"/>
      <c r="C1102"/>
      <c r="D1102"/>
      <c r="E1102"/>
      <c r="F1102"/>
      <c r="G1102"/>
      <c r="H1102"/>
      <c r="I1102"/>
      <c r="J1102"/>
      <c r="K1102"/>
      <c r="L1102"/>
      <c r="M1102"/>
      <c r="N1102"/>
      <c r="O1102"/>
      <c r="P1102"/>
      <c r="Q1102"/>
      <c r="R1102"/>
      <c r="S1102"/>
      <c r="T1102"/>
      <c r="U1102"/>
      <c r="V1102"/>
      <c r="W1102"/>
      <c r="X1102"/>
      <c r="Y1102"/>
      <c r="Z1102"/>
      <c r="AC1102"/>
      <c r="AD1102"/>
      <c r="AE1102"/>
      <c r="AF1102"/>
      <c r="AG1102"/>
      <c r="AH1102"/>
    </row>
    <row r="1103" spans="1:34">
      <c r="A1103"/>
      <c r="B1103"/>
      <c r="C1103"/>
      <c r="D1103"/>
      <c r="E1103"/>
      <c r="F1103"/>
      <c r="G1103"/>
      <c r="H1103"/>
      <c r="I1103"/>
      <c r="J1103"/>
      <c r="K1103"/>
      <c r="L1103"/>
      <c r="M1103"/>
      <c r="N1103"/>
      <c r="O1103"/>
      <c r="P1103"/>
      <c r="Q1103"/>
      <c r="R1103"/>
      <c r="S1103"/>
      <c r="T1103"/>
      <c r="U1103"/>
      <c r="V1103"/>
      <c r="W1103"/>
      <c r="X1103"/>
      <c r="Y1103"/>
      <c r="Z1103"/>
      <c r="AC1103"/>
      <c r="AD1103"/>
      <c r="AE1103"/>
      <c r="AF1103"/>
      <c r="AG1103"/>
      <c r="AH1103"/>
    </row>
    <row r="1104" spans="1:34">
      <c r="A1104"/>
      <c r="B1104"/>
      <c r="C1104"/>
      <c r="D1104"/>
      <c r="E1104"/>
      <c r="F1104"/>
      <c r="G1104"/>
      <c r="H1104"/>
      <c r="I1104"/>
      <c r="J1104"/>
      <c r="K1104"/>
      <c r="L1104"/>
      <c r="M1104"/>
      <c r="N1104"/>
      <c r="O1104"/>
      <c r="P1104"/>
      <c r="Q1104"/>
      <c r="R1104"/>
      <c r="S1104"/>
      <c r="T1104"/>
      <c r="U1104"/>
      <c r="V1104"/>
      <c r="W1104"/>
      <c r="X1104"/>
      <c r="Y1104"/>
      <c r="Z1104"/>
      <c r="AC1104"/>
      <c r="AD1104"/>
      <c r="AE1104"/>
      <c r="AF1104"/>
      <c r="AG1104"/>
      <c r="AH1104"/>
    </row>
    <row r="1105" spans="1:34">
      <c r="A1105"/>
      <c r="B1105"/>
      <c r="C1105"/>
      <c r="D1105"/>
      <c r="E1105"/>
      <c r="F1105"/>
      <c r="G1105"/>
      <c r="H1105"/>
      <c r="I1105"/>
      <c r="J1105"/>
      <c r="K1105"/>
      <c r="L1105"/>
      <c r="M1105"/>
      <c r="N1105"/>
      <c r="O1105"/>
      <c r="P1105"/>
      <c r="Q1105"/>
      <c r="R1105"/>
      <c r="S1105"/>
      <c r="T1105"/>
      <c r="U1105"/>
      <c r="V1105"/>
      <c r="W1105"/>
      <c r="X1105"/>
      <c r="Y1105"/>
      <c r="Z1105"/>
      <c r="AC1105"/>
      <c r="AD1105"/>
      <c r="AE1105"/>
      <c r="AF1105"/>
      <c r="AG1105"/>
      <c r="AH1105"/>
    </row>
    <row r="1106" spans="1:34">
      <c r="A1106"/>
      <c r="B1106"/>
      <c r="C1106"/>
      <c r="D1106"/>
      <c r="E1106"/>
      <c r="F1106"/>
      <c r="G1106"/>
      <c r="H1106"/>
      <c r="I1106"/>
      <c r="J1106"/>
      <c r="K1106"/>
      <c r="L1106"/>
      <c r="M1106"/>
      <c r="N1106"/>
      <c r="O1106"/>
      <c r="P1106"/>
      <c r="Q1106"/>
      <c r="R1106"/>
      <c r="S1106"/>
      <c r="T1106"/>
      <c r="U1106"/>
      <c r="V1106"/>
      <c r="W1106"/>
      <c r="X1106"/>
      <c r="Y1106"/>
      <c r="Z1106"/>
      <c r="AC1106"/>
      <c r="AD1106"/>
      <c r="AE1106"/>
      <c r="AF1106"/>
      <c r="AG1106"/>
      <c r="AH1106"/>
    </row>
    <row r="1107" spans="1:34">
      <c r="A1107"/>
      <c r="B1107"/>
      <c r="C1107"/>
      <c r="D1107"/>
      <c r="E1107"/>
      <c r="F1107"/>
      <c r="G1107"/>
      <c r="H1107"/>
      <c r="I1107"/>
      <c r="J1107"/>
      <c r="K1107"/>
      <c r="L1107"/>
      <c r="M1107"/>
      <c r="N1107"/>
      <c r="O1107"/>
      <c r="P1107"/>
      <c r="Q1107"/>
      <c r="R1107"/>
      <c r="S1107"/>
      <c r="T1107"/>
      <c r="U1107"/>
      <c r="V1107"/>
      <c r="W1107"/>
      <c r="X1107"/>
      <c r="Y1107"/>
      <c r="Z1107"/>
      <c r="AC1107"/>
      <c r="AD1107"/>
      <c r="AE1107"/>
      <c r="AF1107"/>
      <c r="AG1107"/>
      <c r="AH1107"/>
    </row>
    <row r="1108" spans="1:34">
      <c r="A1108"/>
      <c r="B1108"/>
      <c r="C1108"/>
      <c r="D1108"/>
      <c r="E1108"/>
      <c r="F1108"/>
      <c r="G1108"/>
      <c r="H1108"/>
      <c r="I1108"/>
      <c r="J1108"/>
      <c r="K1108"/>
      <c r="L1108"/>
      <c r="M1108"/>
      <c r="N1108"/>
      <c r="O1108"/>
      <c r="P1108"/>
      <c r="Q1108"/>
      <c r="R1108"/>
      <c r="S1108"/>
      <c r="T1108"/>
      <c r="U1108"/>
      <c r="V1108"/>
      <c r="W1108"/>
      <c r="X1108"/>
      <c r="Y1108"/>
      <c r="Z1108"/>
      <c r="AC1108"/>
      <c r="AD1108"/>
      <c r="AE1108"/>
      <c r="AF1108"/>
      <c r="AG1108"/>
      <c r="AH1108"/>
    </row>
    <row r="1109" spans="1:34">
      <c r="A1109"/>
      <c r="B1109"/>
      <c r="C1109"/>
      <c r="D1109"/>
      <c r="E1109"/>
      <c r="F1109"/>
      <c r="G1109"/>
      <c r="H1109"/>
      <c r="I1109"/>
      <c r="J1109"/>
      <c r="K1109"/>
      <c r="L1109"/>
      <c r="M1109"/>
      <c r="N1109"/>
      <c r="O1109"/>
      <c r="P1109"/>
      <c r="Q1109"/>
      <c r="R1109"/>
      <c r="S1109"/>
      <c r="T1109"/>
      <c r="U1109"/>
      <c r="V1109"/>
      <c r="W1109"/>
      <c r="X1109"/>
      <c r="Y1109"/>
      <c r="Z1109"/>
      <c r="AC1109"/>
      <c r="AD1109"/>
      <c r="AE1109"/>
      <c r="AF1109"/>
      <c r="AG1109"/>
      <c r="AH1109"/>
    </row>
    <row r="1110" spans="1:34">
      <c r="A1110"/>
      <c r="B1110"/>
      <c r="C1110"/>
      <c r="D1110"/>
      <c r="E1110"/>
      <c r="F1110"/>
      <c r="G1110"/>
      <c r="H1110"/>
      <c r="I1110"/>
      <c r="J1110"/>
      <c r="K1110"/>
      <c r="L1110"/>
      <c r="M1110"/>
      <c r="N1110"/>
      <c r="O1110"/>
      <c r="P1110"/>
      <c r="Q1110"/>
      <c r="R1110"/>
      <c r="S1110"/>
      <c r="T1110"/>
      <c r="U1110"/>
      <c r="V1110"/>
      <c r="W1110"/>
      <c r="X1110"/>
      <c r="Y1110"/>
      <c r="Z1110"/>
      <c r="AC1110"/>
      <c r="AD1110"/>
      <c r="AE1110"/>
      <c r="AF1110"/>
      <c r="AG1110"/>
      <c r="AH1110"/>
    </row>
    <row r="1111" spans="1:34">
      <c r="A1111"/>
      <c r="B1111"/>
      <c r="C1111"/>
      <c r="D1111"/>
      <c r="E1111"/>
      <c r="F1111"/>
      <c r="G1111"/>
      <c r="H1111"/>
      <c r="I1111"/>
      <c r="J1111"/>
      <c r="K1111"/>
      <c r="L1111"/>
      <c r="M1111"/>
      <c r="N1111"/>
      <c r="O1111"/>
      <c r="P1111"/>
      <c r="Q1111"/>
      <c r="R1111"/>
      <c r="S1111"/>
      <c r="T1111"/>
      <c r="U1111"/>
      <c r="V1111"/>
      <c r="W1111"/>
      <c r="X1111"/>
      <c r="Y1111"/>
      <c r="Z1111"/>
      <c r="AC1111"/>
      <c r="AD1111"/>
      <c r="AE1111"/>
      <c r="AF1111"/>
      <c r="AG1111"/>
      <c r="AH1111"/>
    </row>
    <row r="1112" spans="1:34">
      <c r="A1112"/>
      <c r="B1112"/>
      <c r="C1112"/>
      <c r="D1112"/>
      <c r="E1112"/>
      <c r="F1112"/>
      <c r="G1112"/>
      <c r="H1112"/>
      <c r="I1112"/>
      <c r="J1112"/>
      <c r="K1112"/>
      <c r="L1112"/>
      <c r="M1112"/>
      <c r="N1112"/>
      <c r="O1112"/>
      <c r="P1112"/>
      <c r="Q1112"/>
      <c r="R1112"/>
      <c r="S1112"/>
      <c r="T1112"/>
      <c r="U1112"/>
      <c r="V1112"/>
      <c r="W1112"/>
      <c r="X1112"/>
      <c r="Y1112"/>
      <c r="Z1112"/>
      <c r="AC1112"/>
      <c r="AD1112"/>
      <c r="AE1112"/>
      <c r="AF1112"/>
      <c r="AG1112"/>
      <c r="AH1112"/>
    </row>
    <row r="1113" spans="1:34">
      <c r="A1113"/>
      <c r="B1113"/>
      <c r="C1113"/>
      <c r="D1113"/>
      <c r="E1113"/>
      <c r="F1113"/>
      <c r="G1113"/>
      <c r="H1113"/>
      <c r="I1113"/>
      <c r="J1113"/>
      <c r="K1113"/>
      <c r="L1113"/>
      <c r="M1113"/>
      <c r="N1113"/>
      <c r="O1113"/>
      <c r="P1113"/>
      <c r="Q1113"/>
      <c r="R1113"/>
      <c r="S1113"/>
      <c r="T1113"/>
      <c r="U1113"/>
      <c r="V1113"/>
      <c r="W1113"/>
      <c r="X1113"/>
      <c r="Y1113"/>
      <c r="Z1113"/>
      <c r="AC1113"/>
      <c r="AD1113"/>
      <c r="AE1113"/>
      <c r="AF1113"/>
      <c r="AG1113"/>
      <c r="AH1113"/>
    </row>
    <row r="1114" spans="1:34">
      <c r="A1114"/>
      <c r="B1114"/>
      <c r="C1114"/>
      <c r="D1114"/>
      <c r="E1114"/>
      <c r="F1114"/>
      <c r="G1114"/>
      <c r="H1114"/>
      <c r="I1114"/>
      <c r="J1114"/>
      <c r="K1114"/>
      <c r="L1114"/>
      <c r="M1114"/>
      <c r="N1114"/>
      <c r="O1114"/>
      <c r="P1114"/>
      <c r="Q1114"/>
      <c r="R1114"/>
      <c r="S1114"/>
      <c r="T1114"/>
      <c r="U1114"/>
      <c r="V1114"/>
      <c r="W1114"/>
      <c r="X1114"/>
      <c r="Y1114"/>
      <c r="Z1114"/>
      <c r="AC1114"/>
      <c r="AD1114"/>
      <c r="AE1114"/>
      <c r="AF1114"/>
      <c r="AG1114"/>
      <c r="AH1114"/>
    </row>
    <row r="1115" spans="1:34">
      <c r="A1115"/>
      <c r="B1115"/>
      <c r="C1115"/>
      <c r="D1115"/>
      <c r="E1115"/>
      <c r="F1115"/>
      <c r="G1115"/>
      <c r="H1115"/>
      <c r="I1115"/>
      <c r="J1115"/>
      <c r="K1115"/>
      <c r="L1115"/>
      <c r="M1115"/>
      <c r="N1115"/>
      <c r="O1115"/>
      <c r="P1115"/>
      <c r="Q1115"/>
      <c r="R1115"/>
      <c r="S1115"/>
      <c r="T1115"/>
      <c r="U1115"/>
      <c r="V1115"/>
      <c r="W1115"/>
      <c r="X1115"/>
      <c r="Y1115"/>
      <c r="Z1115"/>
      <c r="AC1115"/>
      <c r="AD1115"/>
      <c r="AE1115"/>
      <c r="AF1115"/>
      <c r="AG1115"/>
      <c r="AH1115"/>
    </row>
    <row r="1116" spans="1:34">
      <c r="A1116"/>
      <c r="B1116"/>
      <c r="C1116"/>
      <c r="D1116"/>
      <c r="E1116"/>
      <c r="F1116"/>
      <c r="G1116"/>
      <c r="H1116"/>
      <c r="I1116"/>
      <c r="J1116"/>
      <c r="K1116"/>
      <c r="L1116"/>
      <c r="M1116"/>
      <c r="N1116"/>
      <c r="O1116"/>
      <c r="P1116"/>
      <c r="Q1116"/>
      <c r="R1116"/>
      <c r="S1116"/>
      <c r="T1116"/>
      <c r="U1116"/>
      <c r="V1116"/>
      <c r="W1116"/>
      <c r="X1116"/>
      <c r="Y1116"/>
      <c r="Z1116"/>
      <c r="AC1116"/>
      <c r="AD1116"/>
      <c r="AE1116"/>
      <c r="AF1116"/>
      <c r="AG1116"/>
      <c r="AH1116"/>
    </row>
    <row r="1117" spans="1:34">
      <c r="A1117"/>
      <c r="B1117"/>
      <c r="C1117"/>
      <c r="D1117"/>
      <c r="E1117"/>
      <c r="F1117"/>
      <c r="G1117"/>
      <c r="H1117"/>
      <c r="I1117"/>
      <c r="J1117"/>
      <c r="K1117"/>
      <c r="L1117"/>
      <c r="M1117"/>
      <c r="N1117"/>
      <c r="O1117"/>
      <c r="P1117"/>
      <c r="Q1117"/>
      <c r="R1117"/>
      <c r="S1117"/>
      <c r="T1117"/>
      <c r="U1117"/>
      <c r="V1117"/>
      <c r="W1117"/>
      <c r="X1117"/>
      <c r="Y1117"/>
      <c r="Z1117"/>
      <c r="AC1117"/>
      <c r="AD1117"/>
      <c r="AE1117"/>
      <c r="AF1117"/>
      <c r="AG1117"/>
      <c r="AH1117"/>
    </row>
    <row r="1118" spans="1:34">
      <c r="A1118"/>
      <c r="B1118"/>
      <c r="C1118"/>
      <c r="D1118"/>
      <c r="E1118"/>
      <c r="F1118"/>
      <c r="G1118"/>
      <c r="H1118"/>
      <c r="I1118"/>
      <c r="J1118"/>
      <c r="K1118"/>
      <c r="L1118"/>
      <c r="M1118"/>
      <c r="N1118"/>
      <c r="O1118"/>
      <c r="P1118"/>
      <c r="Q1118"/>
      <c r="R1118"/>
      <c r="S1118"/>
      <c r="T1118"/>
      <c r="U1118"/>
      <c r="V1118"/>
      <c r="W1118"/>
      <c r="X1118"/>
      <c r="Y1118"/>
      <c r="Z1118"/>
      <c r="AC1118"/>
      <c r="AD1118"/>
      <c r="AE1118"/>
      <c r="AF1118"/>
      <c r="AG1118"/>
      <c r="AH1118"/>
    </row>
    <row r="1119" spans="1:34">
      <c r="A1119"/>
      <c r="B1119"/>
      <c r="C1119"/>
      <c r="D1119"/>
      <c r="E1119"/>
      <c r="F1119"/>
      <c r="G1119"/>
      <c r="H1119"/>
      <c r="I1119"/>
      <c r="J1119"/>
      <c r="K1119"/>
      <c r="L1119"/>
      <c r="M1119"/>
      <c r="N1119"/>
      <c r="O1119"/>
      <c r="P1119"/>
      <c r="Q1119"/>
      <c r="R1119"/>
      <c r="S1119"/>
      <c r="T1119"/>
      <c r="U1119"/>
      <c r="V1119"/>
      <c r="W1119"/>
      <c r="X1119"/>
      <c r="Y1119"/>
      <c r="Z1119"/>
      <c r="AC1119"/>
      <c r="AD1119"/>
      <c r="AE1119"/>
      <c r="AF1119"/>
      <c r="AG1119"/>
      <c r="AH1119"/>
    </row>
    <row r="1120" spans="1:34">
      <c r="A1120"/>
      <c r="B1120"/>
      <c r="C1120"/>
      <c r="D1120"/>
      <c r="E1120"/>
      <c r="F1120"/>
      <c r="G1120"/>
      <c r="H1120"/>
      <c r="I1120"/>
      <c r="J1120"/>
      <c r="K1120"/>
      <c r="L1120"/>
      <c r="M1120"/>
      <c r="N1120"/>
      <c r="O1120"/>
      <c r="P1120"/>
      <c r="Q1120"/>
      <c r="R1120"/>
      <c r="S1120"/>
      <c r="T1120"/>
      <c r="U1120"/>
      <c r="V1120"/>
      <c r="W1120"/>
      <c r="X1120"/>
      <c r="Y1120"/>
      <c r="Z1120"/>
      <c r="AC1120"/>
      <c r="AD1120"/>
      <c r="AE1120"/>
      <c r="AF1120"/>
      <c r="AG1120"/>
      <c r="AH1120"/>
    </row>
    <row r="1121" spans="1:34">
      <c r="A1121"/>
      <c r="B1121"/>
      <c r="C1121"/>
      <c r="D1121"/>
      <c r="E1121"/>
      <c r="F1121"/>
      <c r="G1121"/>
      <c r="H1121"/>
      <c r="I1121"/>
      <c r="J1121"/>
      <c r="K1121"/>
      <c r="L1121"/>
      <c r="M1121"/>
      <c r="N1121"/>
      <c r="O1121"/>
      <c r="P1121"/>
      <c r="Q1121"/>
      <c r="R1121"/>
      <c r="S1121"/>
      <c r="T1121"/>
      <c r="U1121"/>
      <c r="V1121"/>
      <c r="W1121"/>
      <c r="X1121"/>
      <c r="Y1121"/>
      <c r="Z1121"/>
      <c r="AC1121"/>
      <c r="AD1121"/>
      <c r="AE1121"/>
      <c r="AF1121"/>
      <c r="AG1121"/>
      <c r="AH1121"/>
    </row>
    <row r="1122" spans="1:34">
      <c r="A1122"/>
      <c r="B1122"/>
      <c r="C1122"/>
      <c r="D1122"/>
      <c r="E1122"/>
      <c r="F1122"/>
      <c r="G1122"/>
      <c r="H1122"/>
      <c r="I1122"/>
      <c r="J1122"/>
      <c r="K1122"/>
      <c r="L1122"/>
      <c r="M1122"/>
      <c r="N1122"/>
      <c r="O1122"/>
      <c r="P1122"/>
      <c r="Q1122"/>
      <c r="R1122"/>
      <c r="S1122"/>
      <c r="T1122"/>
      <c r="U1122"/>
      <c r="V1122"/>
      <c r="W1122"/>
      <c r="X1122"/>
      <c r="Y1122"/>
      <c r="Z1122"/>
      <c r="AC1122"/>
      <c r="AD1122"/>
      <c r="AE1122"/>
      <c r="AF1122"/>
      <c r="AG1122"/>
      <c r="AH1122"/>
    </row>
    <row r="1123" spans="1:34">
      <c r="A1123"/>
      <c r="B1123"/>
      <c r="C1123"/>
      <c r="D1123"/>
      <c r="E1123"/>
      <c r="F1123"/>
      <c r="G1123"/>
      <c r="H1123"/>
      <c r="I1123"/>
      <c r="J1123"/>
      <c r="K1123"/>
      <c r="L1123"/>
      <c r="M1123"/>
      <c r="N1123"/>
      <c r="O1123"/>
      <c r="P1123"/>
      <c r="Q1123"/>
      <c r="R1123"/>
      <c r="S1123"/>
      <c r="T1123"/>
      <c r="U1123"/>
      <c r="V1123"/>
      <c r="W1123"/>
      <c r="X1123"/>
      <c r="Y1123"/>
      <c r="Z1123"/>
      <c r="AC1123"/>
      <c r="AD1123"/>
      <c r="AE1123"/>
      <c r="AF1123"/>
      <c r="AG1123"/>
      <c r="AH1123"/>
    </row>
    <row r="1124" spans="1:34">
      <c r="A1124"/>
      <c r="B1124"/>
      <c r="C1124"/>
      <c r="D1124"/>
      <c r="E1124"/>
      <c r="F1124"/>
      <c r="G1124"/>
      <c r="H1124"/>
      <c r="I1124"/>
      <c r="J1124"/>
      <c r="K1124"/>
      <c r="L1124"/>
      <c r="M1124"/>
      <c r="N1124"/>
      <c r="O1124"/>
      <c r="P1124"/>
      <c r="Q1124"/>
      <c r="R1124"/>
      <c r="S1124"/>
      <c r="T1124"/>
      <c r="U1124"/>
      <c r="V1124"/>
      <c r="W1124"/>
      <c r="X1124"/>
      <c r="Y1124"/>
      <c r="Z1124"/>
      <c r="AC1124"/>
      <c r="AD1124"/>
      <c r="AE1124"/>
      <c r="AF1124"/>
      <c r="AG1124"/>
      <c r="AH1124"/>
    </row>
    <row r="1125" spans="1:34">
      <c r="A1125"/>
      <c r="B1125"/>
      <c r="C1125"/>
      <c r="D1125"/>
      <c r="E1125"/>
      <c r="F1125"/>
      <c r="G1125"/>
      <c r="H1125"/>
      <c r="I1125"/>
      <c r="J1125"/>
      <c r="K1125"/>
      <c r="L1125"/>
      <c r="M1125"/>
      <c r="N1125"/>
      <c r="O1125"/>
      <c r="P1125"/>
      <c r="Q1125"/>
      <c r="R1125"/>
      <c r="S1125"/>
      <c r="T1125"/>
      <c r="U1125"/>
      <c r="V1125"/>
      <c r="W1125"/>
      <c r="X1125"/>
      <c r="Y1125"/>
      <c r="Z1125"/>
      <c r="AC1125"/>
      <c r="AD1125"/>
      <c r="AE1125"/>
      <c r="AF1125"/>
      <c r="AG1125"/>
      <c r="AH1125"/>
    </row>
    <row r="1126" spans="1:34">
      <c r="A1126"/>
      <c r="B1126"/>
      <c r="C1126"/>
      <c r="D1126"/>
      <c r="E1126"/>
      <c r="F1126"/>
      <c r="G1126"/>
      <c r="H1126"/>
      <c r="I1126"/>
      <c r="J1126"/>
      <c r="K1126"/>
      <c r="L1126"/>
      <c r="M1126"/>
      <c r="N1126"/>
      <c r="O1126"/>
      <c r="P1126"/>
      <c r="Q1126"/>
      <c r="R1126"/>
      <c r="S1126"/>
      <c r="T1126"/>
      <c r="U1126"/>
      <c r="V1126"/>
      <c r="W1126"/>
      <c r="X1126"/>
      <c r="Y1126"/>
      <c r="Z1126"/>
      <c r="AC1126"/>
      <c r="AD1126"/>
      <c r="AE1126"/>
      <c r="AF1126"/>
      <c r="AG1126"/>
      <c r="AH1126"/>
    </row>
    <row r="1127" spans="1:34">
      <c r="A1127"/>
      <c r="B1127"/>
      <c r="C1127"/>
      <c r="D1127"/>
      <c r="E1127"/>
      <c r="F1127"/>
      <c r="G1127"/>
      <c r="H1127"/>
      <c r="I1127"/>
      <c r="J1127"/>
      <c r="K1127"/>
      <c r="L1127"/>
      <c r="M1127"/>
      <c r="N1127"/>
      <c r="O1127"/>
      <c r="P1127"/>
      <c r="Q1127"/>
      <c r="R1127"/>
      <c r="S1127"/>
      <c r="T1127"/>
      <c r="U1127"/>
      <c r="V1127"/>
      <c r="W1127"/>
      <c r="X1127"/>
      <c r="Y1127"/>
      <c r="Z1127"/>
      <c r="AC1127"/>
      <c r="AD1127"/>
      <c r="AE1127"/>
      <c r="AF1127"/>
      <c r="AG1127"/>
      <c r="AH1127"/>
    </row>
    <row r="1128" spans="1:34">
      <c r="A1128"/>
      <c r="B1128"/>
      <c r="C1128"/>
      <c r="D1128"/>
      <c r="E1128"/>
      <c r="F1128"/>
      <c r="G1128"/>
      <c r="H1128"/>
      <c r="I1128"/>
      <c r="J1128"/>
      <c r="K1128"/>
      <c r="L1128"/>
      <c r="M1128"/>
      <c r="N1128"/>
      <c r="O1128"/>
      <c r="P1128"/>
      <c r="Q1128"/>
      <c r="R1128"/>
      <c r="S1128"/>
      <c r="T1128"/>
      <c r="U1128"/>
      <c r="V1128"/>
      <c r="W1128"/>
      <c r="X1128"/>
      <c r="Y1128"/>
      <c r="Z1128"/>
      <c r="AC1128"/>
      <c r="AD1128"/>
      <c r="AE1128"/>
      <c r="AF1128"/>
      <c r="AG1128"/>
      <c r="AH1128"/>
    </row>
    <row r="1129" spans="1:34">
      <c r="A1129"/>
      <c r="B1129"/>
      <c r="C1129"/>
      <c r="D1129"/>
      <c r="E1129"/>
      <c r="F1129"/>
      <c r="G1129"/>
      <c r="H1129"/>
      <c r="I1129"/>
      <c r="J1129"/>
      <c r="K1129"/>
      <c r="L1129"/>
      <c r="M1129"/>
      <c r="N1129"/>
      <c r="O1129"/>
      <c r="P1129"/>
      <c r="Q1129"/>
      <c r="R1129"/>
      <c r="S1129"/>
      <c r="T1129"/>
      <c r="U1129"/>
      <c r="V1129"/>
      <c r="W1129"/>
      <c r="X1129"/>
      <c r="Y1129"/>
      <c r="Z1129"/>
      <c r="AC1129"/>
      <c r="AD1129"/>
      <c r="AE1129"/>
      <c r="AF1129"/>
      <c r="AG1129"/>
      <c r="AH1129"/>
    </row>
    <row r="1130" spans="1:34">
      <c r="A1130"/>
      <c r="B1130"/>
      <c r="C1130"/>
      <c r="D1130"/>
      <c r="E1130"/>
      <c r="F1130"/>
      <c r="G1130"/>
      <c r="H1130"/>
      <c r="I1130"/>
      <c r="J1130"/>
      <c r="K1130"/>
      <c r="L1130"/>
      <c r="M1130"/>
      <c r="N1130"/>
      <c r="O1130"/>
      <c r="P1130"/>
      <c r="Q1130"/>
      <c r="R1130"/>
      <c r="S1130"/>
      <c r="T1130"/>
      <c r="U1130"/>
      <c r="V1130"/>
      <c r="W1130"/>
      <c r="X1130"/>
      <c r="Y1130"/>
      <c r="Z1130"/>
      <c r="AC1130"/>
      <c r="AD1130"/>
      <c r="AE1130"/>
      <c r="AF1130"/>
      <c r="AG1130"/>
      <c r="AH1130"/>
    </row>
    <row r="1131" spans="1:34">
      <c r="A1131"/>
      <c r="B1131"/>
      <c r="C1131"/>
      <c r="D1131"/>
      <c r="E1131"/>
      <c r="F1131"/>
      <c r="G1131"/>
      <c r="H1131"/>
      <c r="I1131"/>
      <c r="J1131"/>
      <c r="K1131"/>
      <c r="L1131"/>
      <c r="M1131"/>
      <c r="N1131"/>
      <c r="O1131"/>
      <c r="P1131"/>
      <c r="Q1131"/>
      <c r="R1131"/>
      <c r="S1131"/>
      <c r="T1131"/>
      <c r="U1131"/>
      <c r="V1131"/>
      <c r="W1131"/>
      <c r="X1131"/>
      <c r="Y1131"/>
      <c r="Z1131"/>
      <c r="AC1131"/>
      <c r="AD1131"/>
      <c r="AE1131"/>
      <c r="AF1131"/>
      <c r="AG1131"/>
      <c r="AH1131"/>
    </row>
    <row r="1132" spans="1:34">
      <c r="A1132"/>
      <c r="B1132"/>
      <c r="C1132"/>
      <c r="D1132"/>
      <c r="E1132"/>
      <c r="F1132"/>
      <c r="G1132"/>
      <c r="H1132"/>
      <c r="I1132"/>
      <c r="J1132"/>
      <c r="K1132"/>
      <c r="L1132"/>
      <c r="M1132"/>
      <c r="N1132"/>
      <c r="O1132"/>
      <c r="P1132"/>
      <c r="Q1132"/>
      <c r="R1132"/>
      <c r="S1132"/>
      <c r="T1132"/>
      <c r="U1132"/>
      <c r="V1132"/>
      <c r="W1132"/>
      <c r="X1132"/>
      <c r="Y1132"/>
      <c r="Z1132"/>
      <c r="AC1132"/>
      <c r="AD1132"/>
      <c r="AE1132"/>
      <c r="AF1132"/>
      <c r="AG1132"/>
      <c r="AH1132"/>
    </row>
    <row r="1133" spans="1:34">
      <c r="A1133"/>
      <c r="B1133"/>
      <c r="C1133"/>
      <c r="D1133"/>
      <c r="E1133"/>
      <c r="F1133"/>
      <c r="G1133"/>
      <c r="H1133"/>
      <c r="I1133"/>
      <c r="J1133"/>
      <c r="K1133"/>
      <c r="L1133"/>
      <c r="M1133"/>
      <c r="N1133"/>
      <c r="O1133"/>
      <c r="P1133"/>
      <c r="Q1133"/>
      <c r="R1133"/>
      <c r="S1133"/>
      <c r="T1133"/>
      <c r="U1133"/>
      <c r="V1133"/>
      <c r="W1133"/>
      <c r="X1133"/>
      <c r="Y1133"/>
      <c r="Z1133"/>
      <c r="AC1133"/>
      <c r="AD1133"/>
      <c r="AE1133"/>
      <c r="AF1133"/>
      <c r="AG1133"/>
      <c r="AH1133"/>
    </row>
    <row r="1134" spans="1:34">
      <c r="A1134"/>
      <c r="B1134"/>
      <c r="C1134"/>
      <c r="D1134"/>
      <c r="E1134"/>
      <c r="F1134"/>
      <c r="G1134"/>
      <c r="H1134"/>
      <c r="I1134"/>
      <c r="J1134"/>
      <c r="K1134"/>
      <c r="L1134"/>
      <c r="M1134"/>
      <c r="N1134"/>
      <c r="O1134"/>
      <c r="P1134"/>
      <c r="Q1134"/>
      <c r="R1134"/>
      <c r="S1134"/>
      <c r="T1134"/>
      <c r="U1134"/>
      <c r="V1134"/>
      <c r="W1134"/>
      <c r="X1134"/>
      <c r="Y1134"/>
      <c r="Z1134"/>
      <c r="AC1134"/>
      <c r="AD1134"/>
      <c r="AE1134"/>
      <c r="AF1134"/>
      <c r="AG1134"/>
      <c r="AH1134"/>
    </row>
    <row r="1135" spans="1:34">
      <c r="A1135"/>
      <c r="B1135"/>
      <c r="C1135"/>
      <c r="D1135"/>
      <c r="E1135"/>
      <c r="F1135"/>
      <c r="G1135"/>
      <c r="H1135"/>
      <c r="I1135"/>
      <c r="J1135"/>
      <c r="K1135"/>
      <c r="L1135"/>
      <c r="M1135"/>
      <c r="N1135"/>
      <c r="O1135"/>
      <c r="P1135"/>
      <c r="Q1135"/>
      <c r="R1135"/>
      <c r="S1135"/>
      <c r="T1135"/>
      <c r="U1135"/>
      <c r="V1135"/>
      <c r="W1135"/>
      <c r="X1135"/>
      <c r="Y1135"/>
      <c r="Z1135"/>
      <c r="AC1135"/>
      <c r="AD1135"/>
      <c r="AE1135"/>
      <c r="AF1135"/>
      <c r="AG1135"/>
      <c r="AH1135"/>
    </row>
    <row r="1136" spans="1:34">
      <c r="A1136"/>
      <c r="B1136"/>
      <c r="C1136"/>
      <c r="D1136"/>
      <c r="E1136"/>
      <c r="F1136"/>
      <c r="G1136"/>
      <c r="H1136"/>
      <c r="I1136"/>
      <c r="J1136"/>
      <c r="K1136"/>
      <c r="L1136"/>
      <c r="M1136"/>
      <c r="N1136"/>
      <c r="O1136"/>
      <c r="P1136"/>
      <c r="Q1136"/>
      <c r="R1136"/>
      <c r="S1136"/>
      <c r="T1136"/>
      <c r="U1136"/>
      <c r="V1136"/>
      <c r="W1136"/>
      <c r="X1136"/>
      <c r="Y1136"/>
      <c r="Z1136"/>
      <c r="AC1136"/>
      <c r="AD1136"/>
      <c r="AE1136"/>
      <c r="AF1136"/>
      <c r="AG1136"/>
      <c r="AH1136"/>
    </row>
    <row r="1137" spans="1:34">
      <c r="A1137"/>
      <c r="B1137"/>
      <c r="C1137"/>
      <c r="D1137"/>
      <c r="E1137"/>
      <c r="F1137"/>
      <c r="G1137"/>
      <c r="H1137"/>
      <c r="I1137"/>
      <c r="J1137"/>
      <c r="K1137"/>
      <c r="L1137"/>
      <c r="M1137"/>
      <c r="N1137"/>
      <c r="O1137"/>
      <c r="P1137"/>
      <c r="Q1137"/>
      <c r="R1137"/>
      <c r="S1137"/>
      <c r="T1137"/>
      <c r="U1137"/>
      <c r="V1137"/>
      <c r="W1137"/>
      <c r="X1137"/>
      <c r="Y1137"/>
      <c r="Z1137"/>
      <c r="AC1137"/>
      <c r="AD1137"/>
      <c r="AE1137"/>
      <c r="AF1137"/>
      <c r="AG1137"/>
      <c r="AH1137"/>
    </row>
    <row r="1138" spans="1:34">
      <c r="A1138"/>
      <c r="B1138"/>
      <c r="C1138"/>
      <c r="D1138"/>
      <c r="E1138"/>
      <c r="F1138"/>
      <c r="G1138"/>
      <c r="H1138"/>
      <c r="I1138"/>
      <c r="J1138"/>
      <c r="K1138"/>
      <c r="L1138"/>
      <c r="M1138"/>
      <c r="N1138"/>
      <c r="O1138"/>
      <c r="P1138"/>
      <c r="Q1138"/>
      <c r="R1138"/>
      <c r="S1138"/>
      <c r="T1138"/>
      <c r="U1138"/>
      <c r="V1138"/>
      <c r="W1138"/>
      <c r="X1138"/>
      <c r="Y1138"/>
      <c r="Z1138"/>
      <c r="AC1138"/>
      <c r="AD1138"/>
      <c r="AE1138"/>
      <c r="AF1138"/>
      <c r="AG1138"/>
      <c r="AH1138"/>
    </row>
    <row r="1139" spans="1:34">
      <c r="A1139"/>
      <c r="B1139"/>
      <c r="C1139"/>
      <c r="D1139"/>
      <c r="E1139"/>
      <c r="F1139"/>
      <c r="G1139"/>
      <c r="H1139"/>
      <c r="I1139"/>
      <c r="J1139"/>
      <c r="K1139"/>
      <c r="L1139"/>
      <c r="M1139"/>
      <c r="N1139"/>
      <c r="O1139"/>
      <c r="P1139"/>
      <c r="Q1139"/>
      <c r="R1139"/>
      <c r="S1139"/>
      <c r="T1139"/>
      <c r="U1139"/>
      <c r="V1139"/>
      <c r="W1139"/>
      <c r="X1139"/>
      <c r="Y1139"/>
      <c r="Z1139"/>
      <c r="AC1139"/>
      <c r="AD1139"/>
      <c r="AE1139"/>
      <c r="AF1139"/>
      <c r="AG1139"/>
      <c r="AH1139"/>
    </row>
    <row r="1140" spans="1:34">
      <c r="A1140"/>
      <c r="B1140"/>
      <c r="C1140"/>
      <c r="D1140"/>
      <c r="E1140"/>
      <c r="F1140"/>
      <c r="G1140"/>
      <c r="H1140"/>
      <c r="I1140"/>
      <c r="J1140"/>
      <c r="K1140"/>
      <c r="L1140"/>
      <c r="M1140"/>
      <c r="N1140"/>
      <c r="O1140"/>
      <c r="P1140"/>
      <c r="Q1140"/>
      <c r="R1140"/>
      <c r="S1140"/>
      <c r="T1140"/>
      <c r="U1140"/>
      <c r="V1140"/>
      <c r="W1140"/>
      <c r="X1140"/>
      <c r="Y1140"/>
      <c r="Z1140"/>
      <c r="AC1140"/>
      <c r="AD1140"/>
      <c r="AE1140"/>
      <c r="AF1140"/>
      <c r="AG1140"/>
      <c r="AH1140"/>
    </row>
    <row r="1141" spans="1:34">
      <c r="A1141"/>
      <c r="B1141"/>
      <c r="C1141"/>
      <c r="D1141"/>
      <c r="E1141"/>
      <c r="F1141"/>
      <c r="G1141"/>
      <c r="H1141"/>
      <c r="I1141"/>
      <c r="J1141"/>
      <c r="K1141"/>
      <c r="L1141"/>
      <c r="M1141"/>
      <c r="N1141"/>
      <c r="O1141"/>
      <c r="P1141"/>
      <c r="Q1141"/>
      <c r="R1141"/>
      <c r="S1141"/>
      <c r="T1141"/>
      <c r="U1141"/>
      <c r="V1141"/>
      <c r="W1141"/>
      <c r="X1141"/>
      <c r="Y1141"/>
      <c r="Z1141"/>
      <c r="AC1141"/>
      <c r="AD1141"/>
      <c r="AE1141"/>
      <c r="AF1141"/>
      <c r="AG1141"/>
      <c r="AH1141"/>
    </row>
    <row r="1142" spans="1:34">
      <c r="A1142"/>
      <c r="B1142"/>
      <c r="C1142"/>
      <c r="D1142"/>
      <c r="E1142"/>
      <c r="F1142"/>
      <c r="G1142"/>
      <c r="H1142"/>
      <c r="I1142"/>
      <c r="J1142"/>
      <c r="K1142"/>
      <c r="L1142"/>
      <c r="M1142"/>
      <c r="N1142"/>
      <c r="O1142"/>
      <c r="P1142"/>
      <c r="Q1142"/>
      <c r="R1142"/>
      <c r="S1142"/>
      <c r="T1142"/>
      <c r="U1142"/>
      <c r="V1142"/>
      <c r="W1142"/>
      <c r="X1142"/>
      <c r="Y1142"/>
      <c r="Z1142"/>
      <c r="AC1142"/>
      <c r="AD1142"/>
      <c r="AE1142"/>
      <c r="AF1142"/>
      <c r="AG1142"/>
      <c r="AH1142"/>
    </row>
    <row r="1143" spans="1:34">
      <c r="A1143"/>
      <c r="B1143"/>
      <c r="C1143"/>
      <c r="D1143"/>
      <c r="E1143"/>
      <c r="F1143"/>
      <c r="G1143"/>
      <c r="H1143"/>
      <c r="I1143"/>
      <c r="J1143"/>
      <c r="K1143"/>
      <c r="L1143"/>
      <c r="M1143"/>
      <c r="N1143"/>
      <c r="O1143"/>
      <c r="P1143"/>
      <c r="Q1143"/>
      <c r="R1143"/>
      <c r="S1143"/>
      <c r="T1143"/>
      <c r="U1143"/>
      <c r="V1143"/>
      <c r="W1143"/>
      <c r="X1143"/>
      <c r="Y1143"/>
      <c r="Z1143"/>
      <c r="AC1143"/>
      <c r="AD1143"/>
      <c r="AE1143"/>
      <c r="AF1143"/>
      <c r="AG1143"/>
      <c r="AH1143"/>
    </row>
    <row r="1144" spans="1:34">
      <c r="A1144"/>
      <c r="B1144"/>
      <c r="C1144"/>
      <c r="D1144"/>
      <c r="E1144"/>
      <c r="F1144"/>
      <c r="G1144"/>
      <c r="H1144"/>
      <c r="I1144"/>
      <c r="J1144"/>
      <c r="K1144"/>
      <c r="L1144"/>
      <c r="M1144"/>
      <c r="N1144"/>
      <c r="O1144"/>
      <c r="P1144"/>
      <c r="Q1144"/>
      <c r="R1144"/>
      <c r="S1144"/>
      <c r="T1144"/>
      <c r="U1144"/>
      <c r="V1144"/>
      <c r="W1144"/>
      <c r="X1144"/>
      <c r="Y1144"/>
      <c r="Z1144"/>
      <c r="AC1144"/>
      <c r="AD1144"/>
      <c r="AE1144"/>
      <c r="AF1144"/>
      <c r="AG1144"/>
      <c r="AH1144"/>
    </row>
    <row r="1145" spans="1:34">
      <c r="A1145"/>
      <c r="B1145"/>
      <c r="C1145"/>
      <c r="D1145"/>
      <c r="E1145"/>
      <c r="F1145"/>
      <c r="G1145"/>
      <c r="H1145"/>
      <c r="I1145"/>
      <c r="J1145"/>
      <c r="K1145"/>
      <c r="L1145"/>
      <c r="M1145"/>
      <c r="N1145"/>
      <c r="O1145"/>
      <c r="P1145"/>
      <c r="Q1145"/>
      <c r="R1145"/>
      <c r="S1145"/>
      <c r="T1145"/>
      <c r="U1145"/>
      <c r="V1145"/>
      <c r="W1145"/>
      <c r="X1145"/>
      <c r="Y1145"/>
      <c r="Z1145"/>
      <c r="AC1145"/>
      <c r="AD1145"/>
      <c r="AE1145"/>
      <c r="AF1145"/>
      <c r="AG1145"/>
      <c r="AH1145"/>
    </row>
    <row r="1146" spans="1:34">
      <c r="A1146"/>
      <c r="B1146"/>
      <c r="C1146"/>
      <c r="D1146"/>
      <c r="E1146"/>
      <c r="F1146"/>
      <c r="G1146"/>
      <c r="H1146"/>
      <c r="I1146"/>
      <c r="J1146"/>
      <c r="K1146"/>
      <c r="L1146"/>
      <c r="M1146"/>
      <c r="N1146"/>
      <c r="O1146"/>
      <c r="P1146"/>
      <c r="Q1146"/>
      <c r="R1146"/>
      <c r="S1146"/>
      <c r="T1146"/>
      <c r="U1146"/>
      <c r="V1146"/>
      <c r="W1146"/>
      <c r="X1146"/>
      <c r="Y1146"/>
      <c r="Z1146"/>
      <c r="AC1146"/>
      <c r="AD1146"/>
      <c r="AE1146"/>
      <c r="AF1146"/>
      <c r="AG1146"/>
      <c r="AH1146"/>
    </row>
    <row r="1147" spans="1:34">
      <c r="A1147"/>
      <c r="B1147"/>
      <c r="C1147"/>
      <c r="D1147"/>
      <c r="E1147"/>
      <c r="F1147"/>
      <c r="G1147"/>
      <c r="H1147"/>
      <c r="I1147"/>
      <c r="J1147"/>
      <c r="K1147"/>
      <c r="L1147"/>
      <c r="M1147"/>
      <c r="N1147"/>
      <c r="O1147"/>
      <c r="P1147"/>
      <c r="Q1147"/>
      <c r="R1147"/>
      <c r="S1147"/>
      <c r="T1147"/>
      <c r="U1147"/>
      <c r="V1147"/>
      <c r="W1147"/>
      <c r="X1147"/>
      <c r="Y1147"/>
      <c r="Z1147"/>
      <c r="AC1147"/>
      <c r="AD1147"/>
      <c r="AE1147"/>
      <c r="AF1147"/>
      <c r="AG1147"/>
      <c r="AH1147"/>
    </row>
    <row r="1148" spans="1:34">
      <c r="A1148"/>
      <c r="B1148"/>
      <c r="C1148"/>
      <c r="D1148"/>
      <c r="E1148"/>
      <c r="F1148"/>
      <c r="G1148"/>
      <c r="H1148"/>
      <c r="I1148"/>
      <c r="J1148"/>
      <c r="K1148"/>
      <c r="L1148"/>
      <c r="M1148"/>
      <c r="N1148"/>
      <c r="O1148"/>
      <c r="P1148"/>
      <c r="Q1148"/>
      <c r="R1148"/>
      <c r="S1148"/>
      <c r="T1148"/>
      <c r="U1148"/>
      <c r="V1148"/>
      <c r="W1148"/>
      <c r="X1148"/>
      <c r="Y1148"/>
      <c r="Z1148"/>
      <c r="AC1148"/>
      <c r="AD1148"/>
      <c r="AE1148"/>
      <c r="AF1148"/>
      <c r="AG1148"/>
      <c r="AH1148"/>
    </row>
    <row r="1149" spans="1:34">
      <c r="A1149"/>
      <c r="B1149"/>
      <c r="C1149"/>
      <c r="D1149"/>
      <c r="E1149"/>
      <c r="F1149"/>
      <c r="G1149"/>
      <c r="H1149"/>
      <c r="I1149"/>
      <c r="J1149"/>
      <c r="K1149"/>
      <c r="L1149"/>
      <c r="M1149"/>
      <c r="N1149"/>
      <c r="O1149"/>
      <c r="P1149"/>
      <c r="Q1149"/>
      <c r="R1149"/>
      <c r="S1149"/>
      <c r="T1149"/>
      <c r="U1149"/>
      <c r="V1149"/>
      <c r="W1149"/>
      <c r="X1149"/>
      <c r="Y1149"/>
      <c r="Z1149"/>
      <c r="AC1149"/>
      <c r="AD1149"/>
      <c r="AE1149"/>
      <c r="AF1149"/>
      <c r="AG1149"/>
      <c r="AH1149"/>
    </row>
    <row r="1150" spans="1:34">
      <c r="A1150"/>
      <c r="B1150"/>
      <c r="C1150"/>
      <c r="D1150"/>
      <c r="E1150"/>
      <c r="F1150"/>
      <c r="G1150"/>
      <c r="H1150"/>
      <c r="I1150"/>
      <c r="J1150"/>
      <c r="K1150"/>
      <c r="L1150"/>
      <c r="M1150"/>
      <c r="N1150"/>
      <c r="O1150"/>
      <c r="P1150"/>
      <c r="Q1150"/>
      <c r="R1150"/>
      <c r="S1150"/>
      <c r="T1150"/>
      <c r="U1150"/>
      <c r="V1150"/>
      <c r="W1150"/>
      <c r="X1150"/>
      <c r="Y1150"/>
      <c r="Z1150"/>
      <c r="AC1150"/>
      <c r="AD1150"/>
      <c r="AE1150"/>
      <c r="AF1150"/>
      <c r="AG1150"/>
      <c r="AH1150"/>
    </row>
    <row r="1151" spans="1:34">
      <c r="A1151"/>
      <c r="B1151"/>
      <c r="C1151"/>
      <c r="D1151"/>
      <c r="E1151"/>
      <c r="F1151"/>
      <c r="G1151"/>
      <c r="H1151"/>
      <c r="I1151"/>
      <c r="J1151"/>
      <c r="K1151"/>
      <c r="L1151"/>
      <c r="M1151"/>
      <c r="N1151"/>
      <c r="O1151"/>
      <c r="P1151"/>
      <c r="Q1151"/>
      <c r="R1151"/>
      <c r="S1151"/>
      <c r="T1151"/>
      <c r="U1151"/>
      <c r="V1151"/>
      <c r="W1151"/>
      <c r="X1151"/>
      <c r="Y1151"/>
      <c r="Z1151"/>
      <c r="AC1151"/>
      <c r="AD1151"/>
      <c r="AE1151"/>
      <c r="AF1151"/>
      <c r="AG1151"/>
      <c r="AH1151"/>
    </row>
    <row r="1152" spans="1:34">
      <c r="A1152"/>
      <c r="B1152"/>
      <c r="C1152"/>
      <c r="D1152"/>
      <c r="E1152"/>
      <c r="F1152"/>
      <c r="G1152"/>
      <c r="H1152"/>
      <c r="I1152"/>
      <c r="J1152"/>
      <c r="K1152"/>
      <c r="L1152"/>
      <c r="M1152"/>
      <c r="N1152"/>
      <c r="O1152"/>
      <c r="P1152"/>
      <c r="Q1152"/>
      <c r="R1152"/>
      <c r="S1152"/>
      <c r="T1152"/>
      <c r="U1152"/>
      <c r="V1152"/>
      <c r="W1152"/>
      <c r="X1152"/>
      <c r="Y1152"/>
      <c r="Z1152"/>
      <c r="AC1152"/>
      <c r="AD1152"/>
      <c r="AE1152"/>
      <c r="AF1152"/>
      <c r="AG1152"/>
      <c r="AH1152"/>
    </row>
    <row r="1153" spans="1:34">
      <c r="A1153"/>
      <c r="B1153"/>
      <c r="C1153"/>
      <c r="D1153"/>
      <c r="E1153"/>
      <c r="F1153"/>
      <c r="G1153"/>
      <c r="H1153"/>
      <c r="I1153"/>
      <c r="J1153"/>
      <c r="K1153"/>
      <c r="L1153"/>
      <c r="M1153"/>
      <c r="N1153"/>
      <c r="O1153"/>
      <c r="P1153"/>
      <c r="Q1153"/>
      <c r="R1153"/>
      <c r="S1153"/>
      <c r="T1153"/>
      <c r="U1153"/>
      <c r="V1153"/>
      <c r="W1153"/>
      <c r="X1153"/>
      <c r="Y1153"/>
      <c r="Z1153"/>
      <c r="AC1153"/>
      <c r="AD1153"/>
      <c r="AE1153"/>
      <c r="AF1153"/>
      <c r="AG1153"/>
      <c r="AH1153"/>
    </row>
    <row r="1154" spans="1:34">
      <c r="A1154"/>
      <c r="B1154"/>
      <c r="C1154"/>
      <c r="D1154"/>
      <c r="E1154"/>
      <c r="F1154"/>
      <c r="G1154"/>
      <c r="H1154"/>
      <c r="I1154"/>
      <c r="J1154"/>
      <c r="K1154"/>
      <c r="L1154"/>
      <c r="M1154"/>
      <c r="N1154"/>
      <c r="O1154"/>
      <c r="P1154"/>
      <c r="Q1154"/>
      <c r="R1154"/>
      <c r="S1154"/>
      <c r="T1154"/>
      <c r="U1154"/>
      <c r="V1154"/>
      <c r="W1154"/>
      <c r="X1154"/>
      <c r="Y1154"/>
      <c r="Z1154"/>
      <c r="AC1154"/>
      <c r="AD1154"/>
      <c r="AE1154"/>
      <c r="AF1154"/>
      <c r="AG1154"/>
      <c r="AH1154"/>
    </row>
    <row r="1155" spans="1:34">
      <c r="A1155"/>
      <c r="B1155"/>
      <c r="C1155"/>
      <c r="D1155"/>
      <c r="E1155"/>
      <c r="F1155"/>
      <c r="G1155"/>
      <c r="H1155"/>
      <c r="I1155"/>
      <c r="J1155"/>
      <c r="K1155"/>
      <c r="L1155"/>
      <c r="M1155"/>
      <c r="N1155"/>
      <c r="O1155"/>
      <c r="P1155"/>
      <c r="Q1155"/>
      <c r="R1155"/>
      <c r="S1155"/>
      <c r="T1155"/>
      <c r="U1155"/>
      <c r="V1155"/>
      <c r="W1155"/>
      <c r="X1155"/>
      <c r="Y1155"/>
      <c r="Z1155"/>
      <c r="AC1155"/>
      <c r="AD1155"/>
      <c r="AE1155"/>
      <c r="AF1155"/>
      <c r="AG1155"/>
      <c r="AH1155"/>
    </row>
    <row r="1156" spans="1:34">
      <c r="A1156"/>
      <c r="B1156"/>
      <c r="C1156"/>
      <c r="D1156"/>
      <c r="E1156"/>
      <c r="F1156"/>
      <c r="G1156"/>
      <c r="H1156"/>
      <c r="I1156"/>
      <c r="J1156"/>
      <c r="K1156"/>
      <c r="L1156"/>
      <c r="M1156"/>
      <c r="N1156"/>
      <c r="O1156"/>
      <c r="P1156"/>
      <c r="Q1156"/>
      <c r="R1156"/>
      <c r="S1156"/>
      <c r="T1156"/>
      <c r="U1156"/>
      <c r="V1156"/>
      <c r="W1156"/>
      <c r="X1156"/>
      <c r="Y1156"/>
      <c r="Z1156"/>
      <c r="AC1156"/>
      <c r="AD1156"/>
      <c r="AE1156"/>
      <c r="AF1156"/>
      <c r="AG1156"/>
      <c r="AH1156"/>
    </row>
    <row r="1157" spans="1:34">
      <c r="A1157"/>
      <c r="B1157"/>
      <c r="C1157"/>
      <c r="D1157"/>
      <c r="E1157"/>
      <c r="F1157"/>
      <c r="G1157"/>
      <c r="H1157"/>
      <c r="I1157"/>
      <c r="J1157"/>
      <c r="K1157"/>
      <c r="L1157"/>
      <c r="M1157"/>
      <c r="N1157"/>
      <c r="O1157"/>
      <c r="P1157"/>
      <c r="Q1157"/>
      <c r="R1157"/>
      <c r="S1157"/>
      <c r="T1157"/>
      <c r="U1157"/>
      <c r="V1157"/>
      <c r="W1157"/>
      <c r="X1157"/>
      <c r="Y1157"/>
      <c r="Z1157"/>
      <c r="AC1157"/>
      <c r="AD1157"/>
      <c r="AE1157"/>
      <c r="AF1157"/>
      <c r="AG1157"/>
      <c r="AH1157"/>
    </row>
    <row r="1158" spans="1:34">
      <c r="A1158"/>
      <c r="B1158"/>
      <c r="C1158"/>
      <c r="D1158"/>
      <c r="E1158"/>
      <c r="F1158"/>
      <c r="G1158"/>
      <c r="H1158"/>
      <c r="I1158"/>
      <c r="J1158"/>
      <c r="K1158"/>
      <c r="L1158"/>
      <c r="M1158"/>
      <c r="N1158"/>
      <c r="O1158"/>
      <c r="P1158"/>
      <c r="Q1158"/>
      <c r="R1158"/>
      <c r="S1158"/>
      <c r="T1158"/>
      <c r="U1158"/>
      <c r="V1158"/>
      <c r="W1158"/>
      <c r="X1158"/>
      <c r="Y1158"/>
      <c r="Z1158"/>
      <c r="AC1158"/>
      <c r="AD1158"/>
      <c r="AE1158"/>
      <c r="AF1158"/>
      <c r="AG1158"/>
      <c r="AH1158"/>
    </row>
    <row r="1159" spans="1:34">
      <c r="A1159"/>
      <c r="B1159"/>
      <c r="C1159"/>
      <c r="D1159"/>
      <c r="E1159"/>
      <c r="F1159"/>
      <c r="G1159"/>
      <c r="H1159"/>
      <c r="I1159"/>
      <c r="J1159"/>
      <c r="K1159"/>
      <c r="L1159"/>
      <c r="M1159"/>
      <c r="N1159"/>
      <c r="O1159"/>
      <c r="P1159"/>
      <c r="Q1159"/>
      <c r="R1159"/>
      <c r="S1159"/>
      <c r="T1159"/>
      <c r="U1159"/>
      <c r="V1159"/>
      <c r="W1159"/>
      <c r="X1159"/>
      <c r="Y1159"/>
      <c r="Z1159"/>
      <c r="AC1159"/>
      <c r="AD1159"/>
      <c r="AE1159"/>
      <c r="AF1159"/>
      <c r="AG1159"/>
      <c r="AH1159"/>
    </row>
    <row r="1160" spans="1:34">
      <c r="A1160"/>
      <c r="B1160"/>
      <c r="C1160"/>
      <c r="D1160"/>
      <c r="E1160"/>
      <c r="F1160"/>
      <c r="G1160"/>
      <c r="H1160"/>
      <c r="I1160"/>
      <c r="J1160"/>
      <c r="K1160"/>
      <c r="L1160"/>
      <c r="M1160"/>
      <c r="N1160"/>
      <c r="O1160"/>
      <c r="P1160"/>
      <c r="Q1160"/>
      <c r="R1160"/>
      <c r="S1160"/>
      <c r="T1160"/>
      <c r="U1160"/>
      <c r="V1160"/>
      <c r="W1160"/>
      <c r="X1160"/>
      <c r="Y1160"/>
      <c r="Z1160"/>
      <c r="AC1160"/>
      <c r="AD1160"/>
      <c r="AE1160"/>
      <c r="AF1160"/>
      <c r="AG1160"/>
      <c r="AH1160"/>
    </row>
    <row r="1161" spans="1:34">
      <c r="A1161"/>
      <c r="B1161"/>
      <c r="C1161"/>
      <c r="D1161"/>
      <c r="E1161"/>
      <c r="F1161"/>
      <c r="G1161"/>
      <c r="H1161"/>
      <c r="I1161"/>
      <c r="J1161"/>
      <c r="K1161"/>
      <c r="L1161"/>
      <c r="M1161"/>
      <c r="N1161"/>
      <c r="O1161"/>
      <c r="P1161"/>
      <c r="Q1161"/>
      <c r="R1161"/>
      <c r="S1161"/>
      <c r="T1161"/>
      <c r="U1161"/>
      <c r="V1161"/>
      <c r="W1161"/>
      <c r="X1161"/>
      <c r="Y1161"/>
      <c r="Z1161"/>
      <c r="AC1161"/>
      <c r="AD1161"/>
      <c r="AE1161"/>
      <c r="AF1161"/>
      <c r="AG1161"/>
      <c r="AH1161"/>
    </row>
    <row r="1162" spans="1:34">
      <c r="A1162"/>
      <c r="B1162"/>
      <c r="C1162"/>
      <c r="D1162"/>
      <c r="E1162"/>
      <c r="F1162"/>
      <c r="G1162"/>
      <c r="H1162"/>
      <c r="I1162"/>
      <c r="J1162"/>
      <c r="K1162"/>
      <c r="L1162"/>
      <c r="M1162"/>
      <c r="N1162"/>
      <c r="O1162"/>
      <c r="P1162"/>
      <c r="Q1162"/>
      <c r="R1162"/>
      <c r="S1162"/>
      <c r="T1162"/>
      <c r="U1162"/>
      <c r="V1162"/>
      <c r="W1162"/>
      <c r="X1162"/>
      <c r="Y1162"/>
      <c r="Z1162"/>
      <c r="AC1162"/>
      <c r="AD1162"/>
      <c r="AE1162"/>
      <c r="AF1162"/>
      <c r="AG1162"/>
      <c r="AH1162"/>
    </row>
    <row r="1163" spans="1:34">
      <c r="A1163"/>
      <c r="B1163"/>
      <c r="C1163"/>
      <c r="D1163"/>
      <c r="E1163"/>
      <c r="F1163"/>
      <c r="G1163"/>
      <c r="H1163"/>
      <c r="I1163"/>
      <c r="J1163"/>
      <c r="K1163"/>
      <c r="L1163"/>
      <c r="M1163"/>
      <c r="N1163"/>
      <c r="O1163"/>
      <c r="P1163"/>
      <c r="Q1163"/>
      <c r="R1163"/>
      <c r="S1163"/>
      <c r="T1163"/>
      <c r="U1163"/>
      <c r="V1163"/>
      <c r="W1163"/>
      <c r="X1163"/>
      <c r="Y1163"/>
      <c r="Z1163"/>
      <c r="AC1163"/>
      <c r="AD1163"/>
      <c r="AE1163"/>
      <c r="AF1163"/>
      <c r="AG1163"/>
      <c r="AH1163"/>
    </row>
    <row r="1164" spans="1:34">
      <c r="A1164"/>
      <c r="B1164"/>
      <c r="C1164"/>
      <c r="D1164"/>
      <c r="E1164"/>
      <c r="F1164"/>
      <c r="G1164"/>
      <c r="H1164"/>
      <c r="I1164"/>
      <c r="J1164"/>
      <c r="K1164"/>
      <c r="L1164"/>
      <c r="M1164"/>
      <c r="N1164"/>
      <c r="O1164"/>
      <c r="P1164"/>
      <c r="Q1164"/>
      <c r="R1164"/>
      <c r="S1164"/>
      <c r="T1164"/>
      <c r="U1164"/>
      <c r="V1164"/>
      <c r="W1164"/>
      <c r="X1164"/>
      <c r="Y1164"/>
      <c r="Z1164"/>
      <c r="AC1164"/>
      <c r="AD1164"/>
      <c r="AE1164"/>
      <c r="AF1164"/>
      <c r="AG1164"/>
      <c r="AH1164"/>
    </row>
    <row r="1165" spans="1:34">
      <c r="A1165"/>
      <c r="B1165"/>
      <c r="C1165"/>
      <c r="D1165"/>
      <c r="E1165"/>
      <c r="F1165"/>
      <c r="G1165"/>
      <c r="H1165"/>
      <c r="I1165"/>
      <c r="J1165"/>
      <c r="K1165"/>
      <c r="L1165"/>
      <c r="M1165"/>
      <c r="N1165"/>
      <c r="O1165"/>
      <c r="P1165"/>
      <c r="Q1165"/>
      <c r="R1165"/>
      <c r="S1165"/>
      <c r="T1165"/>
      <c r="U1165"/>
      <c r="V1165"/>
      <c r="W1165"/>
      <c r="X1165"/>
      <c r="Y1165"/>
      <c r="Z1165"/>
      <c r="AC1165"/>
      <c r="AD1165"/>
      <c r="AE1165"/>
      <c r="AF1165"/>
      <c r="AG1165"/>
      <c r="AH1165"/>
    </row>
    <row r="1166" spans="1:34">
      <c r="A1166"/>
      <c r="B1166"/>
      <c r="C1166"/>
      <c r="D1166"/>
      <c r="E1166"/>
      <c r="F1166"/>
      <c r="G1166"/>
      <c r="H1166"/>
      <c r="I1166"/>
      <c r="J1166"/>
      <c r="K1166"/>
      <c r="L1166"/>
      <c r="M1166"/>
      <c r="N1166"/>
      <c r="O1166"/>
      <c r="P1166"/>
      <c r="Q1166"/>
      <c r="R1166"/>
      <c r="S1166"/>
      <c r="T1166"/>
      <c r="U1166"/>
      <c r="V1166"/>
      <c r="W1166"/>
      <c r="X1166"/>
      <c r="Y1166"/>
      <c r="Z1166"/>
      <c r="AC1166"/>
      <c r="AD1166"/>
      <c r="AE1166"/>
      <c r="AF1166"/>
      <c r="AG1166"/>
      <c r="AH1166"/>
    </row>
    <row r="1167" spans="1:34">
      <c r="A1167"/>
      <c r="B1167"/>
      <c r="C1167"/>
      <c r="D1167"/>
      <c r="E1167"/>
      <c r="F1167"/>
      <c r="G1167"/>
      <c r="H1167"/>
      <c r="I1167"/>
      <c r="J1167"/>
      <c r="K1167"/>
      <c r="L1167"/>
      <c r="M1167"/>
      <c r="N1167"/>
      <c r="O1167"/>
      <c r="P1167"/>
      <c r="Q1167"/>
      <c r="R1167"/>
      <c r="S1167"/>
      <c r="T1167"/>
      <c r="U1167"/>
      <c r="V1167"/>
      <c r="W1167"/>
      <c r="X1167"/>
      <c r="Y1167"/>
      <c r="Z1167"/>
      <c r="AC1167"/>
      <c r="AD1167"/>
      <c r="AE1167"/>
      <c r="AF1167"/>
      <c r="AG1167"/>
      <c r="AH1167"/>
    </row>
    <row r="1168" spans="1:34">
      <c r="A1168"/>
      <c r="B1168"/>
      <c r="C1168"/>
      <c r="D1168"/>
      <c r="E1168"/>
      <c r="F1168"/>
      <c r="G1168"/>
      <c r="H1168"/>
      <c r="I1168"/>
      <c r="J1168"/>
      <c r="K1168"/>
      <c r="L1168"/>
      <c r="M1168"/>
      <c r="N1168"/>
      <c r="O1168"/>
      <c r="P1168"/>
      <c r="Q1168"/>
      <c r="R1168"/>
      <c r="S1168"/>
      <c r="T1168"/>
      <c r="U1168"/>
      <c r="V1168"/>
      <c r="W1168"/>
      <c r="X1168"/>
      <c r="Y1168"/>
      <c r="Z1168"/>
      <c r="AC1168"/>
      <c r="AD1168"/>
      <c r="AE1168"/>
      <c r="AF1168"/>
      <c r="AG1168"/>
      <c r="AH1168"/>
    </row>
    <row r="1169" spans="1:34">
      <c r="A1169"/>
      <c r="B1169"/>
      <c r="C1169"/>
      <c r="D1169"/>
      <c r="E1169"/>
      <c r="F1169"/>
      <c r="G1169"/>
      <c r="H1169"/>
      <c r="I1169"/>
      <c r="J1169"/>
      <c r="K1169"/>
      <c r="L1169"/>
      <c r="M1169"/>
      <c r="N1169"/>
      <c r="O1169"/>
      <c r="P1169"/>
      <c r="Q1169"/>
      <c r="R1169"/>
      <c r="S1169"/>
      <c r="T1169"/>
      <c r="U1169"/>
      <c r="V1169"/>
      <c r="W1169"/>
      <c r="X1169"/>
      <c r="Y1169"/>
      <c r="Z1169"/>
      <c r="AC1169"/>
      <c r="AD1169"/>
      <c r="AE1169"/>
      <c r="AF1169"/>
      <c r="AG1169"/>
      <c r="AH1169"/>
    </row>
    <row r="1170" spans="1:34">
      <c r="A1170"/>
      <c r="B1170"/>
      <c r="C1170"/>
      <c r="D1170"/>
      <c r="E1170"/>
      <c r="F1170"/>
      <c r="G1170"/>
      <c r="H1170"/>
      <c r="I1170"/>
      <c r="J1170"/>
      <c r="K1170"/>
      <c r="L1170"/>
      <c r="M1170"/>
      <c r="N1170"/>
      <c r="O1170"/>
      <c r="P1170"/>
      <c r="Q1170"/>
      <c r="R1170"/>
      <c r="S1170"/>
      <c r="T1170"/>
      <c r="U1170"/>
      <c r="V1170"/>
      <c r="W1170"/>
      <c r="X1170"/>
      <c r="Y1170"/>
      <c r="Z1170"/>
      <c r="AC1170"/>
      <c r="AD1170"/>
      <c r="AE1170"/>
      <c r="AF1170"/>
      <c r="AG1170"/>
      <c r="AH1170"/>
    </row>
    <row r="1171" spans="1:34">
      <c r="A1171"/>
      <c r="B1171"/>
      <c r="C1171"/>
      <c r="D1171"/>
      <c r="E1171"/>
      <c r="F1171"/>
      <c r="G1171"/>
      <c r="H1171"/>
      <c r="I1171"/>
      <c r="J1171"/>
      <c r="K1171"/>
      <c r="L1171"/>
      <c r="M1171"/>
      <c r="N1171"/>
      <c r="O1171"/>
      <c r="P1171"/>
      <c r="Q1171"/>
      <c r="R1171"/>
      <c r="S1171"/>
      <c r="T1171"/>
      <c r="U1171"/>
      <c r="V1171"/>
      <c r="W1171"/>
      <c r="X1171"/>
      <c r="Y1171"/>
      <c r="Z1171"/>
      <c r="AC1171"/>
      <c r="AD1171"/>
      <c r="AE1171"/>
      <c r="AF1171"/>
      <c r="AG1171"/>
      <c r="AH1171"/>
    </row>
    <row r="1172" spans="1:34">
      <c r="A1172"/>
      <c r="B1172"/>
      <c r="C1172"/>
      <c r="D1172"/>
      <c r="E1172"/>
      <c r="F1172"/>
      <c r="G1172"/>
      <c r="H1172"/>
      <c r="I1172"/>
      <c r="J1172"/>
      <c r="K1172"/>
      <c r="L1172"/>
      <c r="M1172"/>
      <c r="N1172"/>
      <c r="O1172"/>
      <c r="P1172"/>
      <c r="Q1172"/>
      <c r="R1172"/>
      <c r="S1172"/>
      <c r="T1172"/>
      <c r="U1172"/>
      <c r="V1172"/>
      <c r="W1172"/>
      <c r="X1172"/>
      <c r="Y1172"/>
      <c r="Z1172"/>
      <c r="AC1172"/>
      <c r="AD1172"/>
      <c r="AE1172"/>
      <c r="AF1172"/>
      <c r="AG1172"/>
      <c r="AH1172"/>
    </row>
    <row r="1173" spans="1:34">
      <c r="A1173"/>
      <c r="B1173"/>
      <c r="C1173"/>
      <c r="D1173"/>
      <c r="E1173"/>
      <c r="F1173"/>
      <c r="G1173"/>
      <c r="H1173"/>
      <c r="I1173"/>
      <c r="J1173"/>
      <c r="K1173"/>
      <c r="L1173"/>
      <c r="M1173"/>
      <c r="N1173"/>
      <c r="O1173"/>
      <c r="P1173"/>
      <c r="Q1173"/>
      <c r="R1173"/>
      <c r="S1173"/>
      <c r="T1173"/>
      <c r="U1173"/>
      <c r="V1173"/>
      <c r="W1173"/>
      <c r="X1173"/>
      <c r="Y1173"/>
      <c r="Z1173"/>
      <c r="AC1173"/>
      <c r="AD1173"/>
      <c r="AE1173"/>
      <c r="AF1173"/>
      <c r="AG1173"/>
      <c r="AH1173"/>
    </row>
    <row r="1174" spans="1:34">
      <c r="A1174"/>
      <c r="B1174"/>
      <c r="C1174"/>
      <c r="D1174"/>
      <c r="E1174"/>
      <c r="F1174"/>
      <c r="G1174"/>
      <c r="H1174"/>
      <c r="I1174"/>
      <c r="J1174"/>
      <c r="K1174"/>
      <c r="L1174"/>
      <c r="M1174"/>
      <c r="N1174"/>
      <c r="O1174"/>
      <c r="P1174"/>
      <c r="Q1174"/>
      <c r="R1174"/>
      <c r="S1174"/>
      <c r="T1174"/>
      <c r="U1174"/>
      <c r="V1174"/>
      <c r="W1174"/>
      <c r="X1174"/>
      <c r="Y1174"/>
      <c r="Z1174"/>
      <c r="AC1174"/>
      <c r="AD1174"/>
      <c r="AE1174"/>
      <c r="AF1174"/>
      <c r="AG1174"/>
      <c r="AH1174"/>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K39" sqref="K39:L39"/>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c r="A1" s="151" t="s">
        <v>1530</v>
      </c>
      <c r="B1" s="152"/>
      <c r="C1" s="152"/>
      <c r="D1" s="152"/>
      <c r="E1" s="152"/>
      <c r="F1" s="152"/>
      <c r="G1" s="152"/>
      <c r="H1" s="152"/>
      <c r="I1" s="152"/>
      <c r="J1" s="152"/>
      <c r="K1" s="152"/>
      <c r="L1" s="152"/>
      <c r="M1" s="152"/>
      <c r="N1" s="152"/>
    </row>
    <row r="2" spans="1:18">
      <c r="A2" s="63" t="s">
        <v>2</v>
      </c>
      <c r="B2" s="64" t="s">
        <v>106</v>
      </c>
      <c r="C2" s="65" t="s">
        <v>107</v>
      </c>
      <c r="D2" s="66" t="s">
        <v>108</v>
      </c>
      <c r="E2" s="65" t="s">
        <v>109</v>
      </c>
      <c r="F2" s="67" t="s">
        <v>117</v>
      </c>
      <c r="G2" s="68" t="s">
        <v>118</v>
      </c>
      <c r="H2" s="65" t="s">
        <v>110</v>
      </c>
      <c r="I2" s="69"/>
      <c r="K2" s="150" t="s">
        <v>1273</v>
      </c>
      <c r="L2" s="150"/>
      <c r="M2" s="150"/>
    </row>
    <row r="3" spans="1:18">
      <c r="A3" s="58">
        <v>1</v>
      </c>
      <c r="B3" s="59">
        <f>AVERAGE(DT!A4:A1004)</f>
        <v>1.8</v>
      </c>
      <c r="C3" s="59">
        <f>VAR(DT!A4:A1004)</f>
        <v>0.20000000000000018</v>
      </c>
      <c r="D3" s="59">
        <f>SQRT(C3)</f>
        <v>0.44721359549995815</v>
      </c>
      <c r="E3" s="60">
        <f>COUNTA(Data!A4:A1004)</f>
        <v>5</v>
      </c>
      <c r="F3" s="61" t="str">
        <f>VLOOKUP(Read_First!B5,Items!A1:BA50,2,FALSE)</f>
        <v>annoying</v>
      </c>
      <c r="G3" s="61" t="str">
        <f>VLOOKUP(Read_First!B5,Items!A1:BA50,3,FALSE)</f>
        <v>enjoyable</v>
      </c>
      <c r="H3" s="62" t="str">
        <f>VLOOKUP(Read_First!B5,Items!A1:BI50,54,FALSE)</f>
        <v>Attractiveness</v>
      </c>
      <c r="I3" s="122"/>
      <c r="K3" s="9" t="str">
        <f>VLOOKUP(Read_First!B5,Items!A1:BI50,54,FALSE)</f>
        <v>Attractiveness</v>
      </c>
      <c r="L3" s="10">
        <f>AVERAGE(DT!AC4:AC1004)</f>
        <v>2.0333333333333332</v>
      </c>
      <c r="M3" s="6">
        <f>VAR(DT!AC4:AC1004)</f>
        <v>0.45000000000000107</v>
      </c>
      <c r="R3" s="5"/>
    </row>
    <row r="4" spans="1:18">
      <c r="A4" s="2">
        <v>2</v>
      </c>
      <c r="B4" s="3">
        <f>AVERAGE(DT!B4:B1004)</f>
        <v>2.2000000000000002</v>
      </c>
      <c r="C4" s="3">
        <f>VAR(DT!B4:B1004)</f>
        <v>0.20000000000000018</v>
      </c>
      <c r="D4" s="3">
        <f t="shared" ref="D4:D28" si="0">SQRT(C4)</f>
        <v>0.44721359549995815</v>
      </c>
      <c r="E4" s="4">
        <f>COUNTA(Data!B4:B1004)</f>
        <v>5</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2.0499999999999998</v>
      </c>
      <c r="M4" s="6">
        <f>VAR(DT!AD4:AD1004)</f>
        <v>0.29375000000000018</v>
      </c>
    </row>
    <row r="5" spans="1:18">
      <c r="A5" s="2">
        <v>3</v>
      </c>
      <c r="B5" s="3">
        <f>AVERAGE(DT!C4:C1004)</f>
        <v>0.6</v>
      </c>
      <c r="C5" s="3">
        <f>VAR(DT!C4:C1004)</f>
        <v>2.2999999999999998</v>
      </c>
      <c r="D5" s="3">
        <f t="shared" si="0"/>
        <v>1.51657508881031</v>
      </c>
      <c r="E5" s="4">
        <f>COUNTA(Data!C4:C1004)</f>
        <v>5</v>
      </c>
      <c r="F5" s="18" t="str">
        <f>VLOOKUP(Read_First!B5,Items!A1:BA50,6,FALSE)</f>
        <v>creative</v>
      </c>
      <c r="G5" s="18" t="str">
        <f>VLOOKUP(Read_First!B5,Items!A1:BA50,7,FALSE)</f>
        <v>dull</v>
      </c>
      <c r="H5" s="23" t="str">
        <f>VLOOKUP(Read_First!B5,Items!A1:BI50,59,FALSE)</f>
        <v>Novelty</v>
      </c>
      <c r="I5" s="124"/>
      <c r="K5" s="9" t="str">
        <f>VLOOKUP(Read_First!B5,Items!A1:BI50,56,FALSE)</f>
        <v>Efficiency</v>
      </c>
      <c r="L5" s="10">
        <f>AVERAGE(DT!AE4:AE1004)</f>
        <v>2.25</v>
      </c>
      <c r="M5" s="6">
        <f>VAR(DT!AE4:AE1004)</f>
        <v>0.40625</v>
      </c>
    </row>
    <row r="6" spans="1:18">
      <c r="A6" s="2">
        <v>4</v>
      </c>
      <c r="B6" s="3">
        <f>AVERAGE(DT!D4:D1004)</f>
        <v>3</v>
      </c>
      <c r="C6" s="3">
        <f>VAR(DT!D4:D1004)</f>
        <v>0</v>
      </c>
      <c r="D6" s="3">
        <f t="shared" si="0"/>
        <v>0</v>
      </c>
      <c r="E6" s="4">
        <f>COUNTA(Data!D4:D1004)</f>
        <v>5</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2.2999999999999998</v>
      </c>
      <c r="M6" s="6">
        <f>VAR(DT!AF4:AF1004)</f>
        <v>0.79375000000000018</v>
      </c>
    </row>
    <row r="7" spans="1:18">
      <c r="A7" s="2">
        <v>5</v>
      </c>
      <c r="B7" s="3">
        <f>AVERAGE(DT!E4:E1004)</f>
        <v>2.2000000000000002</v>
      </c>
      <c r="C7" s="3">
        <f>VAR(DT!E4:E1004)</f>
        <v>0.20000000000000018</v>
      </c>
      <c r="D7" s="3">
        <f t="shared" si="0"/>
        <v>0.44721359549995815</v>
      </c>
      <c r="E7" s="4">
        <f>COUNTA(Data!E4:E1004)</f>
        <v>5</v>
      </c>
      <c r="F7" s="18" t="str">
        <f>VLOOKUP(Read_First!B5,Items!A1:BA50,10,FALSE)</f>
        <v>valuable</v>
      </c>
      <c r="G7" s="18" t="str">
        <f>VLOOKUP(Read_First!B5,Items!A1:BA50,11,FALSE)</f>
        <v>inferior</v>
      </c>
      <c r="H7" s="24" t="str">
        <f>VLOOKUP(Read_First!B5,Items!A1:BI50,58,FALSE)</f>
        <v>Stimulation</v>
      </c>
      <c r="I7" s="125"/>
      <c r="K7" s="11" t="str">
        <f>VLOOKUP(Read_First!B5,Items!A1:BI50,58,FALSE)</f>
        <v>Stimulation</v>
      </c>
      <c r="L7" s="10">
        <f>AVERAGE(DT!AG4:AG1004)</f>
        <v>1.65</v>
      </c>
      <c r="M7" s="6">
        <f>VAR(DT!AG4:AG1004)</f>
        <v>0.39374999999999982</v>
      </c>
    </row>
    <row r="8" spans="1:18">
      <c r="A8" s="2">
        <v>6</v>
      </c>
      <c r="B8" s="3">
        <f>AVERAGE(DT!F4:F1004)</f>
        <v>0.8</v>
      </c>
      <c r="C8" s="3">
        <f>VAR(DT!F4:F1004)</f>
        <v>1.7</v>
      </c>
      <c r="D8" s="3">
        <f t="shared" si="0"/>
        <v>1.3038404810405297</v>
      </c>
      <c r="E8" s="4">
        <f>COUNTA(Data!F4:F1004)</f>
        <v>5</v>
      </c>
      <c r="F8" s="18" t="str">
        <f>VLOOKUP(Read_First!B5,Items!A1:BA50,12,FALSE)</f>
        <v>boring</v>
      </c>
      <c r="G8" s="18" t="str">
        <f>VLOOKUP(Read_First!B5,Items!A1:BA50,13,FALSE)</f>
        <v>exciting</v>
      </c>
      <c r="H8" s="24" t="str">
        <f>VLOOKUP(Read_First!B5,Items!A1:BI50,58,FALSE)</f>
        <v>Stimulation</v>
      </c>
      <c r="I8" s="125"/>
      <c r="K8" s="9" t="str">
        <f>VLOOKUP(Read_First!B5,Items!A1:BI50,59,FALSE)</f>
        <v>Novelty</v>
      </c>
      <c r="L8" s="10">
        <f>AVERAGE(DT!AH4:AH1004)</f>
        <v>-0.85</v>
      </c>
      <c r="M8" s="6">
        <f>VAR(DT!AH4:AH1004)</f>
        <v>1.175</v>
      </c>
    </row>
    <row r="9" spans="1:18">
      <c r="A9" s="2">
        <v>7</v>
      </c>
      <c r="B9" s="3">
        <f>AVERAGE(DT!G4:G1004)</f>
        <v>1.8</v>
      </c>
      <c r="C9" s="3">
        <f>VAR(DT!G4:G1004)</f>
        <v>0.70000000000000018</v>
      </c>
      <c r="D9" s="3">
        <f t="shared" si="0"/>
        <v>0.83666002653407567</v>
      </c>
      <c r="E9" s="4">
        <f>COUNTA(Data!G4:G1004)</f>
        <v>5</v>
      </c>
      <c r="F9" s="18" t="str">
        <f>VLOOKUP(Read_First!B5,Items!A1:BA50,14,FALSE)</f>
        <v>not interesting</v>
      </c>
      <c r="G9" s="18" t="str">
        <f>VLOOKUP(Read_First!B5,Items!A1:BA50,15,FALSE)</f>
        <v>interesting</v>
      </c>
      <c r="H9" s="24" t="str">
        <f>VLOOKUP(Read_First!B5,Items!A1:BI50,58,FALSE)</f>
        <v>Stimulation</v>
      </c>
      <c r="I9" s="125"/>
    </row>
    <row r="10" spans="1:18">
      <c r="A10" s="2">
        <v>8</v>
      </c>
      <c r="B10" s="3">
        <f>AVERAGE(DT!H4:H1004)</f>
        <v>2.2000000000000002</v>
      </c>
      <c r="C10" s="3">
        <f>VAR(DT!H4:H1004)</f>
        <v>1.2000000000000002</v>
      </c>
      <c r="D10" s="3">
        <f t="shared" si="0"/>
        <v>1.0954451150103324</v>
      </c>
      <c r="E10" s="4">
        <f>COUNTA(Data!H4:H1004)</f>
        <v>5</v>
      </c>
      <c r="F10" s="18" t="str">
        <f>VLOOKUP(Read_First!B5,Items!A1:BA50,16,FALSE)</f>
        <v>unpredictable</v>
      </c>
      <c r="G10" s="18" t="str">
        <f>VLOOKUP(Read_First!B5,Items!A1:BA50,17,FALSE)</f>
        <v>predictable</v>
      </c>
      <c r="H10" s="23" t="str">
        <f>VLOOKUP(Read_First!B5,Items!A1:BI50,57,FALSE)</f>
        <v>Dependability</v>
      </c>
      <c r="I10" s="127"/>
    </row>
    <row r="11" spans="1:18">
      <c r="A11" s="2">
        <v>9</v>
      </c>
      <c r="B11" s="3">
        <f>AVERAGE(DT!I4:I1004)</f>
        <v>2.2000000000000002</v>
      </c>
      <c r="C11" s="3">
        <f>VAR(DT!I4:I1004)</f>
        <v>1.7000000000000002</v>
      </c>
      <c r="D11" s="3">
        <f t="shared" si="0"/>
        <v>1.3038404810405297</v>
      </c>
      <c r="E11" s="4">
        <f>COUNTA(Data!I4:I1004)</f>
        <v>5</v>
      </c>
      <c r="F11" s="18" t="str">
        <f>VLOOKUP(Read_First!B5,Items!A1:BA50,18,FALSE)</f>
        <v>fast</v>
      </c>
      <c r="G11" s="18" t="str">
        <f>VLOOKUP(Read_First!B5,Items!A1:BA50,19,FALSE)</f>
        <v>slow</v>
      </c>
      <c r="H11" s="23" t="str">
        <f>VLOOKUP(Read_First!B5,Items!A1:BI50,56,FALSE)</f>
        <v>Efficiency</v>
      </c>
      <c r="I11" s="126"/>
    </row>
    <row r="12" spans="1:18">
      <c r="A12" s="2">
        <v>10</v>
      </c>
      <c r="B12" s="3">
        <f>AVERAGE(DT!J4:J1004)</f>
        <v>-1.4</v>
      </c>
      <c r="C12" s="3">
        <f>VAR(DT!J4:J1004)</f>
        <v>2.2999999999999998</v>
      </c>
      <c r="D12" s="3">
        <f t="shared" si="0"/>
        <v>1.51657508881031</v>
      </c>
      <c r="E12" s="4">
        <f>COUNTA(Data!J4:J1004)</f>
        <v>5</v>
      </c>
      <c r="F12" s="18" t="str">
        <f>VLOOKUP(Read_First!B5,Items!A1:BA50,20,FALSE)</f>
        <v>inventive</v>
      </c>
      <c r="G12" s="18" t="str">
        <f>VLOOKUP(Read_First!B5,Items!A1:BA50,21,FALSE)</f>
        <v>conventional</v>
      </c>
      <c r="H12" s="23" t="str">
        <f>VLOOKUP(Read_First!B5,Items!A1:BI50,59,FALSE)</f>
        <v>Novelty</v>
      </c>
      <c r="I12" s="124"/>
    </row>
    <row r="13" spans="1:18">
      <c r="A13" s="2">
        <v>11</v>
      </c>
      <c r="B13" s="3">
        <f>AVERAGE(DT!K4:K1004)</f>
        <v>2.4</v>
      </c>
      <c r="C13" s="3">
        <f>VAR(DT!K4:K1004)</f>
        <v>0.29999999999999982</v>
      </c>
      <c r="D13" s="3">
        <f t="shared" si="0"/>
        <v>0.54772255750516596</v>
      </c>
      <c r="E13" s="4">
        <f>COUNTA(Data!K4:K1004)</f>
        <v>5</v>
      </c>
      <c r="F13" s="18" t="str">
        <f>VLOOKUP(Read_First!B5,Items!A1:BA50,22,FALSE)</f>
        <v>obstructive</v>
      </c>
      <c r="G13" s="18" t="str">
        <f>VLOOKUP(Read_First!B5,Items!A1:BA50,23,FALSE)</f>
        <v>supportive</v>
      </c>
      <c r="H13" s="23" t="str">
        <f>VLOOKUP(Read_First!B5,Items!A1:BI50,57,FALSE)</f>
        <v>Dependability</v>
      </c>
      <c r="I13" s="127"/>
    </row>
    <row r="14" spans="1:18">
      <c r="A14" s="2">
        <v>12</v>
      </c>
      <c r="B14" s="3">
        <f>AVERAGE(DT!L4:L1004)</f>
        <v>2.2000000000000002</v>
      </c>
      <c r="C14" s="3">
        <f>VAR(DT!L4:L1004)</f>
        <v>0.70000000000000018</v>
      </c>
      <c r="D14" s="3">
        <f t="shared" si="0"/>
        <v>0.83666002653407567</v>
      </c>
      <c r="E14" s="4">
        <f>COUNTA(Data!L4:L1004)</f>
        <v>5</v>
      </c>
      <c r="F14" s="18" t="str">
        <f>VLOOKUP(Read_First!B5,Items!A1:BA50,24,FALSE)</f>
        <v>good</v>
      </c>
      <c r="G14" s="18" t="str">
        <f>VLOOKUP(Read_First!B5,Items!A1:BA50,25,FALSE)</f>
        <v>bad</v>
      </c>
      <c r="H14" s="23" t="str">
        <f>VLOOKUP(Read_First!B5,Items!A1:BI50,54,FALSE)</f>
        <v>Attractiveness</v>
      </c>
      <c r="I14" s="123"/>
    </row>
    <row r="15" spans="1:18">
      <c r="A15" s="2">
        <v>13</v>
      </c>
      <c r="B15" s="3">
        <f>AVERAGE(DT!M4:M1004)</f>
        <v>1.2</v>
      </c>
      <c r="C15" s="3">
        <f>VAR(DT!M4:M1004)</f>
        <v>5.7</v>
      </c>
      <c r="D15" s="3">
        <f t="shared" si="0"/>
        <v>2.3874672772626644</v>
      </c>
      <c r="E15" s="4">
        <f>COUNTA(Data!M4:M1004)</f>
        <v>5</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v>
      </c>
      <c r="C16" s="3">
        <f>VAR(DT!N4:N1004)</f>
        <v>1</v>
      </c>
      <c r="D16" s="3">
        <f t="shared" si="0"/>
        <v>1</v>
      </c>
      <c r="E16" s="4">
        <f>COUNTA(Data!N4:N1004)</f>
        <v>5</v>
      </c>
      <c r="F16" s="18" t="str">
        <f>VLOOKUP(Read_First!B5,Items!A1:BA50,28,FALSE)</f>
        <v>unlikable</v>
      </c>
      <c r="G16" s="18" t="str">
        <f>VLOOKUP(Read_First!B5,Items!A1:BA50,29,FALSE)</f>
        <v>pleasing</v>
      </c>
      <c r="H16" s="23" t="str">
        <f>VLOOKUP(Read_First!B5,Items!A1:BI50,54,FALSE)</f>
        <v>Attractiveness</v>
      </c>
      <c r="I16" s="123"/>
    </row>
    <row r="17" spans="1:9">
      <c r="A17" s="2">
        <v>15</v>
      </c>
      <c r="B17" s="3">
        <f>AVERAGE(DT!O4:O1004)</f>
        <v>-1.2</v>
      </c>
      <c r="C17" s="3">
        <f>VAR(DT!O4:O1004)</f>
        <v>2.7</v>
      </c>
      <c r="D17" s="3">
        <f t="shared" si="0"/>
        <v>1.6431676725154984</v>
      </c>
      <c r="E17" s="4">
        <f>COUNTA(Data!O4:O1004)</f>
        <v>5</v>
      </c>
      <c r="F17" s="18" t="str">
        <f>VLOOKUP(Read_First!B5,Items!A1:BA50,30,FALSE)</f>
        <v>usual</v>
      </c>
      <c r="G17" s="18" t="str">
        <f>VLOOKUP(Read_First!B5,Items!A1:BA50,31,FALSE)</f>
        <v>leading edge</v>
      </c>
      <c r="H17" s="23" t="str">
        <f>VLOOKUP(Read_First!B5,Items!A1:BI50,59,FALSE)</f>
        <v>Novelty</v>
      </c>
      <c r="I17" s="124"/>
    </row>
    <row r="18" spans="1:9">
      <c r="A18" s="2">
        <v>16</v>
      </c>
      <c r="B18" s="3">
        <f>AVERAGE(DT!P4:P1004)</f>
        <v>2</v>
      </c>
      <c r="C18" s="3">
        <f>VAR(DT!P4:P1004)</f>
        <v>0.5</v>
      </c>
      <c r="D18" s="3">
        <f t="shared" si="0"/>
        <v>0.70710678118654757</v>
      </c>
      <c r="E18" s="4">
        <f>COUNTA(Data!P4:P1004)</f>
        <v>5</v>
      </c>
      <c r="F18" s="18" t="str">
        <f>VLOOKUP(Read_First!B5,Items!A1:BA50,32,FALSE)</f>
        <v>unpleasant</v>
      </c>
      <c r="G18" s="18" t="str">
        <f>VLOOKUP(Read_First!B5,Items!A1:BA50,33,FALSE)</f>
        <v>pleasant</v>
      </c>
      <c r="H18" s="23" t="str">
        <f>VLOOKUP(Read_First!B5,Items!A1:BI50,54,FALSE)</f>
        <v>Attractiveness</v>
      </c>
      <c r="I18" s="123"/>
    </row>
    <row r="19" spans="1:9">
      <c r="A19" s="2">
        <v>17</v>
      </c>
      <c r="B19" s="3">
        <f>AVERAGE(DT!Q4:Q1004)</f>
        <v>2.4</v>
      </c>
      <c r="C19" s="3">
        <f>VAR(DT!Q4:Q1004)</f>
        <v>0.79999999999999982</v>
      </c>
      <c r="D19" s="3">
        <f t="shared" si="0"/>
        <v>0.89442719099991574</v>
      </c>
      <c r="E19" s="4">
        <f>COUNTA(Data!Q4:Q1004)</f>
        <v>5</v>
      </c>
      <c r="F19" s="18" t="str">
        <f>VLOOKUP(Read_First!B5,Items!A1:BA50,34,FALSE)</f>
        <v>secure</v>
      </c>
      <c r="G19" s="18" t="str">
        <f>VLOOKUP(Read_First!B5,Items!A1:BA50,35,FALSE)</f>
        <v>not secure</v>
      </c>
      <c r="H19" s="23" t="str">
        <f>VLOOKUP(Read_First!B5,Items!A1:BI50,57,FALSE)</f>
        <v>Dependability</v>
      </c>
      <c r="I19" s="127"/>
    </row>
    <row r="20" spans="1:9">
      <c r="A20" s="2">
        <v>18</v>
      </c>
      <c r="B20" s="3">
        <f>AVERAGE(DT!R4:R1004)</f>
        <v>1.8</v>
      </c>
      <c r="C20" s="3">
        <f>VAR(DT!R4:R1004)</f>
        <v>0.20000000000000018</v>
      </c>
      <c r="D20" s="3">
        <f t="shared" si="0"/>
        <v>0.44721359549995815</v>
      </c>
      <c r="E20" s="4">
        <f>COUNTA(Data!R4:R1004)</f>
        <v>5</v>
      </c>
      <c r="F20" s="18" t="str">
        <f>VLOOKUP(Read_First!B5,Items!A1:BA50,36,FALSE)</f>
        <v>motivating</v>
      </c>
      <c r="G20" s="18" t="str">
        <f>VLOOKUP(Read_First!B5,Items!A1:BA50,37,FALSE)</f>
        <v>demotivating</v>
      </c>
      <c r="H20" s="24" t="str">
        <f>VLOOKUP(Read_First!B5,Items!A1:BI50,58,FALSE)</f>
        <v>Stimulation</v>
      </c>
      <c r="I20" s="125"/>
    </row>
    <row r="21" spans="1:9">
      <c r="A21" s="2">
        <v>19</v>
      </c>
      <c r="B21" s="3">
        <f>AVERAGE(DT!S4:S1004)</f>
        <v>2.2000000000000002</v>
      </c>
      <c r="C21" s="3">
        <f>VAR(DT!S4:S1004)</f>
        <v>1.7000000000000002</v>
      </c>
      <c r="D21" s="3">
        <f t="shared" si="0"/>
        <v>1.3038404810405297</v>
      </c>
      <c r="E21" s="4">
        <f>COUNTA(Data!S4:S1004)</f>
        <v>5</v>
      </c>
      <c r="F21" s="18" t="str">
        <f>VLOOKUP(Read_First!B5,Items!A1:BA50,38,FALSE)</f>
        <v>meets expectations</v>
      </c>
      <c r="G21" s="18" t="str">
        <f>VLOOKUP(Read_First!B5,Items!A1:BA50,39,FALSE)</f>
        <v>does not meet expectations</v>
      </c>
      <c r="H21" s="23" t="str">
        <f>VLOOKUP(Read_First!B5,Items!A1:BI50,57,FALSE)</f>
        <v>Dependability</v>
      </c>
      <c r="I21" s="127"/>
    </row>
    <row r="22" spans="1:9">
      <c r="A22" s="2">
        <v>20</v>
      </c>
      <c r="B22" s="3">
        <f>AVERAGE(DT!T4:T1004)</f>
        <v>2.6</v>
      </c>
      <c r="C22" s="3">
        <f>VAR(DT!T4:T1004)</f>
        <v>0.30000000000000071</v>
      </c>
      <c r="D22" s="3">
        <f t="shared" si="0"/>
        <v>0.54772255750516674</v>
      </c>
      <c r="E22" s="4">
        <f>COUNTA(Data!T4:T1004)</f>
        <v>5</v>
      </c>
      <c r="F22" s="18" t="str">
        <f>VLOOKUP(Read_First!B5,Items!A1:BA50,40,FALSE)</f>
        <v>inefficient</v>
      </c>
      <c r="G22" s="18" t="str">
        <f>VLOOKUP(Read_First!B5,Items!A1:BA50,41,FALSE)</f>
        <v>efficient</v>
      </c>
      <c r="H22" s="23" t="str">
        <f>VLOOKUP(Read_First!B5,Items!A1:BI50,56,FALSE)</f>
        <v>Efficiency</v>
      </c>
      <c r="I22" s="126"/>
    </row>
    <row r="23" spans="1:9">
      <c r="A23" s="2">
        <v>21</v>
      </c>
      <c r="B23" s="3">
        <f>AVERAGE(DT!U4:U1004)</f>
        <v>1.8</v>
      </c>
      <c r="C23" s="3">
        <f>VAR(DT!U4:U1004)</f>
        <v>0.70000000000000018</v>
      </c>
      <c r="D23" s="3">
        <f t="shared" si="0"/>
        <v>0.83666002653407567</v>
      </c>
      <c r="E23" s="4">
        <f>COUNTA(Data!U4:U1004)</f>
        <v>5</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2.2000000000000002</v>
      </c>
      <c r="C24" s="3">
        <f>VAR(DT!V4:V1004)</f>
        <v>0.70000000000000018</v>
      </c>
      <c r="D24" s="3">
        <f t="shared" si="0"/>
        <v>0.83666002653407567</v>
      </c>
      <c r="E24" s="4">
        <f>COUNTA(Data!V4:V1004)</f>
        <v>5</v>
      </c>
      <c r="F24" s="18" t="str">
        <f>VLOOKUP(Read_First!B5,Items!A1:BA50,44,FALSE)</f>
        <v>impractical</v>
      </c>
      <c r="G24" s="18" t="str">
        <f>VLOOKUP(Read_First!B5,Items!A1:BA50,45,FALSE)</f>
        <v>practical</v>
      </c>
      <c r="H24" s="23" t="str">
        <f>VLOOKUP(Read_First!B5,Items!A1:BI50,56,FALSE)</f>
        <v>Efficiency</v>
      </c>
      <c r="I24" s="126"/>
    </row>
    <row r="25" spans="1:9">
      <c r="A25" s="2">
        <v>23</v>
      </c>
      <c r="B25" s="3">
        <f>AVERAGE(DT!W4:W1004)</f>
        <v>2</v>
      </c>
      <c r="C25" s="3">
        <f>VAR(DT!W4:W1004)</f>
        <v>1</v>
      </c>
      <c r="D25" s="3">
        <f t="shared" si="0"/>
        <v>1</v>
      </c>
      <c r="E25" s="4">
        <f>COUNTA(Data!W4:W1004)</f>
        <v>5</v>
      </c>
      <c r="F25" s="18" t="str">
        <f>VLOOKUP(Read_First!B5,Items!A1:BA50,46,FALSE)</f>
        <v>organized</v>
      </c>
      <c r="G25" s="18" t="str">
        <f>VLOOKUP(Read_First!B5,Items!A1:BA50,47,FALSE)</f>
        <v>cluttered</v>
      </c>
      <c r="H25" s="23" t="str">
        <f>VLOOKUP(Read_First!B5,Items!A1:BI50,56,FALSE)</f>
        <v>Efficiency</v>
      </c>
      <c r="I25" s="126"/>
    </row>
    <row r="26" spans="1:9">
      <c r="A26" s="2">
        <v>24</v>
      </c>
      <c r="B26" s="3">
        <f>AVERAGE(DT!X4:X1004)</f>
        <v>2</v>
      </c>
      <c r="C26" s="3">
        <f>VAR(DT!X4:X1004)</f>
        <v>1.5</v>
      </c>
      <c r="D26" s="3">
        <f t="shared" si="0"/>
        <v>1.2247448713915889</v>
      </c>
      <c r="E26" s="4">
        <f>COUNTA(Data!X4:X1004)</f>
        <v>5</v>
      </c>
      <c r="F26" s="18" t="str">
        <f>VLOOKUP(Read_First!B5,Items!A1:BA50,48,FALSE)</f>
        <v>attractive</v>
      </c>
      <c r="G26" s="18" t="str">
        <f>VLOOKUP(Read_First!B5,Items!A1:BA50,49,FALSE)</f>
        <v>unattractive</v>
      </c>
      <c r="H26" s="23" t="str">
        <f>VLOOKUP(Read_First!B5,Items!A1:BI50,54,FALSE)</f>
        <v>Attractiveness</v>
      </c>
      <c r="I26" s="123"/>
    </row>
    <row r="27" spans="1:9">
      <c r="A27" s="2">
        <v>25</v>
      </c>
      <c r="B27" s="3">
        <f>AVERAGE(DT!Y4:Y1004)</f>
        <v>2.2000000000000002</v>
      </c>
      <c r="C27" s="3">
        <f>VAR(DT!Y4:Y1004)</f>
        <v>0.70000000000000018</v>
      </c>
      <c r="D27" s="3">
        <f t="shared" si="0"/>
        <v>0.83666002653407567</v>
      </c>
      <c r="E27" s="4">
        <f>COUNTA(Data!Y4:Y1004)</f>
        <v>5</v>
      </c>
      <c r="F27" s="18" t="str">
        <f>VLOOKUP(Read_First!B5,Items!A1:BA50,50,FALSE)</f>
        <v>friendly</v>
      </c>
      <c r="G27" s="18" t="str">
        <f>VLOOKUP(Read_First!B5,Items!A1:BA50,51,FALSE)</f>
        <v>unfriendly</v>
      </c>
      <c r="H27" s="23" t="str">
        <f>VLOOKUP(Read_First!B5,Items!A1:BI50,54,FALSE)</f>
        <v>Attractiveness</v>
      </c>
      <c r="I27" s="123"/>
    </row>
    <row r="28" spans="1:9">
      <c r="A28" s="2">
        <v>26</v>
      </c>
      <c r="B28" s="3">
        <f>AVERAGE(DT!Z4:Z1004)</f>
        <v>-1.4</v>
      </c>
      <c r="C28" s="3">
        <f>VAR(DT!Z4:Z1004)</f>
        <v>2.2999999999999998</v>
      </c>
      <c r="D28" s="3">
        <f t="shared" si="0"/>
        <v>1.51657508881031</v>
      </c>
      <c r="E28" s="4">
        <f>COUNTA(Data!Z4:Z1004)</f>
        <v>5</v>
      </c>
      <c r="F28" s="18" t="str">
        <f>VLOOKUP(Read_First!B5,Items!A1:BA50,52,FALSE)</f>
        <v>conservative</v>
      </c>
      <c r="G28" s="18" t="str">
        <f>VLOOKUP(Read_First!B5,Items!A1:BA50,53,FALSE)</f>
        <v>innovative</v>
      </c>
      <c r="H28" s="23" t="str">
        <f>VLOOKUP(Read_First!B5,Items!A1:BI50,59,FALSE)</f>
        <v>Novelty</v>
      </c>
      <c r="I28" s="124"/>
    </row>
    <row r="39" spans="11:15">
      <c r="K39" s="150" t="s">
        <v>820</v>
      </c>
      <c r="L39" s="150"/>
    </row>
    <row r="40" spans="11:15">
      <c r="K40" s="35" t="str">
        <f>VLOOKUP(Read_First!B5,Items!A1:BI50,54,FALSE)</f>
        <v>Attractiveness</v>
      </c>
      <c r="L40" s="36">
        <f>AVERAGE(DT!AC4:AC1004)</f>
        <v>2.0333333333333332</v>
      </c>
    </row>
    <row r="41" spans="11:15">
      <c r="K41" s="1" t="str">
        <f>VLOOKUP(Read_First!B5,Items!A1:BI50,60,FALSE)</f>
        <v>Pragmatic Quality</v>
      </c>
      <c r="L41" s="37">
        <f>(L4+L5+L6)/3</f>
        <v>2.1999999999999997</v>
      </c>
    </row>
    <row r="42" spans="11:15">
      <c r="K42" s="1" t="str">
        <f>VLOOKUP(Read_First!B5,Items!A1:BI50,61,FALSE)</f>
        <v>Hedonic Quality</v>
      </c>
      <c r="L42" s="37">
        <f>(L7+L8)/2</f>
        <v>0.39999999999999997</v>
      </c>
    </row>
    <row r="44" spans="11:15" ht="102.75" customHeight="1">
      <c r="K44" s="139" t="s">
        <v>821</v>
      </c>
      <c r="L44" s="139"/>
      <c r="M44" s="139"/>
      <c r="N44" s="139"/>
      <c r="O44" s="139"/>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K4" sqref="K4"/>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56" t="s">
        <v>1282</v>
      </c>
      <c r="B1" s="157"/>
      <c r="C1" s="157"/>
      <c r="D1" s="157"/>
      <c r="E1" s="157"/>
      <c r="F1" s="157"/>
      <c r="G1" s="157"/>
      <c r="H1" s="157"/>
      <c r="I1" s="157"/>
      <c r="J1" s="157"/>
      <c r="K1" s="157"/>
      <c r="L1" s="157"/>
      <c r="M1" s="157"/>
      <c r="N1" s="157"/>
      <c r="O1" s="157"/>
    </row>
    <row r="3" spans="1:15">
      <c r="A3" s="153" t="s">
        <v>114</v>
      </c>
      <c r="B3" s="153"/>
      <c r="C3" s="153"/>
      <c r="D3" s="153"/>
      <c r="E3" s="153"/>
      <c r="F3" s="153"/>
      <c r="G3" s="153"/>
      <c r="I3" s="153" t="s">
        <v>111</v>
      </c>
      <c r="J3" s="153"/>
      <c r="K3" s="153"/>
      <c r="L3" s="153"/>
      <c r="M3" s="153"/>
      <c r="N3" s="153"/>
      <c r="O3" s="153"/>
    </row>
    <row r="4" spans="1:15">
      <c r="A4" s="102" t="s">
        <v>2</v>
      </c>
      <c r="B4" s="103" t="s">
        <v>106</v>
      </c>
      <c r="C4" s="103" t="s">
        <v>108</v>
      </c>
      <c r="D4" s="104" t="s">
        <v>3</v>
      </c>
      <c r="E4" s="103" t="s">
        <v>112</v>
      </c>
      <c r="F4" s="154" t="s">
        <v>113</v>
      </c>
      <c r="G4" s="155"/>
      <c r="I4" s="105" t="s">
        <v>110</v>
      </c>
      <c r="J4" s="104" t="s">
        <v>106</v>
      </c>
      <c r="K4" s="104" t="s">
        <v>108</v>
      </c>
      <c r="L4" s="104" t="s">
        <v>3</v>
      </c>
      <c r="M4" s="106" t="s">
        <v>112</v>
      </c>
      <c r="N4" s="154" t="s">
        <v>113</v>
      </c>
      <c r="O4" s="155"/>
    </row>
    <row r="5" spans="1:15">
      <c r="A5" s="72">
        <v>1</v>
      </c>
      <c r="B5" s="71">
        <f>Results!B3</f>
        <v>1.8</v>
      </c>
      <c r="C5" s="71">
        <f>Results!D3</f>
        <v>0.44721359549995815</v>
      </c>
      <c r="D5" s="60">
        <f>Results!E3</f>
        <v>5</v>
      </c>
      <c r="E5" s="71">
        <f t="shared" ref="E5:E24" si="0">CONFIDENCE(0.05, C5, D5)</f>
        <v>0.39199279690801092</v>
      </c>
      <c r="F5" s="71">
        <f t="shared" ref="F5:F24" si="1">B5-E5</f>
        <v>1.408007203091989</v>
      </c>
      <c r="G5" s="71">
        <f t="shared" ref="G5:G24" si="2">B5+E5</f>
        <v>2.1919927969080111</v>
      </c>
      <c r="I5" s="73" t="str">
        <f>VLOOKUP(Read_First!B5,Items!A1:BI50,54,FALSE)</f>
        <v>Attractiveness</v>
      </c>
      <c r="J5" s="71">
        <f>AVERAGE(DT!AC4:AC1004)</f>
        <v>2.0333333333333332</v>
      </c>
      <c r="K5" s="71">
        <f>STDEV(DT!AC4:AC1004)</f>
        <v>0.6708203932499377</v>
      </c>
      <c r="L5" s="60">
        <f>MAX(D5:D24)</f>
        <v>5</v>
      </c>
      <c r="M5" s="71">
        <f>CONFIDENCE(0.05, K5, L5)</f>
        <v>0.58798919536201666</v>
      </c>
      <c r="N5" s="71">
        <f t="shared" ref="N5:N10" si="3">J5-M5</f>
        <v>1.4453441379713166</v>
      </c>
      <c r="O5" s="71">
        <f t="shared" ref="O5:O10" si="4">J5+M5</f>
        <v>2.6213225286953499</v>
      </c>
    </row>
    <row r="6" spans="1:15">
      <c r="A6" s="12">
        <v>2</v>
      </c>
      <c r="B6" s="10">
        <f>Results!B4</f>
        <v>2.2000000000000002</v>
      </c>
      <c r="C6" s="10">
        <f>Results!D4</f>
        <v>0.44721359549995815</v>
      </c>
      <c r="D6" s="4">
        <f>Results!E4</f>
        <v>5</v>
      </c>
      <c r="E6" s="10">
        <f t="shared" si="0"/>
        <v>0.39199279690801092</v>
      </c>
      <c r="F6" s="10">
        <f t="shared" si="1"/>
        <v>1.8080072030919894</v>
      </c>
      <c r="G6" s="10">
        <f t="shared" si="2"/>
        <v>2.591992796908011</v>
      </c>
      <c r="I6" s="9" t="str">
        <f>VLOOKUP(Read_First!B5,Items!A1:BI50,55,FALSE)</f>
        <v>Perspicuity</v>
      </c>
      <c r="J6" s="10">
        <f>AVERAGE(DT!AD4:AD1004)</f>
        <v>2.0499999999999998</v>
      </c>
      <c r="K6" s="10">
        <f>STDEV(DT!AD4:AD1004)</f>
        <v>0.5419870847169701</v>
      </c>
      <c r="L6" s="4">
        <f>L5</f>
        <v>5</v>
      </c>
      <c r="M6" s="10">
        <f t="shared" ref="M6:M10" si="5">CONFIDENCE(0.05, K6, L6)</f>
        <v>0.47506389645581343</v>
      </c>
      <c r="N6" s="10">
        <f t="shared" si="3"/>
        <v>1.5749361035441864</v>
      </c>
      <c r="O6" s="10">
        <f t="shared" si="4"/>
        <v>2.5250638964558134</v>
      </c>
    </row>
    <row r="7" spans="1:15">
      <c r="A7" s="12">
        <v>3</v>
      </c>
      <c r="B7" s="10">
        <f>Results!B5</f>
        <v>0.6</v>
      </c>
      <c r="C7" s="10">
        <f>Results!D5</f>
        <v>1.51657508881031</v>
      </c>
      <c r="D7" s="4">
        <f>Results!E5</f>
        <v>5</v>
      </c>
      <c r="E7" s="10">
        <f t="shared" si="0"/>
        <v>1.3293122498191672</v>
      </c>
      <c r="F7" s="10">
        <f t="shared" si="1"/>
        <v>-0.7293122498191672</v>
      </c>
      <c r="G7" s="10">
        <f t="shared" si="2"/>
        <v>1.929312249819167</v>
      </c>
      <c r="I7" s="9" t="str">
        <f>VLOOKUP(Read_First!B5,Items!A1:BI50,56,FALSE)</f>
        <v>Efficiency</v>
      </c>
      <c r="J7" s="10">
        <f>AVERAGE(DT!AE4:AE1004)</f>
        <v>2.25</v>
      </c>
      <c r="K7" s="10">
        <f>STDEV(DT!AE4:AE1004)</f>
        <v>0.63737743919909806</v>
      </c>
      <c r="L7" s="4">
        <f>L6</f>
        <v>5</v>
      </c>
      <c r="M7" s="10">
        <f t="shared" si="5"/>
        <v>0.55867569231298886</v>
      </c>
      <c r="N7" s="10">
        <f t="shared" si="3"/>
        <v>1.6913243076870113</v>
      </c>
      <c r="O7" s="10">
        <f t="shared" si="4"/>
        <v>2.8086756923129887</v>
      </c>
    </row>
    <row r="8" spans="1:15">
      <c r="A8" s="12">
        <v>4</v>
      </c>
      <c r="B8" s="10">
        <f>Results!B6</f>
        <v>3</v>
      </c>
      <c r="C8" s="10">
        <f>Results!D6</f>
        <v>0</v>
      </c>
      <c r="D8" s="4">
        <f>Results!E6</f>
        <v>5</v>
      </c>
      <c r="E8" s="10" t="e">
        <f t="shared" si="0"/>
        <v>#NUM!</v>
      </c>
      <c r="F8" s="10" t="e">
        <f t="shared" si="1"/>
        <v>#NUM!</v>
      </c>
      <c r="G8" s="10" t="e">
        <f t="shared" si="2"/>
        <v>#NUM!</v>
      </c>
      <c r="I8" s="11" t="str">
        <f>VLOOKUP(Read_First!B5,Items!A1:BI50,57,FALSE)</f>
        <v>Dependability</v>
      </c>
      <c r="J8" s="10">
        <f>AVERAGE(DT!AF4:AF1004)</f>
        <v>2.2999999999999998</v>
      </c>
      <c r="K8" s="10">
        <f>STDEV(DT!AF4:AF1004)</f>
        <v>0.89092648406027319</v>
      </c>
      <c r="L8" s="4">
        <f>L7</f>
        <v>5</v>
      </c>
      <c r="M8" s="10">
        <f t="shared" si="5"/>
        <v>0.78091714527547174</v>
      </c>
      <c r="N8" s="10">
        <f t="shared" si="3"/>
        <v>1.5190828547245281</v>
      </c>
      <c r="O8" s="10">
        <f t="shared" si="4"/>
        <v>3.0809171452754716</v>
      </c>
    </row>
    <row r="9" spans="1:15">
      <c r="A9" s="12">
        <v>5</v>
      </c>
      <c r="B9" s="10">
        <f>Results!B7</f>
        <v>2.2000000000000002</v>
      </c>
      <c r="C9" s="10">
        <f>Results!D7</f>
        <v>0.44721359549995815</v>
      </c>
      <c r="D9" s="4">
        <f>Results!E7</f>
        <v>5</v>
      </c>
      <c r="E9" s="10">
        <f t="shared" si="0"/>
        <v>0.39199279690801092</v>
      </c>
      <c r="F9" s="10">
        <f t="shared" si="1"/>
        <v>1.8080072030919894</v>
      </c>
      <c r="G9" s="10">
        <f t="shared" si="2"/>
        <v>2.591992796908011</v>
      </c>
      <c r="I9" s="11" t="str">
        <f>VLOOKUP(Read_First!B5,Items!A1:BI50,58,FALSE)</f>
        <v>Stimulation</v>
      </c>
      <c r="J9" s="10">
        <f>AVERAGE(DT!AG4:AG1004)</f>
        <v>1.65</v>
      </c>
      <c r="K9" s="10">
        <f>STDEV(DT!AG4:AG1004)</f>
        <v>0.62749501990055656</v>
      </c>
      <c r="L9" s="4">
        <f>L8</f>
        <v>5</v>
      </c>
      <c r="M9" s="10">
        <f t="shared" si="5"/>
        <v>0.55001352904238832</v>
      </c>
      <c r="N9" s="10">
        <f t="shared" si="3"/>
        <v>1.0999864709576115</v>
      </c>
      <c r="O9" s="10">
        <f t="shared" si="4"/>
        <v>2.2000135290423883</v>
      </c>
    </row>
    <row r="10" spans="1:15">
      <c r="A10" s="12">
        <v>6</v>
      </c>
      <c r="B10" s="10">
        <f>Results!B8</f>
        <v>0.8</v>
      </c>
      <c r="C10" s="10">
        <f>Results!D8</f>
        <v>1.3038404810405297</v>
      </c>
      <c r="D10" s="4">
        <f>Results!E8</f>
        <v>5</v>
      </c>
      <c r="E10" s="10">
        <f t="shared" si="0"/>
        <v>1.142845570948237</v>
      </c>
      <c r="F10" s="10">
        <f t="shared" si="1"/>
        <v>-0.34284557094823698</v>
      </c>
      <c r="G10" s="10">
        <f t="shared" si="2"/>
        <v>1.9428455709482371</v>
      </c>
      <c r="I10" s="9" t="str">
        <f>VLOOKUP(Read_First!B5,Items!A1:BI50,59,FALSE)</f>
        <v>Novelty</v>
      </c>
      <c r="J10" s="10">
        <f>AVERAGE(DT!AH4:AH1004)</f>
        <v>-0.85</v>
      </c>
      <c r="K10" s="10">
        <f>STDEV(DT!AH4:AH1004)</f>
        <v>1.08397416943394</v>
      </c>
      <c r="L10" s="4">
        <f>L9</f>
        <v>5</v>
      </c>
      <c r="M10" s="10">
        <f t="shared" si="5"/>
        <v>0.95012779291162663</v>
      </c>
      <c r="N10" s="10">
        <f t="shared" si="3"/>
        <v>-1.8001277929116266</v>
      </c>
      <c r="O10" s="10">
        <f t="shared" si="4"/>
        <v>0.10012779291162666</v>
      </c>
    </row>
    <row r="11" spans="1:15">
      <c r="A11" s="12">
        <v>7</v>
      </c>
      <c r="B11" s="10">
        <f>Results!B9</f>
        <v>1.8</v>
      </c>
      <c r="C11" s="10">
        <f>Results!D9</f>
        <v>0.83666002653407567</v>
      </c>
      <c r="D11" s="4">
        <f>Results!E9</f>
        <v>5</v>
      </c>
      <c r="E11" s="10">
        <f t="shared" si="0"/>
        <v>0.7333513720565179</v>
      </c>
      <c r="F11" s="10">
        <f t="shared" si="1"/>
        <v>1.0666486279434821</v>
      </c>
      <c r="G11" s="10">
        <f t="shared" si="2"/>
        <v>2.5333513720565177</v>
      </c>
    </row>
    <row r="12" spans="1:15">
      <c r="A12" s="12">
        <v>8</v>
      </c>
      <c r="B12" s="10">
        <f>Results!B10</f>
        <v>2.2000000000000002</v>
      </c>
      <c r="C12" s="10">
        <f>Results!D10</f>
        <v>1.0954451150103324</v>
      </c>
      <c r="D12" s="4">
        <f>Results!E10</f>
        <v>5</v>
      </c>
      <c r="E12" s="10">
        <f t="shared" si="0"/>
        <v>0.96018233527106178</v>
      </c>
      <c r="F12" s="10">
        <f t="shared" si="1"/>
        <v>1.2398176647289385</v>
      </c>
      <c r="G12" s="10">
        <f t="shared" si="2"/>
        <v>3.1601823352710618</v>
      </c>
    </row>
    <row r="13" spans="1:15">
      <c r="A13" s="12">
        <v>9</v>
      </c>
      <c r="B13" s="10">
        <f>Results!B11</f>
        <v>2.2000000000000002</v>
      </c>
      <c r="C13" s="10">
        <f>Results!D11</f>
        <v>1.3038404810405297</v>
      </c>
      <c r="D13" s="4">
        <f>Results!E11</f>
        <v>5</v>
      </c>
      <c r="E13" s="10">
        <f t="shared" si="0"/>
        <v>1.142845570948237</v>
      </c>
      <c r="F13" s="10">
        <f t="shared" si="1"/>
        <v>1.0571544290517632</v>
      </c>
      <c r="G13" s="10">
        <f t="shared" si="2"/>
        <v>3.3428455709482372</v>
      </c>
    </row>
    <row r="14" spans="1:15">
      <c r="A14" s="12">
        <v>10</v>
      </c>
      <c r="B14" s="10">
        <f>Results!B12</f>
        <v>-1.4</v>
      </c>
      <c r="C14" s="10">
        <f>Results!D12</f>
        <v>1.51657508881031</v>
      </c>
      <c r="D14" s="4">
        <f>Results!E12</f>
        <v>5</v>
      </c>
      <c r="E14" s="10">
        <f t="shared" si="0"/>
        <v>1.3293122498191672</v>
      </c>
      <c r="F14" s="10">
        <f t="shared" si="1"/>
        <v>-2.7293122498191673</v>
      </c>
      <c r="G14" s="10">
        <f t="shared" si="2"/>
        <v>-7.0687750180832731E-2</v>
      </c>
    </row>
    <row r="15" spans="1:15">
      <c r="A15" s="12">
        <v>11</v>
      </c>
      <c r="B15" s="10">
        <f>Results!B13</f>
        <v>2.4</v>
      </c>
      <c r="C15" s="10">
        <f>Results!D13</f>
        <v>0.54772255750516596</v>
      </c>
      <c r="D15" s="4">
        <f>Results!E13</f>
        <v>5</v>
      </c>
      <c r="E15" s="10">
        <f t="shared" si="0"/>
        <v>0.48009116763553072</v>
      </c>
      <c r="F15" s="10">
        <f t="shared" si="1"/>
        <v>1.9199088323644693</v>
      </c>
      <c r="G15" s="10">
        <f t="shared" si="2"/>
        <v>2.8800911676355305</v>
      </c>
      <c r="J15" s="70"/>
    </row>
    <row r="16" spans="1:15">
      <c r="A16" s="12">
        <v>12</v>
      </c>
      <c r="B16" s="10">
        <f>Results!B14</f>
        <v>2.2000000000000002</v>
      </c>
      <c r="C16" s="10">
        <f>Results!D14</f>
        <v>0.83666002653407567</v>
      </c>
      <c r="D16" s="4">
        <f>Results!E14</f>
        <v>5</v>
      </c>
      <c r="E16" s="10">
        <f t="shared" si="0"/>
        <v>0.7333513720565179</v>
      </c>
      <c r="F16" s="10">
        <f t="shared" si="1"/>
        <v>1.4666486279434823</v>
      </c>
      <c r="G16" s="10">
        <f t="shared" si="2"/>
        <v>2.9333513720565181</v>
      </c>
    </row>
    <row r="17" spans="1:7">
      <c r="A17" s="12">
        <v>13</v>
      </c>
      <c r="B17" s="10">
        <f>Results!B15</f>
        <v>1.2</v>
      </c>
      <c r="C17" s="10">
        <f>Results!D15</f>
        <v>2.3874672772626644</v>
      </c>
      <c r="D17" s="4">
        <f>Results!E15</f>
        <v>5</v>
      </c>
      <c r="E17" s="10">
        <f t="shared" si="0"/>
        <v>2.0926688834097238</v>
      </c>
      <c r="F17" s="10">
        <f t="shared" si="1"/>
        <v>-0.89266888340972383</v>
      </c>
      <c r="G17" s="10">
        <f t="shared" si="2"/>
        <v>3.292668883409724</v>
      </c>
    </row>
    <row r="18" spans="1:7">
      <c r="A18" s="12">
        <v>14</v>
      </c>
      <c r="B18" s="10">
        <f>Results!B16</f>
        <v>2</v>
      </c>
      <c r="C18" s="10">
        <f>Results!D16</f>
        <v>1</v>
      </c>
      <c r="D18" s="4">
        <f>Results!E16</f>
        <v>5</v>
      </c>
      <c r="E18" s="10">
        <f t="shared" si="0"/>
        <v>0.8765225405765813</v>
      </c>
      <c r="F18" s="10">
        <f t="shared" si="1"/>
        <v>1.1234774594234187</v>
      </c>
      <c r="G18" s="10">
        <f t="shared" si="2"/>
        <v>2.8765225405765813</v>
      </c>
    </row>
    <row r="19" spans="1:7">
      <c r="A19" s="12">
        <v>15</v>
      </c>
      <c r="B19" s="10">
        <f>Results!B17</f>
        <v>-1.2</v>
      </c>
      <c r="C19" s="10">
        <f>Results!D17</f>
        <v>1.6431676725154984</v>
      </c>
      <c r="D19" s="4">
        <f>Results!E17</f>
        <v>5</v>
      </c>
      <c r="E19" s="10">
        <f t="shared" si="0"/>
        <v>1.4402735029065927</v>
      </c>
      <c r="F19" s="10">
        <f t="shared" si="1"/>
        <v>-2.6402735029065925</v>
      </c>
      <c r="G19" s="10">
        <f t="shared" si="2"/>
        <v>0.24027350290659277</v>
      </c>
    </row>
    <row r="20" spans="1:7">
      <c r="A20" s="12">
        <v>16</v>
      </c>
      <c r="B20" s="10">
        <f>Results!B18</f>
        <v>2</v>
      </c>
      <c r="C20" s="10">
        <f>Results!D18</f>
        <v>0.70710678118654757</v>
      </c>
      <c r="D20" s="4">
        <f>Results!E18</f>
        <v>5</v>
      </c>
      <c r="E20" s="10">
        <f t="shared" si="0"/>
        <v>0.61979503230456146</v>
      </c>
      <c r="F20" s="10">
        <f t="shared" si="1"/>
        <v>1.3802049676954384</v>
      </c>
      <c r="G20" s="10">
        <f t="shared" si="2"/>
        <v>2.6197950323045616</v>
      </c>
    </row>
    <row r="21" spans="1:7">
      <c r="A21" s="12">
        <v>17</v>
      </c>
      <c r="B21" s="10">
        <f>Results!B19</f>
        <v>2.4</v>
      </c>
      <c r="C21" s="10">
        <f>Results!D19</f>
        <v>0.89442719099991574</v>
      </c>
      <c r="D21" s="4">
        <f>Results!E19</f>
        <v>5</v>
      </c>
      <c r="E21" s="10">
        <f t="shared" si="0"/>
        <v>0.78398559381602129</v>
      </c>
      <c r="F21" s="10">
        <f t="shared" si="1"/>
        <v>1.6160144061839787</v>
      </c>
      <c r="G21" s="10">
        <f t="shared" si="2"/>
        <v>3.1839855938160211</v>
      </c>
    </row>
    <row r="22" spans="1:7">
      <c r="A22" s="12">
        <v>18</v>
      </c>
      <c r="B22" s="10">
        <f>Results!B20</f>
        <v>1.8</v>
      </c>
      <c r="C22" s="10">
        <f>Results!D20</f>
        <v>0.44721359549995815</v>
      </c>
      <c r="D22" s="4">
        <f>Results!E20</f>
        <v>5</v>
      </c>
      <c r="E22" s="10">
        <f t="shared" si="0"/>
        <v>0.39199279690801092</v>
      </c>
      <c r="F22" s="10">
        <f t="shared" si="1"/>
        <v>1.408007203091989</v>
      </c>
      <c r="G22" s="10">
        <f t="shared" si="2"/>
        <v>2.1919927969080111</v>
      </c>
    </row>
    <row r="23" spans="1:7">
      <c r="A23" s="12">
        <v>19</v>
      </c>
      <c r="B23" s="10">
        <f>Results!B21</f>
        <v>2.2000000000000002</v>
      </c>
      <c r="C23" s="10">
        <f>Results!D21</f>
        <v>1.3038404810405297</v>
      </c>
      <c r="D23" s="4">
        <f>Results!E21</f>
        <v>5</v>
      </c>
      <c r="E23" s="10">
        <f t="shared" si="0"/>
        <v>1.142845570948237</v>
      </c>
      <c r="F23" s="10">
        <f t="shared" si="1"/>
        <v>1.0571544290517632</v>
      </c>
      <c r="G23" s="10">
        <f t="shared" si="2"/>
        <v>3.3428455709482372</v>
      </c>
    </row>
    <row r="24" spans="1:7">
      <c r="A24" s="12">
        <v>20</v>
      </c>
      <c r="B24" s="10">
        <f>Results!B22</f>
        <v>2.6</v>
      </c>
      <c r="C24" s="10">
        <f>Results!D22</f>
        <v>0.54772255750516674</v>
      </c>
      <c r="D24" s="4">
        <f>Results!E22</f>
        <v>5</v>
      </c>
      <c r="E24" s="10">
        <f t="shared" si="0"/>
        <v>0.48009116763553139</v>
      </c>
      <c r="F24" s="10">
        <f t="shared" si="1"/>
        <v>2.1199088323644686</v>
      </c>
      <c r="G24" s="10">
        <f t="shared" si="2"/>
        <v>3.0800911676355316</v>
      </c>
    </row>
    <row r="25" spans="1:7">
      <c r="A25" s="12">
        <v>21</v>
      </c>
      <c r="B25" s="10">
        <f>Results!B23</f>
        <v>1.8</v>
      </c>
      <c r="C25" s="10">
        <f>Results!D23</f>
        <v>0.83666002653407567</v>
      </c>
      <c r="D25" s="4">
        <f>Results!E23</f>
        <v>5</v>
      </c>
      <c r="E25" s="10">
        <f t="shared" ref="E25:E30" si="6">CONFIDENCE(0.05, C25, D25)</f>
        <v>0.7333513720565179</v>
      </c>
      <c r="F25" s="10">
        <f t="shared" ref="F25:F30" si="7">B25-E25</f>
        <v>1.0666486279434821</v>
      </c>
      <c r="G25" s="10">
        <f t="shared" ref="G25:G30" si="8">B25+E25</f>
        <v>2.5333513720565177</v>
      </c>
    </row>
    <row r="26" spans="1:7">
      <c r="A26" s="12">
        <v>22</v>
      </c>
      <c r="B26" s="10">
        <f>Results!B24</f>
        <v>2.2000000000000002</v>
      </c>
      <c r="C26" s="10">
        <f>Results!D24</f>
        <v>0.83666002653407567</v>
      </c>
      <c r="D26" s="4">
        <f>Results!E24</f>
        <v>5</v>
      </c>
      <c r="E26" s="10">
        <f t="shared" si="6"/>
        <v>0.7333513720565179</v>
      </c>
      <c r="F26" s="10">
        <f t="shared" si="7"/>
        <v>1.4666486279434823</v>
      </c>
      <c r="G26" s="10">
        <f t="shared" si="8"/>
        <v>2.9333513720565181</v>
      </c>
    </row>
    <row r="27" spans="1:7">
      <c r="A27" s="12">
        <v>23</v>
      </c>
      <c r="B27" s="10">
        <f>Results!B25</f>
        <v>2</v>
      </c>
      <c r="C27" s="10">
        <f>Results!D25</f>
        <v>1</v>
      </c>
      <c r="D27" s="4">
        <f>Results!E25</f>
        <v>5</v>
      </c>
      <c r="E27" s="10">
        <f t="shared" si="6"/>
        <v>0.8765225405765813</v>
      </c>
      <c r="F27" s="10">
        <f t="shared" si="7"/>
        <v>1.1234774594234187</v>
      </c>
      <c r="G27" s="10">
        <f t="shared" si="8"/>
        <v>2.8765225405765813</v>
      </c>
    </row>
    <row r="28" spans="1:7">
      <c r="A28" s="12">
        <v>24</v>
      </c>
      <c r="B28" s="10">
        <f>Results!B26</f>
        <v>2</v>
      </c>
      <c r="C28" s="10">
        <f>Results!D26</f>
        <v>1.2247448713915889</v>
      </c>
      <c r="D28" s="4">
        <f>Results!E26</f>
        <v>5</v>
      </c>
      <c r="E28" s="10">
        <f t="shared" si="6"/>
        <v>1.0735164862302939</v>
      </c>
      <c r="F28" s="10">
        <f t="shared" si="7"/>
        <v>0.92648351376970606</v>
      </c>
      <c r="G28" s="10">
        <f t="shared" si="8"/>
        <v>3.0735164862302939</v>
      </c>
    </row>
    <row r="29" spans="1:7">
      <c r="A29" s="12">
        <v>25</v>
      </c>
      <c r="B29" s="10">
        <f>Results!B27</f>
        <v>2.2000000000000002</v>
      </c>
      <c r="C29" s="10">
        <f>Results!D27</f>
        <v>0.83666002653407567</v>
      </c>
      <c r="D29" s="4">
        <f>Results!E27</f>
        <v>5</v>
      </c>
      <c r="E29" s="10">
        <f t="shared" si="6"/>
        <v>0.7333513720565179</v>
      </c>
      <c r="F29" s="10">
        <f t="shared" si="7"/>
        <v>1.4666486279434823</v>
      </c>
      <c r="G29" s="10">
        <f t="shared" si="8"/>
        <v>2.9333513720565181</v>
      </c>
    </row>
    <row r="30" spans="1:7">
      <c r="A30" s="12">
        <v>26</v>
      </c>
      <c r="B30" s="10">
        <f>Results!B28</f>
        <v>-1.4</v>
      </c>
      <c r="C30" s="10">
        <f>Results!D28</f>
        <v>1.51657508881031</v>
      </c>
      <c r="D30" s="4">
        <f>Results!E28</f>
        <v>5</v>
      </c>
      <c r="E30" s="10">
        <f t="shared" si="6"/>
        <v>1.3293122498191672</v>
      </c>
      <c r="F30" s="10">
        <f t="shared" si="7"/>
        <v>-2.7293122498191673</v>
      </c>
      <c r="G30" s="10">
        <f t="shared" si="8"/>
        <v>-7.0687750180832731E-2</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O13" sqref="O13"/>
    </sheetView>
  </sheetViews>
  <sheetFormatPr baseColWidth="10" defaultColWidth="8.83203125" defaultRowHeight="15"/>
  <cols>
    <col min="2" max="2" width="39.83203125" customWidth="1"/>
    <col min="3" max="3" width="8.83203125" customWidth="1"/>
    <col min="10" max="10" width="18" customWidth="1"/>
    <col min="11" max="11" width="5.33203125" customWidth="1"/>
  </cols>
  <sheetData>
    <row r="1" spans="1:11" ht="82.25" customHeight="1">
      <c r="A1" s="158" t="s">
        <v>1283</v>
      </c>
      <c r="B1" s="152"/>
      <c r="C1" s="152"/>
      <c r="D1" s="152"/>
      <c r="E1" s="152"/>
      <c r="F1" s="152"/>
      <c r="G1" s="152"/>
      <c r="H1" s="152"/>
      <c r="I1" s="152"/>
      <c r="J1" s="152"/>
      <c r="K1" s="152"/>
    </row>
    <row r="2" spans="1:11">
      <c r="A2" s="74" t="s">
        <v>1289</v>
      </c>
      <c r="B2" s="75" t="s">
        <v>2</v>
      </c>
      <c r="C2" s="76">
        <v>1</v>
      </c>
      <c r="D2" s="78">
        <v>2</v>
      </c>
      <c r="E2" s="78">
        <v>3</v>
      </c>
      <c r="F2" s="78">
        <v>4</v>
      </c>
      <c r="G2" s="78">
        <v>5</v>
      </c>
      <c r="H2" s="78">
        <v>6</v>
      </c>
      <c r="I2" s="78">
        <v>7</v>
      </c>
      <c r="J2" s="57"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v>
      </c>
      <c r="H3" s="1">
        <f>COUNTIF(DT!A4:A1004,"2")</f>
        <v>4</v>
      </c>
      <c r="I3" s="1">
        <f>COUNTIF(DT!A4:A1004,"3")</f>
        <v>0</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4</v>
      </c>
      <c r="I4" s="1">
        <f>COUNTIF(DT!B4:B1004,"3")</f>
        <v>1</v>
      </c>
      <c r="J4" s="23" t="str">
        <f>Results!H4</f>
        <v>Perspicuity</v>
      </c>
    </row>
    <row r="5" spans="1:11">
      <c r="A5" s="2">
        <v>3</v>
      </c>
      <c r="B5" s="1" t="str">
        <f>_xlfn.CONCAT(Results!G5,"/",Results!F5)</f>
        <v>dull/creative</v>
      </c>
      <c r="C5" s="1">
        <f>COUNTIF(DT!C4:C1004,"-3")</f>
        <v>0</v>
      </c>
      <c r="D5" s="1">
        <f>COUNTIF(DT!C4:C1004,"-2")</f>
        <v>0</v>
      </c>
      <c r="E5" s="1">
        <f>COUNTIF(DT!C4:C1004,"-1")</f>
        <v>1</v>
      </c>
      <c r="F5" s="1">
        <f>COUNTIF(DT!C4:C1004,"0")</f>
        <v>2</v>
      </c>
      <c r="G5" s="1">
        <f>COUNTIF(DT!C4:C1004,"1")</f>
        <v>1</v>
      </c>
      <c r="H5" s="1">
        <f>COUNTIF(DT!C4:C1004,"2")</f>
        <v>0</v>
      </c>
      <c r="I5" s="1">
        <f>COUNTIF(DT!C4:C1004,"3")</f>
        <v>1</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0</v>
      </c>
      <c r="I6" s="1">
        <f>COUNTIF(DT!D4:D1004,"3")</f>
        <v>5</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0</v>
      </c>
      <c r="H7" s="1">
        <f>COUNTIF(DT!E4:E1004,"2")</f>
        <v>4</v>
      </c>
      <c r="I7" s="1">
        <f>COUNTIF(DT!E4:E1004,"3")</f>
        <v>1</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3</v>
      </c>
      <c r="G8" s="1">
        <f>COUNTIF(DT!F4:F1004,"1")</f>
        <v>1</v>
      </c>
      <c r="H8" s="1">
        <f>COUNTIF(DT!F4:F1004,"2")</f>
        <v>0</v>
      </c>
      <c r="I8" s="1">
        <f>COUNTIF(DT!F4:F1004,"3")</f>
        <v>1</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2</v>
      </c>
      <c r="H9" s="1">
        <f>COUNTIF(DT!G4:G1004,"2")</f>
        <v>2</v>
      </c>
      <c r="I9" s="1">
        <f>COUNTIF(DT!G4:G1004,"3")</f>
        <v>1</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0</v>
      </c>
      <c r="G10" s="1">
        <f>COUNTIF(DT!H4:H1004,"1")</f>
        <v>2</v>
      </c>
      <c r="H10" s="1">
        <f>COUNTIF(DT!H4:H1004,"2")</f>
        <v>0</v>
      </c>
      <c r="I10" s="1">
        <f>COUNTIF(DT!H4:H1004,"3")</f>
        <v>3</v>
      </c>
      <c r="J10" s="23" t="str">
        <f>Results!H10</f>
        <v>Dependability</v>
      </c>
    </row>
    <row r="11" spans="1:11">
      <c r="A11" s="2">
        <v>9</v>
      </c>
      <c r="B11" s="1" t="str">
        <f>_xlfn.CONCAT(Results!G11,"/",Results!F11)</f>
        <v>slow/fast</v>
      </c>
      <c r="C11" s="1">
        <f>COUNTIF(DT!I4:I1004,"-3")</f>
        <v>0</v>
      </c>
      <c r="D11" s="1">
        <f>COUNTIF(DT!I4:I1004,"-2")</f>
        <v>0</v>
      </c>
      <c r="E11" s="1">
        <f>COUNTIF(DT!I4:I1004,"-1")</f>
        <v>0</v>
      </c>
      <c r="F11" s="1">
        <f>COUNTIF(DT!I4:I1004,"0")</f>
        <v>1</v>
      </c>
      <c r="G11" s="1">
        <f>COUNTIF(DT!I4:I1004,"1")</f>
        <v>0</v>
      </c>
      <c r="H11" s="1">
        <f>COUNTIF(DT!I4:I1004,"2")</f>
        <v>1</v>
      </c>
      <c r="I11" s="1">
        <f>COUNTIF(DT!I4:I1004,"3")</f>
        <v>3</v>
      </c>
      <c r="J11" s="23" t="str">
        <f>Results!H11</f>
        <v>Efficiency</v>
      </c>
    </row>
    <row r="12" spans="1:11">
      <c r="A12" s="2">
        <v>10</v>
      </c>
      <c r="B12" s="1" t="str">
        <f>_xlfn.CONCAT(Results!G12,"/",Results!F12)</f>
        <v>conventional/inventive</v>
      </c>
      <c r="C12" s="1">
        <f>COUNTIF(DT!J4:J1004,"-3")</f>
        <v>1</v>
      </c>
      <c r="D12" s="1">
        <f>COUNTIF(DT!J4:J1004,"-2")</f>
        <v>2</v>
      </c>
      <c r="E12" s="1">
        <f>COUNTIF(DT!J4:J1004,"-1")</f>
        <v>1</v>
      </c>
      <c r="F12" s="1">
        <f>COUNTIF(DT!J4:J1004,"0")</f>
        <v>0</v>
      </c>
      <c r="G12" s="1">
        <f>COUNTIF(DT!J4:J1004,"1")</f>
        <v>1</v>
      </c>
      <c r="H12" s="1">
        <f>COUNTIF(DT!J4:J1004,"2")</f>
        <v>0</v>
      </c>
      <c r="I12" s="1">
        <f>COUNTIF(DT!J4:J1004,"3")</f>
        <v>0</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3</v>
      </c>
      <c r="I13" s="1">
        <f>COUNTIF(DT!K4:K1004,"3")</f>
        <v>2</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1</v>
      </c>
      <c r="H14" s="1">
        <f>COUNTIF(DT!L4:L1004,"2")</f>
        <v>2</v>
      </c>
      <c r="I14" s="1">
        <f>COUNTIF(DT!L4:L1004,"3")</f>
        <v>2</v>
      </c>
      <c r="J14" s="23" t="str">
        <f>Results!H14</f>
        <v>Attractiveness</v>
      </c>
    </row>
    <row r="15" spans="1:11">
      <c r="A15" s="2">
        <v>13</v>
      </c>
      <c r="B15" s="1" t="str">
        <f>_xlfn.CONCAT(Results!F15,"/",Results!G15)</f>
        <v>complicated/easy</v>
      </c>
      <c r="C15" s="1">
        <f>COUNTIF(DT!M4:M1004,"-3")</f>
        <v>1</v>
      </c>
      <c r="D15" s="1">
        <f>COUNTIF(DT!M4:M1004,"-2")</f>
        <v>0</v>
      </c>
      <c r="E15" s="1">
        <f>COUNTIF(DT!M4:M1004,"-1")</f>
        <v>0</v>
      </c>
      <c r="F15" s="1">
        <f>COUNTIF(DT!M4:M1004,"0")</f>
        <v>0</v>
      </c>
      <c r="G15" s="1">
        <f>COUNTIF(DT!M4:M1004,"1")</f>
        <v>0</v>
      </c>
      <c r="H15" s="1">
        <f>COUNTIF(DT!M4:M1004,"2")</f>
        <v>3</v>
      </c>
      <c r="I15" s="1">
        <f>COUNTIF(DT!M4:M1004,"3")</f>
        <v>1</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2</v>
      </c>
      <c r="H16" s="1">
        <f>COUNTIF(DT!N4:N1004,"2")</f>
        <v>1</v>
      </c>
      <c r="I16" s="1">
        <f>COUNTIF(DT!N4:N1004,"3")</f>
        <v>2</v>
      </c>
      <c r="J16" s="23" t="str">
        <f>Results!H16</f>
        <v>Attractiveness</v>
      </c>
    </row>
    <row r="17" spans="1:10">
      <c r="A17" s="2">
        <v>15</v>
      </c>
      <c r="B17" s="1" t="str">
        <f>_xlfn.CONCAT(Results!F17,"/",Results!G17)</f>
        <v>usual/leading edge</v>
      </c>
      <c r="C17" s="1">
        <f>COUNTIF(DT!O4:O1004,"-3")</f>
        <v>1</v>
      </c>
      <c r="D17" s="1">
        <f>COUNTIF(DT!O4:O1004,"-2")</f>
        <v>2</v>
      </c>
      <c r="E17" s="1">
        <f>COUNTIF(DT!O4:O1004,"-1")</f>
        <v>0</v>
      </c>
      <c r="F17" s="1">
        <f>COUNTIF(DT!O4:O1004,"0")</f>
        <v>1</v>
      </c>
      <c r="G17" s="1">
        <f>COUNTIF(DT!O4:O1004,"1")</f>
        <v>1</v>
      </c>
      <c r="H17" s="1">
        <f>COUNTIF(DT!O4:O1004,"2")</f>
        <v>0</v>
      </c>
      <c r="I17" s="1">
        <f>COUNTIF(DT!O4:O1004,"3")</f>
        <v>0</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1</v>
      </c>
      <c r="H18" s="1">
        <f>COUNTIF(DT!P4:P1004,"2")</f>
        <v>3</v>
      </c>
      <c r="I18" s="1">
        <f>COUNTIF(DT!P4:P1004,"3")</f>
        <v>1</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1</v>
      </c>
      <c r="H19" s="1">
        <f>COUNTIF(DT!Q4:Q1004,"2")</f>
        <v>1</v>
      </c>
      <c r="I19" s="1">
        <f>COUNTIF(DT!Q4:Q1004,"3")</f>
        <v>3</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1</v>
      </c>
      <c r="H20" s="1">
        <f>COUNTIF(DT!R4:R1004,"2")</f>
        <v>4</v>
      </c>
      <c r="I20" s="1">
        <f>COUNTIF(DT!R4:R1004,"3")</f>
        <v>0</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1</v>
      </c>
      <c r="G21" s="1">
        <f>COUNTIF(DT!S4:S1004,"1")</f>
        <v>0</v>
      </c>
      <c r="H21" s="1">
        <f>COUNTIF(DT!S4:S1004,"2")</f>
        <v>1</v>
      </c>
      <c r="I21" s="1">
        <f>COUNTIF(DT!S4:S1004,"3")</f>
        <v>3</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2</v>
      </c>
      <c r="I22" s="1">
        <f>COUNTIF(DT!T4:T1004,"3")</f>
        <v>3</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2</v>
      </c>
      <c r="H23" s="1">
        <f>COUNTIF(DT!U4:U1004,"2")</f>
        <v>2</v>
      </c>
      <c r="I23" s="1">
        <f>COUNTIF(DT!U4:U1004,"3")</f>
        <v>1</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1</v>
      </c>
      <c r="H24" s="1">
        <f>COUNTIF(DT!V4:V1004,"2")</f>
        <v>2</v>
      </c>
      <c r="I24" s="1">
        <f>COUNTIF(DT!V4:V1004,"3")</f>
        <v>2</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2</v>
      </c>
      <c r="H25" s="1">
        <f>COUNTIF(DT!W4:W1004,"2")</f>
        <v>1</v>
      </c>
      <c r="I25" s="1">
        <f>COUNTIF(DT!W4:W1004,"3")</f>
        <v>2</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1</v>
      </c>
      <c r="G26" s="1">
        <f>COUNTIF(DT!X4:X1004,"1")</f>
        <v>0</v>
      </c>
      <c r="H26" s="1">
        <f>COUNTIF(DT!X4:X1004,"2")</f>
        <v>2</v>
      </c>
      <c r="I26" s="1">
        <f>COUNTIF(DT!X4:X1004,"3")</f>
        <v>2</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1</v>
      </c>
      <c r="H27" s="1">
        <f>COUNTIF(DT!Y4:Y1004,"2")</f>
        <v>2</v>
      </c>
      <c r="I27" s="1">
        <f>COUNTIF(DT!Y4:Y1004,"3")</f>
        <v>2</v>
      </c>
      <c r="J27" s="23" t="str">
        <f>Results!H27</f>
        <v>Attractiveness</v>
      </c>
    </row>
    <row r="28" spans="1:10">
      <c r="A28" s="2">
        <v>26</v>
      </c>
      <c r="B28" s="1" t="str">
        <f>_xlfn.CONCAT(Results!F28,"/",Results!G28)</f>
        <v>conservative/innovative</v>
      </c>
      <c r="C28" s="1">
        <f>COUNTIF(DT!Z4:Z1004,"-3")</f>
        <v>1</v>
      </c>
      <c r="D28" s="1">
        <f>COUNTIF(DT!Z4:Z1004,"-2")</f>
        <v>2</v>
      </c>
      <c r="E28" s="1">
        <f>COUNTIF(DT!Z4:Z1004,"-1")</f>
        <v>1</v>
      </c>
      <c r="F28" s="1">
        <f>COUNTIF(DT!Z4:Z1004,"0")</f>
        <v>0</v>
      </c>
      <c r="G28" s="1">
        <f>COUNTIF(DT!Z4:Z1004,"1")</f>
        <v>1</v>
      </c>
      <c r="H28" s="1">
        <f>COUNTIF(DT!Z4:Z1004,"2")</f>
        <v>0</v>
      </c>
      <c r="I28" s="1">
        <f>COUNTIF(DT!Z4:Z1004,"3")</f>
        <v>0</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N17" sqref="N17"/>
    </sheetView>
  </sheetViews>
  <sheetFormatPr baseColWidth="10" defaultColWidth="9.1640625" defaultRowHeight="15"/>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39" t="s">
        <v>1278</v>
      </c>
      <c r="B1" s="159"/>
      <c r="C1" s="159"/>
      <c r="D1" s="159"/>
      <c r="E1" s="159"/>
      <c r="F1" s="159"/>
      <c r="G1" s="159"/>
      <c r="H1" s="159"/>
      <c r="I1" s="159"/>
      <c r="J1" s="159"/>
      <c r="K1" s="159"/>
      <c r="L1" s="159"/>
      <c r="M1" s="159"/>
      <c r="N1" s="159"/>
      <c r="O1" s="159"/>
      <c r="P1" s="159"/>
      <c r="Q1" s="159"/>
      <c r="R1" s="159"/>
    </row>
    <row r="2" spans="1:18" ht="18.75" customHeight="1">
      <c r="A2" s="43"/>
      <c r="B2" s="44"/>
      <c r="C2" s="44"/>
      <c r="D2" s="44"/>
      <c r="E2" s="44"/>
      <c r="F2" s="44"/>
      <c r="G2" s="44"/>
      <c r="H2" s="44"/>
      <c r="I2" s="44"/>
      <c r="J2" s="44"/>
      <c r="K2" s="44"/>
      <c r="L2" s="44"/>
      <c r="M2" s="44"/>
      <c r="N2" s="44"/>
      <c r="O2" s="44"/>
      <c r="P2" s="44"/>
      <c r="Q2" s="44"/>
      <c r="R2" s="44"/>
    </row>
    <row r="3" spans="1:18" ht="173" customHeight="1">
      <c r="A3" s="160" t="s">
        <v>1464</v>
      </c>
      <c r="B3" s="158"/>
      <c r="C3" s="158"/>
      <c r="D3" s="158"/>
      <c r="E3" s="158"/>
      <c r="F3" s="158"/>
      <c r="G3" s="158"/>
      <c r="H3" s="158"/>
      <c r="I3" s="158"/>
      <c r="J3" s="158"/>
      <c r="K3" s="158"/>
      <c r="L3" s="158"/>
      <c r="M3" s="158"/>
      <c r="N3" s="158"/>
      <c r="O3" s="158"/>
      <c r="P3" s="158"/>
      <c r="Q3" s="158"/>
      <c r="R3" s="44"/>
    </row>
    <row r="5" spans="1:18">
      <c r="A5" s="143" t="str">
        <f>VLOOKUP(Read_First!B5,Items!A1:BI50,54,FALSE)</f>
        <v>Attractiveness</v>
      </c>
      <c r="B5" s="143"/>
      <c r="D5" s="147" t="str">
        <f>VLOOKUP(Read_First!B5,Items!A1:BI50,55,FALSE)</f>
        <v>Perspicuity</v>
      </c>
      <c r="E5" s="147"/>
      <c r="G5" s="147" t="str">
        <f>VLOOKUP(Read_First!B5,Items!A1:BI50,56,FALSE)</f>
        <v>Efficiency</v>
      </c>
      <c r="H5" s="147"/>
      <c r="J5" s="147" t="str">
        <f>VLOOKUP(Read_First!B5,Items!A1:BI50,57,FALSE)</f>
        <v>Dependability</v>
      </c>
      <c r="K5" s="147"/>
      <c r="M5" s="147" t="str">
        <f>VLOOKUP(Read_First!B5,Items!A1:BI50,58,FALSE)</f>
        <v>Stimulation</v>
      </c>
      <c r="N5" s="147"/>
      <c r="P5" s="147" t="str">
        <f>VLOOKUP(Read_First!B5,Items!A1:BI50,59,FALSE)</f>
        <v>Novelty</v>
      </c>
      <c r="Q5" s="147"/>
    </row>
    <row r="6" spans="1:18">
      <c r="A6" s="107" t="s">
        <v>0</v>
      </c>
      <c r="B6" s="108" t="s">
        <v>115</v>
      </c>
      <c r="D6" s="107" t="s">
        <v>0</v>
      </c>
      <c r="E6" s="109" t="s">
        <v>115</v>
      </c>
      <c r="G6" s="103" t="s">
        <v>0</v>
      </c>
      <c r="H6" s="109" t="s">
        <v>115</v>
      </c>
      <c r="J6" s="105" t="s">
        <v>0</v>
      </c>
      <c r="K6" s="109" t="s">
        <v>115</v>
      </c>
      <c r="M6" s="107" t="s">
        <v>0</v>
      </c>
      <c r="N6" s="109" t="s">
        <v>115</v>
      </c>
      <c r="P6" s="107" t="s">
        <v>0</v>
      </c>
      <c r="Q6" s="109" t="s">
        <v>115</v>
      </c>
    </row>
    <row r="7" spans="1:18">
      <c r="A7" s="80" t="s">
        <v>36</v>
      </c>
      <c r="B7" s="81">
        <f>CORREL(DT!A4:A1004,DT!L4:L1004)</f>
        <v>0.80178372573727308</v>
      </c>
      <c r="D7" s="80" t="s">
        <v>5</v>
      </c>
      <c r="E7" s="81" t="e">
        <f>CORREL(DT!B4:B1004,DT!D4:D1004)</f>
        <v>#DIV/0!</v>
      </c>
      <c r="G7" s="80" t="s">
        <v>11</v>
      </c>
      <c r="H7" s="81">
        <f>CORREL(DT!I4:I1004,DT!T4:T1004)</f>
        <v>-0.21004201260420152</v>
      </c>
      <c r="J7" s="80" t="s">
        <v>17</v>
      </c>
      <c r="K7" s="81">
        <f>CORREL(DT!H4:H1004,DT!K4:K1004)</f>
        <v>0.66666666666666674</v>
      </c>
      <c r="M7" s="80" t="s">
        <v>24</v>
      </c>
      <c r="N7" s="81">
        <f>CORREL(DT!E4:E1004,DT!F4:F1004)</f>
        <v>0.94324221828379862</v>
      </c>
      <c r="P7" s="80" t="s">
        <v>34</v>
      </c>
      <c r="Q7" s="81">
        <f>CORREL(DT!C4:C1004,DT!J4:J1004)</f>
        <v>-0.30434782608695649</v>
      </c>
    </row>
    <row r="8" spans="1:18">
      <c r="A8" s="32" t="s">
        <v>37</v>
      </c>
      <c r="B8" s="33">
        <f>CORREL(DT!A4:A1004,DT!N4:N1004)</f>
        <v>0</v>
      </c>
      <c r="D8" s="32" t="s">
        <v>6</v>
      </c>
      <c r="E8" s="33">
        <f>CORREL(DT!B4:B1004,DT!M4:M1004)</f>
        <v>0.42146361521176229</v>
      </c>
      <c r="G8" s="32" t="s">
        <v>12</v>
      </c>
      <c r="H8" s="33">
        <f>CORREL(DT!I4:I1004,DT!V4:V1004)</f>
        <v>0.18333969940564226</v>
      </c>
      <c r="J8" s="32" t="s">
        <v>18</v>
      </c>
      <c r="K8" s="33">
        <f>CORREL(DT!H4:H1004,DT!Q4:Q1004)</f>
        <v>0.91855865354369171</v>
      </c>
      <c r="M8" s="32" t="s">
        <v>25</v>
      </c>
      <c r="N8" s="33">
        <f>CORREL(DT!E4:E1004,DT!G4:G1004)</f>
        <v>0.80178372573727308</v>
      </c>
      <c r="P8" s="32" t="s">
        <v>33</v>
      </c>
      <c r="Q8" s="33">
        <f>CORREL(DT!C4:C1004,DT!O4:O1004)</f>
        <v>-0.44141479464782046</v>
      </c>
    </row>
    <row r="9" spans="1:18">
      <c r="A9" s="32" t="s">
        <v>38</v>
      </c>
      <c r="B9" s="33">
        <f>CORREL(DT!A4:A1004,DT!P4:P1004)</f>
        <v>0</v>
      </c>
      <c r="D9" s="32" t="s">
        <v>7</v>
      </c>
      <c r="E9" s="33">
        <f>CORREL(DT!B4:B1004,DT!U4:U1004)</f>
        <v>0.13363062095621217</v>
      </c>
      <c r="G9" s="32" t="s">
        <v>13</v>
      </c>
      <c r="H9" s="33">
        <f>CORREL(DT!I4:I1004,DT!W4:W1004)</f>
        <v>0.76696498884737052</v>
      </c>
      <c r="J9" s="32" t="s">
        <v>19</v>
      </c>
      <c r="K9" s="33">
        <f>CORREL(DT!H4:H1004,DT!S4:S1004)</f>
        <v>0.84016805041680587</v>
      </c>
      <c r="M9" s="32" t="s">
        <v>26</v>
      </c>
      <c r="N9" s="33">
        <f>CORREL(DT!E4:E1004,DT!R4:R1004)</f>
        <v>0.24999999999999994</v>
      </c>
      <c r="P9" s="32" t="s">
        <v>32</v>
      </c>
      <c r="Q9" s="33">
        <f>CORREL(DT!C4:C1004,DT!Z4:Z1004)</f>
        <v>-0.30434782608695649</v>
      </c>
    </row>
    <row r="10" spans="1:18">
      <c r="A10" s="32" t="s">
        <v>39</v>
      </c>
      <c r="B10" s="33">
        <f>CORREL(DT!A4:A1004,DT!X4:X1004)</f>
        <v>0.91287092917527679</v>
      </c>
      <c r="D10" s="32" t="s">
        <v>8</v>
      </c>
      <c r="E10" s="33" t="e">
        <f>CORREL(DT!D4:D1004,DT!M4:M1004)</f>
        <v>#DIV/0!</v>
      </c>
      <c r="G10" s="32" t="s">
        <v>14</v>
      </c>
      <c r="H10" s="33">
        <f>CORREL(DT!T4:T1004,DT!V4:V1004)</f>
        <v>-0.32732683535398871</v>
      </c>
      <c r="J10" s="32" t="s">
        <v>20</v>
      </c>
      <c r="K10" s="33">
        <f>CORREL(DT!K4:K1004,DT!Q4:Q1004)</f>
        <v>0.61237243569579447</v>
      </c>
      <c r="M10" s="32" t="s">
        <v>27</v>
      </c>
      <c r="N10" s="33">
        <f>CORREL(DT!F4:F1004,DT!G4:G1004)</f>
        <v>0.64168894791974773</v>
      </c>
      <c r="P10" s="32" t="s">
        <v>31</v>
      </c>
      <c r="Q10" s="33">
        <f>CORREL(DT!J4:J1004,DT!O4:O1004)</f>
        <v>0.96308682468615381</v>
      </c>
    </row>
    <row r="11" spans="1:18">
      <c r="A11" s="32" t="s">
        <v>40</v>
      </c>
      <c r="B11" s="33">
        <f>CORREL(DT!A4:A1004,DT!Y4:Y1004)</f>
        <v>0.13363062095621217</v>
      </c>
      <c r="D11" s="32" t="s">
        <v>9</v>
      </c>
      <c r="E11" s="33" t="e">
        <f>CORREL(DT!D4:D1004,DT!U4:U1004)</f>
        <v>#DIV/0!</v>
      </c>
      <c r="G11" s="32" t="s">
        <v>15</v>
      </c>
      <c r="H11" s="33">
        <f>CORREL(DT!T4:T1004,DT!W4:W1004)</f>
        <v>0</v>
      </c>
      <c r="J11" s="32" t="s">
        <v>21</v>
      </c>
      <c r="K11" s="33">
        <f>CORREL(DT!K4:K1004,DT!S4:S1004)</f>
        <v>0.56011203361120399</v>
      </c>
      <c r="M11" s="32" t="s">
        <v>28</v>
      </c>
      <c r="N11" s="33">
        <f>CORREL(DT!F4:F1004,DT!R4:R1004)</f>
        <v>-8.5749292571254396E-2</v>
      </c>
      <c r="P11" s="32" t="s">
        <v>30</v>
      </c>
      <c r="Q11" s="33">
        <f>CORREL(DT!J4:J1004,DT!Z4:Z1004)</f>
        <v>0.99999999999999989</v>
      </c>
    </row>
    <row r="12" spans="1:18">
      <c r="A12" s="32" t="s">
        <v>41</v>
      </c>
      <c r="B12" s="33">
        <f>CORREL(DT!L4:L1004,DT!N4:N1004)</f>
        <v>0.597614304667197</v>
      </c>
      <c r="D12" s="32" t="s">
        <v>10</v>
      </c>
      <c r="E12" s="33">
        <f>CORREL(DT!M4:M1004,DT!U4:U1004)</f>
        <v>-0.7259079527665504</v>
      </c>
      <c r="G12" s="32" t="s">
        <v>16</v>
      </c>
      <c r="H12" s="33">
        <f>CORREL(DT!V4:V1004,DT!W4:W1004)</f>
        <v>0.597614304667197</v>
      </c>
      <c r="J12" s="32" t="s">
        <v>22</v>
      </c>
      <c r="K12" s="33">
        <f>CORREL(DT!Q4:Q1004,DT!S4:S1004)</f>
        <v>0.98611686456942582</v>
      </c>
      <c r="M12" s="32" t="s">
        <v>23</v>
      </c>
      <c r="N12" s="33">
        <f>CORREL(DT!G4:G1004,DT!R4:R1004)</f>
        <v>0.53452248382484879</v>
      </c>
      <c r="P12" s="32" t="s">
        <v>29</v>
      </c>
      <c r="Q12" s="33">
        <f>CORREL(DT!O4:O1004,DT!Z4:Z1004)</f>
        <v>0.96308682468615381</v>
      </c>
    </row>
    <row r="13" spans="1:18">
      <c r="A13" s="32" t="s">
        <v>42</v>
      </c>
      <c r="B13" s="33">
        <f>CORREL(DT!L4:L1004,DT!P4:P1004)</f>
        <v>0.42257712736425834</v>
      </c>
      <c r="D13" s="34" t="s">
        <v>826</v>
      </c>
      <c r="E13" s="33" t="e">
        <f>AVERAGE(E7:E12)</f>
        <v>#DIV/0!</v>
      </c>
      <c r="G13" s="34" t="s">
        <v>826</v>
      </c>
      <c r="H13" s="33">
        <f>AVERAGE(H7:H12)</f>
        <v>0.16842502416033658</v>
      </c>
      <c r="J13" s="34" t="s">
        <v>826</v>
      </c>
      <c r="K13" s="33">
        <f>AVERAGE(K7:K12)</f>
        <v>0.76399911741726478</v>
      </c>
      <c r="M13" s="34" t="s">
        <v>826</v>
      </c>
      <c r="N13" s="33">
        <f>AVERAGE(N7:N12)</f>
        <v>0.5142480138657356</v>
      </c>
      <c r="P13" s="34" t="s">
        <v>826</v>
      </c>
      <c r="Q13" s="33">
        <f>AVERAGE(Q7:Q12)</f>
        <v>0.31267720042509567</v>
      </c>
    </row>
    <row r="14" spans="1:18">
      <c r="A14" s="32" t="s">
        <v>43</v>
      </c>
      <c r="B14" s="33">
        <f>CORREL(DT!L4:L1004,DT!X4:X1004)</f>
        <v>0.97590007294853343</v>
      </c>
      <c r="C14" s="7"/>
      <c r="D14" s="45" t="s">
        <v>4</v>
      </c>
      <c r="E14" s="46" t="e">
        <f>(4*E13)/(1+(3*E13))</f>
        <v>#DIV/0!</v>
      </c>
      <c r="F14" s="47"/>
      <c r="G14" s="45" t="s">
        <v>4</v>
      </c>
      <c r="H14" s="46">
        <f>(4*H13)/(1+(3*H13))</f>
        <v>0.44755945870474489</v>
      </c>
      <c r="I14" s="47"/>
      <c r="J14" s="45" t="s">
        <v>4</v>
      </c>
      <c r="K14" s="46">
        <f>(4*K13)/(1+(3*K13))</f>
        <v>0.92831073134937192</v>
      </c>
      <c r="L14" s="47"/>
      <c r="M14" s="45" t="s">
        <v>4</v>
      </c>
      <c r="N14" s="46">
        <f>(4*N13)/(1+(3*N13))</f>
        <v>0.80896544119747782</v>
      </c>
      <c r="P14" s="45" t="s">
        <v>4</v>
      </c>
      <c r="Q14" s="46">
        <f>(4*Q13)/(1+(3*Q13))</f>
        <v>0.64535005563241388</v>
      </c>
    </row>
    <row r="15" spans="1:18">
      <c r="A15" s="32" t="s">
        <v>44</v>
      </c>
      <c r="B15" s="33">
        <f>CORREL(DT!L4:L1004,DT!Y4:Y1004)</f>
        <v>0.6428571428571429</v>
      </c>
      <c r="D15" s="164" t="s">
        <v>1463</v>
      </c>
      <c r="E15" s="37" t="e">
        <f>1-EXP(LN(1-E14)+1.96*SQRT(8/(3*(Results!E3-2))))</f>
        <v>#DIV/0!</v>
      </c>
      <c r="G15" s="164" t="s">
        <v>1463</v>
      </c>
      <c r="H15" s="37">
        <f>1-EXP(LN(1-H14)+1.96*SQRT(8/(3*(Results!E3-2))))</f>
        <v>-2.5060717547239282</v>
      </c>
      <c r="J15" s="164" t="s">
        <v>1463</v>
      </c>
      <c r="K15" s="37">
        <f>1-EXP(LN(1-K14)+1.96*SQRT(8/(3*(Results!E3-2))))</f>
        <v>0.54502303660866125</v>
      </c>
      <c r="M15" s="164" t="s">
        <v>1463</v>
      </c>
      <c r="N15" s="37">
        <f>1-EXP(LN(1-N14)+1.96*SQRT(8/(3*(Results!E3-2))))</f>
        <v>-0.21240354522732585</v>
      </c>
      <c r="P15" s="164" t="s">
        <v>1463</v>
      </c>
      <c r="Q15" s="37">
        <f>1-EXP(LN(1-Q14)+1.96*SQRT(8/(3*(Results!E3-2))))</f>
        <v>-1.2507909174193799</v>
      </c>
    </row>
    <row r="16" spans="1:18">
      <c r="A16" s="32" t="s">
        <v>45</v>
      </c>
      <c r="B16" s="33">
        <f>CORREL(DT!N4:N1004,DT!P4:P1004)</f>
        <v>0.70710678118654757</v>
      </c>
      <c r="D16" s="165"/>
      <c r="E16" s="37" t="e">
        <f>1-EXP(LN(1-E14)-1.96*SQRT(8/(3*(Results!E3-2))))</f>
        <v>#DIV/0!</v>
      </c>
      <c r="G16" s="165"/>
      <c r="H16" s="37">
        <f>1-EXP(LN(1-H14)-1.96*SQRT(8/(3*(Results!E3-2))))</f>
        <v>0.91295370630809425</v>
      </c>
      <c r="J16" s="165"/>
      <c r="K16" s="37">
        <f>1-EXP(LN(1-K14)-1.96*SQRT(8/(3*(Results!E3-2))))</f>
        <v>0.98870415064236683</v>
      </c>
      <c r="M16" s="165"/>
      <c r="N16" s="37">
        <f>1-EXP(LN(1-N14)-1.96*SQRT(8/(3*(Results!E3-2))))</f>
        <v>0.96989929400937902</v>
      </c>
      <c r="P16" s="165"/>
      <c r="Q16" s="37">
        <f>1-EXP(LN(1-Q14)-1.96*SQRT(8/(3*(Results!E3-2))))</f>
        <v>0.9441189396729307</v>
      </c>
    </row>
    <row r="17" spans="1:18">
      <c r="A17" s="32" t="s">
        <v>46</v>
      </c>
      <c r="B17" s="33">
        <f>CORREL(DT!N4:N1004,DT!X4:X1004)</f>
        <v>0.40824829046386307</v>
      </c>
    </row>
    <row r="18" spans="1:18">
      <c r="A18" s="32" t="s">
        <v>47</v>
      </c>
      <c r="B18" s="33">
        <f>CORREL(DT!N4:N1004,DT!Y4:Y1004)</f>
        <v>0.89642145700079534</v>
      </c>
    </row>
    <row r="19" spans="1:18">
      <c r="A19" s="32" t="s">
        <v>48</v>
      </c>
      <c r="B19" s="33">
        <f>CORREL(DT!P4:P1004,DT!X4:X1004)</f>
        <v>0.28867513459481292</v>
      </c>
    </row>
    <row r="20" spans="1:18">
      <c r="A20" s="32" t="s">
        <v>116</v>
      </c>
      <c r="B20" s="33">
        <f>CORREL(DT!P4:P1004,DT!Y4:Y1004)</f>
        <v>0.42257712736425834</v>
      </c>
    </row>
    <row r="21" spans="1:18">
      <c r="A21" s="32" t="s">
        <v>35</v>
      </c>
      <c r="B21" s="33">
        <f>CORREL(DT!X4:X1004,DT!Y4:Y1004)</f>
        <v>0.48795003647426671</v>
      </c>
    </row>
    <row r="22" spans="1:18">
      <c r="A22" s="34" t="s">
        <v>826</v>
      </c>
      <c r="B22" s="33">
        <f>AVERAGE(B7:B21)</f>
        <v>0.5132141833860292</v>
      </c>
    </row>
    <row r="23" spans="1:18">
      <c r="A23" s="45" t="s">
        <v>4</v>
      </c>
      <c r="B23" s="46">
        <f>(6*B22)/(1+(5*B22))</f>
        <v>0.86349519458434654</v>
      </c>
    </row>
    <row r="24" spans="1:18">
      <c r="A24" s="164" t="s">
        <v>1463</v>
      </c>
      <c r="B24" s="37">
        <f>1-EXP(LN(1-B23)+1.96*SQRT(12/(5*(Results!E3-2))))</f>
        <v>0.21204804839720282</v>
      </c>
    </row>
    <row r="25" spans="1:18">
      <c r="A25" s="165"/>
      <c r="B25" s="37">
        <f>1-EXP(LN(1-B23)-1.96*SQRT(12/(5*(Results!E3-2))))</f>
        <v>0.97635190589519794</v>
      </c>
    </row>
    <row r="27" spans="1:18" ht="66.75" customHeight="1">
      <c r="A27" s="161" t="s">
        <v>1279</v>
      </c>
      <c r="B27" s="162"/>
      <c r="C27" s="162"/>
      <c r="D27" s="162"/>
      <c r="E27" s="162"/>
      <c r="F27" s="162"/>
      <c r="G27" s="162"/>
      <c r="H27" s="162"/>
      <c r="I27" s="162"/>
      <c r="J27" s="162"/>
      <c r="K27" s="162"/>
      <c r="L27" s="162"/>
      <c r="M27" s="162"/>
      <c r="N27" s="162"/>
      <c r="O27" s="162"/>
      <c r="P27" s="162"/>
      <c r="Q27" s="162"/>
      <c r="R27" s="162"/>
    </row>
    <row r="29" spans="1:18">
      <c r="A29" s="163" t="str">
        <f>VLOOKUP(Read_First!B5,Items!A1:BI50,54,FALSE)</f>
        <v>Attractiveness</v>
      </c>
      <c r="B29" s="163"/>
      <c r="D29" s="163" t="str">
        <f>VLOOKUP(Read_First!B5,Items!A1:BI50,55,FALSE)</f>
        <v>Perspicuity</v>
      </c>
      <c r="E29" s="163"/>
      <c r="G29" s="163" t="str">
        <f>VLOOKUP(Read_First!B5,Items!A1:BI50,56,FALSE)</f>
        <v>Efficiency</v>
      </c>
      <c r="H29" s="163"/>
      <c r="J29" s="163" t="str">
        <f>VLOOKUP(Read_First!B5,Items!A1:BI50,57,FALSE)</f>
        <v>Dependability</v>
      </c>
      <c r="K29" s="163"/>
      <c r="M29" s="163" t="str">
        <f>VLOOKUP(Read_First!B5,Items!A1:BI5,58,FALSE)</f>
        <v>Stimulation</v>
      </c>
      <c r="N29" s="163"/>
      <c r="P29" s="163" t="str">
        <f>VLOOKUP(Read_First!B5,Items!A1:BI55,59,FALSE)</f>
        <v>Novelty</v>
      </c>
      <c r="Q29" s="163"/>
    </row>
    <row r="30" spans="1:18">
      <c r="A30" s="42" t="s">
        <v>1277</v>
      </c>
      <c r="B30" s="42">
        <f>1-((Results!C3+Results!C14+Results!C16+Results!C18+Results!C26+Results!C27)/(36*(Results!M3)))</f>
        <v>0.71604938271605001</v>
      </c>
      <c r="D30" s="42" t="s">
        <v>1277</v>
      </c>
      <c r="E30" s="42">
        <f>1-((Results!C4+Results!C6+Results!C15+Results!C23)/(16*(Results!M4)))</f>
        <v>-0.40425531914893553</v>
      </c>
      <c r="G30" s="42" t="s">
        <v>1277</v>
      </c>
      <c r="H30" s="42">
        <f>1-((Results!C11+Results!C22+Results!C24+Results!C25)/(16*(Results!M5)))</f>
        <v>0.43076923076923057</v>
      </c>
      <c r="J30" s="42" t="s">
        <v>1277</v>
      </c>
      <c r="K30" s="42">
        <f>1-((Results!C10+Results!C13+Results!C19+Results!C21)/(16*(Results!M6)))</f>
        <v>0.68503937007874027</v>
      </c>
      <c r="M30" s="42" t="s">
        <v>1277</v>
      </c>
      <c r="N30" s="42">
        <f>1-((Results!C7+Results!C8+Results!C9+Results!C20)/(16*(Results!M7)))</f>
        <v>0.55555555555555525</v>
      </c>
      <c r="P30" s="42" t="s">
        <v>1277</v>
      </c>
      <c r="Q30" s="42">
        <f>1-((Results!C5+Results!C12+Results!C17+Results!C28)/(16*(Results!M8)))</f>
        <v>0.48936170212765961</v>
      </c>
    </row>
    <row r="32" spans="1:18">
      <c r="A32" s="83" t="s">
        <v>0</v>
      </c>
      <c r="B32" s="57" t="s">
        <v>1274</v>
      </c>
      <c r="D32" s="83" t="s">
        <v>0</v>
      </c>
      <c r="E32" s="57" t="s">
        <v>1274</v>
      </c>
      <c r="G32" s="83" t="s">
        <v>0</v>
      </c>
      <c r="H32" s="57" t="s">
        <v>1274</v>
      </c>
      <c r="J32" s="83" t="s">
        <v>0</v>
      </c>
      <c r="K32" s="57" t="s">
        <v>1274</v>
      </c>
      <c r="M32" s="83" t="s">
        <v>0</v>
      </c>
      <c r="N32" s="57" t="s">
        <v>1274</v>
      </c>
      <c r="P32" s="79" t="s">
        <v>0</v>
      </c>
      <c r="Q32" s="82" t="s">
        <v>1274</v>
      </c>
    </row>
    <row r="33" spans="1:17">
      <c r="A33" s="32" t="s">
        <v>36</v>
      </c>
      <c r="B33" s="33">
        <f>COVAR(DT!A4:A1004,DT!L4:L1004)^2</f>
        <v>5.7599999999999998E-2</v>
      </c>
      <c r="D33" s="32" t="s">
        <v>5</v>
      </c>
      <c r="E33" s="33">
        <f>_xlfn.COVARIANCE.S(DT!B4:B1004,DT!D4:D1004)^2</f>
        <v>0</v>
      </c>
      <c r="G33" s="32" t="s">
        <v>11</v>
      </c>
      <c r="H33" s="33">
        <f>COVAR(DT!I4:I1004,DT!T4:T1004)^2</f>
        <v>1.4400000000000005E-2</v>
      </c>
      <c r="J33" s="32" t="s">
        <v>17</v>
      </c>
      <c r="K33" s="33">
        <f>COVAR(DT!H4:H1004,DT!K4:K1004)^2</f>
        <v>0.1024</v>
      </c>
      <c r="M33" s="32" t="s">
        <v>24</v>
      </c>
      <c r="N33" s="33">
        <f>COVAR(DT!E4:E1004,DT!F4:F1004)^2</f>
        <v>0.19360000000000005</v>
      </c>
      <c r="P33" s="32" t="s">
        <v>34</v>
      </c>
      <c r="Q33" s="33">
        <f>COVAR(DT!C4:C1004,DT!J4:J1004)^2</f>
        <v>0.31359999999999993</v>
      </c>
    </row>
    <row r="34" spans="1:17">
      <c r="A34" s="32" t="s">
        <v>37</v>
      </c>
      <c r="B34" s="33">
        <f>COVAR(DT!A4:A1004,DT!N4:N1004)^2</f>
        <v>0</v>
      </c>
      <c r="D34" s="32" t="s">
        <v>6</v>
      </c>
      <c r="E34" s="33">
        <f>_xlfn.COVARIANCE.S(DT!B4:B1004,DT!M4:M1004)^2</f>
        <v>0.20249999999999996</v>
      </c>
      <c r="G34" s="32" t="s">
        <v>12</v>
      </c>
      <c r="H34" s="33">
        <f>COVAR(DT!I4:I1004,DT!V4:V1004)^2</f>
        <v>2.5599999999999991E-2</v>
      </c>
      <c r="J34" s="32" t="s">
        <v>18</v>
      </c>
      <c r="K34" s="33">
        <f>COVAR(DT!H4:H1004,DT!Q4:Q1004)^2</f>
        <v>0.51839999999999997</v>
      </c>
      <c r="M34" s="32" t="s">
        <v>25</v>
      </c>
      <c r="N34" s="33">
        <f>COVAR(DT!E4:E1004,DT!G4:G1004)^2</f>
        <v>5.7599999999999998E-2</v>
      </c>
      <c r="P34" s="32" t="s">
        <v>33</v>
      </c>
      <c r="Q34" s="33">
        <f>COVAR(DT!C4:C1004,DT!O4:O1004)^2</f>
        <v>0.7744000000000002</v>
      </c>
    </row>
    <row r="35" spans="1:17">
      <c r="A35" s="32" t="s">
        <v>38</v>
      </c>
      <c r="B35" s="33">
        <f>COVAR(DT!A4:A1004,DT!P4:P1004)^2</f>
        <v>0</v>
      </c>
      <c r="D35" s="32" t="s">
        <v>7</v>
      </c>
      <c r="E35" s="33">
        <f>_xlfn.COVARIANCE.S(DT!B4:B1004,DT!U4:U1004)^2</f>
        <v>2.4999999999999988E-3</v>
      </c>
      <c r="G35" s="32" t="s">
        <v>13</v>
      </c>
      <c r="H35" s="33">
        <f>COVAR(DT!I4:I1004,DT!W4:W1004)^2</f>
        <v>0.64000000000000012</v>
      </c>
      <c r="J35" s="32" t="s">
        <v>19</v>
      </c>
      <c r="K35" s="33">
        <f>COVAR(DT!H4:H1004,DT!S4:S1004)^2</f>
        <v>0.92159999999999997</v>
      </c>
      <c r="M35" s="32" t="s">
        <v>26</v>
      </c>
      <c r="N35" s="33">
        <f>COVAR(DT!E4:E1004,DT!R4:R1004)^2</f>
        <v>1.5999999999999994E-3</v>
      </c>
      <c r="P35" s="32" t="s">
        <v>32</v>
      </c>
      <c r="Q35" s="33">
        <f>COVAR(DT!C4:C1004,DT!Z4:Z1004)^2</f>
        <v>0.31359999999999993</v>
      </c>
    </row>
    <row r="36" spans="1:17">
      <c r="A36" s="32" t="s">
        <v>39</v>
      </c>
      <c r="B36" s="33">
        <f>COVAR(DT!A4:A1004,DT!X4:X1004)^2</f>
        <v>0.16000000000000003</v>
      </c>
      <c r="D36" s="32" t="s">
        <v>8</v>
      </c>
      <c r="E36" s="33">
        <f>_xlfn.COVARIANCE.S(DT!D4:D1004,DT!M4:M1004)^2</f>
        <v>0</v>
      </c>
      <c r="G36" s="32" t="s">
        <v>14</v>
      </c>
      <c r="H36" s="33">
        <f>COVAR(DT!T4:T1004,DT!V4:V1004)^2</f>
        <v>1.4400000000000005E-2</v>
      </c>
      <c r="J36" s="32" t="s">
        <v>20</v>
      </c>
      <c r="K36" s="33">
        <f>COVAR(DT!K4:K1004,DT!Q4:Q1004)^2</f>
        <v>5.7599999999999998E-2</v>
      </c>
      <c r="M36" s="32" t="s">
        <v>27</v>
      </c>
      <c r="N36" s="33">
        <f>COVAR(DT!F4:F1004,DT!G4:G1004)^2</f>
        <v>0.31359999999999993</v>
      </c>
      <c r="P36" s="32" t="s">
        <v>31</v>
      </c>
      <c r="Q36" s="33">
        <f>COVAR(DT!J4:J1004,DT!O4:O1004)^2</f>
        <v>3.6864000000000012</v>
      </c>
    </row>
    <row r="37" spans="1:17">
      <c r="A37" s="32" t="s">
        <v>40</v>
      </c>
      <c r="B37" s="33">
        <f>COVAR(DT!A4:A1004,DT!Y4:Y1004)^2</f>
        <v>1.5999999999999994E-3</v>
      </c>
      <c r="D37" s="32" t="s">
        <v>9</v>
      </c>
      <c r="E37" s="33">
        <f>_xlfn.COVARIANCE.S(DT!D4:D1004,DT!U4:U1004)^2</f>
        <v>0</v>
      </c>
      <c r="G37" s="32" t="s">
        <v>15</v>
      </c>
      <c r="H37" s="33">
        <f>COVAR(DT!T4:T1004,DT!W4:W1004)^2</f>
        <v>0</v>
      </c>
      <c r="J37" s="32" t="s">
        <v>21</v>
      </c>
      <c r="K37" s="33">
        <f>COVAR(DT!K4:K1004,DT!S4:S1004)^2</f>
        <v>0.1024</v>
      </c>
      <c r="M37" s="32" t="s">
        <v>28</v>
      </c>
      <c r="N37" s="33">
        <f>COVAR(DT!F4:F1004,DT!R4:R1004)^2</f>
        <v>1.5999999999999994E-3</v>
      </c>
      <c r="P37" s="32" t="s">
        <v>30</v>
      </c>
      <c r="Q37" s="33">
        <f>COVAR(DT!J4:J1004,DT!Z4:Z1004)^2</f>
        <v>3.3855999999999993</v>
      </c>
    </row>
    <row r="38" spans="1:17">
      <c r="A38" s="32" t="s">
        <v>41</v>
      </c>
      <c r="B38" s="33">
        <f>COVAR(DT!L4:L1004,DT!N4:N1004)^2</f>
        <v>0.16000000000000003</v>
      </c>
      <c r="D38" s="32" t="s">
        <v>10</v>
      </c>
      <c r="E38" s="33">
        <f>_xlfn.COVARIANCE.S(DT!M4:M1004,DT!U4:U1004)^2</f>
        <v>2.1025000000000005</v>
      </c>
      <c r="G38" s="32" t="s">
        <v>16</v>
      </c>
      <c r="H38" s="33">
        <f>COVAR(DT!V4:V1004,DT!W4:W1004)^2</f>
        <v>0.16000000000000003</v>
      </c>
      <c r="J38" s="32" t="s">
        <v>22</v>
      </c>
      <c r="K38" s="33">
        <f>COVAR(DT!Q4:Q1004,DT!S4:S1004)^2</f>
        <v>0.84639999999999982</v>
      </c>
      <c r="M38" s="32" t="s">
        <v>23</v>
      </c>
      <c r="N38" s="33">
        <f>COVAR(DT!G4:G1004,DT!R4:R1004)^2</f>
        <v>2.5600000000000001E-2</v>
      </c>
      <c r="P38" s="32" t="s">
        <v>29</v>
      </c>
      <c r="Q38" s="33">
        <f>COVAR(DT!O4:O1004,DT!Z4:Z1004)^2</f>
        <v>3.6864000000000012</v>
      </c>
    </row>
    <row r="39" spans="1:17">
      <c r="A39" s="32" t="s">
        <v>42</v>
      </c>
      <c r="B39" s="33">
        <f>COVAR(DT!L4:L1004,DT!P4:P1004)^2</f>
        <v>4.0000000000000008E-2</v>
      </c>
      <c r="D39" s="32" t="s">
        <v>1275</v>
      </c>
      <c r="E39" s="6">
        <f>SUM(E33:E38)</f>
        <v>2.3075000000000006</v>
      </c>
      <c r="G39" s="32" t="s">
        <v>1275</v>
      </c>
      <c r="H39" s="6">
        <f>SUM(H33:H38)</f>
        <v>0.85440000000000016</v>
      </c>
      <c r="J39" s="32" t="s">
        <v>1275</v>
      </c>
      <c r="K39" s="6">
        <f>SUM(K33:K38)</f>
        <v>2.5488</v>
      </c>
      <c r="M39" s="32" t="s">
        <v>1275</v>
      </c>
      <c r="N39" s="6">
        <f>SUM(N33:N38)</f>
        <v>0.59360000000000002</v>
      </c>
      <c r="P39" s="32" t="s">
        <v>1275</v>
      </c>
      <c r="Q39" s="6">
        <f>SUM(Q33:Q38)</f>
        <v>12.160000000000002</v>
      </c>
    </row>
    <row r="40" spans="1:17">
      <c r="A40" s="32" t="s">
        <v>43</v>
      </c>
      <c r="B40" s="33">
        <f>COVAR(DT!L4:L1004,DT!X4:X1004)^2</f>
        <v>0.64000000000000012</v>
      </c>
      <c r="D40" s="34" t="s">
        <v>1276</v>
      </c>
      <c r="E40" s="41">
        <f>E30+SQRT((4/3)*2*E39)/(16*(Results!M4))</f>
        <v>0.12353006964933533</v>
      </c>
      <c r="G40" s="34" t="s">
        <v>1276</v>
      </c>
      <c r="H40" s="41">
        <f>H30+SQRT((4/3)*2*H39)/(16*(Results!M5))</f>
        <v>0.66299030478908549</v>
      </c>
      <c r="J40" s="34" t="s">
        <v>1276</v>
      </c>
      <c r="K40" s="41">
        <f>K30+SQRT((4/3)*2*K39)/(16*(Results!M6))</f>
        <v>0.8903202612510277</v>
      </c>
      <c r="M40" s="34" t="s">
        <v>1276</v>
      </c>
      <c r="N40" s="41">
        <f>N30+SQRT((4/3)*2*N39)/(16*(Results!M7))</f>
        <v>0.75526139449033547</v>
      </c>
      <c r="P40" s="34" t="s">
        <v>1276</v>
      </c>
      <c r="Q40" s="41">
        <f>Q30+SQRT((4/3)*2*Q39)/(16*(Results!M8))</f>
        <v>0.79225753906471807</v>
      </c>
    </row>
    <row r="41" spans="1:17">
      <c r="A41" s="32" t="s">
        <v>44</v>
      </c>
      <c r="B41" s="33">
        <f>COVAR(DT!L4:L1004,DT!Y4:Y1004)^2</f>
        <v>0.12959999999999999</v>
      </c>
    </row>
    <row r="42" spans="1:17">
      <c r="A42" s="32" t="s">
        <v>45</v>
      </c>
      <c r="B42" s="33">
        <f>COVAR(DT!N4:N1004,DT!P4:P1004)^2</f>
        <v>0.16000000000000003</v>
      </c>
    </row>
    <row r="43" spans="1:17">
      <c r="A43" s="32" t="s">
        <v>46</v>
      </c>
      <c r="B43" s="33">
        <f>COVAR(DT!N4:N1004,DT!X4:X1004)^2</f>
        <v>0.16000000000000003</v>
      </c>
    </row>
    <row r="44" spans="1:17">
      <c r="A44" s="32" t="s">
        <v>47</v>
      </c>
      <c r="B44" s="33">
        <f>COVAR(DT!N4:N1004,DT!Y4:Y1004)^2</f>
        <v>0.36</v>
      </c>
    </row>
    <row r="45" spans="1:17">
      <c r="A45" s="32" t="s">
        <v>48</v>
      </c>
      <c r="B45" s="33">
        <f>COVAR(DT!P4:P1004,DT!X4:X1004)^2</f>
        <v>4.0000000000000008E-2</v>
      </c>
    </row>
    <row r="46" spans="1:17">
      <c r="A46" s="32" t="s">
        <v>116</v>
      </c>
      <c r="B46" s="33">
        <f>COVAR(DT!P4:P1004,DT!Y4:Y1004)^2</f>
        <v>4.0000000000000008E-2</v>
      </c>
    </row>
    <row r="47" spans="1:17">
      <c r="A47" s="32" t="s">
        <v>35</v>
      </c>
      <c r="B47" s="33">
        <f>COVAR(DT!X4:X1004,DT!Y4:Y1004)^2</f>
        <v>0.16000000000000003</v>
      </c>
    </row>
    <row r="48" spans="1:17">
      <c r="A48" s="32" t="s">
        <v>1275</v>
      </c>
      <c r="B48" s="6">
        <f>SUM(B33:B47)</f>
        <v>2.1088000000000005</v>
      </c>
    </row>
    <row r="49" spans="1:2">
      <c r="A49" s="34" t="s">
        <v>1276</v>
      </c>
      <c r="B49" s="41">
        <f>B30+SQRT((6/5)*2*B48)/(36*(Results!M3))</f>
        <v>0.8549193402735632</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R12" sqref="R12"/>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41.5" customHeight="1">
      <c r="A1" s="160" t="s">
        <v>2212</v>
      </c>
      <c r="B1" s="166"/>
      <c r="C1" s="166"/>
      <c r="D1" s="166"/>
      <c r="E1" s="166"/>
      <c r="F1" s="166"/>
      <c r="G1" s="166"/>
      <c r="H1" s="166"/>
    </row>
    <row r="2" spans="1:8">
      <c r="A2" s="110" t="s">
        <v>110</v>
      </c>
      <c r="B2" s="111" t="s">
        <v>106</v>
      </c>
      <c r="C2" s="111" t="s">
        <v>120</v>
      </c>
      <c r="D2" s="111" t="s">
        <v>121</v>
      </c>
    </row>
    <row r="3" spans="1:8">
      <c r="A3" s="14" t="str">
        <f>VLOOKUP(Read_First!B5,Items!A1:BI50,54,FALSE)</f>
        <v>Attractiveness</v>
      </c>
      <c r="B3" s="50">
        <f>Results!L3</f>
        <v>2.0333333333333332</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50">
        <f>Results!L4</f>
        <v>2.0499999999999998</v>
      </c>
      <c r="C4" s="13" t="str">
        <f>IF(B4&gt;E38,"Excellent",IF(B4&gt;D38,"Good",IF(B4&gt;C38,"Above Average",IF(B4&gt;B38,"Below Average","Bad"))))</f>
        <v>Excellent</v>
      </c>
      <c r="D4" t="str">
        <f t="shared" si="0"/>
        <v>In the range of the 10% best results</v>
      </c>
    </row>
    <row r="5" spans="1:8">
      <c r="A5" s="14" t="str">
        <f>VLOOKUP(Read_First!B5,Items!A1:BI50,56,FALSE)</f>
        <v>Efficiency</v>
      </c>
      <c r="B5" s="50">
        <f>Results!L5</f>
        <v>2.25</v>
      </c>
      <c r="C5" s="13" t="str">
        <f>IF(B5&gt;E39,"Excellent",IF(B5&gt;D39,"Good",IF(B5&gt;C39,"Above Average",IF(B5&gt;B39,"Below Average","Bad"))))</f>
        <v>Excellent</v>
      </c>
      <c r="D5" t="str">
        <f t="shared" si="0"/>
        <v>In the range of the 10% best results</v>
      </c>
    </row>
    <row r="6" spans="1:8">
      <c r="A6" s="15" t="str">
        <f>VLOOKUP(Read_First!B5,Items!A1:BI50,57,FALSE)</f>
        <v>Dependability</v>
      </c>
      <c r="B6" s="50">
        <f>Results!L6</f>
        <v>2.2999999999999998</v>
      </c>
      <c r="C6" s="13" t="str">
        <f>IF(B6&gt;E40,"Excellent",IF(B6&gt;D40,"Good",IF(B6&gt;C40,"Above Average",IF(B6&gt;B40,"Below Average","Bad"))))</f>
        <v>Excellent</v>
      </c>
      <c r="D6" t="str">
        <f t="shared" si="0"/>
        <v>In the range of the 10% best results</v>
      </c>
    </row>
    <row r="7" spans="1:8">
      <c r="A7" s="15" t="str">
        <f>VLOOKUP(Read_First!B5,Items!A1:BI50,58,FALSE)</f>
        <v>Stimulation</v>
      </c>
      <c r="B7" s="50">
        <f>Results!L7</f>
        <v>1.65</v>
      </c>
      <c r="C7" s="13" t="str">
        <f>IF(B7&gt;E41,"Excellent",IF(B7&gt;D41,"Good",IF(B7&gt;C41,"Above Average",IF(B7&gt;B41,"Below Average","Bad"))))</f>
        <v>Good</v>
      </c>
      <c r="D7" t="str">
        <f t="shared" si="0"/>
        <v>10% of results better, 75% of results worse</v>
      </c>
    </row>
    <row r="8" spans="1:8">
      <c r="A8" s="14" t="str">
        <f>VLOOKUP(Read_First!B5,Items!A1:BI50,59,FALSE)</f>
        <v>Novelty</v>
      </c>
      <c r="B8" s="50">
        <f>Results!L8</f>
        <v>-0.85</v>
      </c>
      <c r="C8" s="13" t="str">
        <f>IF(B8&gt;E42,"Excellent",IF(B8&gt;D42,"Good",IF(B8&gt;C42,"Above Average",IF(B8&gt;B42,"Below Average","Bad"))))</f>
        <v>Bad</v>
      </c>
      <c r="D8" t="str">
        <f t="shared" si="0"/>
        <v>In the range of the 25% worst results</v>
      </c>
    </row>
    <row r="26" spans="1:8">
      <c r="A26" s="167" t="s">
        <v>822</v>
      </c>
      <c r="B26" s="167"/>
      <c r="C26" s="167"/>
      <c r="D26" s="167"/>
      <c r="E26" s="167"/>
      <c r="F26" s="167"/>
      <c r="G26" s="167"/>
      <c r="H26" s="167"/>
    </row>
    <row r="27" spans="1:8" s="17" customFormat="1" ht="16">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1">
        <f>Results!L3</f>
        <v>2.0333333333333332</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1">
        <f>Results!L4</f>
        <v>2.0499999999999998</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1">
        <f>Results!L5</f>
        <v>2.25</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1">
        <f>Results!L6</f>
        <v>2.2999999999999998</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1">
        <f>Results!L7</f>
        <v>1.65</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1">
        <f>Results!L8</f>
        <v>-0.85</v>
      </c>
    </row>
    <row r="35" spans="1:8">
      <c r="A35" s="167" t="s">
        <v>2151</v>
      </c>
      <c r="B35" s="167"/>
      <c r="C35" s="167"/>
      <c r="D35" s="167"/>
      <c r="E35" s="167"/>
    </row>
    <row r="36" spans="1:8">
      <c r="A36" s="13" t="s">
        <v>110</v>
      </c>
      <c r="B36" s="134">
        <v>0.25</v>
      </c>
      <c r="C36" s="134">
        <v>0.5</v>
      </c>
      <c r="D36" s="134">
        <v>0.75</v>
      </c>
      <c r="E36" s="134">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640625" defaultRowHeight="15"/>
  <cols>
    <col min="1" max="26" width="3.6640625" style="1" customWidth="1"/>
    <col min="29" max="35" width="13.83203125" style="1" customWidth="1"/>
  </cols>
  <sheetData>
    <row r="1" spans="1:35" ht="192.75" customHeight="1">
      <c r="A1" s="144" t="s">
        <v>1284</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C1" s="29"/>
      <c r="AD1" s="30"/>
      <c r="AE1" s="30"/>
      <c r="AF1" s="30"/>
      <c r="AG1" s="30"/>
      <c r="AH1" s="31"/>
      <c r="AI1" s="1" t="s">
        <v>825</v>
      </c>
    </row>
    <row r="2" spans="1:35">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3" t="s">
        <v>823</v>
      </c>
      <c r="AD2" s="143"/>
      <c r="AE2" s="143"/>
      <c r="AF2" s="143"/>
      <c r="AG2" s="143"/>
      <c r="AH2" s="143"/>
      <c r="AI2" s="143"/>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Attractiveness</v>
      </c>
      <c r="AD3" s="99" t="str">
        <f>VLOOKUP(Read_First!B5,Items!A1:BI50,55,FALSE)</f>
        <v>Perspicuity</v>
      </c>
      <c r="AE3" s="99" t="str">
        <f>VLOOKUP(Read_First!B5,Items!A1:BI50,56,FALSE)</f>
        <v>Efficiency</v>
      </c>
      <c r="AF3" s="100" t="str">
        <f>VLOOKUP(Read_First!B5,Items!A1:BI50,57,FALSE)</f>
        <v>Dependability</v>
      </c>
      <c r="AG3" s="100" t="str">
        <f>VLOOKUP(Read_First!B5,Items!A1:BI50,58,FALSE)</f>
        <v>Stimulation</v>
      </c>
      <c r="AH3" s="100" t="str">
        <f>VLOOKUP(Read_First!B5,Items!A1:BI50,59,FALSE)</f>
        <v>Novelty</v>
      </c>
      <c r="AI3" s="112" t="s">
        <v>824</v>
      </c>
    </row>
    <row r="4" spans="1:35">
      <c r="A4" s="55">
        <f>IF(Data!A4&gt;0,Data!A4-4,"")</f>
        <v>1</v>
      </c>
      <c r="B4" s="55">
        <f>IF(Data!B4&gt;0,Data!B4-4,"")</f>
        <v>3</v>
      </c>
      <c r="C4" s="55">
        <f>IF(Data!C4&gt;0,4-Data!C4,"")</f>
        <v>-1</v>
      </c>
      <c r="D4" s="55">
        <f>IF(Data!D4&gt;0,4-Data!D4,"")</f>
        <v>3</v>
      </c>
      <c r="E4" s="55">
        <f>IF(Data!E4&gt;0,4-Data!E4,"")</f>
        <v>2</v>
      </c>
      <c r="F4" s="55">
        <f>IF(Data!F4&gt;0,Data!F4-4,"")</f>
        <v>0</v>
      </c>
      <c r="G4" s="55">
        <f>IF(Data!G4&gt;0,Data!G4-4,"")</f>
        <v>2</v>
      </c>
      <c r="H4" s="55">
        <f>IF(Data!H4&gt;0,Data!H4-4,"")</f>
        <v>3</v>
      </c>
      <c r="I4" s="55">
        <f>IF(Data!I4&gt;0,4-Data!I4,"")</f>
        <v>0</v>
      </c>
      <c r="J4" s="55">
        <f>IF(Data!J4&gt;0,4-Data!J4,"")</f>
        <v>-1</v>
      </c>
      <c r="K4" s="55">
        <f>IF(Data!K4&gt;0,Data!K4-4,"")</f>
        <v>2</v>
      </c>
      <c r="L4" s="55">
        <f>IF(Data!L4&gt;0,4-Data!L4,"")</f>
        <v>1</v>
      </c>
      <c r="M4" s="55">
        <f>IF(Data!M4&gt;0,Data!M4-4,"")</f>
        <v>3</v>
      </c>
      <c r="N4" s="55">
        <f>IF(Data!N4&gt;0,Data!N4-4,"")</f>
        <v>2</v>
      </c>
      <c r="O4" s="55">
        <f>IF(Data!O4&gt;0,Data!O4-4,"")</f>
        <v>0</v>
      </c>
      <c r="P4" s="55">
        <f>IF(Data!P4&gt;0,Data!P4-4,"")</f>
        <v>2</v>
      </c>
      <c r="Q4" s="55">
        <f>IF(Data!Q4&gt;0,4-Data!Q4,"")</f>
        <v>3</v>
      </c>
      <c r="R4" s="1">
        <f>IF(Data!R4&gt;0,4-Data!R4,"")</f>
        <v>2</v>
      </c>
      <c r="S4" s="55">
        <f>IF(Data!S4&gt;0,4-Data!S4,"")</f>
        <v>3</v>
      </c>
      <c r="T4" s="55">
        <f>IF(Data!T4&gt;0,Data!T4-4,"")</f>
        <v>3</v>
      </c>
      <c r="U4" s="55">
        <f>IF(Data!U4&gt;0,4-Data!U4,"")</f>
        <v>2</v>
      </c>
      <c r="V4" s="55">
        <f>IF(Data!V4&gt;0,Data!V4-4,"")</f>
        <v>2</v>
      </c>
      <c r="W4" s="55">
        <f>IF(Data!W4&gt;0,4-Data!W4,"")</f>
        <v>1</v>
      </c>
      <c r="X4" s="55">
        <f>IF(Data!X4&gt;0,4-Data!X4,"")</f>
        <v>0</v>
      </c>
      <c r="Y4" s="55">
        <f>IF(Data!Y4&gt;0,4-Data!Y4,"")</f>
        <v>2</v>
      </c>
      <c r="Z4" s="55">
        <f>IF(Data!Z4&gt;0,Data!Z4-4,"")</f>
        <v>-1</v>
      </c>
      <c r="AC4" s="60" t="str">
        <f>IF((MAX(A4,L4,N4,P4,X4,Y4)-MIN(A4,L4,N4,P4,X4,Y4))&gt;3,1,"")</f>
        <v/>
      </c>
      <c r="AD4" s="60" t="str">
        <f t="shared" ref="AD4" si="0">IF((MAX(B4,D4,M4,U4)-MIN(B4,D4,M4,U4))&gt;3,1,"")</f>
        <v/>
      </c>
      <c r="AE4" s="60" t="str">
        <f t="shared" ref="AE4" si="1">IF((MAX(I4,T4,V4,W4)-MIN(I4,T4,V4,W4))&gt;3,1,"")</f>
        <v/>
      </c>
      <c r="AF4" s="60" t="str">
        <f t="shared" ref="AF4" si="2">IF((MAX(H4,K4,Q4,S4)-MIN(H4,K4,Q4,S4))&gt;3,1,"")</f>
        <v/>
      </c>
      <c r="AG4" s="60" t="str">
        <f>IF((MAX(E4,F4,G4,R4)-MIN(E4,F4,G4,R4))&gt;3,1,"")</f>
        <v/>
      </c>
      <c r="AH4" s="60" t="str">
        <f t="shared" ref="AH4" si="3">IF((MAX(C4,J4,O4,Z4)-MIN(C4,J4,O4,Z4))&gt;3,1,"")</f>
        <v/>
      </c>
      <c r="AI4" s="58">
        <f>IF(COUNT(A4:Z4)&gt;0,IF(COUNT(AC4,AD4,AE4,AF4,AG4,AH4)&gt;0,SUM(AC4,AD4,AE4,AF4,AG4,AH4),0),"")</f>
        <v>0</v>
      </c>
    </row>
    <row r="5" spans="1:35">
      <c r="A5" s="1">
        <f>IF(Data!A5&gt;0,Data!A5-4,"")</f>
        <v>2</v>
      </c>
      <c r="B5" s="1">
        <f>IF(Data!B5&gt;0,Data!B5-4,"")</f>
        <v>2</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2</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4" t="str">
        <f t="shared" ref="AC5:AC13" si="4">IF((MAX(A5,L5,N5,P5,X5,Y5)-MIN(A5,L5,N5,P5,X5,Y5))&gt;3,1,"")</f>
        <v/>
      </c>
      <c r="AD5" s="4">
        <f t="shared" ref="AD5:AD13" si="5">IF((MAX(B5,D5,M5,U5)-MIN(B5,D5,M5,U5))&gt;3,1,"")</f>
        <v>1</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2</v>
      </c>
    </row>
    <row r="6" spans="1:35">
      <c r="A6" s="1">
        <f>IF(Data!A6&gt;0,Data!A6-4,"")</f>
        <v>2</v>
      </c>
      <c r="B6" s="1">
        <f>IF(Data!B6&gt;0,Data!B6-4,"")</f>
        <v>2</v>
      </c>
      <c r="C6" s="1">
        <f>IF(Data!C6&gt;0,4-Data!C6,"")</f>
        <v>1</v>
      </c>
      <c r="D6" s="1">
        <f>IF(Data!D6&gt;0,4-Data!D6,"")</f>
        <v>3</v>
      </c>
      <c r="E6" s="1">
        <f>IF(Data!E6&gt;0,4-Data!E6,"")</f>
        <v>2</v>
      </c>
      <c r="F6" s="1">
        <f>IF(Data!F6&gt;0,Data!F6-4,"")</f>
        <v>0</v>
      </c>
      <c r="G6" s="1">
        <f>IF(Data!G6&gt;0,Data!G6-4,"")</f>
        <v>1</v>
      </c>
      <c r="H6" s="1">
        <f>IF(Data!H6&gt;0,Data!H6-4,"")</f>
        <v>1</v>
      </c>
      <c r="I6" s="1">
        <f>IF(Data!I6&gt;0,4-Data!I6,"")</f>
        <v>2</v>
      </c>
      <c r="J6" s="1">
        <f>IF(Data!J6&gt;0,4-Data!J6,"")</f>
        <v>1</v>
      </c>
      <c r="K6" s="1">
        <f>IF(Data!K6&gt;0,Data!K6-4,"")</f>
        <v>2</v>
      </c>
      <c r="L6" s="1">
        <f>IF(Data!L6&gt;0,4-Data!L6,"")</f>
        <v>2</v>
      </c>
      <c r="M6" s="1">
        <f>IF(Data!M6&gt;0,Data!M6-4,"")</f>
        <v>2</v>
      </c>
      <c r="N6" s="1">
        <f>IF(Data!N6&gt;0,Data!N6-4,"")</f>
        <v>1</v>
      </c>
      <c r="O6" s="1">
        <f>IF(Data!O6&gt;0,Data!O6-4,"")</f>
        <v>1</v>
      </c>
      <c r="P6" s="1">
        <f>IF(Data!P6&gt;0,Data!P6-4,"")</f>
        <v>1</v>
      </c>
      <c r="Q6" s="1">
        <f>IF(Data!Q6&gt;0,4-Data!Q6,"")</f>
        <v>1</v>
      </c>
      <c r="R6" s="1">
        <f>IF(Data!R6&gt;0,4-Data!R6,"")</f>
        <v>2</v>
      </c>
      <c r="S6" s="1">
        <f>IF(Data!S6&gt;0,4-Data!S6,"")</f>
        <v>0</v>
      </c>
      <c r="T6" s="1">
        <f>IF(Data!T6&gt;0,Data!T6-4,"")</f>
        <v>2</v>
      </c>
      <c r="U6" s="1">
        <f>IF(Data!U6&gt;0,4-Data!U6,"")</f>
        <v>1</v>
      </c>
      <c r="V6" s="1">
        <f>IF(Data!V6&gt;0,Data!V6-4,"")</f>
        <v>2</v>
      </c>
      <c r="W6" s="1">
        <f>IF(Data!W6&gt;0,4-Data!W6,"")</f>
        <v>1</v>
      </c>
      <c r="X6" s="1">
        <f>IF(Data!X6&gt;0,4-Data!X6,"")</f>
        <v>2</v>
      </c>
      <c r="Y6" s="1">
        <f>IF(Data!Y6&gt;0,4-Data!Y6,"")</f>
        <v>2</v>
      </c>
      <c r="Z6" s="1">
        <f>IF(Data!Z6&gt;0,Data!Z6-4,"")</f>
        <v>1</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0</v>
      </c>
      <c r="D7" s="1">
        <f>IF(Data!D7&gt;0,4-Data!D7,"")</f>
        <v>3</v>
      </c>
      <c r="E7" s="1">
        <f>IF(Data!E7&gt;0,4-Data!E7,"")</f>
        <v>2</v>
      </c>
      <c r="F7" s="1">
        <f>IF(Data!F7&gt;0,Data!F7-4,"")</f>
        <v>0</v>
      </c>
      <c r="G7" s="1">
        <f>IF(Data!G7&gt;0,Data!G7-4,"")</f>
        <v>2</v>
      </c>
      <c r="H7" s="1">
        <f>IF(Data!H7&gt;0,Data!H7-4,"")</f>
        <v>3</v>
      </c>
      <c r="I7" s="1">
        <f>IF(Data!I7&gt;0,4-Data!I7,"")</f>
        <v>3</v>
      </c>
      <c r="J7" s="1">
        <f>IF(Data!J7&gt;0,4-Data!J7,"")</f>
        <v>-2</v>
      </c>
      <c r="K7" s="1">
        <f>IF(Data!K7&gt;0,Data!K7-4,"")</f>
        <v>3</v>
      </c>
      <c r="L7" s="1">
        <f>IF(Data!L7&gt;0,4-Data!L7,"")</f>
        <v>3</v>
      </c>
      <c r="M7" s="1">
        <f>IF(Data!M7&gt;0,Data!M7-4,"")</f>
        <v>2</v>
      </c>
      <c r="N7" s="1">
        <f>IF(Data!N7&gt;0,Data!N7-4,"")</f>
        <v>3</v>
      </c>
      <c r="O7" s="1">
        <f>IF(Data!O7&gt;0,Data!O7-4,"")</f>
        <v>-2</v>
      </c>
      <c r="P7" s="1">
        <f>IF(Data!P7&gt;0,Data!P7-4,"")</f>
        <v>2</v>
      </c>
      <c r="Q7" s="1">
        <f>IF(Data!Q7&gt;0,4-Data!Q7,"")</f>
        <v>3</v>
      </c>
      <c r="R7" s="1">
        <f>IF(Data!R7&gt;0,4-Data!R7,"")</f>
        <v>2</v>
      </c>
      <c r="S7" s="1">
        <f>IF(Data!S7&gt;0,4-Data!S7,"")</f>
        <v>3</v>
      </c>
      <c r="T7" s="1">
        <f>IF(Data!T7&gt;0,Data!T7-4,"")</f>
        <v>3</v>
      </c>
      <c r="U7" s="1">
        <f>IF(Data!U7&gt;0,4-Data!U7,"")</f>
        <v>2</v>
      </c>
      <c r="V7" s="1">
        <f>IF(Data!V7&gt;0,Data!V7-4,"")</f>
        <v>1</v>
      </c>
      <c r="W7" s="1">
        <f>IF(Data!W7&gt;0,4-Data!W7,"")</f>
        <v>2</v>
      </c>
      <c r="X7" s="1">
        <f>IF(Data!X7&gt;0,4-Data!X7,"")</f>
        <v>3</v>
      </c>
      <c r="Y7" s="1">
        <f>IF(Data!Y7&gt;0,4-Data!Y7,"")</f>
        <v>3</v>
      </c>
      <c r="Z7" s="1">
        <f>IF(Data!Z7&gt;0,Data!Z7-4,"")</f>
        <v>-2</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2</v>
      </c>
      <c r="C8" s="1">
        <f>IF(Data!C8&gt;0,4-Data!C8,"")</f>
        <v>0</v>
      </c>
      <c r="D8" s="1">
        <f>IF(Data!D8&gt;0,4-Data!D8,"")</f>
        <v>3</v>
      </c>
      <c r="E8" s="1">
        <f>IF(Data!E8&gt;0,4-Data!E8,"")</f>
        <v>2</v>
      </c>
      <c r="F8" s="1">
        <f>IF(Data!F8&gt;0,Data!F8-4,"")</f>
        <v>1</v>
      </c>
      <c r="G8" s="1">
        <f>IF(Data!G8&gt;0,Data!G8-4,"")</f>
        <v>1</v>
      </c>
      <c r="H8" s="1">
        <f>IF(Data!H8&gt;0,Data!H8-4,"")</f>
        <v>1</v>
      </c>
      <c r="I8" s="1">
        <f>IF(Data!I8&gt;0,4-Data!I8,"")</f>
        <v>3</v>
      </c>
      <c r="J8" s="1">
        <f>IF(Data!J8&gt;0,4-Data!J8,"")</f>
        <v>-2</v>
      </c>
      <c r="K8" s="1">
        <f>IF(Data!K8&gt;0,Data!K8-4,"")</f>
        <v>2</v>
      </c>
      <c r="L8" s="1">
        <f>IF(Data!L8&gt;0,4-Data!L8,"")</f>
        <v>2</v>
      </c>
      <c r="M8" s="1">
        <f>IF(Data!M8&gt;0,Data!M8-4,"")</f>
        <v>2</v>
      </c>
      <c r="N8" s="1">
        <f>IF(Data!N8&gt;0,Data!N8-4,"")</f>
        <v>1</v>
      </c>
      <c r="O8" s="1">
        <f>IF(Data!O8&gt;0,Data!O8-4,"")</f>
        <v>-2</v>
      </c>
      <c r="P8" s="1">
        <f>IF(Data!P8&gt;0,Data!P8-4,"")</f>
        <v>2</v>
      </c>
      <c r="Q8" s="1">
        <f>IF(Data!Q8&gt;0,4-Data!Q8,"")</f>
        <v>2</v>
      </c>
      <c r="R8" s="1">
        <f>IF(Data!R8&gt;0,4-Data!R8,"")</f>
        <v>1</v>
      </c>
      <c r="S8" s="1">
        <f>IF(Data!S8&gt;0,4-Data!S8,"")</f>
        <v>2</v>
      </c>
      <c r="T8" s="1">
        <f>IF(Data!T8&gt;0,Data!T8-4,"")</f>
        <v>2</v>
      </c>
      <c r="U8" s="1">
        <f>IF(Data!U8&gt;0,4-Data!U8,"")</f>
        <v>1</v>
      </c>
      <c r="V8" s="1">
        <f>IF(Data!V8&gt;0,Data!V8-4,"")</f>
        <v>3</v>
      </c>
      <c r="W8" s="1">
        <f>IF(Data!W8&gt;0,4-Data!W8,"")</f>
        <v>3</v>
      </c>
      <c r="X8" s="1">
        <f>IF(Data!X8&gt;0,4-Data!X8,"")</f>
        <v>2</v>
      </c>
      <c r="Y8" s="1">
        <f>IF(Data!Y8&gt;0,4-Data!Y8,"")</f>
        <v>1</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topLeftCell="A2" workbookViewId="0">
      <selection activeCell="E12" sqref="E12"/>
    </sheetView>
  </sheetViews>
  <sheetFormatPr baseColWidth="10" defaultColWidth="8.83203125" defaultRowHeight="15"/>
  <cols>
    <col min="1" max="1" width="28" customWidth="1"/>
    <col min="2" max="2" width="18.1640625" customWidth="1"/>
    <col min="3" max="5" width="18.33203125" customWidth="1"/>
    <col min="6" max="6" width="18.5" customWidth="1"/>
    <col min="7" max="7" width="18.33203125" customWidth="1"/>
  </cols>
  <sheetData>
    <row r="1" spans="1:7" ht="21">
      <c r="A1" s="168" t="s">
        <v>829</v>
      </c>
      <c r="B1" s="168"/>
      <c r="C1" s="168"/>
      <c r="D1" s="168"/>
      <c r="E1" s="168"/>
      <c r="F1" s="168"/>
      <c r="G1" s="168"/>
    </row>
    <row r="2" spans="1:7" ht="184.75" customHeight="1">
      <c r="A2" s="158" t="s">
        <v>830</v>
      </c>
      <c r="B2" s="158"/>
      <c r="C2" s="158"/>
      <c r="D2" s="158"/>
      <c r="E2" s="158"/>
      <c r="F2" s="158"/>
      <c r="G2" s="158"/>
    </row>
    <row r="3" spans="1:7">
      <c r="A3" s="84" t="s">
        <v>110</v>
      </c>
      <c r="B3" s="77" t="s">
        <v>827</v>
      </c>
    </row>
    <row r="4" spans="1:7">
      <c r="A4" s="9" t="str">
        <f>VLOOKUP(Read_First!B5,Items!A1:BI50,54,FALSE)</f>
        <v>Attractiveness</v>
      </c>
      <c r="B4" s="6">
        <f>SQRT(VAR(DT!AC4:AC1004))</f>
        <v>0.6708203932499377</v>
      </c>
    </row>
    <row r="5" spans="1:7">
      <c r="A5" s="9" t="str">
        <f>VLOOKUP(Read_First!B5,Items!A1:BI50,55,FALSE)</f>
        <v>Perspicuity</v>
      </c>
      <c r="B5" s="6">
        <f>SQRT(VAR(DT!AD4:AD1004))</f>
        <v>0.5419870847169701</v>
      </c>
    </row>
    <row r="6" spans="1:7">
      <c r="A6" s="9" t="str">
        <f>VLOOKUP(Read_First!B5,Items!A1:BI50,56,FALSE)</f>
        <v>Efficiency</v>
      </c>
      <c r="B6" s="6">
        <f>SQRT(VAR(DT!AE4:AE1004))</f>
        <v>0.63737743919909806</v>
      </c>
    </row>
    <row r="7" spans="1:7">
      <c r="A7" s="9" t="str">
        <f>VLOOKUP(Read_First!B5,Items!A1:BI50,57,FALSE)</f>
        <v>Dependability</v>
      </c>
      <c r="B7" s="6">
        <f>SQRT(VAR(DT!AF4:AF1004))</f>
        <v>0.89092648406027319</v>
      </c>
    </row>
    <row r="8" spans="1:7">
      <c r="A8" s="9" t="str">
        <f>VLOOKUP(Read_First!B5,Items!A1:BI50,58,FALSE)</f>
        <v>Stimulation</v>
      </c>
      <c r="B8" s="6">
        <f>SQRT(VAR(DT!AG4:AG1004))</f>
        <v>0.62749501990055656</v>
      </c>
    </row>
    <row r="9" spans="1:7">
      <c r="A9" s="9" t="str">
        <f>VLOOKUP(Read_First!B5,Items!A1:BI50,59,FALSE)</f>
        <v>Novelty</v>
      </c>
      <c r="B9" s="6">
        <f>SQRT(VAR(DT!AH4:AH1004))</f>
        <v>1.08397416943394</v>
      </c>
    </row>
    <row r="11" spans="1:7">
      <c r="A11" s="89" t="s">
        <v>828</v>
      </c>
      <c r="B11" s="85" t="str">
        <f>VLOOKUP(Read_First!B5,Items!A1:BI50,54,FALSE)</f>
        <v>Attractiveness</v>
      </c>
      <c r="C11" s="87" t="str">
        <f>VLOOKUP(Read_First!B5,Items!A1:BI50,55,FALSE)</f>
        <v>Perspicuity</v>
      </c>
      <c r="D11" s="87" t="str">
        <f>VLOOKUP(Read_First!B5,Items!A1:BI50,56,FALSE)</f>
        <v>Efficiency</v>
      </c>
      <c r="E11" s="88" t="str">
        <f>VLOOKUP(Read_First!B5,Items!A1:BI50,57,FALSE)</f>
        <v>Dependability</v>
      </c>
      <c r="F11" s="85" t="str">
        <f>VLOOKUP(Read_First!B5,Items!A1:BI50,58,FALSE)</f>
        <v>Stimulation</v>
      </c>
      <c r="G11" s="86" t="str">
        <f>VLOOKUP(Read_First!B5,Items!A1:BI50,59,FALSE)</f>
        <v>Novelty</v>
      </c>
    </row>
    <row r="12" spans="1:7">
      <c r="A12" s="91" t="s">
        <v>831</v>
      </c>
      <c r="B12" s="4">
        <f>POWER((1.65*B4)/0.5,2)</f>
        <v>4.9005000000000116</v>
      </c>
      <c r="C12" s="4">
        <f>POWER((1.65*B5)/0.5,2)</f>
        <v>3.1989375000000009</v>
      </c>
      <c r="D12" s="4">
        <f>POWER((1.65*B6)/0.5,2)</f>
        <v>4.4240624999999989</v>
      </c>
      <c r="E12" s="4">
        <f>POWER((1.65*B7)/0.5,2)</f>
        <v>8.6439375000000016</v>
      </c>
      <c r="F12" s="4">
        <f>POWER((1.65*B8)/0.5,2)</f>
        <v>4.2879374999999982</v>
      </c>
      <c r="G12" s="4">
        <f>POWER((1.65*B9)/0.5,2)</f>
        <v>12.795749999999998</v>
      </c>
    </row>
    <row r="13" spans="1:7">
      <c r="A13" s="91" t="s">
        <v>832</v>
      </c>
      <c r="B13" s="4">
        <f>POWER((1.96*B4)/0.5,2)</f>
        <v>6.9148800000000161</v>
      </c>
      <c r="C13" s="4">
        <f>POWER((1.96*B5)/0.5,2)</f>
        <v>4.5138800000000012</v>
      </c>
      <c r="D13" s="4">
        <f>POWER((1.96*B6)/0.5,2)</f>
        <v>6.2425999999999986</v>
      </c>
      <c r="E13" s="4">
        <f>POWER((1.96*B7)/0.5,2)</f>
        <v>12.197080000000003</v>
      </c>
      <c r="F13" s="4">
        <f>POWER((1.96*B8)/0.5,2)</f>
        <v>6.050519999999997</v>
      </c>
      <c r="G13" s="4">
        <f>POWER((1.96*B9)/0.5,2)</f>
        <v>18.055519999999998</v>
      </c>
    </row>
    <row r="14" spans="1:7">
      <c r="A14" s="91" t="s">
        <v>833</v>
      </c>
      <c r="B14" s="4">
        <f>POWER((2.58*B4)/0.5,2)</f>
        <v>11.98152000000003</v>
      </c>
      <c r="C14" s="4">
        <f>POWER((2.58*B5)/0.5,2)</f>
        <v>7.8212700000000046</v>
      </c>
      <c r="D14" s="4">
        <f>POWER((2.58*B6)/0.5,2)</f>
        <v>10.816649999999999</v>
      </c>
      <c r="E14" s="4">
        <f>POWER((2.58*B7)/0.5,2)</f>
        <v>21.134070000000008</v>
      </c>
      <c r="F14" s="4">
        <f>POWER((2.58*B8)/0.5,2)</f>
        <v>10.483829999999999</v>
      </c>
      <c r="G14" s="4">
        <f>POWER((2.58*B9)/0.5,2)</f>
        <v>31.285080000000001</v>
      </c>
    </row>
    <row r="15" spans="1:7">
      <c r="A15" s="91" t="s">
        <v>834</v>
      </c>
      <c r="B15" s="4">
        <f>POWER((1.65*B4)/0.25,2)</f>
        <v>19.602000000000046</v>
      </c>
      <c r="C15" s="4">
        <f>POWER((1.65*B5)/0.25,2)</f>
        <v>12.795750000000004</v>
      </c>
      <c r="D15" s="4">
        <f>POWER((1.65*B6)/0.25,2)</f>
        <v>17.696249999999996</v>
      </c>
      <c r="E15" s="4">
        <f>POWER((1.65*B7)/0.25,2)</f>
        <v>34.575750000000006</v>
      </c>
      <c r="F15" s="4">
        <f>POWER((1.65*B8)/0.25,2)</f>
        <v>17.151749999999993</v>
      </c>
      <c r="G15" s="4">
        <f>POWER((1.65*B9)/0.25,2)</f>
        <v>51.182999999999993</v>
      </c>
    </row>
    <row r="16" spans="1:7">
      <c r="A16" s="91" t="s">
        <v>835</v>
      </c>
      <c r="B16" s="4">
        <f>POWER((1.96*B4)/0.25,2)</f>
        <v>27.659520000000064</v>
      </c>
      <c r="C16" s="4">
        <f>POWER((1.96*B5)/0.25,2)</f>
        <v>18.055520000000005</v>
      </c>
      <c r="D16" s="4">
        <f>POWER((1.96*B6)/0.25,2)</f>
        <v>24.970399999999994</v>
      </c>
      <c r="E16" s="4">
        <f>POWER((1.96*B7)/0.25,2)</f>
        <v>48.788320000000013</v>
      </c>
      <c r="F16" s="4">
        <f>POWER((1.96*B8)/0.25,2)</f>
        <v>24.202079999999988</v>
      </c>
      <c r="G16" s="4">
        <f>POWER((1.96*B9)/0.25,2)</f>
        <v>72.222079999999991</v>
      </c>
    </row>
    <row r="17" spans="1:7">
      <c r="A17" s="91" t="s">
        <v>836</v>
      </c>
      <c r="B17" s="4">
        <f>POWER((2.58*B4)/0.25,2)</f>
        <v>47.92608000000012</v>
      </c>
      <c r="C17" s="4">
        <f>POWER((2.58*B5)/0.25,2)</f>
        <v>31.285080000000018</v>
      </c>
      <c r="D17" s="4">
        <f>POWER((2.58*B6)/0.25,2)</f>
        <v>43.266599999999997</v>
      </c>
      <c r="E17" s="4">
        <f>POWER((2.58*B7)/0.25,2)</f>
        <v>84.536280000000033</v>
      </c>
      <c r="F17" s="4">
        <f>POWER((2.58*B8)/0.25,2)</f>
        <v>41.935319999999997</v>
      </c>
      <c r="G17" s="4">
        <f>POWER((2.58*B9)/0.25,2)</f>
        <v>125.14032</v>
      </c>
    </row>
    <row r="18" spans="1:7">
      <c r="A18" s="91" t="s">
        <v>837</v>
      </c>
      <c r="B18" s="4">
        <f>POWER((1.65*B4)/0.1,2)</f>
        <v>122.51250000000027</v>
      </c>
      <c r="C18" s="4">
        <f>POWER((1.65*B5)/0.1,2)</f>
        <v>79.973437500000017</v>
      </c>
      <c r="D18" s="4">
        <f>POWER((1.65*B6)/0.1,2)</f>
        <v>110.60156249999996</v>
      </c>
      <c r="E18" s="4">
        <f>POWER((1.65*B7)/0.1,2)</f>
        <v>216.09843750000002</v>
      </c>
      <c r="F18" s="4">
        <f>POWER((1.65*B8)/0.1,2)</f>
        <v>107.19843749999994</v>
      </c>
      <c r="G18" s="4">
        <f>POWER((1.65*B9)/0.1,2)</f>
        <v>319.89374999999995</v>
      </c>
    </row>
    <row r="19" spans="1:7">
      <c r="A19" s="91" t="s">
        <v>838</v>
      </c>
      <c r="B19" s="4">
        <f>POWER((1.96*B4)/0.1,2)</f>
        <v>172.87200000000041</v>
      </c>
      <c r="C19" s="4">
        <f>POWER((1.96*B5)/0.1,2)</f>
        <v>112.84700000000002</v>
      </c>
      <c r="D19" s="4">
        <f>POWER((1.96*B6)/0.1,2)</f>
        <v>156.06499999999994</v>
      </c>
      <c r="E19" s="4">
        <f>POWER((1.96*B7)/0.1,2)</f>
        <v>304.92700000000013</v>
      </c>
      <c r="F19" s="4">
        <f>POWER((1.96*B8)/0.1,2)</f>
        <v>151.26299999999992</v>
      </c>
      <c r="G19" s="4">
        <f>POWER((1.96*B9)/0.1,2)</f>
        <v>451.38799999999998</v>
      </c>
    </row>
    <row r="20" spans="1:7">
      <c r="A20" s="92" t="s">
        <v>839</v>
      </c>
      <c r="B20" s="4">
        <f>POWER((2.58*B4)/0.1,2)</f>
        <v>299.53800000000069</v>
      </c>
      <c r="C20" s="4">
        <f>POWER((2.58*B5)/0.1,2)</f>
        <v>195.5317500000001</v>
      </c>
      <c r="D20" s="4">
        <f>POWER((2.58*B6)/0.1,2)</f>
        <v>270.41624999999993</v>
      </c>
      <c r="E20" s="4">
        <f>POWER((2.58*B7)/0.1,2)</f>
        <v>528.35175000000004</v>
      </c>
      <c r="F20" s="4">
        <f>POWER((2.58*B8)/0.1,2)</f>
        <v>262.0957499999999</v>
      </c>
      <c r="G20" s="4">
        <f>POWER((2.58*B9)/0.1,2)</f>
        <v>782.12699999999995</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Q3" sqref="Q3:W9"/>
    </sheetView>
  </sheetViews>
  <sheetFormatPr baseColWidth="10" defaultColWidth="8.83203125" defaultRowHeight="15"/>
  <cols>
    <col min="1" max="6" width="12.83203125" customWidth="1"/>
    <col min="7" max="7" width="10.6640625"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ht="133.25" customHeight="1">
      <c r="A1" s="158" t="s">
        <v>1286</v>
      </c>
      <c r="B1" s="152"/>
      <c r="C1" s="152"/>
      <c r="D1" s="152"/>
      <c r="E1" s="152"/>
      <c r="F1" s="152"/>
      <c r="H1" s="49"/>
      <c r="I1" s="120" t="s">
        <v>1272</v>
      </c>
      <c r="J1" s="115" t="e">
        <f>AVERAGE(O4:O1004)</f>
        <v>#VALUE!</v>
      </c>
      <c r="K1" s="116" t="s">
        <v>1285</v>
      </c>
      <c r="L1" s="117" t="e">
        <f>STDEV(O4:O1004)</f>
        <v>#VALUE!</v>
      </c>
      <c r="M1" s="118" t="s">
        <v>1287</v>
      </c>
      <c r="N1" s="119" t="e">
        <f>CONFIDENCE(0.05,L1,Results!E3)</f>
        <v>#VALUE!</v>
      </c>
      <c r="O1" s="121"/>
    </row>
    <row r="2" spans="1:23">
      <c r="A2" s="169" t="s">
        <v>1269</v>
      </c>
      <c r="B2" s="169"/>
      <c r="C2" s="169"/>
      <c r="D2" s="169"/>
      <c r="E2" s="169"/>
      <c r="F2" s="169"/>
      <c r="G2" s="40"/>
      <c r="I2" s="169" t="s">
        <v>1270</v>
      </c>
      <c r="J2" s="169"/>
      <c r="K2" s="169"/>
      <c r="L2" s="169"/>
      <c r="M2" s="169"/>
      <c r="N2" s="169"/>
      <c r="O2" s="1"/>
      <c r="Q2" s="170" t="s">
        <v>1529</v>
      </c>
      <c r="R2" s="170"/>
      <c r="S2" s="170"/>
      <c r="T2" s="170"/>
      <c r="U2" s="170"/>
      <c r="V2" s="170"/>
      <c r="W2" s="170"/>
    </row>
    <row r="3" spans="1:23">
      <c r="A3" s="84" t="str">
        <f>VLOOKUP(Read_First!B5,Items!A1:BI50,54,FALSE)</f>
        <v>Attractiveness</v>
      </c>
      <c r="B3" s="78" t="str">
        <f>VLOOKUP(Read_First!B5,Items!A1:BI50,55,FALSE)</f>
        <v>Perspicuity</v>
      </c>
      <c r="C3" s="78" t="str">
        <f>VLOOKUP(Read_First!B5,Items!A1:BI50,56,FALSE)</f>
        <v>Efficiency</v>
      </c>
      <c r="D3" s="78" t="str">
        <f>VLOOKUP(Read_First!B5,Items!A1:BI50,57,FALSE)</f>
        <v>Dependability</v>
      </c>
      <c r="E3" s="78" t="str">
        <f>VLOOKUP(Read_First!B5,Items!A1:BI50,58,FALSE)</f>
        <v>Stimulation</v>
      </c>
      <c r="F3" s="78" t="str">
        <f>VLOOKUP(Read_First!B5,Items!A1:BI50,59,FALSE)</f>
        <v>Novelty</v>
      </c>
      <c r="G3" s="77" t="s">
        <v>1271</v>
      </c>
      <c r="I3" s="113" t="str">
        <f>VLOOKUP(Read_First!B5,Items!A1:BI50,54,FALSE)</f>
        <v>Attractiveness</v>
      </c>
      <c r="J3" s="76" t="str">
        <f>VLOOKUP(Read_First!B5,Items!A1:BI50,55,FALSE)</f>
        <v>Perspicuity</v>
      </c>
      <c r="K3" s="75" t="str">
        <f>VLOOKUP(Read_First!B5,Items!A1:BI50,56,FALSE)</f>
        <v>Efficiency</v>
      </c>
      <c r="L3" s="75" t="str">
        <f>VLOOKUP(Read_First!B5,Items!A1:BI50,57,FALSE)</f>
        <v>Dependability</v>
      </c>
      <c r="M3" s="75" t="str">
        <f>VLOOKUP(Read_First!B5,Items!A1:BI50,58,FALSE)</f>
        <v>Stimulation</v>
      </c>
      <c r="N3" s="75" t="str">
        <f>VLOOKUP(Read_First!B5,Items!A1:BI50,59,FALSE)</f>
        <v>Novelty</v>
      </c>
      <c r="O3" s="114" t="s">
        <v>1272</v>
      </c>
      <c r="Q3" s="131" t="s">
        <v>1526</v>
      </c>
      <c r="R3" s="131" t="s">
        <v>106</v>
      </c>
      <c r="S3" s="131" t="s">
        <v>1527</v>
      </c>
      <c r="T3" s="131" t="s">
        <v>3</v>
      </c>
      <c r="U3" s="131" t="s">
        <v>112</v>
      </c>
      <c r="V3" s="163" t="s">
        <v>1528</v>
      </c>
      <c r="W3" s="163"/>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f>IF(G4&gt;0,DT!AC4*I4+DT!AD4*J4+DT!AE4*K4+DT!AF4*L4+DT!AG4*M4+DT!AH4*N4,"")</f>
        <v>1.5490196078431371</v>
      </c>
      <c r="Q4" s="132"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f>IF(G5&gt;0,DT!AC5*I5+DT!AD5*J5+DT!AE5*K5+DT!AF5*L5+DT!AG5*M5+DT!AH5*N5,"")</f>
        <v>1.8888888888888888</v>
      </c>
      <c r="Q5" s="132"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f>IF(G6&gt;0,DT!AC6*I6+DT!AD6*J6+DT!AE6*K6+DT!AF6*L6+DT!AG6*M6+DT!AH6*N6,"")</f>
        <v>1.4500000000000002</v>
      </c>
      <c r="Q6" s="132"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f>IF(G7&gt;0,DT!AC7*I7+DT!AD7*J7+DT!AE7*K7+DT!AF7*L7+DT!AG7*M7+DT!AH7*N7,"")</f>
        <v>1.8694444444444447</v>
      </c>
      <c r="Q7" s="132"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f>IF(G8&gt;0,DT!AC8*I8+DT!AD8*J8+DT!AE8*K8+DT!AF8*L8+DT!AG8*M8+DT!AH8*N8,"")</f>
        <v>1.4513888888888891</v>
      </c>
      <c r="Q8" s="132"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t="e">
        <f>IF(G9&gt;0,DT!AC9*I9+DT!AD9*J9+DT!AE9*K9+DT!AF9*L9+DT!AG9*M9+DT!AH9*N9,"")</f>
        <v>#VALUE!</v>
      </c>
      <c r="Q9" s="132"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t="e">
        <f>IF(G10&gt;0,DT!AC10*I10+DT!AD10*J10+DT!AE10*K10+DT!AF10*L10+DT!AG10*M10+DT!AH10*N10,"")</f>
        <v>#VALUE!</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t="e">
        <f>IF(G11&gt;0,DT!AC11*I11+DT!AD11*J11+DT!AE11*K11+DT!AF11*L11+DT!AG11*M11+DT!AH11*N11,"")</f>
        <v>#VALUE!</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t="e">
        <f>IF(G12&gt;0,DT!AC12*I12+DT!AD12*J12+DT!AE12*K12+DT!AF12*L12+DT!AG12*M12+DT!AH12*N12,"")</f>
        <v>#VALUE!</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t="e">
        <f>IF(G13&gt;0,DT!AC13*I13+DT!AD13*J13+DT!AE13*K13+DT!AF13*L13+DT!AG13*M13+DT!AH13*N13,"")</f>
        <v>#VALUE!</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t="e">
        <f>IF(G14&gt;0,DT!AC14*I14+DT!AD14*J14+DT!AE14*K14+DT!AF14*L14+DT!AG14*M14+DT!AH14*N14,"")</f>
        <v>#VALUE!</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t="e">
        <f>IF(G15&gt;0,DT!AC15*I15+DT!AD15*J15+DT!AE15*K15+DT!AF15*L15+DT!AG15*M15+DT!AH15*N15,"")</f>
        <v>#VALUE!</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t="e">
        <f>IF(G16&gt;0,DT!AC16*I16+DT!AD16*J16+DT!AE16*K16+DT!AF16*L16+DT!AG16*M16+DT!AH16*N16,"")</f>
        <v>#VALUE!</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t="e">
        <f>IF(G17&gt;0,DT!AC17*I17+DT!AD17*J17+DT!AE17*K17+DT!AF17*L17+DT!AG17*M17+DT!AH17*N17,"")</f>
        <v>#VALUE!</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t="e">
        <f>IF(G18&gt;0,DT!AC18*I18+DT!AD18*J18+DT!AE18*K18+DT!AF18*L18+DT!AG18*M18+DT!AH18*N18,"")</f>
        <v>#VALUE!</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t="e">
        <f>IF(G19&gt;0,DT!AC19*I19+DT!AD19*J19+DT!AE19*K19+DT!AF19*L19+DT!AG19*M19+DT!AH19*N19,"")</f>
        <v>#VALUE!</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t="e">
        <f>IF(G20&gt;0,DT!AC20*I20+DT!AD20*J20+DT!AE20*K20+DT!AF20*L20+DT!AG20*M20+DT!AH20*N20,"")</f>
        <v>#VALUE!</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t="e">
        <f>IF(G21&gt;0,DT!AC21*I21+DT!AD21*J21+DT!AE21*K21+DT!AF21*L21+DT!AG21*M21+DT!AH21*N21,"")</f>
        <v>#VALUE!</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t="e">
        <f>IF(G22&gt;0,DT!AC22*I22+DT!AD22*J22+DT!AE22*K22+DT!AF22*L22+DT!AG22*M22+DT!AH22*N22,"")</f>
        <v>#VALUE!</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t="e">
        <f>IF(G23&gt;0,DT!AC23*I23+DT!AD23*J23+DT!AE23*K23+DT!AF23*L23+DT!AG23*M23+DT!AH23*N23,"")</f>
        <v>#VALUE!</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t="e">
        <f>IF(G24&gt;0,DT!AC24*I24+DT!AD24*J24+DT!AE24*K24+DT!AF24*L24+DT!AG24*M24+DT!AH24*N24,"")</f>
        <v>#VALUE!</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t="e">
        <f>IF(G25&gt;0,DT!AC25*I25+DT!AD25*J25+DT!AE25*K25+DT!AF25*L25+DT!AG25*M25+DT!AH25*N25,"")</f>
        <v>#VALUE!</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t="e">
        <f>IF(G26&gt;0,DT!AC26*I26+DT!AD26*J26+DT!AE26*K26+DT!AF26*L26+DT!AG26*M26+DT!AH26*N26,"")</f>
        <v>#VALUE!</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t="e">
        <f>IF(G27&gt;0,DT!AC27*I27+DT!AD27*J27+DT!AE27*K27+DT!AF27*L27+DT!AG27*M27+DT!AH27*N27,"")</f>
        <v>#VALUE!</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t="e">
        <f>IF(G28&gt;0,DT!AC28*I28+DT!AD28*J28+DT!AE28*K28+DT!AF28*L28+DT!AG28*M28+DT!AH28*N28,"")</f>
        <v>#VALUE!</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t="e">
        <f>IF(G29&gt;0,DT!AC29*I29+DT!AD29*J29+DT!AE29*K29+DT!AF29*L29+DT!AG29*M29+DT!AH29*N29,"")</f>
        <v>#VALUE!</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t="e">
        <f>IF(G30&gt;0,DT!AC30*I30+DT!AD30*J30+DT!AE30*K30+DT!AF30*L30+DT!AG30*M30+DT!AH30*N30,"")</f>
        <v>#VALUE!</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t="e">
        <f>IF(G31&gt;0,DT!AC31*I31+DT!AD31*J31+DT!AE31*K31+DT!AF31*L31+DT!AG31*M31+DT!AH31*N31,"")</f>
        <v>#VALUE!</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t="e">
        <f>IF(G32&gt;0,DT!AC32*I32+DT!AD32*J32+DT!AE32*K32+DT!AF32*L32+DT!AG32*M32+DT!AH32*N32,"")</f>
        <v>#VALUE!</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t="e">
        <f>IF(G33&gt;0,DT!AC33*I33+DT!AD33*J33+DT!AE33*K33+DT!AF33*L33+DT!AG33*M33+DT!AH33*N33,"")</f>
        <v>#VALUE!</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t="e">
        <f>IF(G34&gt;0,DT!AC34*I34+DT!AD34*J34+DT!AE34*K34+DT!AF34*L34+DT!AG34*M34+DT!AH34*N34,"")</f>
        <v>#VALUE!</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t="e">
        <f>IF(G35&gt;0,DT!AC35*I35+DT!AD35*J35+DT!AE35*K35+DT!AF35*L35+DT!AG35*M35+DT!AH35*N35,"")</f>
        <v>#VALUE!</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t="e">
        <f>IF(G36&gt;0,DT!AC36*I36+DT!AD36*J36+DT!AE36*K36+DT!AF36*L36+DT!AG36*M36+DT!AH36*N36,"")</f>
        <v>#VALUE!</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t="e">
        <f>IF(G37&gt;0,DT!AC37*I37+DT!AD37*J37+DT!AE37*K37+DT!AF37*L37+DT!AG37*M37+DT!AH37*N37,"")</f>
        <v>#VALUE!</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t="e">
        <f>IF(G38&gt;0,DT!AC38*I38+DT!AD38*J38+DT!AE38*K38+DT!AF38*L38+DT!AG38*M38+DT!AH38*N38,"")</f>
        <v>#VALUE!</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t="e">
        <f>IF(G39&gt;0,DT!AC39*I39+DT!AD39*J39+DT!AE39*K39+DT!AF39*L39+DT!AG39*M39+DT!AH39*N39,"")</f>
        <v>#VALUE!</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t="e">
        <f>IF(G40&gt;0,DT!AC40*I40+DT!AD40*J40+DT!AE40*K40+DT!AF40*L40+DT!AG40*M40+DT!AH40*N40,"")</f>
        <v>#VALUE!</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t="e">
        <f>IF(G41&gt;0,DT!AC41*I41+DT!AD41*J41+DT!AE41*K41+DT!AF41*L41+DT!AG41*M41+DT!AH41*N41,"")</f>
        <v>#VALUE!</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t="e">
        <f>IF(G42&gt;0,DT!AC42*I42+DT!AD42*J42+DT!AE42*K42+DT!AF42*L42+DT!AG42*M42+DT!AH42*N42,"")</f>
        <v>#VALUE!</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t="e">
        <f>IF(G43&gt;0,DT!AC43*I43+DT!AD43*J43+DT!AE43*K43+DT!AF43*L43+DT!AG43*M43+DT!AH43*N43,"")</f>
        <v>#VALUE!</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t="e">
        <f>IF(G44&gt;0,DT!AC44*I44+DT!AD44*J44+DT!AE44*K44+DT!AF44*L44+DT!AG44*M44+DT!AH44*N44,"")</f>
        <v>#VALUE!</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t="e">
        <f>IF(G45&gt;0,DT!AC45*I45+DT!AD45*J45+DT!AE45*K45+DT!AF45*L45+DT!AG45*M45+DT!AH45*N45,"")</f>
        <v>#VALUE!</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t="e">
        <f>IF(G46&gt;0,DT!AC46*I46+DT!AD46*J46+DT!AE46*K46+DT!AF46*L46+DT!AG46*M46+DT!AH46*N46,"")</f>
        <v>#VALUE!</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t="e">
        <f>IF(G47&gt;0,DT!AC47*I47+DT!AD47*J47+DT!AE47*K47+DT!AF47*L47+DT!AG47*M47+DT!AH47*N47,"")</f>
        <v>#VALUE!</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t="e">
        <f>IF(G48&gt;0,DT!AC48*I48+DT!AD48*J48+DT!AE48*K48+DT!AF48*L48+DT!AG48*M48+DT!AH48*N48,"")</f>
        <v>#VALUE!</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t="e">
        <f>IF(G49&gt;0,DT!AC49*I49+DT!AD49*J49+DT!AE49*K49+DT!AF49*L49+DT!AG49*M49+DT!AH49*N49,"")</f>
        <v>#VALUE!</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t="e">
        <f>IF(G50&gt;0,DT!AC50*I50+DT!AD50*J50+DT!AE50*K50+DT!AF50*L50+DT!AG50*M50+DT!AH50*N50,"")</f>
        <v>#VALUE!</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t="e">
        <f>IF(G51&gt;0,DT!AC51*I51+DT!AD51*J51+DT!AE51*K51+DT!AF51*L51+DT!AG51*M51+DT!AH51*N51,"")</f>
        <v>#VALUE!</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t="e">
        <f>IF(G52&gt;0,DT!AC52*I52+DT!AD52*J52+DT!AE52*K52+DT!AF52*L52+DT!AG52*M52+DT!AH52*N52,"")</f>
        <v>#VALUE!</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t="e">
        <f>IF(G53&gt;0,DT!AC53*I53+DT!AD53*J53+DT!AE53*K53+DT!AF53*L53+DT!AG53*M53+DT!AH53*N53,"")</f>
        <v>#VALUE!</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t="e">
        <f>IF(G54&gt;0,DT!AC54*I54+DT!AD54*J54+DT!AE54*K54+DT!AF54*L54+DT!AG54*M54+DT!AH54*N54,"")</f>
        <v>#VALUE!</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t="e">
        <f>IF(G55&gt;0,DT!AC55*I55+DT!AD55*J55+DT!AE55*K55+DT!AF55*L55+DT!AG55*M55+DT!AH55*N55,"")</f>
        <v>#VALUE!</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t="e">
        <f>IF(G56&gt;0,DT!AC56*I56+DT!AD56*J56+DT!AE56*K56+DT!AF56*L56+DT!AG56*M56+DT!AH56*N56,"")</f>
        <v>#VALUE!</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t="e">
        <f>IF(G57&gt;0,DT!AC57*I57+DT!AD57*J57+DT!AE57*K57+DT!AF57*L57+DT!AG57*M57+DT!AH57*N57,"")</f>
        <v>#VALUE!</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t="e">
        <f>IF(G58&gt;0,DT!AC58*I58+DT!AD58*J58+DT!AE58*K58+DT!AF58*L58+DT!AG58*M58+DT!AH58*N58,"")</f>
        <v>#VALUE!</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t="e">
        <f>IF(G59&gt;0,DT!AC59*I59+DT!AD59*J59+DT!AE59*K59+DT!AF59*L59+DT!AG59*M59+DT!AH59*N59,"")</f>
        <v>#VALUE!</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t="e">
        <f>IF(G60&gt;0,DT!AC60*I60+DT!AD60*J60+DT!AE60*K60+DT!AF60*L60+DT!AG60*M60+DT!AH60*N60,"")</f>
        <v>#VALUE!</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t="e">
        <f>IF(G61&gt;0,DT!AC61*I61+DT!AD61*J61+DT!AE61*K61+DT!AF61*L61+DT!AG61*M61+DT!AH61*N61,"")</f>
        <v>#VALUE!</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t="e">
        <f>IF(G62&gt;0,DT!AC62*I62+DT!AD62*J62+DT!AE62*K62+DT!AF62*L62+DT!AG62*M62+DT!AH62*N62,"")</f>
        <v>#VALUE!</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t="e">
        <f>IF(G63&gt;0,DT!AC63*I63+DT!AD63*J63+DT!AE63*K63+DT!AF63*L63+DT!AG63*M63+DT!AH63*N63,"")</f>
        <v>#VALUE!</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t="e">
        <f>IF(G64&gt;0,DT!AC64*I64+DT!AD64*J64+DT!AE64*K64+DT!AF64*L64+DT!AG64*M64+DT!AH64*N64,"")</f>
        <v>#VALUE!</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t="e">
        <f>IF(G65&gt;0,DT!AC65*I65+DT!AD65*J65+DT!AE65*K65+DT!AF65*L65+DT!AG65*M65+DT!AH65*N65,"")</f>
        <v>#VALUE!</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t="e">
        <f>IF(G66&gt;0,DT!AC66*I66+DT!AD66*J66+DT!AE66*K66+DT!AF66*L66+DT!AG66*M66+DT!AH66*N66,"")</f>
        <v>#VALUE!</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t="e">
        <f>IF(G67&gt;0,DT!AC67*I67+DT!AD67*J67+DT!AE67*K67+DT!AF67*L67+DT!AG67*M67+DT!AH67*N67,"")</f>
        <v>#VALUE!</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t="e">
        <f>IF(G68&gt;0,DT!AC68*I68+DT!AD68*J68+DT!AE68*K68+DT!AF68*L68+DT!AG68*M68+DT!AH68*N68,"")</f>
        <v>#VALUE!</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t="e">
        <f>IF(G69&gt;0,DT!AC69*I69+DT!AD69*J69+DT!AE69*K69+DT!AF69*L69+DT!AG69*M69+DT!AH69*N69,"")</f>
        <v>#VALUE!</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t="e">
        <f>IF(G70&gt;0,DT!AC70*I70+DT!AD70*J70+DT!AE70*K70+DT!AF70*L70+DT!AG70*M70+DT!AH70*N70,"")</f>
        <v>#VALUE!</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t="e">
        <f>IF(G71&gt;0,DT!AC71*I71+DT!AD71*J71+DT!AE71*K71+DT!AF71*L71+DT!AG71*M71+DT!AH71*N71,"")</f>
        <v>#VALUE!</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t="e">
        <f>IF(G72&gt;0,DT!AC72*I72+DT!AD72*J72+DT!AE72*K72+DT!AF72*L72+DT!AG72*M72+DT!AH72*N72,"")</f>
        <v>#VALUE!</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t="e">
        <f>IF(G73&gt;0,DT!AC73*I73+DT!AD73*J73+DT!AE73*K73+DT!AF73*L73+DT!AG73*M73+DT!AH73*N73,"")</f>
        <v>#VALUE!</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t="e">
        <f>IF(G74&gt;0,DT!AC74*I74+DT!AD74*J74+DT!AE74*K74+DT!AF74*L74+DT!AG74*M74+DT!AH74*N74,"")</f>
        <v>#VALUE!</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t="e">
        <f>IF(G75&gt;0,DT!AC75*I75+DT!AD75*J75+DT!AE75*K75+DT!AF75*L75+DT!AG75*M75+DT!AH75*N75,"")</f>
        <v>#VALUE!</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t="e">
        <f>IF(G76&gt;0,DT!AC76*I76+DT!AD76*J76+DT!AE76*K76+DT!AF76*L76+DT!AG76*M76+DT!AH76*N76,"")</f>
        <v>#VALUE!</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t="e">
        <f>IF(G77&gt;0,DT!AC77*I77+DT!AD77*J77+DT!AE77*K77+DT!AF77*L77+DT!AG77*M77+DT!AH77*N77,"")</f>
        <v>#VALUE!</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t="e">
        <f>IF(G78&gt;0,DT!AC78*I78+DT!AD78*J78+DT!AE78*K78+DT!AF78*L78+DT!AG78*M78+DT!AH78*N78,"")</f>
        <v>#VALUE!</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t="e">
        <f>IF(G79&gt;0,DT!AC79*I79+DT!AD79*J79+DT!AE79*K79+DT!AF79*L79+DT!AG79*M79+DT!AH79*N79,"")</f>
        <v>#VALUE!</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t="e">
        <f>IF(G80&gt;0,DT!AC80*I80+DT!AD80*J80+DT!AE80*K80+DT!AF80*L80+DT!AG80*M80+DT!AH80*N80,"")</f>
        <v>#VALUE!</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t="e">
        <f>IF(G81&gt;0,DT!AC81*I81+DT!AD81*J81+DT!AE81*K81+DT!AF81*L81+DT!AG81*M81+DT!AH81*N81,"")</f>
        <v>#VALUE!</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t="e">
        <f>IF(G82&gt;0,DT!AC82*I82+DT!AD82*J82+DT!AE82*K82+DT!AF82*L82+DT!AG82*M82+DT!AH82*N82,"")</f>
        <v>#VALUE!</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t="e">
        <f>IF(G83&gt;0,DT!AC83*I83+DT!AD83*J83+DT!AE83*K83+DT!AF83*L83+DT!AG83*M83+DT!AH83*N83,"")</f>
        <v>#VALUE!</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t="e">
        <f>IF(G84&gt;0,DT!AC84*I84+DT!AD84*J84+DT!AE84*K84+DT!AF84*L84+DT!AG84*M84+DT!AH84*N84,"")</f>
        <v>#VALUE!</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t="e">
        <f>IF(G85&gt;0,DT!AC85*I85+DT!AD85*J85+DT!AE85*K85+DT!AF85*L85+DT!AG85*M85+DT!AH85*N85,"")</f>
        <v>#VALUE!</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t="e">
        <f>IF(G86&gt;0,DT!AC86*I86+DT!AD86*J86+DT!AE86*K86+DT!AF86*L86+DT!AG86*M86+DT!AH86*N86,"")</f>
        <v>#VALUE!</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t="e">
        <f>IF(G87&gt;0,DT!AC87*I87+DT!AD87*J87+DT!AE87*K87+DT!AF87*L87+DT!AG87*M87+DT!AH87*N87,"")</f>
        <v>#VALUE!</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t="e">
        <f>IF(G88&gt;0,DT!AC88*I88+DT!AD88*J88+DT!AE88*K88+DT!AF88*L88+DT!AG88*M88+DT!AH88*N88,"")</f>
        <v>#VALUE!</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t="e">
        <f>IF(G89&gt;0,DT!AC89*I89+DT!AD89*J89+DT!AE89*K89+DT!AF89*L89+DT!AG89*M89+DT!AH89*N89,"")</f>
        <v>#VALUE!</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t="e">
        <f>IF(G90&gt;0,DT!AC90*I90+DT!AD90*J90+DT!AE90*K90+DT!AF90*L90+DT!AG90*M90+DT!AH90*N90,"")</f>
        <v>#VALUE!</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t="e">
        <f>IF(G91&gt;0,DT!AC91*I91+DT!AD91*J91+DT!AE91*K91+DT!AF91*L91+DT!AG91*M91+DT!AH91*N91,"")</f>
        <v>#VALUE!</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t="e">
        <f>IF(G92&gt;0,DT!AC92*I92+DT!AD92*J92+DT!AE92*K92+DT!AF92*L92+DT!AG92*M92+DT!AH92*N92,"")</f>
        <v>#VALUE!</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t="e">
        <f>IF(G93&gt;0,DT!AC93*I93+DT!AD93*J93+DT!AE93*K93+DT!AF93*L93+DT!AG93*M93+DT!AH93*N93,"")</f>
        <v>#VALUE!</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t="e">
        <f>IF(G94&gt;0,DT!AC94*I94+DT!AD94*J94+DT!AE94*K94+DT!AF94*L94+DT!AG94*M94+DT!AH94*N94,"")</f>
        <v>#VALUE!</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t="e">
        <f>IF(G95&gt;0,DT!AC95*I95+DT!AD95*J95+DT!AE95*K95+DT!AF95*L95+DT!AG95*M95+DT!AH95*N95,"")</f>
        <v>#VALUE!</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t="e">
        <f>IF(G96&gt;0,DT!AC96*I96+DT!AD96*J96+DT!AE96*K96+DT!AF96*L96+DT!AG96*M96+DT!AH96*N96,"")</f>
        <v>#VALUE!</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t="e">
        <f>IF(G97&gt;0,DT!AC97*I97+DT!AD97*J97+DT!AE97*K97+DT!AF97*L97+DT!AG97*M97+DT!AH97*N97,"")</f>
        <v>#VALUE!</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t="e">
        <f>IF(G98&gt;0,DT!AC98*I98+DT!AD98*J98+DT!AE98*K98+DT!AF98*L98+DT!AG98*M98+DT!AH98*N98,"")</f>
        <v>#VALUE!</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t="e">
        <f>IF(G99&gt;0,DT!AC99*I99+DT!AD99*J99+DT!AE99*K99+DT!AF99*L99+DT!AG99*M99+DT!AH99*N99,"")</f>
        <v>#VALUE!</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t="e">
        <f>IF(G100&gt;0,DT!AC100*I100+DT!AD100*J100+DT!AE100*K100+DT!AF100*L100+DT!AG100*M100+DT!AH100*N100,"")</f>
        <v>#VALUE!</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t="e">
        <f>IF(G101&gt;0,DT!AC101*I101+DT!AD101*J101+DT!AE101*K101+DT!AF101*L101+DT!AG101*M101+DT!AH101*N101,"")</f>
        <v>#VALUE!</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t="e">
        <f>IF(G102&gt;0,DT!AC102*I102+DT!AD102*J102+DT!AE102*K102+DT!AF102*L102+DT!AG102*M102+DT!AH102*N102,"")</f>
        <v>#VALUE!</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t="e">
        <f>IF(G103&gt;0,DT!AC103*I103+DT!AD103*J103+DT!AE103*K103+DT!AF103*L103+DT!AG103*M103+DT!AH103*N103,"")</f>
        <v>#VALUE!</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t="e">
        <f>IF(G104&gt;0,DT!AC104*I104+DT!AD104*J104+DT!AE104*K104+DT!AF104*L104+DT!AG104*M104+DT!AH104*N104,"")</f>
        <v>#VALUE!</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t="e">
        <f>IF(G105&gt;0,DT!AC105*I105+DT!AD105*J105+DT!AE105*K105+DT!AF105*L105+DT!AG105*M105+DT!AH105*N105,"")</f>
        <v>#VALUE!</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t="e">
        <f>IF(G106&gt;0,DT!AC106*I106+DT!AD106*J106+DT!AE106*K106+DT!AF106*L106+DT!AG106*M106+DT!AH106*N106,"")</f>
        <v>#VALUE!</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t="e">
        <f>IF(G107&gt;0,DT!AC107*I107+DT!AD107*J107+DT!AE107*K107+DT!AF107*L107+DT!AG107*M107+DT!AH107*N107,"")</f>
        <v>#VALUE!</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t="e">
        <f>IF(G108&gt;0,DT!AC108*I108+DT!AD108*J108+DT!AE108*K108+DT!AF108*L108+DT!AG108*M108+DT!AH108*N108,"")</f>
        <v>#VALUE!</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t="e">
        <f>IF(G109&gt;0,DT!AC109*I109+DT!AD109*J109+DT!AE109*K109+DT!AF109*L109+DT!AG109*M109+DT!AH109*N109,"")</f>
        <v>#VALUE!</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t="e">
        <f>IF(G110&gt;0,DT!AC110*I110+DT!AD110*J110+DT!AE110*K110+DT!AF110*L110+DT!AG110*M110+DT!AH110*N110,"")</f>
        <v>#VALUE!</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t="e">
        <f>IF(G111&gt;0,DT!AC111*I111+DT!AD111*J111+DT!AE111*K111+DT!AF111*L111+DT!AG111*M111+DT!AH111*N111,"")</f>
        <v>#VALUE!</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t="e">
        <f>IF(G112&gt;0,DT!AC112*I112+DT!AD112*J112+DT!AE112*K112+DT!AF112*L112+DT!AG112*M112+DT!AH112*N112,"")</f>
        <v>#VALUE!</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t="e">
        <f>IF(G113&gt;0,DT!AC113*I113+DT!AD113*J113+DT!AE113*K113+DT!AF113*L113+DT!AG113*M113+DT!AH113*N113,"")</f>
        <v>#VALUE!</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t="e">
        <f>IF(G114&gt;0,DT!AC114*I114+DT!AD114*J114+DT!AE114*K114+DT!AF114*L114+DT!AG114*M114+DT!AH114*N114,"")</f>
        <v>#VALUE!</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t="e">
        <f>IF(G115&gt;0,DT!AC115*I115+DT!AD115*J115+DT!AE115*K115+DT!AF115*L115+DT!AG115*M115+DT!AH115*N115,"")</f>
        <v>#VALUE!</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t="e">
        <f>IF(G116&gt;0,DT!AC116*I116+DT!AD116*J116+DT!AE116*K116+DT!AF116*L116+DT!AG116*M116+DT!AH116*N116,"")</f>
        <v>#VALUE!</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t="e">
        <f>IF(G117&gt;0,DT!AC117*I117+DT!AD117*J117+DT!AE117*K117+DT!AF117*L117+DT!AG117*M117+DT!AH117*N117,"")</f>
        <v>#VALUE!</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t="e">
        <f>IF(G118&gt;0,DT!AC118*I118+DT!AD118*J118+DT!AE118*K118+DT!AF118*L118+DT!AG118*M118+DT!AH118*N118,"")</f>
        <v>#VALUE!</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t="e">
        <f>IF(G119&gt;0,DT!AC119*I119+DT!AD119*J119+DT!AE119*K119+DT!AF119*L119+DT!AG119*M119+DT!AH119*N119,"")</f>
        <v>#VALUE!</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t="e">
        <f>IF(G120&gt;0,DT!AC120*I120+DT!AD120*J120+DT!AE120*K120+DT!AF120*L120+DT!AG120*M120+DT!AH120*N120,"")</f>
        <v>#VALUE!</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t="e">
        <f>IF(G121&gt;0,DT!AC121*I121+DT!AD121*J121+DT!AE121*K121+DT!AF121*L121+DT!AG121*M121+DT!AH121*N121,"")</f>
        <v>#VALUE!</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t="e">
        <f>IF(G122&gt;0,DT!AC122*I122+DT!AD122*J122+DT!AE122*K122+DT!AF122*L122+DT!AG122*M122+DT!AH122*N122,"")</f>
        <v>#VALUE!</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t="e">
        <f>IF(G123&gt;0,DT!AC123*I123+DT!AD123*J123+DT!AE123*K123+DT!AF123*L123+DT!AG123*M123+DT!AH123*N123,"")</f>
        <v>#VALUE!</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t="e">
        <f>IF(G124&gt;0,DT!AC124*I124+DT!AD124*J124+DT!AE124*K124+DT!AF124*L124+DT!AG124*M124+DT!AH124*N124,"")</f>
        <v>#VALUE!</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t="e">
        <f>IF(G125&gt;0,DT!AC125*I125+DT!AD125*J125+DT!AE125*K125+DT!AF125*L125+DT!AG125*M125+DT!AH125*N125,"")</f>
        <v>#VALUE!</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t="e">
        <f>IF(G126&gt;0,DT!AC126*I126+DT!AD126*J126+DT!AE126*K126+DT!AF126*L126+DT!AG126*M126+DT!AH126*N126,"")</f>
        <v>#VALUE!</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t="e">
        <f>IF(G127&gt;0,DT!AC127*I127+DT!AD127*J127+DT!AE127*K127+DT!AF127*L127+DT!AG127*M127+DT!AH127*N127,"")</f>
        <v>#VALUE!</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t="e">
        <f>IF(G128&gt;0,DT!AC128*I128+DT!AD128*J128+DT!AE128*K128+DT!AF128*L128+DT!AG128*M128+DT!AH128*N128,"")</f>
        <v>#VALUE!</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t="e">
        <f>IF(G129&gt;0,DT!AC129*I129+DT!AD129*J129+DT!AE129*K129+DT!AF129*L129+DT!AG129*M129+DT!AH129*N129,"")</f>
        <v>#VALUE!</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t="e">
        <f>IF(G130&gt;0,DT!AC130*I130+DT!AD130*J130+DT!AE130*K130+DT!AF130*L130+DT!AG130*M130+DT!AH130*N130,"")</f>
        <v>#VALUE!</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t="e">
        <f>IF(G131&gt;0,DT!AC131*I131+DT!AD131*J131+DT!AE131*K131+DT!AF131*L131+DT!AG131*M131+DT!AH131*N131,"")</f>
        <v>#VALUE!</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t="e">
        <f>IF(G132&gt;0,DT!AC132*I132+DT!AD132*J132+DT!AE132*K132+DT!AF132*L132+DT!AG132*M132+DT!AH132*N132,"")</f>
        <v>#VALUE!</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t="e">
        <f>IF(G133&gt;0,DT!AC133*I133+DT!AD133*J133+DT!AE133*K133+DT!AF133*L133+DT!AG133*M133+DT!AH133*N133,"")</f>
        <v>#VALUE!</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t="e">
        <f>IF(G134&gt;0,DT!AC134*I134+DT!AD134*J134+DT!AE134*K134+DT!AF134*L134+DT!AG134*M134+DT!AH134*N134,"")</f>
        <v>#VALUE!</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t="e">
        <f>IF(G135&gt;0,DT!AC135*I135+DT!AD135*J135+DT!AE135*K135+DT!AF135*L135+DT!AG135*M135+DT!AH135*N135,"")</f>
        <v>#VALUE!</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t="e">
        <f>IF(G136&gt;0,DT!AC136*I136+DT!AD136*J136+DT!AE136*K136+DT!AF136*L136+DT!AG136*M136+DT!AH136*N136,"")</f>
        <v>#VALUE!</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t="e">
        <f>IF(G137&gt;0,DT!AC137*I137+DT!AD137*J137+DT!AE137*K137+DT!AF137*L137+DT!AG137*M137+DT!AH137*N137,"")</f>
        <v>#VALUE!</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t="e">
        <f>IF(G138&gt;0,DT!AC138*I138+DT!AD138*J138+DT!AE138*K138+DT!AF138*L138+DT!AG138*M138+DT!AH138*N138,"")</f>
        <v>#VALUE!</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t="e">
        <f>IF(G139&gt;0,DT!AC139*I139+DT!AD139*J139+DT!AE139*K139+DT!AF139*L139+DT!AG139*M139+DT!AH139*N139,"")</f>
        <v>#VALUE!</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t="e">
        <f>IF(G140&gt;0,DT!AC140*I140+DT!AD140*J140+DT!AE140*K140+DT!AF140*L140+DT!AG140*M140+DT!AH140*N140,"")</f>
        <v>#VALUE!</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t="e">
        <f>IF(G141&gt;0,DT!AC141*I141+DT!AD141*J141+DT!AE141*K141+DT!AF141*L141+DT!AG141*M141+DT!AH141*N141,"")</f>
        <v>#VALUE!</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t="e">
        <f>IF(G142&gt;0,DT!AC142*I142+DT!AD142*J142+DT!AE142*K142+DT!AF142*L142+DT!AG142*M142+DT!AH142*N142,"")</f>
        <v>#VALUE!</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t="e">
        <f>IF(G143&gt;0,DT!AC143*I143+DT!AD143*J143+DT!AE143*K143+DT!AF143*L143+DT!AG143*M143+DT!AH143*N143,"")</f>
        <v>#VALUE!</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t="e">
        <f>IF(G144&gt;0,DT!AC144*I144+DT!AD144*J144+DT!AE144*K144+DT!AF144*L144+DT!AG144*M144+DT!AH144*N144,"")</f>
        <v>#VALUE!</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t="e">
        <f>IF(G145&gt;0,DT!AC145*I145+DT!AD145*J145+DT!AE145*K145+DT!AF145*L145+DT!AG145*M145+DT!AH145*N145,"")</f>
        <v>#VALUE!</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t="e">
        <f>IF(G146&gt;0,DT!AC146*I146+DT!AD146*J146+DT!AE146*K146+DT!AF146*L146+DT!AG146*M146+DT!AH146*N146,"")</f>
        <v>#VALUE!</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t="e">
        <f>IF(G147&gt;0,DT!AC147*I147+DT!AD147*J147+DT!AE147*K147+DT!AF147*L147+DT!AG147*M147+DT!AH147*N147,"")</f>
        <v>#VALUE!</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t="e">
        <f>IF(G148&gt;0,DT!AC148*I148+DT!AD148*J148+DT!AE148*K148+DT!AF148*L148+DT!AG148*M148+DT!AH148*N148,"")</f>
        <v>#VALUE!</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t="e">
        <f>IF(G149&gt;0,DT!AC149*I149+DT!AD149*J149+DT!AE149*K149+DT!AF149*L149+DT!AG149*M149+DT!AH149*N149,"")</f>
        <v>#VALUE!</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t="e">
        <f>IF(G150&gt;0,DT!AC150*I150+DT!AD150*J150+DT!AE150*K150+DT!AF150*L150+DT!AG150*M150+DT!AH150*N150,"")</f>
        <v>#VALUE!</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t="e">
        <f>IF(G151&gt;0,DT!AC151*I151+DT!AD151*J151+DT!AE151*K151+DT!AF151*L151+DT!AG151*M151+DT!AH151*N151,"")</f>
        <v>#VALUE!</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t="e">
        <f>IF(G152&gt;0,DT!AC152*I152+DT!AD152*J152+DT!AE152*K152+DT!AF152*L152+DT!AG152*M152+DT!AH152*N152,"")</f>
        <v>#VALUE!</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t="e">
        <f>IF(G153&gt;0,DT!AC153*I153+DT!AD153*J153+DT!AE153*K153+DT!AF153*L153+DT!AG153*M153+DT!AH153*N153,"")</f>
        <v>#VALUE!</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t="e">
        <f>IF(G154&gt;0,DT!AC154*I154+DT!AD154*J154+DT!AE154*K154+DT!AF154*L154+DT!AG154*M154+DT!AH154*N154,"")</f>
        <v>#VALUE!</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t="e">
        <f>IF(G155&gt;0,DT!AC155*I155+DT!AD155*J155+DT!AE155*K155+DT!AF155*L155+DT!AG155*M155+DT!AH155*N155,"")</f>
        <v>#VALUE!</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t="e">
        <f>IF(G156&gt;0,DT!AC156*I156+DT!AD156*J156+DT!AE156*K156+DT!AF156*L156+DT!AG156*M156+DT!AH156*N156,"")</f>
        <v>#VALUE!</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t="e">
        <f>IF(G157&gt;0,DT!AC157*I157+DT!AD157*J157+DT!AE157*K157+DT!AF157*L157+DT!AG157*M157+DT!AH157*N157,"")</f>
        <v>#VALUE!</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t="e">
        <f>IF(G158&gt;0,DT!AC158*I158+DT!AD158*J158+DT!AE158*K158+DT!AF158*L158+DT!AG158*M158+DT!AH158*N158,"")</f>
        <v>#VALUE!</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t="e">
        <f>IF(G159&gt;0,DT!AC159*I159+DT!AD159*J159+DT!AE159*K159+DT!AF159*L159+DT!AG159*M159+DT!AH159*N159,"")</f>
        <v>#VALUE!</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t="e">
        <f>IF(G160&gt;0,DT!AC160*I160+DT!AD160*J160+DT!AE160*K160+DT!AF160*L160+DT!AG160*M160+DT!AH160*N160,"")</f>
        <v>#VALUE!</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t="e">
        <f>IF(G161&gt;0,DT!AC161*I161+DT!AD161*J161+DT!AE161*K161+DT!AF161*L161+DT!AG161*M161+DT!AH161*N161,"")</f>
        <v>#VALUE!</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t="e">
        <f>IF(G162&gt;0,DT!AC162*I162+DT!AD162*J162+DT!AE162*K162+DT!AF162*L162+DT!AG162*M162+DT!AH162*N162,"")</f>
        <v>#VALUE!</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t="e">
        <f>IF(G163&gt;0,DT!AC163*I163+DT!AD163*J163+DT!AE163*K163+DT!AF163*L163+DT!AG163*M163+DT!AH163*N163,"")</f>
        <v>#VALUE!</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t="e">
        <f>IF(G164&gt;0,DT!AC164*I164+DT!AD164*J164+DT!AE164*K164+DT!AF164*L164+DT!AG164*M164+DT!AH164*N164,"")</f>
        <v>#VALUE!</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t="e">
        <f>IF(G165&gt;0,DT!AC165*I165+DT!AD165*J165+DT!AE165*K165+DT!AF165*L165+DT!AG165*M165+DT!AH165*N165,"")</f>
        <v>#VALUE!</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t="e">
        <f>IF(G166&gt;0,DT!AC166*I166+DT!AD166*J166+DT!AE166*K166+DT!AF166*L166+DT!AG166*M166+DT!AH166*N166,"")</f>
        <v>#VALUE!</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t="e">
        <f>IF(G167&gt;0,DT!AC167*I167+DT!AD167*J167+DT!AE167*K167+DT!AF167*L167+DT!AG167*M167+DT!AH167*N167,"")</f>
        <v>#VALUE!</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t="e">
        <f>IF(G168&gt;0,DT!AC168*I168+DT!AD168*J168+DT!AE168*K168+DT!AF168*L168+DT!AG168*M168+DT!AH168*N168,"")</f>
        <v>#VALUE!</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t="e">
        <f>IF(G169&gt;0,DT!AC169*I169+DT!AD169*J169+DT!AE169*K169+DT!AF169*L169+DT!AG169*M169+DT!AH169*N169,"")</f>
        <v>#VALUE!</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t="e">
        <f>IF(G170&gt;0,DT!AC170*I170+DT!AD170*J170+DT!AE170*K170+DT!AF170*L170+DT!AG170*M170+DT!AH170*N170,"")</f>
        <v>#VALUE!</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t="e">
        <f>IF(G171&gt;0,DT!AC171*I171+DT!AD171*J171+DT!AE171*K171+DT!AF171*L171+DT!AG171*M171+DT!AH171*N171,"")</f>
        <v>#VALUE!</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t="e">
        <f>IF(G172&gt;0,DT!AC172*I172+DT!AD172*J172+DT!AE172*K172+DT!AF172*L172+DT!AG172*M172+DT!AH172*N172,"")</f>
        <v>#VALUE!</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t="e">
        <f>IF(G173&gt;0,DT!AC173*I173+DT!AD173*J173+DT!AE173*K173+DT!AF173*L173+DT!AG173*M173+DT!AH173*N173,"")</f>
        <v>#VALUE!</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t="e">
        <f>IF(G174&gt;0,DT!AC174*I174+DT!AD174*J174+DT!AE174*K174+DT!AF174*L174+DT!AG174*M174+DT!AH174*N174,"")</f>
        <v>#VALUE!</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t="e">
        <f>IF(G175&gt;0,DT!AC175*I175+DT!AD175*J175+DT!AE175*K175+DT!AF175*L175+DT!AG175*M175+DT!AH175*N175,"")</f>
        <v>#VALUE!</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t="e">
        <f>IF(G176&gt;0,DT!AC176*I176+DT!AD176*J176+DT!AE176*K176+DT!AF176*L176+DT!AG176*M176+DT!AH176*N176,"")</f>
        <v>#VALUE!</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t="e">
        <f>IF(G177&gt;0,DT!AC177*I177+DT!AD177*J177+DT!AE177*K177+DT!AF177*L177+DT!AG177*M177+DT!AH177*N177,"")</f>
        <v>#VALUE!</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t="e">
        <f>IF(G178&gt;0,DT!AC178*I178+DT!AD178*J178+DT!AE178*K178+DT!AF178*L178+DT!AG178*M178+DT!AH178*N178,"")</f>
        <v>#VALUE!</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t="e">
        <f>IF(G179&gt;0,DT!AC179*I179+DT!AD179*J179+DT!AE179*K179+DT!AF179*L179+DT!AG179*M179+DT!AH179*N179,"")</f>
        <v>#VALUE!</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t="e">
        <f>IF(G180&gt;0,DT!AC180*I180+DT!AD180*J180+DT!AE180*K180+DT!AF180*L180+DT!AG180*M180+DT!AH180*N180,"")</f>
        <v>#VALUE!</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t="e">
        <f>IF(G181&gt;0,DT!AC181*I181+DT!AD181*J181+DT!AE181*K181+DT!AF181*L181+DT!AG181*M181+DT!AH181*N181,"")</f>
        <v>#VALUE!</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t="e">
        <f>IF(G182&gt;0,DT!AC182*I182+DT!AD182*J182+DT!AE182*K182+DT!AF182*L182+DT!AG182*M182+DT!AH182*N182,"")</f>
        <v>#VALUE!</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t="e">
        <f>IF(G183&gt;0,DT!AC183*I183+DT!AD183*J183+DT!AE183*K183+DT!AF183*L183+DT!AG183*M183+DT!AH183*N183,"")</f>
        <v>#VALUE!</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t="e">
        <f>IF(G184&gt;0,DT!AC184*I184+DT!AD184*J184+DT!AE184*K184+DT!AF184*L184+DT!AG184*M184+DT!AH184*N184,"")</f>
        <v>#VALUE!</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t="e">
        <f>IF(G185&gt;0,DT!AC185*I185+DT!AD185*J185+DT!AE185*K185+DT!AF185*L185+DT!AG185*M185+DT!AH185*N185,"")</f>
        <v>#VALUE!</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t="e">
        <f>IF(G186&gt;0,DT!AC186*I186+DT!AD186*J186+DT!AE186*K186+DT!AF186*L186+DT!AG186*M186+DT!AH186*N186,"")</f>
        <v>#VALUE!</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t="e">
        <f>IF(G187&gt;0,DT!AC187*I187+DT!AD187*J187+DT!AE187*K187+DT!AF187*L187+DT!AG187*M187+DT!AH187*N187,"")</f>
        <v>#VALUE!</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t="e">
        <f>IF(G188&gt;0,DT!AC188*I188+DT!AD188*J188+DT!AE188*K188+DT!AF188*L188+DT!AG188*M188+DT!AH188*N188,"")</f>
        <v>#VALUE!</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t="e">
        <f>IF(G189&gt;0,DT!AC189*I189+DT!AD189*J189+DT!AE189*K189+DT!AF189*L189+DT!AG189*M189+DT!AH189*N189,"")</f>
        <v>#VALUE!</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t="e">
        <f>IF(G190&gt;0,DT!AC190*I190+DT!AD190*J190+DT!AE190*K190+DT!AF190*L190+DT!AG190*M190+DT!AH190*N190,"")</f>
        <v>#VALUE!</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t="e">
        <f>IF(G191&gt;0,DT!AC191*I191+DT!AD191*J191+DT!AE191*K191+DT!AF191*L191+DT!AG191*M191+DT!AH191*N191,"")</f>
        <v>#VALUE!</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t="e">
        <f>IF(G192&gt;0,DT!AC192*I192+DT!AD192*J192+DT!AE192*K192+DT!AF192*L192+DT!AG192*M192+DT!AH192*N192,"")</f>
        <v>#VALUE!</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t="e">
        <f>IF(G193&gt;0,DT!AC193*I193+DT!AD193*J193+DT!AE193*K193+DT!AF193*L193+DT!AG193*M193+DT!AH193*N193,"")</f>
        <v>#VALUE!</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t="e">
        <f>IF(G194&gt;0,DT!AC194*I194+DT!AD194*J194+DT!AE194*K194+DT!AF194*L194+DT!AG194*M194+DT!AH194*N194,"")</f>
        <v>#VALUE!</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t="e">
        <f>IF(G195&gt;0,DT!AC195*I195+DT!AD195*J195+DT!AE195*K195+DT!AF195*L195+DT!AG195*M195+DT!AH195*N195,"")</f>
        <v>#VALUE!</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t="e">
        <f>IF(G196&gt;0,DT!AC196*I196+DT!AD196*J196+DT!AE196*K196+DT!AF196*L196+DT!AG196*M196+DT!AH196*N196,"")</f>
        <v>#VALUE!</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t="e">
        <f>IF(G197&gt;0,DT!AC197*I197+DT!AD197*J197+DT!AE197*K197+DT!AF197*L197+DT!AG197*M197+DT!AH197*N197,"")</f>
        <v>#VALUE!</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t="e">
        <f>IF(G198&gt;0,DT!AC198*I198+DT!AD198*J198+DT!AE198*K198+DT!AF198*L198+DT!AG198*M198+DT!AH198*N198,"")</f>
        <v>#VALUE!</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t="e">
        <f>IF(G199&gt;0,DT!AC199*I199+DT!AD199*J199+DT!AE199*K199+DT!AF199*L199+DT!AG199*M199+DT!AH199*N199,"")</f>
        <v>#VALUE!</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t="e">
        <f>IF(G200&gt;0,DT!AC200*I200+DT!AD200*J200+DT!AE200*K200+DT!AF200*L200+DT!AG200*M200+DT!AH200*N200,"")</f>
        <v>#VALUE!</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t="e">
        <f>IF(G201&gt;0,DT!AC201*I201+DT!AD201*J201+DT!AE201*K201+DT!AF201*L201+DT!AG201*M201+DT!AH201*N201,"")</f>
        <v>#VALUE!</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t="e">
        <f>IF(G202&gt;0,DT!AC202*I202+DT!AD202*J202+DT!AE202*K202+DT!AF202*L202+DT!AG202*M202+DT!AH202*N202,"")</f>
        <v>#VALUE!</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t="e">
        <f>IF(G203&gt;0,DT!AC203*I203+DT!AD203*J203+DT!AE203*K203+DT!AF203*L203+DT!AG203*M203+DT!AH203*N203,"")</f>
        <v>#VALUE!</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t="e">
        <f>IF(G204&gt;0,DT!AC204*I204+DT!AD204*J204+DT!AE204*K204+DT!AF204*L204+DT!AG204*M204+DT!AH204*N204,"")</f>
        <v>#VALUE!</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t="e">
        <f>IF(G205&gt;0,DT!AC205*I205+DT!AD205*J205+DT!AE205*K205+DT!AF205*L205+DT!AG205*M205+DT!AH205*N205,"")</f>
        <v>#VALUE!</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t="e">
        <f>IF(G206&gt;0,DT!AC206*I206+DT!AD206*J206+DT!AE206*K206+DT!AF206*L206+DT!AG206*M206+DT!AH206*N206,"")</f>
        <v>#VALUE!</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t="e">
        <f>IF(G207&gt;0,DT!AC207*I207+DT!AD207*J207+DT!AE207*K207+DT!AF207*L207+DT!AG207*M207+DT!AH207*N207,"")</f>
        <v>#VALUE!</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t="e">
        <f>IF(G208&gt;0,DT!AC208*I208+DT!AD208*J208+DT!AE208*K208+DT!AF208*L208+DT!AG208*M208+DT!AH208*N208,"")</f>
        <v>#VALUE!</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t="e">
        <f>IF(G209&gt;0,DT!AC209*I209+DT!AD209*J209+DT!AE209*K209+DT!AF209*L209+DT!AG209*M209+DT!AH209*N209,"")</f>
        <v>#VALUE!</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t="e">
        <f>IF(G210&gt;0,DT!AC210*I210+DT!AD210*J210+DT!AE210*K210+DT!AF210*L210+DT!AG210*M210+DT!AH210*N210,"")</f>
        <v>#VALUE!</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t="e">
        <f>IF(G211&gt;0,DT!AC211*I211+DT!AD211*J211+DT!AE211*K211+DT!AF211*L211+DT!AG211*M211+DT!AH211*N211,"")</f>
        <v>#VALUE!</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t="e">
        <f>IF(G212&gt;0,DT!AC212*I212+DT!AD212*J212+DT!AE212*K212+DT!AF212*L212+DT!AG212*M212+DT!AH212*N212,"")</f>
        <v>#VALUE!</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t="e">
        <f>IF(G213&gt;0,DT!AC213*I213+DT!AD213*J213+DT!AE213*K213+DT!AF213*L213+DT!AG213*M213+DT!AH213*N213,"")</f>
        <v>#VALUE!</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t="e">
        <f>IF(G214&gt;0,DT!AC214*I214+DT!AD214*J214+DT!AE214*K214+DT!AF214*L214+DT!AG214*M214+DT!AH214*N214,"")</f>
        <v>#VALUE!</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t="e">
        <f>IF(G215&gt;0,DT!AC215*I215+DT!AD215*J215+DT!AE215*K215+DT!AF215*L215+DT!AG215*M215+DT!AH215*N215,"")</f>
        <v>#VALUE!</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t="e">
        <f>IF(G216&gt;0,DT!AC216*I216+DT!AD216*J216+DT!AE216*K216+DT!AF216*L216+DT!AG216*M216+DT!AH216*N216,"")</f>
        <v>#VALUE!</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t="e">
        <f>IF(G217&gt;0,DT!AC217*I217+DT!AD217*J217+DT!AE217*K217+DT!AF217*L217+DT!AG217*M217+DT!AH217*N217,"")</f>
        <v>#VALUE!</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t="e">
        <f>IF(G218&gt;0,DT!AC218*I218+DT!AD218*J218+DT!AE218*K218+DT!AF218*L218+DT!AG218*M218+DT!AH218*N218,"")</f>
        <v>#VALUE!</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t="e">
        <f>IF(G219&gt;0,DT!AC219*I219+DT!AD219*J219+DT!AE219*K219+DT!AF219*L219+DT!AG219*M219+DT!AH219*N219,"")</f>
        <v>#VALUE!</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t="e">
        <f>IF(G220&gt;0,DT!AC220*I220+DT!AD220*J220+DT!AE220*K220+DT!AF220*L220+DT!AG220*M220+DT!AH220*N220,"")</f>
        <v>#VALUE!</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t="e">
        <f>IF(G221&gt;0,DT!AC221*I221+DT!AD221*J221+DT!AE221*K221+DT!AF221*L221+DT!AG221*M221+DT!AH221*N221,"")</f>
        <v>#VALUE!</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t="e">
        <f>IF(G222&gt;0,DT!AC222*I222+DT!AD222*J222+DT!AE222*K222+DT!AF222*L222+DT!AG222*M222+DT!AH222*N222,"")</f>
        <v>#VALUE!</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t="e">
        <f>IF(G223&gt;0,DT!AC223*I223+DT!AD223*J223+DT!AE223*K223+DT!AF223*L223+DT!AG223*M223+DT!AH223*N223,"")</f>
        <v>#VALUE!</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t="e">
        <f>IF(G224&gt;0,DT!AC224*I224+DT!AD224*J224+DT!AE224*K224+DT!AF224*L224+DT!AG224*M224+DT!AH224*N224,"")</f>
        <v>#VALUE!</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t="e">
        <f>IF(G225&gt;0,DT!AC225*I225+DT!AD225*J225+DT!AE225*K225+DT!AF225*L225+DT!AG225*M225+DT!AH225*N225,"")</f>
        <v>#VALUE!</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t="e">
        <f>IF(G226&gt;0,DT!AC226*I226+DT!AD226*J226+DT!AE226*K226+DT!AF226*L226+DT!AG226*M226+DT!AH226*N226,"")</f>
        <v>#VALUE!</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t="e">
        <f>IF(G227&gt;0,DT!AC227*I227+DT!AD227*J227+DT!AE227*K227+DT!AF227*L227+DT!AG227*M227+DT!AH227*N227,"")</f>
        <v>#VALUE!</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t="e">
        <f>IF(G228&gt;0,DT!AC228*I228+DT!AD228*J228+DT!AE228*K228+DT!AF228*L228+DT!AG228*M228+DT!AH228*N228,"")</f>
        <v>#VALUE!</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t="e">
        <f>IF(G229&gt;0,DT!AC229*I229+DT!AD229*J229+DT!AE229*K229+DT!AF229*L229+DT!AG229*M229+DT!AH229*N229,"")</f>
        <v>#VALUE!</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t="e">
        <f>IF(G230&gt;0,DT!AC230*I230+DT!AD230*J230+DT!AE230*K230+DT!AF230*L230+DT!AG230*M230+DT!AH230*N230,"")</f>
        <v>#VALUE!</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t="e">
        <f>IF(G231&gt;0,DT!AC231*I231+DT!AD231*J231+DT!AE231*K231+DT!AF231*L231+DT!AG231*M231+DT!AH231*N231,"")</f>
        <v>#VALUE!</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t="e">
        <f>IF(G232&gt;0,DT!AC232*I232+DT!AD232*J232+DT!AE232*K232+DT!AF232*L232+DT!AG232*M232+DT!AH232*N232,"")</f>
        <v>#VALUE!</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t="e">
        <f>IF(G233&gt;0,DT!AC233*I233+DT!AD233*J233+DT!AE233*K233+DT!AF233*L233+DT!AG233*M233+DT!AH233*N233,"")</f>
        <v>#VALUE!</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t="e">
        <f>IF(G234&gt;0,DT!AC234*I234+DT!AD234*J234+DT!AE234*K234+DT!AF234*L234+DT!AG234*M234+DT!AH234*N234,"")</f>
        <v>#VALUE!</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t="e">
        <f>IF(G235&gt;0,DT!AC235*I235+DT!AD235*J235+DT!AE235*K235+DT!AF235*L235+DT!AG235*M235+DT!AH235*N235,"")</f>
        <v>#VALUE!</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t="e">
        <f>IF(G236&gt;0,DT!AC236*I236+DT!AD236*J236+DT!AE236*K236+DT!AF236*L236+DT!AG236*M236+DT!AH236*N236,"")</f>
        <v>#VALUE!</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t="e">
        <f>IF(G237&gt;0,DT!AC237*I237+DT!AD237*J237+DT!AE237*K237+DT!AF237*L237+DT!AG237*M237+DT!AH237*N237,"")</f>
        <v>#VALUE!</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t="e">
        <f>IF(G238&gt;0,DT!AC238*I238+DT!AD238*J238+DT!AE238*K238+DT!AF238*L238+DT!AG238*M238+DT!AH238*N238,"")</f>
        <v>#VALUE!</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t="e">
        <f>IF(G239&gt;0,DT!AC239*I239+DT!AD239*J239+DT!AE239*K239+DT!AF239*L239+DT!AG239*M239+DT!AH239*N239,"")</f>
        <v>#VALUE!</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t="e">
        <f>IF(G240&gt;0,DT!AC240*I240+DT!AD240*J240+DT!AE240*K240+DT!AF240*L240+DT!AG240*M240+DT!AH240*N240,"")</f>
        <v>#VALUE!</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t="e">
        <f>IF(G241&gt;0,DT!AC241*I241+DT!AD241*J241+DT!AE241*K241+DT!AF241*L241+DT!AG241*M241+DT!AH241*N241,"")</f>
        <v>#VALUE!</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t="e">
        <f>IF(G242&gt;0,DT!AC242*I242+DT!AD242*J242+DT!AE242*K242+DT!AF242*L242+DT!AG242*M242+DT!AH242*N242,"")</f>
        <v>#VALUE!</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t="e">
        <f>IF(G243&gt;0,DT!AC243*I243+DT!AD243*J243+DT!AE243*K243+DT!AF243*L243+DT!AG243*M243+DT!AH243*N243,"")</f>
        <v>#VALUE!</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t="e">
        <f>IF(G244&gt;0,DT!AC244*I244+DT!AD244*J244+DT!AE244*K244+DT!AF244*L244+DT!AG244*M244+DT!AH244*N244,"")</f>
        <v>#VALUE!</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t="e">
        <f>IF(G245&gt;0,DT!AC245*I245+DT!AD245*J245+DT!AE245*K245+DT!AF245*L245+DT!AG245*M245+DT!AH245*N245,"")</f>
        <v>#VALUE!</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t="e">
        <f>IF(G246&gt;0,DT!AC246*I246+DT!AD246*J246+DT!AE246*K246+DT!AF246*L246+DT!AG246*M246+DT!AH246*N246,"")</f>
        <v>#VALUE!</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t="e">
        <f>IF(G247&gt;0,DT!AC247*I247+DT!AD247*J247+DT!AE247*K247+DT!AF247*L247+DT!AG247*M247+DT!AH247*N247,"")</f>
        <v>#VALUE!</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t="e">
        <f>IF(G248&gt;0,DT!AC248*I248+DT!AD248*J248+DT!AE248*K248+DT!AF248*L248+DT!AG248*M248+DT!AH248*N248,"")</f>
        <v>#VALUE!</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t="e">
        <f>IF(G249&gt;0,DT!AC249*I249+DT!AD249*J249+DT!AE249*K249+DT!AF249*L249+DT!AG249*M249+DT!AH249*N249,"")</f>
        <v>#VALUE!</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t="e">
        <f>IF(G250&gt;0,DT!AC250*I250+DT!AD250*J250+DT!AE250*K250+DT!AF250*L250+DT!AG250*M250+DT!AH250*N250,"")</f>
        <v>#VALUE!</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t="e">
        <f>IF(G251&gt;0,DT!AC251*I251+DT!AD251*J251+DT!AE251*K251+DT!AF251*L251+DT!AG251*M251+DT!AH251*N251,"")</f>
        <v>#VALUE!</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t="e">
        <f>IF(G252&gt;0,DT!AC252*I252+DT!AD252*J252+DT!AE252*K252+DT!AF252*L252+DT!AG252*M252+DT!AH252*N252,"")</f>
        <v>#VALUE!</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t="e">
        <f>IF(G253&gt;0,DT!AC253*I253+DT!AD253*J253+DT!AE253*K253+DT!AF253*L253+DT!AG253*M253+DT!AH253*N253,"")</f>
        <v>#VALUE!</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t="e">
        <f>IF(G254&gt;0,DT!AC254*I254+DT!AD254*J254+DT!AE254*K254+DT!AF254*L254+DT!AG254*M254+DT!AH254*N254,"")</f>
        <v>#VALUE!</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t="e">
        <f>IF(G255&gt;0,DT!AC255*I255+DT!AD255*J255+DT!AE255*K255+DT!AF255*L255+DT!AG255*M255+DT!AH255*N255,"")</f>
        <v>#VALUE!</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t="e">
        <f>IF(G256&gt;0,DT!AC256*I256+DT!AD256*J256+DT!AE256*K256+DT!AF256*L256+DT!AG256*M256+DT!AH256*N256,"")</f>
        <v>#VALUE!</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t="e">
        <f>IF(G257&gt;0,DT!AC257*I257+DT!AD257*J257+DT!AE257*K257+DT!AF257*L257+DT!AG257*M257+DT!AH257*N257,"")</f>
        <v>#VALUE!</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workbookViewId="0">
      <selection activeCell="B29" sqref="B29:BI29"/>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1354</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5" t="s">
        <v>2174</v>
      </c>
      <c r="BI9" s="135" t="s">
        <v>2175</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8" t="s">
        <v>841</v>
      </c>
      <c r="C14" s="38" t="s">
        <v>842</v>
      </c>
      <c r="D14" s="38" t="s">
        <v>843</v>
      </c>
      <c r="E14" s="38" t="s">
        <v>844</v>
      </c>
      <c r="F14" s="38" t="s">
        <v>845</v>
      </c>
      <c r="G14" s="38" t="s">
        <v>846</v>
      </c>
      <c r="H14" s="38" t="s">
        <v>847</v>
      </c>
      <c r="I14" s="38" t="s">
        <v>848</v>
      </c>
      <c r="J14" s="38" t="s">
        <v>849</v>
      </c>
      <c r="K14" s="38" t="s">
        <v>850</v>
      </c>
      <c r="L14" s="38" t="s">
        <v>851</v>
      </c>
      <c r="M14" s="38" t="s">
        <v>852</v>
      </c>
      <c r="N14" s="38" t="s">
        <v>853</v>
      </c>
      <c r="O14" s="38" t="s">
        <v>854</v>
      </c>
      <c r="P14" s="38" t="s">
        <v>855</v>
      </c>
      <c r="Q14" s="38" t="s">
        <v>856</v>
      </c>
      <c r="R14" s="38" t="s">
        <v>857</v>
      </c>
      <c r="S14" s="38" t="s">
        <v>858</v>
      </c>
      <c r="T14" s="38" t="s">
        <v>859</v>
      </c>
      <c r="U14" s="38" t="s">
        <v>860</v>
      </c>
      <c r="V14" s="38" t="s">
        <v>861</v>
      </c>
      <c r="W14" s="38" t="s">
        <v>862</v>
      </c>
      <c r="X14" s="38" t="s">
        <v>863</v>
      </c>
      <c r="Y14" s="38" t="s">
        <v>864</v>
      </c>
      <c r="Z14" s="38" t="s">
        <v>865</v>
      </c>
      <c r="AA14" s="38" t="s">
        <v>866</v>
      </c>
      <c r="AB14" s="38" t="s">
        <v>867</v>
      </c>
      <c r="AC14" s="38" t="s">
        <v>868</v>
      </c>
      <c r="AD14" s="38" t="s">
        <v>846</v>
      </c>
      <c r="AE14" s="38" t="s">
        <v>869</v>
      </c>
      <c r="AF14" s="38" t="s">
        <v>870</v>
      </c>
      <c r="AG14" s="38" t="s">
        <v>871</v>
      </c>
      <c r="AH14" s="38" t="s">
        <v>872</v>
      </c>
      <c r="AI14" s="38" t="s">
        <v>873</v>
      </c>
      <c r="AJ14" s="38" t="s">
        <v>874</v>
      </c>
      <c r="AK14" s="38" t="s">
        <v>875</v>
      </c>
      <c r="AL14" s="38" t="s">
        <v>876</v>
      </c>
      <c r="AM14" s="38" t="s">
        <v>877</v>
      </c>
      <c r="AN14" s="38" t="s">
        <v>878</v>
      </c>
      <c r="AO14" s="38" t="s">
        <v>879</v>
      </c>
      <c r="AP14" s="38" t="s">
        <v>880</v>
      </c>
      <c r="AQ14" s="38" t="s">
        <v>881</v>
      </c>
      <c r="AR14" s="38" t="s">
        <v>882</v>
      </c>
      <c r="AS14" s="38" t="s">
        <v>883</v>
      </c>
      <c r="AT14" s="38" t="s">
        <v>884</v>
      </c>
      <c r="AU14" s="38" t="s">
        <v>885</v>
      </c>
      <c r="AV14" s="38" t="s">
        <v>886</v>
      </c>
      <c r="AW14" s="38" t="s">
        <v>887</v>
      </c>
      <c r="AX14" s="38" t="s">
        <v>888</v>
      </c>
      <c r="AY14" s="38" t="s">
        <v>889</v>
      </c>
      <c r="AZ14" s="38" t="s">
        <v>860</v>
      </c>
      <c r="BA14" s="38" t="s">
        <v>869</v>
      </c>
      <c r="BB14" t="s">
        <v>890</v>
      </c>
      <c r="BC14" t="s">
        <v>891</v>
      </c>
      <c r="BD14" t="s">
        <v>892</v>
      </c>
      <c r="BE14" t="s">
        <v>893</v>
      </c>
      <c r="BF14" t="s">
        <v>894</v>
      </c>
      <c r="BG14" t="s">
        <v>895</v>
      </c>
      <c r="BH14" t="s">
        <v>896</v>
      </c>
      <c r="BI14" t="s">
        <v>897</v>
      </c>
    </row>
    <row r="15" spans="1:61">
      <c r="A15" t="s">
        <v>950</v>
      </c>
      <c r="B15" s="38" t="s">
        <v>898</v>
      </c>
      <c r="C15" s="38" t="s">
        <v>899</v>
      </c>
      <c r="D15" s="38" t="s">
        <v>900</v>
      </c>
      <c r="E15" s="38" t="s">
        <v>901</v>
      </c>
      <c r="F15" s="38" t="s">
        <v>902</v>
      </c>
      <c r="G15" s="38" t="s">
        <v>903</v>
      </c>
      <c r="H15" s="38" t="s">
        <v>904</v>
      </c>
      <c r="I15" s="38" t="s">
        <v>905</v>
      </c>
      <c r="J15" s="38" t="s">
        <v>906</v>
      </c>
      <c r="K15" s="38" t="s">
        <v>907</v>
      </c>
      <c r="L15" s="38" t="s">
        <v>908</v>
      </c>
      <c r="M15" s="38" t="s">
        <v>909</v>
      </c>
      <c r="N15" s="38" t="s">
        <v>910</v>
      </c>
      <c r="O15" s="38" t="s">
        <v>911</v>
      </c>
      <c r="P15" s="38" t="s">
        <v>912</v>
      </c>
      <c r="Q15" s="38" t="s">
        <v>913</v>
      </c>
      <c r="R15" s="38" t="s">
        <v>914</v>
      </c>
      <c r="S15" s="38" t="s">
        <v>915</v>
      </c>
      <c r="T15" s="38" t="s">
        <v>916</v>
      </c>
      <c r="U15" s="38" t="s">
        <v>917</v>
      </c>
      <c r="V15" s="38" t="s">
        <v>918</v>
      </c>
      <c r="W15" s="38" t="s">
        <v>919</v>
      </c>
      <c r="X15" s="38" t="s">
        <v>920</v>
      </c>
      <c r="Y15" s="38" t="s">
        <v>921</v>
      </c>
      <c r="Z15" s="38" t="s">
        <v>922</v>
      </c>
      <c r="AA15" s="38" t="s">
        <v>923</v>
      </c>
      <c r="AB15" s="38" t="s">
        <v>924</v>
      </c>
      <c r="AC15" s="38" t="s">
        <v>925</v>
      </c>
      <c r="AD15" s="38" t="s">
        <v>926</v>
      </c>
      <c r="AE15" s="38" t="s">
        <v>927</v>
      </c>
      <c r="AF15" s="38" t="s">
        <v>928</v>
      </c>
      <c r="AG15" s="38" t="s">
        <v>929</v>
      </c>
      <c r="AH15" s="38" t="s">
        <v>930</v>
      </c>
      <c r="AI15" s="38" t="s">
        <v>931</v>
      </c>
      <c r="AJ15" s="38" t="s">
        <v>932</v>
      </c>
      <c r="AK15" s="38" t="s">
        <v>933</v>
      </c>
      <c r="AL15" s="38" t="s">
        <v>934</v>
      </c>
      <c r="AM15" s="38" t="s">
        <v>935</v>
      </c>
      <c r="AN15" s="38" t="s">
        <v>936</v>
      </c>
      <c r="AO15" s="38" t="s">
        <v>937</v>
      </c>
      <c r="AP15" s="38" t="s">
        <v>938</v>
      </c>
      <c r="AQ15" s="38" t="s">
        <v>939</v>
      </c>
      <c r="AR15" s="38" t="s">
        <v>940</v>
      </c>
      <c r="AS15" s="38" t="s">
        <v>941</v>
      </c>
      <c r="AT15" s="38" t="s">
        <v>942</v>
      </c>
      <c r="AU15" s="38" t="s">
        <v>943</v>
      </c>
      <c r="AV15" s="38" t="s">
        <v>944</v>
      </c>
      <c r="AW15" s="38" t="s">
        <v>945</v>
      </c>
      <c r="AX15" s="38" t="s">
        <v>946</v>
      </c>
      <c r="AY15" s="38" t="s">
        <v>947</v>
      </c>
      <c r="AZ15" s="38" t="s">
        <v>948</v>
      </c>
      <c r="BA15" s="38" t="s">
        <v>949</v>
      </c>
      <c r="BB15" s="39" t="s">
        <v>951</v>
      </c>
      <c r="BC15" s="21" t="s">
        <v>953</v>
      </c>
      <c r="BD15" s="21" t="s">
        <v>952</v>
      </c>
      <c r="BE15" s="22" t="s">
        <v>954</v>
      </c>
      <c r="BF15" s="22" t="s">
        <v>955</v>
      </c>
      <c r="BG15" s="21" t="s">
        <v>956</v>
      </c>
      <c r="BH15" t="s">
        <v>957</v>
      </c>
      <c r="BI15" t="s">
        <v>958</v>
      </c>
    </row>
    <row r="16" spans="1:61">
      <c r="A16" t="s">
        <v>959</v>
      </c>
      <c r="B16" s="38" t="s">
        <v>968</v>
      </c>
      <c r="C16" s="38" t="s">
        <v>969</v>
      </c>
      <c r="D16" s="38" t="s">
        <v>970</v>
      </c>
      <c r="E16" s="38" t="s">
        <v>971</v>
      </c>
      <c r="F16" s="38" t="s">
        <v>972</v>
      </c>
      <c r="G16" s="38" t="s">
        <v>973</v>
      </c>
      <c r="H16" s="38" t="s">
        <v>974</v>
      </c>
      <c r="I16" s="38" t="s">
        <v>975</v>
      </c>
      <c r="J16" s="38" t="s">
        <v>976</v>
      </c>
      <c r="K16" s="38" t="s">
        <v>977</v>
      </c>
      <c r="L16" s="38" t="s">
        <v>973</v>
      </c>
      <c r="M16" s="38" t="s">
        <v>978</v>
      </c>
      <c r="N16" s="38" t="s">
        <v>979</v>
      </c>
      <c r="O16" s="38" t="s">
        <v>980</v>
      </c>
      <c r="P16" s="38" t="s">
        <v>981</v>
      </c>
      <c r="Q16" s="38" t="s">
        <v>982</v>
      </c>
      <c r="R16" s="38" t="s">
        <v>983</v>
      </c>
      <c r="S16" s="38" t="s">
        <v>984</v>
      </c>
      <c r="T16" s="38" t="s">
        <v>985</v>
      </c>
      <c r="U16" s="38" t="s">
        <v>986</v>
      </c>
      <c r="V16" s="38" t="s">
        <v>987</v>
      </c>
      <c r="W16" s="38" t="s">
        <v>988</v>
      </c>
      <c r="X16" s="38" t="s">
        <v>989</v>
      </c>
      <c r="Y16" s="38" t="s">
        <v>990</v>
      </c>
      <c r="Z16" s="38" t="s">
        <v>991</v>
      </c>
      <c r="AA16" s="38" t="s">
        <v>992</v>
      </c>
      <c r="AB16" s="38" t="s">
        <v>993</v>
      </c>
      <c r="AC16" s="38" t="s">
        <v>994</v>
      </c>
      <c r="AD16" s="38" t="s">
        <v>995</v>
      </c>
      <c r="AE16" s="38" t="s">
        <v>996</v>
      </c>
      <c r="AF16" s="38" t="s">
        <v>997</v>
      </c>
      <c r="AG16" s="38" t="s">
        <v>998</v>
      </c>
      <c r="AH16" s="38" t="s">
        <v>999</v>
      </c>
      <c r="AI16" s="38" t="s">
        <v>1000</v>
      </c>
      <c r="AJ16" s="38" t="s">
        <v>1001</v>
      </c>
      <c r="AK16" s="38" t="s">
        <v>1002</v>
      </c>
      <c r="AL16" s="38" t="s">
        <v>1003</v>
      </c>
      <c r="AM16" s="38" t="s">
        <v>1004</v>
      </c>
      <c r="AN16" s="38" t="s">
        <v>1005</v>
      </c>
      <c r="AO16" s="38" t="s">
        <v>1006</v>
      </c>
      <c r="AP16" s="38" t="s">
        <v>1007</v>
      </c>
      <c r="AQ16" s="38" t="s">
        <v>1008</v>
      </c>
      <c r="AR16" s="38" t="s">
        <v>1009</v>
      </c>
      <c r="AS16" s="38" t="s">
        <v>1010</v>
      </c>
      <c r="AT16" s="38" t="s">
        <v>1011</v>
      </c>
      <c r="AU16" s="38" t="s">
        <v>1012</v>
      </c>
      <c r="AV16" s="38" t="s">
        <v>1013</v>
      </c>
      <c r="AW16" s="38" t="s">
        <v>1014</v>
      </c>
      <c r="AX16" s="38" t="s">
        <v>1015</v>
      </c>
      <c r="AY16" s="38" t="s">
        <v>1016</v>
      </c>
      <c r="AZ16" s="38" t="s">
        <v>1017</v>
      </c>
      <c r="BA16" s="38" t="s">
        <v>1018</v>
      </c>
      <c r="BB16" s="19" t="s">
        <v>962</v>
      </c>
      <c r="BC16" t="s">
        <v>966</v>
      </c>
      <c r="BD16" s="20" t="s">
        <v>965</v>
      </c>
      <c r="BE16" t="s">
        <v>967</v>
      </c>
      <c r="BF16" t="s">
        <v>964</v>
      </c>
      <c r="BG16" t="s">
        <v>963</v>
      </c>
      <c r="BH16" t="s">
        <v>961</v>
      </c>
      <c r="BI16" t="s">
        <v>960</v>
      </c>
    </row>
    <row r="17" spans="1:61">
      <c r="A17" t="s">
        <v>1071</v>
      </c>
      <c r="B17" s="38" t="s">
        <v>1019</v>
      </c>
      <c r="C17" s="38" t="s">
        <v>1020</v>
      </c>
      <c r="D17" s="38" t="s">
        <v>1021</v>
      </c>
      <c r="E17" s="38" t="s">
        <v>1022</v>
      </c>
      <c r="F17" s="38" t="s">
        <v>1023</v>
      </c>
      <c r="G17" s="38" t="s">
        <v>1024</v>
      </c>
      <c r="H17" s="38" t="s">
        <v>1025</v>
      </c>
      <c r="I17" s="38" t="s">
        <v>1026</v>
      </c>
      <c r="J17" s="38" t="s">
        <v>1027</v>
      </c>
      <c r="K17" s="38" t="s">
        <v>1028</v>
      </c>
      <c r="L17" s="38" t="s">
        <v>1029</v>
      </c>
      <c r="M17" s="38" t="s">
        <v>1030</v>
      </c>
      <c r="N17" s="38" t="s">
        <v>1031</v>
      </c>
      <c r="O17" s="38" t="s">
        <v>1032</v>
      </c>
      <c r="P17" s="38" t="s">
        <v>1033</v>
      </c>
      <c r="Q17" s="38" t="s">
        <v>1034</v>
      </c>
      <c r="R17" s="38" t="s">
        <v>1035</v>
      </c>
      <c r="S17" s="38" t="s">
        <v>1036</v>
      </c>
      <c r="T17" s="38" t="s">
        <v>1037</v>
      </c>
      <c r="U17" s="38" t="s">
        <v>1038</v>
      </c>
      <c r="V17" s="38" t="s">
        <v>1039</v>
      </c>
      <c r="W17" s="38" t="s">
        <v>1040</v>
      </c>
      <c r="X17" s="38" t="s">
        <v>1041</v>
      </c>
      <c r="Y17" s="38" t="s">
        <v>1042</v>
      </c>
      <c r="Z17" s="38" t="s">
        <v>1043</v>
      </c>
      <c r="AA17" s="38" t="s">
        <v>1044</v>
      </c>
      <c r="AB17" s="38" t="s">
        <v>1045</v>
      </c>
      <c r="AC17" s="38" t="s">
        <v>1046</v>
      </c>
      <c r="AD17" s="38" t="s">
        <v>1047</v>
      </c>
      <c r="AE17" s="38" t="s">
        <v>1048</v>
      </c>
      <c r="AF17" s="38" t="s">
        <v>1049</v>
      </c>
      <c r="AG17" s="38" t="s">
        <v>1050</v>
      </c>
      <c r="AH17" s="38" t="s">
        <v>1051</v>
      </c>
      <c r="AI17" s="38" t="s">
        <v>1052</v>
      </c>
      <c r="AJ17" s="38" t="s">
        <v>1053</v>
      </c>
      <c r="AK17" s="38" t="s">
        <v>1054</v>
      </c>
      <c r="AL17" s="38" t="s">
        <v>1055</v>
      </c>
      <c r="AM17" s="38" t="s">
        <v>1056</v>
      </c>
      <c r="AN17" s="38" t="s">
        <v>1057</v>
      </c>
      <c r="AO17" s="38" t="s">
        <v>1058</v>
      </c>
      <c r="AP17" s="38" t="s">
        <v>1059</v>
      </c>
      <c r="AQ17" s="38" t="s">
        <v>1060</v>
      </c>
      <c r="AR17" s="38" t="s">
        <v>1061</v>
      </c>
      <c r="AS17" s="38" t="s">
        <v>1062</v>
      </c>
      <c r="AT17" s="38" t="s">
        <v>1063</v>
      </c>
      <c r="AU17" s="38" t="s">
        <v>1064</v>
      </c>
      <c r="AV17" s="38" t="s">
        <v>1065</v>
      </c>
      <c r="AW17" s="38" t="s">
        <v>1066</v>
      </c>
      <c r="AX17" s="38" t="s">
        <v>1067</v>
      </c>
      <c r="AY17" s="38" t="s">
        <v>1068</v>
      </c>
      <c r="AZ17" s="38" t="s">
        <v>1069</v>
      </c>
      <c r="BA17" s="38" t="s">
        <v>1070</v>
      </c>
      <c r="BB17" s="38" t="s">
        <v>1072</v>
      </c>
      <c r="BC17" t="s">
        <v>1073</v>
      </c>
      <c r="BD17" s="20" t="s">
        <v>1074</v>
      </c>
      <c r="BE17" t="s">
        <v>1075</v>
      </c>
      <c r="BF17" t="s">
        <v>1076</v>
      </c>
      <c r="BG17" t="s">
        <v>1077</v>
      </c>
      <c r="BH17" t="s">
        <v>1078</v>
      </c>
      <c r="BI17" t="s">
        <v>1079</v>
      </c>
    </row>
    <row r="18" spans="1:61">
      <c r="A18" t="s">
        <v>1080</v>
      </c>
      <c r="B18" s="38" t="s">
        <v>1081</v>
      </c>
      <c r="C18" s="38" t="s">
        <v>1082</v>
      </c>
      <c r="D18" s="38" t="s">
        <v>1083</v>
      </c>
      <c r="E18" s="38" t="s">
        <v>1084</v>
      </c>
      <c r="F18" s="38" t="s">
        <v>1085</v>
      </c>
      <c r="G18" s="38" t="s">
        <v>1086</v>
      </c>
      <c r="H18" s="38" t="s">
        <v>1087</v>
      </c>
      <c r="I18" s="38" t="s">
        <v>1088</v>
      </c>
      <c r="J18" s="38" t="s">
        <v>1089</v>
      </c>
      <c r="K18" s="38" t="s">
        <v>1090</v>
      </c>
      <c r="L18" s="38" t="s">
        <v>1086</v>
      </c>
      <c r="M18" s="38" t="s">
        <v>1091</v>
      </c>
      <c r="N18" s="38" t="s">
        <v>1092</v>
      </c>
      <c r="O18" s="38" t="s">
        <v>1093</v>
      </c>
      <c r="P18" s="38" t="s">
        <v>1094</v>
      </c>
      <c r="Q18" s="38" t="s">
        <v>1095</v>
      </c>
      <c r="R18" s="38" t="s">
        <v>1096</v>
      </c>
      <c r="S18" s="38" t="s">
        <v>1097</v>
      </c>
      <c r="T18" s="38" t="s">
        <v>1098</v>
      </c>
      <c r="U18" s="38" t="s">
        <v>1099</v>
      </c>
      <c r="V18" s="38" t="s">
        <v>1100</v>
      </c>
      <c r="W18" s="38" t="s">
        <v>1101</v>
      </c>
      <c r="X18" s="38" t="s">
        <v>1102</v>
      </c>
      <c r="Y18" s="38" t="s">
        <v>1103</v>
      </c>
      <c r="Z18" s="38" t="s">
        <v>1104</v>
      </c>
      <c r="AA18" s="38" t="s">
        <v>1105</v>
      </c>
      <c r="AB18" s="38" t="s">
        <v>1106</v>
      </c>
      <c r="AC18" s="38" t="s">
        <v>1082</v>
      </c>
      <c r="AD18" s="38" t="s">
        <v>1107</v>
      </c>
      <c r="AE18" s="38" t="s">
        <v>1108</v>
      </c>
      <c r="AF18" s="38" t="s">
        <v>1109</v>
      </c>
      <c r="AG18" s="38" t="s">
        <v>1110</v>
      </c>
      <c r="AH18" s="38" t="s">
        <v>1111</v>
      </c>
      <c r="AI18" s="38" t="s">
        <v>1112</v>
      </c>
      <c r="AJ18" s="38" t="s">
        <v>1113</v>
      </c>
      <c r="AK18" s="38" t="s">
        <v>1114</v>
      </c>
      <c r="AL18" s="38" t="s">
        <v>1115</v>
      </c>
      <c r="AM18" s="38" t="s">
        <v>1116</v>
      </c>
      <c r="AN18" s="38" t="s">
        <v>1117</v>
      </c>
      <c r="AO18" s="38" t="s">
        <v>1118</v>
      </c>
      <c r="AP18" s="38" t="s">
        <v>1119</v>
      </c>
      <c r="AQ18" s="38" t="s">
        <v>1120</v>
      </c>
      <c r="AR18" s="38" t="s">
        <v>1121</v>
      </c>
      <c r="AS18" s="38" t="s">
        <v>1122</v>
      </c>
      <c r="AT18" s="38" t="s">
        <v>1123</v>
      </c>
      <c r="AU18" s="38" t="s">
        <v>1124</v>
      </c>
      <c r="AV18" s="38" t="s">
        <v>1125</v>
      </c>
      <c r="AW18" s="38" t="s">
        <v>1126</v>
      </c>
      <c r="AX18" s="38" t="s">
        <v>1127</v>
      </c>
      <c r="AY18" s="38" t="s">
        <v>1128</v>
      </c>
      <c r="AZ18" s="38" t="s">
        <v>1129</v>
      </c>
      <c r="BA18" s="38" t="s">
        <v>1130</v>
      </c>
      <c r="BB18" t="s">
        <v>1131</v>
      </c>
      <c r="BC18" t="s">
        <v>1132</v>
      </c>
      <c r="BD18" t="s">
        <v>1133</v>
      </c>
      <c r="BE18" t="s">
        <v>1134</v>
      </c>
      <c r="BF18" t="s">
        <v>1136</v>
      </c>
      <c r="BG18" t="s">
        <v>1135</v>
      </c>
      <c r="BH18" t="s">
        <v>1137</v>
      </c>
      <c r="BI18" t="s">
        <v>1138</v>
      </c>
    </row>
    <row r="19" spans="1:61">
      <c r="A19" t="s">
        <v>1139</v>
      </c>
      <c r="B19" s="38" t="s">
        <v>1140</v>
      </c>
      <c r="C19" s="38" t="s">
        <v>1141</v>
      </c>
      <c r="D19" s="38" t="s">
        <v>1142</v>
      </c>
      <c r="E19" s="38" t="s">
        <v>1143</v>
      </c>
      <c r="F19" s="38" t="s">
        <v>1144</v>
      </c>
      <c r="G19" s="38" t="s">
        <v>1145</v>
      </c>
      <c r="H19" s="38" t="s">
        <v>1146</v>
      </c>
      <c r="I19" s="38" t="s">
        <v>1147</v>
      </c>
      <c r="J19" s="38" t="s">
        <v>1148</v>
      </c>
      <c r="K19" s="38" t="s">
        <v>1149</v>
      </c>
      <c r="L19" s="38" t="s">
        <v>1150</v>
      </c>
      <c r="M19" s="38" t="s">
        <v>1151</v>
      </c>
      <c r="N19" s="38" t="s">
        <v>1152</v>
      </c>
      <c r="O19" s="38" t="s">
        <v>1151</v>
      </c>
      <c r="P19" s="38" t="s">
        <v>1153</v>
      </c>
      <c r="Q19" s="38" t="s">
        <v>1154</v>
      </c>
      <c r="R19" s="38" t="s">
        <v>1155</v>
      </c>
      <c r="S19" s="38" t="s">
        <v>1156</v>
      </c>
      <c r="T19" s="38" t="s">
        <v>1157</v>
      </c>
      <c r="U19" s="38" t="s">
        <v>1158</v>
      </c>
      <c r="V19" s="38" t="s">
        <v>1159</v>
      </c>
      <c r="W19" s="38" t="s">
        <v>1160</v>
      </c>
      <c r="X19" s="38" t="s">
        <v>1161</v>
      </c>
      <c r="Y19" s="38" t="s">
        <v>1162</v>
      </c>
      <c r="Z19" s="38" t="s">
        <v>1163</v>
      </c>
      <c r="AA19" s="38" t="s">
        <v>1164</v>
      </c>
      <c r="AB19" s="38" t="s">
        <v>1165</v>
      </c>
      <c r="AC19" s="38" t="s">
        <v>1166</v>
      </c>
      <c r="AD19" s="38" t="s">
        <v>1167</v>
      </c>
      <c r="AE19" s="38" t="s">
        <v>1168</v>
      </c>
      <c r="AF19" s="38" t="s">
        <v>1169</v>
      </c>
      <c r="AG19" s="38" t="s">
        <v>1170</v>
      </c>
      <c r="AH19" s="38" t="s">
        <v>1171</v>
      </c>
      <c r="AI19" s="38" t="s">
        <v>1172</v>
      </c>
      <c r="AJ19" s="38" t="s">
        <v>1173</v>
      </c>
      <c r="AK19" s="38" t="s">
        <v>1174</v>
      </c>
      <c r="AL19" s="38" t="s">
        <v>1175</v>
      </c>
      <c r="AM19" s="38" t="s">
        <v>1176</v>
      </c>
      <c r="AN19" s="38" t="s">
        <v>1177</v>
      </c>
      <c r="AO19" s="38" t="s">
        <v>1178</v>
      </c>
      <c r="AP19" s="38" t="s">
        <v>1179</v>
      </c>
      <c r="AQ19" s="38" t="s">
        <v>1180</v>
      </c>
      <c r="AR19" s="38" t="s">
        <v>1181</v>
      </c>
      <c r="AS19" s="38" t="s">
        <v>1182</v>
      </c>
      <c r="AT19" s="38" t="s">
        <v>1183</v>
      </c>
      <c r="AU19" s="38" t="s">
        <v>1184</v>
      </c>
      <c r="AV19" s="38" t="s">
        <v>1185</v>
      </c>
      <c r="AW19" s="38" t="s">
        <v>1186</v>
      </c>
      <c r="AX19" s="38" t="s">
        <v>1187</v>
      </c>
      <c r="AY19" s="38" t="s">
        <v>1188</v>
      </c>
      <c r="AZ19" s="38" t="s">
        <v>1189</v>
      </c>
      <c r="BA19" s="38" t="s">
        <v>1190</v>
      </c>
      <c r="BB19" s="20" t="s">
        <v>1191</v>
      </c>
      <c r="BC19" t="s">
        <v>1192</v>
      </c>
      <c r="BD19" t="s">
        <v>1193</v>
      </c>
      <c r="BE19" t="s">
        <v>1194</v>
      </c>
      <c r="BF19" t="s">
        <v>1195</v>
      </c>
      <c r="BG19" t="s">
        <v>1196</v>
      </c>
      <c r="BH19" t="s">
        <v>1197</v>
      </c>
      <c r="BI19" t="s">
        <v>1198</v>
      </c>
    </row>
    <row r="20" spans="1:61">
      <c r="A20" t="s">
        <v>1215</v>
      </c>
      <c r="B20" s="38" t="s">
        <v>1261</v>
      </c>
      <c r="C20" s="38" t="s">
        <v>1216</v>
      </c>
      <c r="D20" s="38" t="s">
        <v>1217</v>
      </c>
      <c r="E20" s="38" t="s">
        <v>1218</v>
      </c>
      <c r="F20" s="38" t="s">
        <v>1219</v>
      </c>
      <c r="G20" s="38" t="s">
        <v>1220</v>
      </c>
      <c r="H20" s="38" t="s">
        <v>1221</v>
      </c>
      <c r="I20" s="38" t="s">
        <v>1222</v>
      </c>
      <c r="J20" s="38" t="s">
        <v>1223</v>
      </c>
      <c r="K20" s="38" t="s">
        <v>1224</v>
      </c>
      <c r="L20" s="38" t="s">
        <v>1220</v>
      </c>
      <c r="M20" s="38" t="s">
        <v>1225</v>
      </c>
      <c r="N20" s="38" t="s">
        <v>1226</v>
      </c>
      <c r="O20" s="38" t="s">
        <v>1227</v>
      </c>
      <c r="P20" s="38" t="s">
        <v>1228</v>
      </c>
      <c r="Q20" s="38" t="s">
        <v>1229</v>
      </c>
      <c r="R20" s="38" t="s">
        <v>1230</v>
      </c>
      <c r="S20" s="38" t="s">
        <v>1231</v>
      </c>
      <c r="T20" s="38" t="s">
        <v>1232</v>
      </c>
      <c r="U20" s="38" t="s">
        <v>1233</v>
      </c>
      <c r="V20" s="38" t="s">
        <v>1234</v>
      </c>
      <c r="W20" s="38" t="s">
        <v>1262</v>
      </c>
      <c r="X20" s="38" t="s">
        <v>1235</v>
      </c>
      <c r="Y20" s="38" t="s">
        <v>1236</v>
      </c>
      <c r="Z20" s="38" t="s">
        <v>1237</v>
      </c>
      <c r="AA20" s="38" t="s">
        <v>1238</v>
      </c>
      <c r="AB20" s="38" t="s">
        <v>1239</v>
      </c>
      <c r="AC20" s="38" t="s">
        <v>1216</v>
      </c>
      <c r="AD20" s="38" t="s">
        <v>1240</v>
      </c>
      <c r="AE20" s="38" t="s">
        <v>1241</v>
      </c>
      <c r="AF20" s="38" t="s">
        <v>1242</v>
      </c>
      <c r="AG20" s="38" t="s">
        <v>1216</v>
      </c>
      <c r="AH20" s="38" t="s">
        <v>1243</v>
      </c>
      <c r="AI20" s="38" t="s">
        <v>1244</v>
      </c>
      <c r="AJ20" s="38" t="s">
        <v>1245</v>
      </c>
      <c r="AK20" s="38" t="s">
        <v>1246</v>
      </c>
      <c r="AL20" s="38" t="s">
        <v>1247</v>
      </c>
      <c r="AM20" s="38" t="s">
        <v>1248</v>
      </c>
      <c r="AN20" s="38" t="s">
        <v>2176</v>
      </c>
      <c r="AO20" t="s">
        <v>2177</v>
      </c>
      <c r="AP20" s="38" t="s">
        <v>1249</v>
      </c>
      <c r="AQ20" s="38" t="s">
        <v>1250</v>
      </c>
      <c r="AR20" s="38" t="s">
        <v>1251</v>
      </c>
      <c r="AS20" s="38" t="s">
        <v>1252</v>
      </c>
      <c r="AT20" s="38" t="s">
        <v>1253</v>
      </c>
      <c r="AU20" s="38" t="s">
        <v>1254</v>
      </c>
      <c r="AV20" s="38" t="s">
        <v>1255</v>
      </c>
      <c r="AW20" s="38" t="s">
        <v>1256</v>
      </c>
      <c r="AX20" s="38" t="s">
        <v>1257</v>
      </c>
      <c r="AY20" s="38" t="s">
        <v>1258</v>
      </c>
      <c r="AZ20" s="38" t="s">
        <v>1259</v>
      </c>
      <c r="BA20" s="38" t="s">
        <v>1260</v>
      </c>
      <c r="BB20" s="38" t="s">
        <v>1263</v>
      </c>
      <c r="BC20" t="s">
        <v>1265</v>
      </c>
      <c r="BD20" t="s">
        <v>1264</v>
      </c>
      <c r="BE20" t="s">
        <v>1266</v>
      </c>
      <c r="BF20" t="s">
        <v>1267</v>
      </c>
      <c r="BG20" t="s">
        <v>1268</v>
      </c>
      <c r="BH20" t="s">
        <v>2172</v>
      </c>
      <c r="BI20" t="s">
        <v>2173</v>
      </c>
    </row>
    <row r="21" spans="1:61">
      <c r="A21" t="s">
        <v>1293</v>
      </c>
      <c r="B21" s="38" t="s">
        <v>1294</v>
      </c>
      <c r="C21" s="38" t="s">
        <v>1295</v>
      </c>
      <c r="D21" s="38" t="s">
        <v>1296</v>
      </c>
      <c r="E21" s="38" t="s">
        <v>1297</v>
      </c>
      <c r="F21" s="38" t="s">
        <v>1298</v>
      </c>
      <c r="G21" s="38" t="s">
        <v>1299</v>
      </c>
      <c r="H21" s="38" t="s">
        <v>1300</v>
      </c>
      <c r="I21" s="38" t="s">
        <v>1301</v>
      </c>
      <c r="J21" s="38" t="s">
        <v>1302</v>
      </c>
      <c r="K21" s="38" t="s">
        <v>1303</v>
      </c>
      <c r="L21" s="38" t="s">
        <v>1304</v>
      </c>
      <c r="M21" s="38" t="s">
        <v>1305</v>
      </c>
      <c r="N21" s="38" t="s">
        <v>1306</v>
      </c>
      <c r="O21" s="38" t="s">
        <v>1307</v>
      </c>
      <c r="P21" s="38" t="s">
        <v>1308</v>
      </c>
      <c r="Q21" s="38" t="s">
        <v>1309</v>
      </c>
      <c r="R21" s="38" t="s">
        <v>1310</v>
      </c>
      <c r="S21" s="38" t="s">
        <v>1311</v>
      </c>
      <c r="T21" s="38" t="s">
        <v>1312</v>
      </c>
      <c r="U21" s="38" t="s">
        <v>1313</v>
      </c>
      <c r="V21" s="38" t="s">
        <v>1314</v>
      </c>
      <c r="W21" s="38" t="s">
        <v>1315</v>
      </c>
      <c r="X21" s="38" t="s">
        <v>1316</v>
      </c>
      <c r="Y21" s="38" t="s">
        <v>1317</v>
      </c>
      <c r="Z21" s="38" t="s">
        <v>1318</v>
      </c>
      <c r="AA21" s="38" t="s">
        <v>1319</v>
      </c>
      <c r="AB21" s="38" t="s">
        <v>1320</v>
      </c>
      <c r="AC21" s="38" t="s">
        <v>1321</v>
      </c>
      <c r="AD21" s="38" t="s">
        <v>1322</v>
      </c>
      <c r="AE21" s="38" t="s">
        <v>1323</v>
      </c>
      <c r="AF21" s="38" t="s">
        <v>1324</v>
      </c>
      <c r="AG21" s="38" t="s">
        <v>1325</v>
      </c>
      <c r="AH21" s="38" t="s">
        <v>1326</v>
      </c>
      <c r="AI21" s="38" t="s">
        <v>1327</v>
      </c>
      <c r="AJ21" s="38" t="s">
        <v>1328</v>
      </c>
      <c r="AK21" s="38" t="s">
        <v>1329</v>
      </c>
      <c r="AL21" s="38" t="s">
        <v>1330</v>
      </c>
      <c r="AM21" s="38" t="s">
        <v>1331</v>
      </c>
      <c r="AN21" s="38" t="s">
        <v>1332</v>
      </c>
      <c r="AO21" s="38" t="s">
        <v>1333</v>
      </c>
      <c r="AP21" s="38" t="s">
        <v>1334</v>
      </c>
      <c r="AQ21" s="38" t="s">
        <v>1335</v>
      </c>
      <c r="AR21" s="38" t="s">
        <v>1336</v>
      </c>
      <c r="AS21" s="38" t="s">
        <v>1337</v>
      </c>
      <c r="AT21" s="38" t="s">
        <v>1338</v>
      </c>
      <c r="AU21" s="38" t="s">
        <v>1339</v>
      </c>
      <c r="AV21" s="38" t="s">
        <v>1340</v>
      </c>
      <c r="AW21" s="38" t="s">
        <v>1341</v>
      </c>
      <c r="AX21" s="38" t="s">
        <v>1342</v>
      </c>
      <c r="AY21" s="38" t="s">
        <v>1343</v>
      </c>
      <c r="AZ21" s="38" t="s">
        <v>1344</v>
      </c>
      <c r="BA21" s="38" t="s">
        <v>1345</v>
      </c>
      <c r="BB21" s="21" t="s">
        <v>1346</v>
      </c>
      <c r="BC21" t="s">
        <v>1347</v>
      </c>
      <c r="BD21" t="s">
        <v>1348</v>
      </c>
      <c r="BE21" t="s">
        <v>1349</v>
      </c>
      <c r="BF21" t="s">
        <v>1350</v>
      </c>
      <c r="BG21" t="s">
        <v>1351</v>
      </c>
      <c r="BH21" t="s">
        <v>1352</v>
      </c>
      <c r="BI21" t="s">
        <v>1353</v>
      </c>
    </row>
    <row r="22" spans="1:61">
      <c r="A22" t="s">
        <v>1355</v>
      </c>
      <c r="B22" s="38" t="s">
        <v>1356</v>
      </c>
      <c r="C22" s="38" t="s">
        <v>1357</v>
      </c>
      <c r="D22" s="38" t="s">
        <v>1358</v>
      </c>
      <c r="E22" s="38" t="s">
        <v>1359</v>
      </c>
      <c r="F22" s="38" t="s">
        <v>1360</v>
      </c>
      <c r="G22" s="38" t="s">
        <v>1361</v>
      </c>
      <c r="H22" s="38" t="s">
        <v>579</v>
      </c>
      <c r="I22" s="38" t="s">
        <v>1362</v>
      </c>
      <c r="J22" s="38" t="s">
        <v>1363</v>
      </c>
      <c r="K22" s="38" t="s">
        <v>1364</v>
      </c>
      <c r="L22" s="38" t="s">
        <v>583</v>
      </c>
      <c r="M22" s="38" t="s">
        <v>1357</v>
      </c>
      <c r="N22" s="38" t="s">
        <v>1365</v>
      </c>
      <c r="O22" s="38" t="s">
        <v>1366</v>
      </c>
      <c r="P22" s="38" t="s">
        <v>1367</v>
      </c>
      <c r="Q22" s="38" t="s">
        <v>1368</v>
      </c>
      <c r="R22" s="38" t="s">
        <v>589</v>
      </c>
      <c r="S22" s="38" t="s">
        <v>1369</v>
      </c>
      <c r="T22" s="38" t="s">
        <v>1370</v>
      </c>
      <c r="U22" s="38" t="s">
        <v>1371</v>
      </c>
      <c r="V22" s="38" t="s">
        <v>1372</v>
      </c>
      <c r="W22" s="38" t="s">
        <v>1373</v>
      </c>
      <c r="X22" s="38" t="s">
        <v>595</v>
      </c>
      <c r="Y22" s="38" t="s">
        <v>1374</v>
      </c>
      <c r="Z22" s="38" t="s">
        <v>1375</v>
      </c>
      <c r="AA22" s="38" t="s">
        <v>1376</v>
      </c>
      <c r="AB22" s="38" t="s">
        <v>599</v>
      </c>
      <c r="AC22" s="38" t="s">
        <v>1377</v>
      </c>
      <c r="AD22" s="38" t="s">
        <v>1378</v>
      </c>
      <c r="AE22" s="38" t="s">
        <v>1379</v>
      </c>
      <c r="AF22" s="38" t="s">
        <v>1380</v>
      </c>
      <c r="AG22" s="38" t="s">
        <v>574</v>
      </c>
      <c r="AH22" s="38" t="s">
        <v>1381</v>
      </c>
      <c r="AI22" s="38" t="s">
        <v>1382</v>
      </c>
      <c r="AJ22" s="38" t="s">
        <v>1383</v>
      </c>
      <c r="AK22" s="38" t="s">
        <v>1384</v>
      </c>
      <c r="AL22" s="38" t="s">
        <v>1385</v>
      </c>
      <c r="AM22" s="38" t="s">
        <v>1386</v>
      </c>
      <c r="AN22" s="38" t="s">
        <v>1387</v>
      </c>
      <c r="AO22" s="38" t="s">
        <v>1388</v>
      </c>
      <c r="AP22" s="38" t="s">
        <v>613</v>
      </c>
      <c r="AQ22" s="38" t="s">
        <v>1389</v>
      </c>
      <c r="AR22" s="38" t="s">
        <v>1390</v>
      </c>
      <c r="AS22" s="38" t="s">
        <v>1391</v>
      </c>
      <c r="AT22" s="38" t="s">
        <v>1392</v>
      </c>
      <c r="AU22" s="38" t="s">
        <v>1393</v>
      </c>
      <c r="AV22" s="38" t="s">
        <v>586</v>
      </c>
      <c r="AW22" s="38" t="s">
        <v>585</v>
      </c>
      <c r="AX22" s="38" t="s">
        <v>1394</v>
      </c>
      <c r="AY22" s="38" t="s">
        <v>1395</v>
      </c>
      <c r="AZ22" s="38" t="s">
        <v>623</v>
      </c>
      <c r="BA22" s="38" t="s">
        <v>624</v>
      </c>
      <c r="BB22" t="s">
        <v>1396</v>
      </c>
      <c r="BC22" t="s">
        <v>626</v>
      </c>
      <c r="BD22" t="s">
        <v>1397</v>
      </c>
      <c r="BE22" t="s">
        <v>1398</v>
      </c>
      <c r="BF22" t="s">
        <v>1401</v>
      </c>
      <c r="BG22" t="s">
        <v>1402</v>
      </c>
      <c r="BH22" t="s">
        <v>1399</v>
      </c>
      <c r="BI22" t="s">
        <v>1400</v>
      </c>
    </row>
    <row r="23" spans="1:61">
      <c r="A23" t="s">
        <v>1403</v>
      </c>
      <c r="B23" s="38" t="s">
        <v>1454</v>
      </c>
      <c r="C23" s="38" t="s">
        <v>1404</v>
      </c>
      <c r="D23" s="38" t="s">
        <v>1405</v>
      </c>
      <c r="E23" s="38" t="s">
        <v>1406</v>
      </c>
      <c r="F23" s="38" t="s">
        <v>1407</v>
      </c>
      <c r="G23" s="38" t="s">
        <v>1408</v>
      </c>
      <c r="H23" s="38" t="s">
        <v>1409</v>
      </c>
      <c r="I23" s="38" t="s">
        <v>1410</v>
      </c>
      <c r="J23" s="38" t="s">
        <v>1411</v>
      </c>
      <c r="K23" s="38" t="s">
        <v>1412</v>
      </c>
      <c r="L23" s="38" t="s">
        <v>1413</v>
      </c>
      <c r="M23" s="38" t="s">
        <v>1455</v>
      </c>
      <c r="N23" s="38" t="s">
        <v>1415</v>
      </c>
      <c r="O23" s="38" t="s">
        <v>1414</v>
      </c>
      <c r="P23" s="38" t="s">
        <v>1416</v>
      </c>
      <c r="Q23" s="38" t="s">
        <v>1417</v>
      </c>
      <c r="R23" s="38" t="s">
        <v>1418</v>
      </c>
      <c r="S23" s="38" t="s">
        <v>1419</v>
      </c>
      <c r="T23" s="38" t="s">
        <v>1420</v>
      </c>
      <c r="U23" s="38" t="s">
        <v>1421</v>
      </c>
      <c r="V23" s="38" t="s">
        <v>1422</v>
      </c>
      <c r="W23" s="38" t="s">
        <v>1423</v>
      </c>
      <c r="X23" s="38" t="s">
        <v>1424</v>
      </c>
      <c r="Y23" s="38" t="s">
        <v>1425</v>
      </c>
      <c r="Z23" s="38" t="s">
        <v>1426</v>
      </c>
      <c r="AA23" s="38" t="s">
        <v>1427</v>
      </c>
      <c r="AB23" s="38" t="s">
        <v>1428</v>
      </c>
      <c r="AC23" s="38" t="s">
        <v>1429</v>
      </c>
      <c r="AD23" s="38" t="s">
        <v>1430</v>
      </c>
      <c r="AE23" s="38" t="s">
        <v>1431</v>
      </c>
      <c r="AF23" s="38" t="s">
        <v>1432</v>
      </c>
      <c r="AG23" s="38" t="s">
        <v>1412</v>
      </c>
      <c r="AH23" s="38" t="s">
        <v>1433</v>
      </c>
      <c r="AI23" s="38" t="s">
        <v>1434</v>
      </c>
      <c r="AJ23" s="38" t="s">
        <v>1435</v>
      </c>
      <c r="AK23" s="38" t="s">
        <v>1436</v>
      </c>
      <c r="AL23" s="38" t="s">
        <v>1437</v>
      </c>
      <c r="AM23" s="38" t="s">
        <v>1438</v>
      </c>
      <c r="AN23" s="38" t="s">
        <v>1439</v>
      </c>
      <c r="AO23" s="38" t="s">
        <v>1456</v>
      </c>
      <c r="AP23" s="38" t="s">
        <v>1440</v>
      </c>
      <c r="AQ23" s="38" t="s">
        <v>1441</v>
      </c>
      <c r="AR23" s="38" t="s">
        <v>1457</v>
      </c>
      <c r="AS23" s="38" t="s">
        <v>1442</v>
      </c>
      <c r="AT23" s="38" t="s">
        <v>1443</v>
      </c>
      <c r="AU23" s="38" t="s">
        <v>1444</v>
      </c>
      <c r="AV23" s="38" t="s">
        <v>1458</v>
      </c>
      <c r="AW23" s="38" t="s">
        <v>1459</v>
      </c>
      <c r="AX23" s="38" t="s">
        <v>1445</v>
      </c>
      <c r="AY23" s="38" t="s">
        <v>1446</v>
      </c>
      <c r="AZ23" s="38" t="s">
        <v>1460</v>
      </c>
      <c r="BA23" s="38" t="s">
        <v>1447</v>
      </c>
      <c r="BB23" s="128" t="s">
        <v>1448</v>
      </c>
      <c r="BC23" s="128" t="s">
        <v>1449</v>
      </c>
      <c r="BD23" s="128" t="s">
        <v>1450</v>
      </c>
      <c r="BE23" s="129" t="s">
        <v>1451</v>
      </c>
      <c r="BF23" s="129" t="s">
        <v>1461</v>
      </c>
      <c r="BG23" s="128" t="s">
        <v>1462</v>
      </c>
      <c r="BH23" t="s">
        <v>1452</v>
      </c>
      <c r="BI23"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30"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t="s">
        <v>239</v>
      </c>
      <c r="BI25"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t="s">
        <v>239</v>
      </c>
      <c r="BI26" t="s">
        <v>242</v>
      </c>
    </row>
    <row r="27" spans="1:61">
      <c r="A27" t="s">
        <v>1625</v>
      </c>
      <c r="B27" t="s">
        <v>1635</v>
      </c>
      <c r="C27" t="s">
        <v>1636</v>
      </c>
      <c r="D27" t="s">
        <v>1637</v>
      </c>
      <c r="E27" t="s">
        <v>1638</v>
      </c>
      <c r="F27" t="s">
        <v>1639</v>
      </c>
      <c r="G27" t="s">
        <v>1640</v>
      </c>
      <c r="H27" t="s">
        <v>1641</v>
      </c>
      <c r="I27" t="s">
        <v>1642</v>
      </c>
      <c r="J27" t="s">
        <v>1643</v>
      </c>
      <c r="K27" t="s">
        <v>1644</v>
      </c>
      <c r="L27" t="s">
        <v>1645</v>
      </c>
      <c r="M27" t="s">
        <v>1646</v>
      </c>
      <c r="N27" t="s">
        <v>1647</v>
      </c>
      <c r="O27" t="s">
        <v>1648</v>
      </c>
      <c r="P27" t="s">
        <v>1649</v>
      </c>
      <c r="Q27" t="s">
        <v>1650</v>
      </c>
      <c r="R27" t="s">
        <v>1651</v>
      </c>
      <c r="S27" t="s">
        <v>1652</v>
      </c>
      <c r="T27" t="s">
        <v>1653</v>
      </c>
      <c r="U27" t="s">
        <v>1654</v>
      </c>
      <c r="V27" t="s">
        <v>1655</v>
      </c>
      <c r="W27" t="s">
        <v>1656</v>
      </c>
      <c r="X27" t="s">
        <v>1657</v>
      </c>
      <c r="Y27" t="s">
        <v>1658</v>
      </c>
      <c r="Z27" t="s">
        <v>1659</v>
      </c>
      <c r="AA27" t="s">
        <v>1660</v>
      </c>
      <c r="AB27" t="s">
        <v>1661</v>
      </c>
      <c r="AC27" t="s">
        <v>1662</v>
      </c>
      <c r="AD27" t="s">
        <v>1663</v>
      </c>
      <c r="AE27" t="s">
        <v>1664</v>
      </c>
      <c r="AF27" t="s">
        <v>1665</v>
      </c>
      <c r="AG27" t="s">
        <v>1666</v>
      </c>
      <c r="AH27" t="s">
        <v>1667</v>
      </c>
      <c r="AI27" t="s">
        <v>1668</v>
      </c>
      <c r="AJ27" t="s">
        <v>1669</v>
      </c>
      <c r="AK27" t="s">
        <v>1670</v>
      </c>
      <c r="AL27" t="s">
        <v>1671</v>
      </c>
      <c r="AM27" t="s">
        <v>1672</v>
      </c>
      <c r="AN27" t="s">
        <v>1673</v>
      </c>
      <c r="AO27" t="s">
        <v>1674</v>
      </c>
      <c r="AP27" t="s">
        <v>1675</v>
      </c>
      <c r="AQ27" t="s">
        <v>1676</v>
      </c>
      <c r="AR27" t="s">
        <v>1677</v>
      </c>
      <c r="AS27" t="s">
        <v>1678</v>
      </c>
      <c r="AT27" t="s">
        <v>1679</v>
      </c>
      <c r="AU27" t="s">
        <v>1680</v>
      </c>
      <c r="AV27" t="s">
        <v>1681</v>
      </c>
      <c r="AW27" t="s">
        <v>1665</v>
      </c>
      <c r="AX27" t="s">
        <v>1682</v>
      </c>
      <c r="AY27" t="s">
        <v>1683</v>
      </c>
      <c r="AZ27" t="s">
        <v>1684</v>
      </c>
      <c r="BA27" t="s">
        <v>1685</v>
      </c>
      <c r="BB27" t="s">
        <v>2048</v>
      </c>
      <c r="BC27" t="s">
        <v>2050</v>
      </c>
      <c r="BD27" t="s">
        <v>2049</v>
      </c>
      <c r="BE27" t="s">
        <v>2051</v>
      </c>
      <c r="BF27" t="s">
        <v>2052</v>
      </c>
      <c r="BG27" t="s">
        <v>2053</v>
      </c>
      <c r="BH27" t="s">
        <v>239</v>
      </c>
      <c r="BI27"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2054</v>
      </c>
      <c r="BC28" t="s">
        <v>2056</v>
      </c>
      <c r="BD28" t="s">
        <v>2055</v>
      </c>
      <c r="BE28" t="s">
        <v>2057</v>
      </c>
      <c r="BF28" t="s">
        <v>2058</v>
      </c>
      <c r="BG28" t="s">
        <v>2059</v>
      </c>
      <c r="BH28" t="s">
        <v>239</v>
      </c>
      <c r="BI28" t="s">
        <v>242</v>
      </c>
    </row>
    <row r="29" spans="1:61">
      <c r="A29" t="s">
        <v>1627</v>
      </c>
      <c r="B29" t="s">
        <v>2178</v>
      </c>
      <c r="C29" t="s">
        <v>1762</v>
      </c>
      <c r="D29" t="s">
        <v>900</v>
      </c>
      <c r="E29" t="s">
        <v>901</v>
      </c>
      <c r="F29" t="s">
        <v>2179</v>
      </c>
      <c r="G29" t="s">
        <v>2180</v>
      </c>
      <c r="H29" t="s">
        <v>2181</v>
      </c>
      <c r="I29" t="s">
        <v>2182</v>
      </c>
      <c r="J29" t="s">
        <v>2183</v>
      </c>
      <c r="K29" t="s">
        <v>2184</v>
      </c>
      <c r="L29" t="s">
        <v>1737</v>
      </c>
      <c r="M29" t="s">
        <v>2185</v>
      </c>
      <c r="N29" t="s">
        <v>2186</v>
      </c>
      <c r="O29" t="s">
        <v>1738</v>
      </c>
      <c r="P29" t="s">
        <v>2187</v>
      </c>
      <c r="Q29" t="s">
        <v>2188</v>
      </c>
      <c r="R29" t="s">
        <v>1745</v>
      </c>
      <c r="S29" t="s">
        <v>1746</v>
      </c>
      <c r="T29" t="s">
        <v>2189</v>
      </c>
      <c r="U29" t="s">
        <v>2190</v>
      </c>
      <c r="V29" t="s">
        <v>1772</v>
      </c>
      <c r="W29" t="s">
        <v>2191</v>
      </c>
      <c r="X29" t="s">
        <v>1747</v>
      </c>
      <c r="Y29" t="s">
        <v>1748</v>
      </c>
      <c r="Z29" t="s">
        <v>922</v>
      </c>
      <c r="AA29" t="s">
        <v>2192</v>
      </c>
      <c r="AB29" t="s">
        <v>2193</v>
      </c>
      <c r="AC29" t="s">
        <v>2194</v>
      </c>
      <c r="AD29" t="s">
        <v>2195</v>
      </c>
      <c r="AE29" t="s">
        <v>916</v>
      </c>
      <c r="AF29" t="s">
        <v>1789</v>
      </c>
      <c r="AG29" t="s">
        <v>1788</v>
      </c>
      <c r="AH29" t="s">
        <v>2196</v>
      </c>
      <c r="AI29" t="s">
        <v>2197</v>
      </c>
      <c r="AJ29" t="s">
        <v>1753</v>
      </c>
      <c r="AK29" t="s">
        <v>1754</v>
      </c>
      <c r="AL29" t="s">
        <v>2198</v>
      </c>
      <c r="AM29" t="s">
        <v>2199</v>
      </c>
      <c r="AN29" t="s">
        <v>1756</v>
      </c>
      <c r="AO29" t="s">
        <v>937</v>
      </c>
      <c r="AP29" t="s">
        <v>2200</v>
      </c>
      <c r="AQ29" t="s">
        <v>2201</v>
      </c>
      <c r="AR29" t="s">
        <v>1759</v>
      </c>
      <c r="AS29" t="s">
        <v>1760</v>
      </c>
      <c r="AT29" t="s">
        <v>1761</v>
      </c>
      <c r="AU29" t="s">
        <v>2202</v>
      </c>
      <c r="AV29" t="s">
        <v>1750</v>
      </c>
      <c r="AW29" t="s">
        <v>2203</v>
      </c>
      <c r="AX29" t="s">
        <v>2204</v>
      </c>
      <c r="AY29" t="s">
        <v>2205</v>
      </c>
      <c r="AZ29" t="s">
        <v>2206</v>
      </c>
      <c r="BA29" t="s">
        <v>2207</v>
      </c>
      <c r="BB29" t="s">
        <v>951</v>
      </c>
      <c r="BC29" t="s">
        <v>2208</v>
      </c>
      <c r="BD29" t="s">
        <v>952</v>
      </c>
      <c r="BE29" t="s">
        <v>2209</v>
      </c>
      <c r="BF29" t="s">
        <v>2063</v>
      </c>
      <c r="BG29" t="s">
        <v>956</v>
      </c>
      <c r="BH29" t="s">
        <v>2210</v>
      </c>
      <c r="BI29" t="s">
        <v>2211</v>
      </c>
    </row>
    <row r="30" spans="1:61">
      <c r="A30" t="s">
        <v>1628</v>
      </c>
      <c r="B30" t="s">
        <v>1737</v>
      </c>
      <c r="C30" t="s">
        <v>1762</v>
      </c>
      <c r="D30" t="s">
        <v>1739</v>
      </c>
      <c r="E30" t="s">
        <v>1740</v>
      </c>
      <c r="F30" t="s">
        <v>1763</v>
      </c>
      <c r="G30" t="s">
        <v>1741</v>
      </c>
      <c r="H30" t="s">
        <v>1764</v>
      </c>
      <c r="I30" t="s">
        <v>1765</v>
      </c>
      <c r="J30" t="s">
        <v>1766</v>
      </c>
      <c r="K30" t="s">
        <v>1767</v>
      </c>
      <c r="L30" t="s">
        <v>1741</v>
      </c>
      <c r="M30" t="s">
        <v>1742</v>
      </c>
      <c r="N30" t="s">
        <v>1743</v>
      </c>
      <c r="O30" t="s">
        <v>1744</v>
      </c>
      <c r="P30" t="s">
        <v>1768</v>
      </c>
      <c r="Q30" t="s">
        <v>1769</v>
      </c>
      <c r="R30" t="s">
        <v>1745</v>
      </c>
      <c r="S30" t="s">
        <v>1746</v>
      </c>
      <c r="T30" t="s">
        <v>1770</v>
      </c>
      <c r="U30" t="s">
        <v>1771</v>
      </c>
      <c r="V30" t="s">
        <v>1772</v>
      </c>
      <c r="W30" t="s">
        <v>1773</v>
      </c>
      <c r="X30" t="s">
        <v>1747</v>
      </c>
      <c r="Y30" t="s">
        <v>1748</v>
      </c>
      <c r="Z30" t="s">
        <v>1774</v>
      </c>
      <c r="AA30" t="s">
        <v>1749</v>
      </c>
      <c r="AB30" t="s">
        <v>1775</v>
      </c>
      <c r="AC30" t="s">
        <v>1776</v>
      </c>
      <c r="AD30" t="s">
        <v>1777</v>
      </c>
      <c r="AE30" t="s">
        <v>1778</v>
      </c>
      <c r="AF30" t="s">
        <v>1751</v>
      </c>
      <c r="AG30" t="s">
        <v>1752</v>
      </c>
      <c r="AH30" t="s">
        <v>1779</v>
      </c>
      <c r="AI30" t="s">
        <v>1780</v>
      </c>
      <c r="AJ30" t="s">
        <v>1781</v>
      </c>
      <c r="AK30" t="s">
        <v>1782</v>
      </c>
      <c r="AL30" t="s">
        <v>1755</v>
      </c>
      <c r="AM30" t="s">
        <v>1755</v>
      </c>
      <c r="AN30" t="s">
        <v>1783</v>
      </c>
      <c r="AO30" t="s">
        <v>1784</v>
      </c>
      <c r="AP30" t="s">
        <v>1757</v>
      </c>
      <c r="AQ30" t="s">
        <v>1758</v>
      </c>
      <c r="AR30" t="s">
        <v>1759</v>
      </c>
      <c r="AS30" t="s">
        <v>1760</v>
      </c>
      <c r="AT30" t="s">
        <v>1785</v>
      </c>
      <c r="AU30" t="s">
        <v>1786</v>
      </c>
      <c r="AV30" t="s">
        <v>1750</v>
      </c>
      <c r="AW30" t="s">
        <v>1787</v>
      </c>
      <c r="AX30" t="s">
        <v>1788</v>
      </c>
      <c r="AY30" t="s">
        <v>1789</v>
      </c>
      <c r="AZ30" t="s">
        <v>1790</v>
      </c>
      <c r="BA30" t="s">
        <v>1791</v>
      </c>
      <c r="BB30" t="s">
        <v>2060</v>
      </c>
      <c r="BC30" t="s">
        <v>2061</v>
      </c>
      <c r="BD30" t="s">
        <v>2065</v>
      </c>
      <c r="BE30" t="s">
        <v>2062</v>
      </c>
      <c r="BF30" t="s">
        <v>2063</v>
      </c>
      <c r="BG30" t="s">
        <v>2064</v>
      </c>
      <c r="BH30" t="s">
        <v>239</v>
      </c>
      <c r="BI30" t="s">
        <v>242</v>
      </c>
    </row>
    <row r="31" spans="1:61">
      <c r="A31" t="s">
        <v>1629</v>
      </c>
      <c r="B31" t="s">
        <v>1792</v>
      </c>
      <c r="C31" t="s">
        <v>1793</v>
      </c>
      <c r="D31" t="s">
        <v>1794</v>
      </c>
      <c r="E31" t="s">
        <v>1795</v>
      </c>
      <c r="F31" t="s">
        <v>1796</v>
      </c>
      <c r="G31" t="s">
        <v>1797</v>
      </c>
      <c r="H31" t="s">
        <v>1798</v>
      </c>
      <c r="I31" t="s">
        <v>1799</v>
      </c>
      <c r="J31" t="s">
        <v>1800</v>
      </c>
      <c r="K31" t="s">
        <v>1801</v>
      </c>
      <c r="L31" t="s">
        <v>1797</v>
      </c>
      <c r="M31" t="s">
        <v>1802</v>
      </c>
      <c r="N31" t="s">
        <v>1803</v>
      </c>
      <c r="O31" t="s">
        <v>1804</v>
      </c>
      <c r="P31" t="s">
        <v>1805</v>
      </c>
      <c r="Q31" t="s">
        <v>1806</v>
      </c>
      <c r="R31" t="s">
        <v>1807</v>
      </c>
      <c r="S31" t="s">
        <v>1808</v>
      </c>
      <c r="T31" t="s">
        <v>1809</v>
      </c>
      <c r="U31" t="s">
        <v>1810</v>
      </c>
      <c r="V31" t="s">
        <v>1811</v>
      </c>
      <c r="W31" t="s">
        <v>1812</v>
      </c>
      <c r="X31" t="s">
        <v>1813</v>
      </c>
      <c r="Y31" t="s">
        <v>1814</v>
      </c>
      <c r="Z31" t="s">
        <v>1815</v>
      </c>
      <c r="AA31" t="s">
        <v>1816</v>
      </c>
      <c r="AB31" t="s">
        <v>1817</v>
      </c>
      <c r="AC31" t="s">
        <v>1818</v>
      </c>
      <c r="AD31" t="s">
        <v>1819</v>
      </c>
      <c r="AE31" t="s">
        <v>1820</v>
      </c>
      <c r="AF31" t="s">
        <v>1821</v>
      </c>
      <c r="AG31" t="s">
        <v>1822</v>
      </c>
      <c r="AH31" t="s">
        <v>1823</v>
      </c>
      <c r="AI31" t="s">
        <v>1824</v>
      </c>
      <c r="AJ31" t="s">
        <v>1825</v>
      </c>
      <c r="AK31" t="s">
        <v>1826</v>
      </c>
      <c r="AL31" t="s">
        <v>1827</v>
      </c>
      <c r="AM31" t="s">
        <v>1827</v>
      </c>
      <c r="AN31" t="s">
        <v>1828</v>
      </c>
      <c r="AO31" t="s">
        <v>1829</v>
      </c>
      <c r="AP31" t="s">
        <v>1830</v>
      </c>
      <c r="AQ31" t="s">
        <v>1831</v>
      </c>
      <c r="AR31" t="s">
        <v>1832</v>
      </c>
      <c r="AS31" t="s">
        <v>1833</v>
      </c>
      <c r="AT31" t="s">
        <v>1834</v>
      </c>
      <c r="AU31" t="s">
        <v>1835</v>
      </c>
      <c r="AV31" t="s">
        <v>1836</v>
      </c>
      <c r="AW31" t="s">
        <v>1837</v>
      </c>
      <c r="AX31" t="s">
        <v>1838</v>
      </c>
      <c r="AY31" t="s">
        <v>1839</v>
      </c>
      <c r="AZ31" t="s">
        <v>1840</v>
      </c>
      <c r="BA31" t="s">
        <v>1841</v>
      </c>
      <c r="BB31" t="s">
        <v>2066</v>
      </c>
      <c r="BC31" t="s">
        <v>2068</v>
      </c>
      <c r="BD31" t="s">
        <v>2067</v>
      </c>
      <c r="BE31" t="s">
        <v>2069</v>
      </c>
      <c r="BF31" t="s">
        <v>2070</v>
      </c>
      <c r="BG31" t="s">
        <v>2071</v>
      </c>
      <c r="BH31" t="s">
        <v>239</v>
      </c>
      <c r="BI31" t="s">
        <v>242</v>
      </c>
    </row>
    <row r="32" spans="1:61">
      <c r="A32" t="s">
        <v>1630</v>
      </c>
      <c r="B32" t="s">
        <v>1842</v>
      </c>
      <c r="C32" t="s">
        <v>1843</v>
      </c>
      <c r="D32" t="s">
        <v>1844</v>
      </c>
      <c r="E32" t="s">
        <v>1845</v>
      </c>
      <c r="F32" t="s">
        <v>2152</v>
      </c>
      <c r="G32" t="s">
        <v>2153</v>
      </c>
      <c r="H32" t="s">
        <v>1846</v>
      </c>
      <c r="I32" t="s">
        <v>1847</v>
      </c>
      <c r="J32" t="s">
        <v>1848</v>
      </c>
      <c r="K32" t="s">
        <v>1849</v>
      </c>
      <c r="L32" t="s">
        <v>1850</v>
      </c>
      <c r="M32" t="s">
        <v>1851</v>
      </c>
      <c r="N32" t="s">
        <v>1852</v>
      </c>
      <c r="O32" t="s">
        <v>1853</v>
      </c>
      <c r="P32" t="s">
        <v>2154</v>
      </c>
      <c r="Q32" t="s">
        <v>2155</v>
      </c>
      <c r="R32" t="s">
        <v>1854</v>
      </c>
      <c r="S32" t="s">
        <v>1855</v>
      </c>
      <c r="T32" t="s">
        <v>2156</v>
      </c>
      <c r="U32" t="s">
        <v>2157</v>
      </c>
      <c r="V32" t="s">
        <v>2158</v>
      </c>
      <c r="W32" t="s">
        <v>2159</v>
      </c>
      <c r="X32" t="s">
        <v>1856</v>
      </c>
      <c r="Y32" t="s">
        <v>1857</v>
      </c>
      <c r="Z32" t="s">
        <v>1858</v>
      </c>
      <c r="AA32" t="s">
        <v>2160</v>
      </c>
      <c r="AB32" t="s">
        <v>2161</v>
      </c>
      <c r="AC32" t="s">
        <v>2162</v>
      </c>
      <c r="AD32" t="s">
        <v>2163</v>
      </c>
      <c r="AE32" t="s">
        <v>2164</v>
      </c>
      <c r="AF32" t="s">
        <v>1859</v>
      </c>
      <c r="AG32" t="s">
        <v>1860</v>
      </c>
      <c r="AH32" t="s">
        <v>2165</v>
      </c>
      <c r="AI32" t="s">
        <v>2166</v>
      </c>
      <c r="AJ32" t="s">
        <v>1861</v>
      </c>
      <c r="AK32" t="s">
        <v>2167</v>
      </c>
      <c r="AL32" t="s">
        <v>2168</v>
      </c>
      <c r="AM32" t="s">
        <v>2169</v>
      </c>
      <c r="AN32" t="s">
        <v>1862</v>
      </c>
      <c r="AO32" t="s">
        <v>1863</v>
      </c>
      <c r="AP32" t="s">
        <v>1440</v>
      </c>
      <c r="AQ32" t="s">
        <v>1864</v>
      </c>
      <c r="AR32" t="s">
        <v>1865</v>
      </c>
      <c r="AS32" t="s">
        <v>1866</v>
      </c>
      <c r="AT32" t="s">
        <v>1867</v>
      </c>
      <c r="AU32" t="s">
        <v>1868</v>
      </c>
      <c r="AV32" t="s">
        <v>1869</v>
      </c>
      <c r="AW32" t="s">
        <v>1870</v>
      </c>
      <c r="AX32" t="s">
        <v>1871</v>
      </c>
      <c r="AY32" t="s">
        <v>1872</v>
      </c>
      <c r="AZ32" t="s">
        <v>2170</v>
      </c>
      <c r="BA32" t="s">
        <v>2171</v>
      </c>
      <c r="BB32" t="s">
        <v>2072</v>
      </c>
      <c r="BC32" t="s">
        <v>2074</v>
      </c>
      <c r="BD32" t="s">
        <v>2073</v>
      </c>
      <c r="BE32" t="s">
        <v>2075</v>
      </c>
      <c r="BF32" t="s">
        <v>2076</v>
      </c>
      <c r="BG32" t="s">
        <v>2077</v>
      </c>
      <c r="BH32" t="s">
        <v>239</v>
      </c>
      <c r="BI32" t="s">
        <v>242</v>
      </c>
    </row>
    <row r="33" spans="1:61">
      <c r="A33" t="s">
        <v>1631</v>
      </c>
      <c r="B33" t="s">
        <v>1873</v>
      </c>
      <c r="C33" t="s">
        <v>1874</v>
      </c>
      <c r="D33" t="s">
        <v>1875</v>
      </c>
      <c r="E33" t="s">
        <v>1876</v>
      </c>
      <c r="F33" t="s">
        <v>1877</v>
      </c>
      <c r="G33" t="s">
        <v>1878</v>
      </c>
      <c r="H33" t="s">
        <v>1879</v>
      </c>
      <c r="I33" t="s">
        <v>1880</v>
      </c>
      <c r="J33" t="s">
        <v>1881</v>
      </c>
      <c r="K33" t="s">
        <v>1882</v>
      </c>
      <c r="L33" t="s">
        <v>1883</v>
      </c>
      <c r="M33" t="s">
        <v>1884</v>
      </c>
      <c r="N33" t="s">
        <v>1885</v>
      </c>
      <c r="O33" t="s">
        <v>1886</v>
      </c>
      <c r="P33" t="s">
        <v>1887</v>
      </c>
      <c r="Q33" t="s">
        <v>1888</v>
      </c>
      <c r="R33" t="s">
        <v>1889</v>
      </c>
      <c r="S33" t="s">
        <v>1890</v>
      </c>
      <c r="T33" t="s">
        <v>1891</v>
      </c>
      <c r="U33" t="s">
        <v>1892</v>
      </c>
      <c r="V33" t="s">
        <v>1893</v>
      </c>
      <c r="W33" t="s">
        <v>1894</v>
      </c>
      <c r="X33" t="s">
        <v>1895</v>
      </c>
      <c r="Y33" t="s">
        <v>1896</v>
      </c>
      <c r="Z33" t="s">
        <v>1897</v>
      </c>
      <c r="AA33" t="s">
        <v>1898</v>
      </c>
      <c r="AB33" t="s">
        <v>1899</v>
      </c>
      <c r="AC33" t="s">
        <v>1900</v>
      </c>
      <c r="AD33" t="s">
        <v>1901</v>
      </c>
      <c r="AE33" t="s">
        <v>1902</v>
      </c>
      <c r="AF33" t="s">
        <v>1903</v>
      </c>
      <c r="AG33" t="s">
        <v>1904</v>
      </c>
      <c r="AH33" t="s">
        <v>1905</v>
      </c>
      <c r="AI33" t="s">
        <v>1906</v>
      </c>
      <c r="AJ33" t="s">
        <v>1907</v>
      </c>
      <c r="AK33" t="s">
        <v>1908</v>
      </c>
      <c r="AL33" t="s">
        <v>1909</v>
      </c>
      <c r="AM33" t="s">
        <v>1909</v>
      </c>
      <c r="AN33" t="s">
        <v>1910</v>
      </c>
      <c r="AO33" t="s">
        <v>1911</v>
      </c>
      <c r="AP33" t="s">
        <v>1912</v>
      </c>
      <c r="AQ33" t="s">
        <v>1913</v>
      </c>
      <c r="AR33" t="s">
        <v>1914</v>
      </c>
      <c r="AS33" t="s">
        <v>1915</v>
      </c>
      <c r="AT33" t="s">
        <v>1916</v>
      </c>
      <c r="AU33" t="s">
        <v>1917</v>
      </c>
      <c r="AV33" t="s">
        <v>1918</v>
      </c>
      <c r="AW33" t="s">
        <v>1919</v>
      </c>
      <c r="AX33" t="s">
        <v>1920</v>
      </c>
      <c r="AY33" t="s">
        <v>1921</v>
      </c>
      <c r="AZ33" t="s">
        <v>1922</v>
      </c>
      <c r="BA33" t="s">
        <v>1923</v>
      </c>
      <c r="BB33" t="s">
        <v>2078</v>
      </c>
      <c r="BC33" t="s">
        <v>2080</v>
      </c>
      <c r="BD33" t="s">
        <v>2079</v>
      </c>
      <c r="BE33" t="s">
        <v>2081</v>
      </c>
      <c r="BF33" t="s">
        <v>2082</v>
      </c>
      <c r="BG33" t="s">
        <v>2083</v>
      </c>
      <c r="BH33" t="s">
        <v>239</v>
      </c>
      <c r="BI33" t="s">
        <v>242</v>
      </c>
    </row>
    <row r="34" spans="1:61">
      <c r="A34" t="s">
        <v>1632</v>
      </c>
      <c r="B34" t="s">
        <v>1924</v>
      </c>
      <c r="C34" t="s">
        <v>1924</v>
      </c>
      <c r="D34" t="s">
        <v>1925</v>
      </c>
      <c r="E34" t="s">
        <v>1925</v>
      </c>
      <c r="F34" t="s">
        <v>1926</v>
      </c>
      <c r="G34" t="s">
        <v>1926</v>
      </c>
      <c r="H34" t="s">
        <v>1927</v>
      </c>
      <c r="I34" t="s">
        <v>1927</v>
      </c>
      <c r="J34" t="s">
        <v>1928</v>
      </c>
      <c r="K34" t="s">
        <v>1928</v>
      </c>
      <c r="L34" t="s">
        <v>1929</v>
      </c>
      <c r="M34" t="s">
        <v>1929</v>
      </c>
      <c r="N34" t="s">
        <v>1930</v>
      </c>
      <c r="O34" t="s">
        <v>1930</v>
      </c>
      <c r="P34" t="s">
        <v>1931</v>
      </c>
      <c r="Q34" t="s">
        <v>1931</v>
      </c>
      <c r="R34" t="s">
        <v>1932</v>
      </c>
      <c r="S34" t="s">
        <v>1932</v>
      </c>
      <c r="T34" t="s">
        <v>1933</v>
      </c>
      <c r="U34" t="s">
        <v>1933</v>
      </c>
      <c r="V34" t="s">
        <v>1934</v>
      </c>
      <c r="W34" t="s">
        <v>1934</v>
      </c>
      <c r="X34" t="s">
        <v>1935</v>
      </c>
      <c r="Y34" t="s">
        <v>1935</v>
      </c>
      <c r="Z34" t="s">
        <v>1936</v>
      </c>
      <c r="AA34" t="s">
        <v>1936</v>
      </c>
      <c r="AB34" t="s">
        <v>1937</v>
      </c>
      <c r="AC34" t="s">
        <v>1937</v>
      </c>
      <c r="AD34" t="s">
        <v>1938</v>
      </c>
      <c r="AE34" t="s">
        <v>1938</v>
      </c>
      <c r="AF34" t="s">
        <v>1939</v>
      </c>
      <c r="AG34" t="s">
        <v>1939</v>
      </c>
      <c r="AH34" t="s">
        <v>1940</v>
      </c>
      <c r="AI34" t="s">
        <v>1940</v>
      </c>
      <c r="AJ34" t="s">
        <v>1941</v>
      </c>
      <c r="AK34" t="s">
        <v>1941</v>
      </c>
      <c r="AL34" t="s">
        <v>1942</v>
      </c>
      <c r="AM34" t="s">
        <v>1942</v>
      </c>
      <c r="AN34" t="s">
        <v>1943</v>
      </c>
      <c r="AO34" t="s">
        <v>1943</v>
      </c>
      <c r="AP34" t="s">
        <v>1944</v>
      </c>
      <c r="AQ34" t="s">
        <v>1944</v>
      </c>
      <c r="AR34" t="s">
        <v>1945</v>
      </c>
      <c r="AS34" t="s">
        <v>1945</v>
      </c>
      <c r="AT34" t="s">
        <v>1946</v>
      </c>
      <c r="AU34" t="s">
        <v>1946</v>
      </c>
      <c r="AV34" t="s">
        <v>1947</v>
      </c>
      <c r="AW34" t="s">
        <v>1947</v>
      </c>
      <c r="AX34" t="s">
        <v>1948</v>
      </c>
      <c r="AY34" t="s">
        <v>1948</v>
      </c>
      <c r="AZ34" t="s">
        <v>1949</v>
      </c>
      <c r="BA34" t="s">
        <v>1949</v>
      </c>
      <c r="BB34" t="s">
        <v>2084</v>
      </c>
      <c r="BC34" t="s">
        <v>2086</v>
      </c>
      <c r="BD34" t="s">
        <v>2085</v>
      </c>
      <c r="BE34" t="s">
        <v>2088</v>
      </c>
      <c r="BF34" t="s">
        <v>2087</v>
      </c>
      <c r="BG34" t="s">
        <v>2089</v>
      </c>
      <c r="BH34" t="s">
        <v>239</v>
      </c>
      <c r="BI34" t="s">
        <v>242</v>
      </c>
    </row>
    <row r="35" spans="1:61" ht="16">
      <c r="A35" t="s">
        <v>1633</v>
      </c>
      <c r="B35" t="s">
        <v>1950</v>
      </c>
      <c r="C35" t="s">
        <v>1951</v>
      </c>
      <c r="D35" t="s">
        <v>1952</v>
      </c>
      <c r="E35" t="s">
        <v>1953</v>
      </c>
      <c r="F35" t="s">
        <v>1954</v>
      </c>
      <c r="G35" t="s">
        <v>1955</v>
      </c>
      <c r="H35" t="s">
        <v>1956</v>
      </c>
      <c r="I35" t="s">
        <v>1957</v>
      </c>
      <c r="J35" t="s">
        <v>1148</v>
      </c>
      <c r="K35" t="s">
        <v>1958</v>
      </c>
      <c r="L35" t="s">
        <v>1959</v>
      </c>
      <c r="M35" t="s">
        <v>1960</v>
      </c>
      <c r="N35" t="s">
        <v>1961</v>
      </c>
      <c r="O35" t="s">
        <v>1141</v>
      </c>
      <c r="P35" t="s">
        <v>1962</v>
      </c>
      <c r="Q35" t="s">
        <v>1963</v>
      </c>
      <c r="R35" t="s">
        <v>1964</v>
      </c>
      <c r="S35" t="s">
        <v>1965</v>
      </c>
      <c r="T35" t="s">
        <v>1966</v>
      </c>
      <c r="U35" t="s">
        <v>1967</v>
      </c>
      <c r="V35" t="s">
        <v>1968</v>
      </c>
      <c r="W35" t="s">
        <v>1969</v>
      </c>
      <c r="X35" t="s">
        <v>1970</v>
      </c>
      <c r="Y35" t="s">
        <v>1971</v>
      </c>
      <c r="Z35" t="s">
        <v>1972</v>
      </c>
      <c r="AA35" t="s">
        <v>1973</v>
      </c>
      <c r="AB35" t="s">
        <v>1974</v>
      </c>
      <c r="AC35" t="s">
        <v>1975</v>
      </c>
      <c r="AD35" t="s">
        <v>1976</v>
      </c>
      <c r="AE35" t="s">
        <v>1977</v>
      </c>
      <c r="AF35" t="s">
        <v>1978</v>
      </c>
      <c r="AG35" t="s">
        <v>1979</v>
      </c>
      <c r="AH35" t="s">
        <v>1980</v>
      </c>
      <c r="AI35" t="s">
        <v>1981</v>
      </c>
      <c r="AJ35" t="s">
        <v>1982</v>
      </c>
      <c r="AK35" t="s">
        <v>1983</v>
      </c>
      <c r="AL35" t="s">
        <v>1984</v>
      </c>
      <c r="AM35" t="s">
        <v>1984</v>
      </c>
      <c r="AN35" t="s">
        <v>1985</v>
      </c>
      <c r="AO35" t="s">
        <v>1986</v>
      </c>
      <c r="AP35" t="s">
        <v>1987</v>
      </c>
      <c r="AQ35" t="s">
        <v>1988</v>
      </c>
      <c r="AR35" t="s">
        <v>1989</v>
      </c>
      <c r="AS35" t="s">
        <v>1182</v>
      </c>
      <c r="AT35" t="s">
        <v>1990</v>
      </c>
      <c r="AU35" t="s">
        <v>1991</v>
      </c>
      <c r="AV35" t="s">
        <v>1975</v>
      </c>
      <c r="AW35" t="s">
        <v>1992</v>
      </c>
      <c r="AX35" t="s">
        <v>1993</v>
      </c>
      <c r="AY35" t="s">
        <v>1994</v>
      </c>
      <c r="AZ35" t="s">
        <v>1995</v>
      </c>
      <c r="BA35" t="s">
        <v>1996</v>
      </c>
      <c r="BB35" t="s">
        <v>1191</v>
      </c>
      <c r="BC35" t="s">
        <v>2091</v>
      </c>
      <c r="BD35" t="s">
        <v>2090</v>
      </c>
      <c r="BE35" s="133" t="s">
        <v>2092</v>
      </c>
      <c r="BF35" t="s">
        <v>2093</v>
      </c>
      <c r="BG35" t="s">
        <v>2094</v>
      </c>
      <c r="BH35" t="s">
        <v>239</v>
      </c>
      <c r="BI35" t="s">
        <v>242</v>
      </c>
    </row>
    <row r="36" spans="1:61">
      <c r="A36" t="s">
        <v>1634</v>
      </c>
      <c r="B36" t="s">
        <v>1997</v>
      </c>
      <c r="C36" t="s">
        <v>1998</v>
      </c>
      <c r="D36" t="s">
        <v>1999</v>
      </c>
      <c r="E36" t="s">
        <v>2000</v>
      </c>
      <c r="F36" t="s">
        <v>2001</v>
      </c>
      <c r="G36" t="s">
        <v>2002</v>
      </c>
      <c r="H36" t="s">
        <v>2003</v>
      </c>
      <c r="I36" t="s">
        <v>2004</v>
      </c>
      <c r="J36" t="s">
        <v>2005</v>
      </c>
      <c r="K36" t="s">
        <v>2006</v>
      </c>
      <c r="L36" t="s">
        <v>2007</v>
      </c>
      <c r="M36" t="s">
        <v>2008</v>
      </c>
      <c r="N36" t="s">
        <v>2009</v>
      </c>
      <c r="O36" t="s">
        <v>2010</v>
      </c>
      <c r="P36" t="s">
        <v>2011</v>
      </c>
      <c r="Q36" t="s">
        <v>2012</v>
      </c>
      <c r="R36" t="s">
        <v>2013</v>
      </c>
      <c r="S36" t="s">
        <v>2014</v>
      </c>
      <c r="T36" t="s">
        <v>2015</v>
      </c>
      <c r="U36" t="s">
        <v>2016</v>
      </c>
      <c r="V36" t="s">
        <v>2017</v>
      </c>
      <c r="W36" t="s">
        <v>2018</v>
      </c>
      <c r="X36" t="s">
        <v>2019</v>
      </c>
      <c r="Y36" t="s">
        <v>2020</v>
      </c>
      <c r="Z36" t="s">
        <v>2021</v>
      </c>
      <c r="AA36" t="s">
        <v>2022</v>
      </c>
      <c r="AB36" t="s">
        <v>2023</v>
      </c>
      <c r="AC36" t="s">
        <v>2024</v>
      </c>
      <c r="AD36" t="s">
        <v>2025</v>
      </c>
      <c r="AE36" t="s">
        <v>2026</v>
      </c>
      <c r="AF36" t="s">
        <v>2027</v>
      </c>
      <c r="AG36" t="s">
        <v>2028</v>
      </c>
      <c r="AH36" t="s">
        <v>2029</v>
      </c>
      <c r="AI36" t="s">
        <v>2030</v>
      </c>
      <c r="AJ36" t="s">
        <v>2031</v>
      </c>
      <c r="AK36" t="s">
        <v>2032</v>
      </c>
      <c r="AL36" t="s">
        <v>2033</v>
      </c>
      <c r="AM36" t="s">
        <v>2033</v>
      </c>
      <c r="AN36" t="s">
        <v>2034</v>
      </c>
      <c r="AO36" t="s">
        <v>2035</v>
      </c>
      <c r="AP36" t="s">
        <v>2036</v>
      </c>
      <c r="AQ36" t="s">
        <v>2037</v>
      </c>
      <c r="AR36" t="s">
        <v>2038</v>
      </c>
      <c r="AS36" t="s">
        <v>2039</v>
      </c>
      <c r="AT36" t="s">
        <v>2040</v>
      </c>
      <c r="AU36" t="s">
        <v>2041</v>
      </c>
      <c r="AV36" t="s">
        <v>2042</v>
      </c>
      <c r="AW36" t="s">
        <v>2043</v>
      </c>
      <c r="AX36" t="s">
        <v>2044</v>
      </c>
      <c r="AY36" t="s">
        <v>2045</v>
      </c>
      <c r="AZ36" t="s">
        <v>2046</v>
      </c>
      <c r="BA36" t="s">
        <v>2047</v>
      </c>
      <c r="BB36" t="s">
        <v>2095</v>
      </c>
      <c r="BC36" t="s">
        <v>2100</v>
      </c>
      <c r="BD36" t="s">
        <v>2096</v>
      </c>
      <c r="BE36" t="s">
        <v>2097</v>
      </c>
      <c r="BF36" t="s">
        <v>2098</v>
      </c>
      <c r="BG36" t="s">
        <v>2099</v>
      </c>
      <c r="BH36" t="s">
        <v>239</v>
      </c>
      <c r="BI36" t="s">
        <v>242</v>
      </c>
    </row>
    <row r="37" spans="1:61">
      <c r="A37" t="s">
        <v>2101</v>
      </c>
      <c r="B37" t="s">
        <v>2102</v>
      </c>
      <c r="C37" t="s">
        <v>2103</v>
      </c>
      <c r="D37" t="s">
        <v>2104</v>
      </c>
      <c r="E37" t="s">
        <v>2105</v>
      </c>
      <c r="F37" t="s">
        <v>2106</v>
      </c>
      <c r="G37" t="s">
        <v>2107</v>
      </c>
      <c r="H37" t="s">
        <v>2108</v>
      </c>
      <c r="I37" t="s">
        <v>2109</v>
      </c>
      <c r="J37" t="s">
        <v>1302</v>
      </c>
      <c r="K37" t="s">
        <v>2110</v>
      </c>
      <c r="L37" t="s">
        <v>1304</v>
      </c>
      <c r="M37" t="s">
        <v>2111</v>
      </c>
      <c r="N37" t="s">
        <v>2112</v>
      </c>
      <c r="O37" t="s">
        <v>2113</v>
      </c>
      <c r="P37" t="s">
        <v>2114</v>
      </c>
      <c r="Q37" t="s">
        <v>2115</v>
      </c>
      <c r="R37" t="s">
        <v>2116</v>
      </c>
      <c r="S37" t="s">
        <v>1311</v>
      </c>
      <c r="T37" t="s">
        <v>2117</v>
      </c>
      <c r="U37" t="s">
        <v>2118</v>
      </c>
      <c r="V37" t="s">
        <v>2119</v>
      </c>
      <c r="W37" t="s">
        <v>2120</v>
      </c>
      <c r="X37" t="s">
        <v>1316</v>
      </c>
      <c r="Y37" t="s">
        <v>2121</v>
      </c>
      <c r="Z37" t="s">
        <v>2122</v>
      </c>
      <c r="AA37" t="s">
        <v>1319</v>
      </c>
      <c r="AB37" t="s">
        <v>2123</v>
      </c>
      <c r="AC37" t="s">
        <v>2124</v>
      </c>
      <c r="AD37" t="s">
        <v>2125</v>
      </c>
      <c r="AE37" t="s">
        <v>2126</v>
      </c>
      <c r="AF37" t="s">
        <v>2127</v>
      </c>
      <c r="AG37" t="s">
        <v>2128</v>
      </c>
      <c r="AH37" t="s">
        <v>2129</v>
      </c>
      <c r="AI37" t="s">
        <v>2130</v>
      </c>
      <c r="AJ37" t="s">
        <v>2131</v>
      </c>
      <c r="AK37" t="s">
        <v>2132</v>
      </c>
      <c r="AL37" t="s">
        <v>2133</v>
      </c>
      <c r="AM37" t="s">
        <v>2134</v>
      </c>
      <c r="AN37" t="s">
        <v>2135</v>
      </c>
      <c r="AO37" t="s">
        <v>2136</v>
      </c>
      <c r="AP37" t="s">
        <v>1334</v>
      </c>
      <c r="AQ37" t="s">
        <v>2137</v>
      </c>
      <c r="AR37" t="s">
        <v>1336</v>
      </c>
      <c r="AS37" t="s">
        <v>1337</v>
      </c>
      <c r="AT37" t="s">
        <v>2138</v>
      </c>
      <c r="AU37" t="s">
        <v>2139</v>
      </c>
      <c r="AV37" t="s">
        <v>2140</v>
      </c>
      <c r="AW37" t="s">
        <v>2141</v>
      </c>
      <c r="AX37" t="s">
        <v>1342</v>
      </c>
      <c r="AY37" t="s">
        <v>1343</v>
      </c>
      <c r="AZ37" t="s">
        <v>2142</v>
      </c>
      <c r="BA37" t="s">
        <v>2143</v>
      </c>
      <c r="BB37" t="s">
        <v>2145</v>
      </c>
      <c r="BC37" t="s">
        <v>2146</v>
      </c>
      <c r="BD37" t="s">
        <v>2147</v>
      </c>
      <c r="BE37" t="s">
        <v>2148</v>
      </c>
      <c r="BF37" t="s">
        <v>2149</v>
      </c>
      <c r="BG37" t="s">
        <v>2150</v>
      </c>
      <c r="BH37" t="s">
        <v>1352</v>
      </c>
      <c r="BI37" t="s">
        <v>2144</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2023-02-25T12:05:58Z</dcterms:modified>
</cp:coreProperties>
</file>