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showInkAnnotation="0" codeName="ThisWorkbook" autoCompressPictures="0"/>
  <mc:AlternateContent xmlns:mc="http://schemas.openxmlformats.org/markup-compatibility/2006">
    <mc:Choice Requires="x15">
      <x15ac:absPath xmlns:x15ac="http://schemas.microsoft.com/office/spreadsheetml/2010/11/ac" url="C:\Users\Katherine_Ward\Documents\Accounting Video Project\Revsine\"/>
    </mc:Choice>
  </mc:AlternateContent>
  <xr:revisionPtr revIDLastSave="0" documentId="13_ncr:1_{0C0E17A2-4515-4527-846B-42948713A6EC}" xr6:coauthVersionLast="41" xr6:coauthVersionMax="41" xr10:uidLastSave="{00000000-0000-0000-0000-000000000000}"/>
  <bookViews>
    <workbookView xWindow="735" yWindow="375" windowWidth="19755" windowHeight="10545" tabRatio="832" firstSheet="3" activeTab="3" xr2:uid="{00000000-000D-0000-FFFF-FFFF00000000}"/>
  </bookViews>
  <sheets>
    <sheet name="Marketing Conversion Guide" sheetId="11" r:id="rId1"/>
    <sheet name="Estimate" sheetId="10" r:id="rId2"/>
    <sheet name="Problem Map Summary" sheetId="7" r:id="rId3"/>
    <sheet name="Problem Map Detail" sheetId="1" r:id="rId4"/>
    <sheet name="Master Tagging" sheetId="14" r:id="rId5"/>
    <sheet name="Screenshots" sheetId="20" r:id="rId6"/>
    <sheet name="COA Chapter 2" sheetId="24" r:id="rId7"/>
    <sheet name="COA Chapter 3" sheetId="22" r:id="rId8"/>
    <sheet name="COA Chapter 4" sheetId="23" r:id="rId9"/>
    <sheet name="COA Chapter 6" sheetId="38" r:id="rId10"/>
    <sheet name="COA Chapter 9" sheetId="29" r:id="rId11"/>
    <sheet name="COA Chapter 11" sheetId="31" r:id="rId12"/>
    <sheet name="COA Chapter 12" sheetId="30" r:id="rId13"/>
    <sheet name="COA Chapter 13" sheetId="32" r:id="rId14"/>
    <sheet name="COA Chapter 14" sheetId="33" r:id="rId15"/>
    <sheet name="COA Chapter 15" sheetId="34" r:id="rId16"/>
    <sheet name="COA Chapter 16" sheetId="35" r:id="rId17"/>
    <sheet name="COA Chapter 17" sheetId="36" r:id="rId18"/>
    <sheet name="COA Chapter 20" sheetId="37" r:id="rId19"/>
  </sheets>
  <definedNames>
    <definedName name="Revsine7AlgoChanges">'Problem Map Detail'!$AI$19:$AI$730</definedName>
    <definedName name="Revsine7AlgoNew">'Problem Map Detail'!$AS$19:$AS$730</definedName>
    <definedName name="Revsine7AlgoPU">'Problem Map Detail'!$AP$19:$AP$730</definedName>
    <definedName name="Revsine7AlgoRev">'Problem Map Detail'!$AR$19:$AR$730</definedName>
    <definedName name="Revsine7AlgoRPU">'Problem Map Detail'!$AQ$19:$AQ$730</definedName>
    <definedName name="Revsine7Chapter">'Problem Map Detail'!$AD$19:$AD$730</definedName>
    <definedName name="Revsine7DatasetIngo">'Problem Map Detail'!$AG$19:$AG$730</definedName>
    <definedName name="Revsine7NewDatasets">'Problem Map Detail'!$AS$19:$AS$730</definedName>
    <definedName name="Revsine7NotSuitable">'Problem Map Detail'!$AR$19:$AR$730</definedName>
    <definedName name="Revsine7Print_Area" localSheetId="3">'Problem Map Detail'!$A$1:$H$712</definedName>
    <definedName name="Revsine7ProbType">'Problem Map Detail'!$AE$19:$AE$730</definedName>
    <definedName name="Revsine7QuestionType">'Problem Map Detail'!$AF$19:$AF$730</definedName>
    <definedName name="Revsine7StaticChanges">'Problem Map Detail'!$AH$19:$AH$730</definedName>
    <definedName name="Revsine7StaticNew">'Problem Map Detail'!$AO$19:$AO$730</definedName>
    <definedName name="Revsine7StaticPU">'Problem Map Detail'!$AL$19:$AL$730</definedName>
    <definedName name="Revsine7StaticRev">'Problem Map Detail'!$AN$19:$AN$730</definedName>
    <definedName name="Revsine7StaticRPU">'Problem Map Detail'!$AM$19:$AM$730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469" i="1" l="1"/>
  <c r="AJ469" i="1"/>
  <c r="AI469" i="1"/>
  <c r="AQ469" i="1" s="1"/>
  <c r="AH469" i="1"/>
  <c r="AG469" i="1"/>
  <c r="AU469" i="1" s="1"/>
  <c r="AC469" i="1"/>
  <c r="AE469" i="1" s="1"/>
  <c r="AC470" i="1"/>
  <c r="AR469" i="1" l="1"/>
  <c r="AV469" i="1"/>
  <c r="AF469" i="1"/>
  <c r="AD469" i="1"/>
  <c r="AS469" i="1"/>
  <c r="AP469" i="1"/>
  <c r="AX469" i="1" l="1"/>
  <c r="AY469" i="1"/>
  <c r="AM469" i="1"/>
  <c r="AT469" i="1"/>
  <c r="AL469" i="1"/>
  <c r="AN469" i="1"/>
  <c r="AO469" i="1"/>
  <c r="AW469" i="1" l="1"/>
  <c r="AK578" i="1"/>
  <c r="AJ578" i="1"/>
  <c r="AI578" i="1"/>
  <c r="AQ578" i="1" s="1"/>
  <c r="AH578" i="1"/>
  <c r="AG578" i="1"/>
  <c r="AU578" i="1" s="1"/>
  <c r="AC578" i="1"/>
  <c r="AE578" i="1" s="1"/>
  <c r="AC613" i="1"/>
  <c r="AC629" i="1"/>
  <c r="AR578" i="1" l="1"/>
  <c r="AD578" i="1"/>
  <c r="AF578" i="1"/>
  <c r="AS578" i="1"/>
  <c r="AV578" i="1"/>
  <c r="AP578" i="1"/>
  <c r="AJ173" i="1"/>
  <c r="AX578" i="1" l="1"/>
  <c r="AY578" i="1"/>
  <c r="AM578" i="1"/>
  <c r="AN578" i="1"/>
  <c r="AT578" i="1"/>
  <c r="AL578" i="1"/>
  <c r="AO578" i="1"/>
  <c r="AI181" i="1"/>
  <c r="AK181" i="1"/>
  <c r="AJ181" i="1"/>
  <c r="AH181" i="1"/>
  <c r="AG181" i="1"/>
  <c r="AU181" i="1" s="1"/>
  <c r="AC181" i="1"/>
  <c r="AE181" i="1" s="1"/>
  <c r="AK180" i="1"/>
  <c r="AJ180" i="1"/>
  <c r="AI180" i="1"/>
  <c r="AH180" i="1"/>
  <c r="AG180" i="1"/>
  <c r="AC180" i="1"/>
  <c r="AE180" i="1" s="1"/>
  <c r="AK179" i="1"/>
  <c r="AJ179" i="1"/>
  <c r="AI179" i="1"/>
  <c r="AQ179" i="1" s="1"/>
  <c r="AH179" i="1"/>
  <c r="AG179" i="1"/>
  <c r="AC179" i="1"/>
  <c r="AE179" i="1" s="1"/>
  <c r="AK178" i="1"/>
  <c r="AJ178" i="1"/>
  <c r="AI178" i="1"/>
  <c r="AH178" i="1"/>
  <c r="AG178" i="1"/>
  <c r="AV178" i="1" s="1"/>
  <c r="AC178" i="1"/>
  <c r="AE178" i="1" s="1"/>
  <c r="AK177" i="1"/>
  <c r="AJ177" i="1"/>
  <c r="AI177" i="1"/>
  <c r="AH177" i="1"/>
  <c r="AG177" i="1"/>
  <c r="AC177" i="1"/>
  <c r="AE177" i="1" s="1"/>
  <c r="AD177" i="1" s="1"/>
  <c r="AR177" i="1"/>
  <c r="AS177" i="1"/>
  <c r="AC176" i="1"/>
  <c r="AC173" i="1"/>
  <c r="AE173" i="1" s="1"/>
  <c r="AK172" i="1"/>
  <c r="AJ172" i="1"/>
  <c r="AI172" i="1"/>
  <c r="AP172" i="1" s="1"/>
  <c r="AH172" i="1"/>
  <c r="AG172" i="1"/>
  <c r="AU172" i="1" s="1"/>
  <c r="AC172" i="1"/>
  <c r="AE172" i="1" s="1"/>
  <c r="AK171" i="1"/>
  <c r="AJ171" i="1"/>
  <c r="AI171" i="1"/>
  <c r="AQ171" i="1" s="1"/>
  <c r="AH171" i="1"/>
  <c r="AG171" i="1"/>
  <c r="AV171" i="1" s="1"/>
  <c r="AC171" i="1"/>
  <c r="AE171" i="1" s="1"/>
  <c r="AK170" i="1"/>
  <c r="AJ170" i="1"/>
  <c r="AI170" i="1"/>
  <c r="AH170" i="1"/>
  <c r="AG170" i="1"/>
  <c r="AC170" i="1"/>
  <c r="AE170" i="1" s="1"/>
  <c r="AK169" i="1"/>
  <c r="AJ169" i="1"/>
  <c r="AI169" i="1"/>
  <c r="AS169" i="1" s="1"/>
  <c r="AH169" i="1"/>
  <c r="AG169" i="1"/>
  <c r="AC169" i="1"/>
  <c r="AE169" i="1" s="1"/>
  <c r="AG168" i="1"/>
  <c r="AU168" i="1" s="1"/>
  <c r="AV168" i="1"/>
  <c r="AK168" i="1"/>
  <c r="AJ168" i="1"/>
  <c r="AI168" i="1"/>
  <c r="AQ168" i="1"/>
  <c r="AH168" i="1"/>
  <c r="AC168" i="1"/>
  <c r="AE168" i="1" s="1"/>
  <c r="AF168" i="1" s="1"/>
  <c r="AR168" i="1"/>
  <c r="AC167" i="1"/>
  <c r="AC166" i="1"/>
  <c r="AH147" i="1"/>
  <c r="AC147" i="1"/>
  <c r="AE147" i="1" s="1"/>
  <c r="AC19" i="1"/>
  <c r="AE19" i="1" s="1"/>
  <c r="AD19" i="1" s="1"/>
  <c r="AC21" i="1"/>
  <c r="AE21" i="1" s="1"/>
  <c r="AD21" i="1" s="1"/>
  <c r="AC22" i="1"/>
  <c r="AE22" i="1" s="1"/>
  <c r="AD22" i="1" s="1"/>
  <c r="AC23" i="1"/>
  <c r="AE23" i="1" s="1"/>
  <c r="AF23" i="1" s="1"/>
  <c r="AL19" i="1"/>
  <c r="AC24" i="1"/>
  <c r="AE24" i="1" s="1"/>
  <c r="AC25" i="1"/>
  <c r="AE25" i="1" s="1"/>
  <c r="AC26" i="1"/>
  <c r="AE26" i="1" s="1"/>
  <c r="AC27" i="1"/>
  <c r="AE27" i="1" s="1"/>
  <c r="AF27" i="1" s="1"/>
  <c r="AL27" i="1" s="1"/>
  <c r="AC28" i="1"/>
  <c r="AE28" i="1" s="1"/>
  <c r="AC29" i="1"/>
  <c r="AE29" i="1" s="1"/>
  <c r="AC30" i="1"/>
  <c r="AE30" i="1" s="1"/>
  <c r="AC31" i="1"/>
  <c r="AE31" i="1" s="1"/>
  <c r="AC32" i="1"/>
  <c r="AE32" i="1" s="1"/>
  <c r="AD32" i="1" s="1"/>
  <c r="AC33" i="1"/>
  <c r="AE33" i="1" s="1"/>
  <c r="AC34" i="1"/>
  <c r="AE34" i="1" s="1"/>
  <c r="AC35" i="1"/>
  <c r="AE35" i="1" s="1"/>
  <c r="AF35" i="1" s="1"/>
  <c r="AC36" i="1"/>
  <c r="AE36" i="1" s="1"/>
  <c r="AC37" i="1"/>
  <c r="AE37" i="1" s="1"/>
  <c r="AC39" i="1"/>
  <c r="AE39" i="1" s="1"/>
  <c r="AC40" i="1"/>
  <c r="AE40" i="1" s="1"/>
  <c r="AF40" i="1" s="1"/>
  <c r="AL40" i="1" s="1"/>
  <c r="AC41" i="1"/>
  <c r="AE41" i="1" s="1"/>
  <c r="AC42" i="1"/>
  <c r="AE42" i="1" s="1"/>
  <c r="AC43" i="1"/>
  <c r="AE43" i="1" s="1"/>
  <c r="AF43" i="1" s="1"/>
  <c r="AT43" i="1" s="1"/>
  <c r="AY43" i="1" s="1"/>
  <c r="AC45" i="1"/>
  <c r="AE45" i="1" s="1"/>
  <c r="AC49" i="1"/>
  <c r="AE49" i="1" s="1"/>
  <c r="AH49" i="1"/>
  <c r="AC50" i="1"/>
  <c r="AE50" i="1" s="1"/>
  <c r="AH50" i="1"/>
  <c r="AC51" i="1"/>
  <c r="AE51" i="1" s="1"/>
  <c r="AH51" i="1"/>
  <c r="AC52" i="1"/>
  <c r="AE52" i="1" s="1"/>
  <c r="AF52" i="1" s="1"/>
  <c r="AH52" i="1"/>
  <c r="AC53" i="1"/>
  <c r="AE53" i="1" s="1"/>
  <c r="AD53" i="1" s="1"/>
  <c r="AH53" i="1"/>
  <c r="AC54" i="1"/>
  <c r="AE54" i="1" s="1"/>
  <c r="AH54" i="1"/>
  <c r="AC55" i="1"/>
  <c r="AE55" i="1" s="1"/>
  <c r="AC56" i="1"/>
  <c r="AE56" i="1" s="1"/>
  <c r="AH56" i="1"/>
  <c r="AC57" i="1"/>
  <c r="AE57" i="1" s="1"/>
  <c r="AH57" i="1"/>
  <c r="AC58" i="1"/>
  <c r="AE58" i="1" s="1"/>
  <c r="AH58" i="1"/>
  <c r="AC59" i="1"/>
  <c r="AE59" i="1" s="1"/>
  <c r="AF59" i="1" s="1"/>
  <c r="AH59" i="1"/>
  <c r="AC60" i="1"/>
  <c r="AE60" i="1" s="1"/>
  <c r="AH60" i="1"/>
  <c r="AC61" i="1"/>
  <c r="AE61" i="1" s="1"/>
  <c r="AC62" i="1"/>
  <c r="AE62" i="1" s="1"/>
  <c r="AH62" i="1"/>
  <c r="AC63" i="1"/>
  <c r="AE63" i="1" s="1"/>
  <c r="AC64" i="1"/>
  <c r="AE64" i="1" s="1"/>
  <c r="AD64" i="1" s="1"/>
  <c r="AC66" i="1"/>
  <c r="AE66" i="1" s="1"/>
  <c r="AH66" i="1"/>
  <c r="AC67" i="1"/>
  <c r="AE67" i="1" s="1"/>
  <c r="AF67" i="1" s="1"/>
  <c r="AC68" i="1"/>
  <c r="AE68" i="1" s="1"/>
  <c r="AH68" i="1"/>
  <c r="AC69" i="1"/>
  <c r="AE69" i="1" s="1"/>
  <c r="AD69" i="1" s="1"/>
  <c r="AC70" i="1"/>
  <c r="AE70" i="1" s="1"/>
  <c r="AH70" i="1"/>
  <c r="AC71" i="1"/>
  <c r="AE71" i="1" s="1"/>
  <c r="AH71" i="1"/>
  <c r="AC72" i="1"/>
  <c r="AE72" i="1" s="1"/>
  <c r="AC73" i="1"/>
  <c r="AE73" i="1" s="1"/>
  <c r="AH73" i="1"/>
  <c r="AC74" i="1"/>
  <c r="AE74" i="1" s="1"/>
  <c r="AF74" i="1" s="1"/>
  <c r="AL74" i="1" s="1"/>
  <c r="AC76" i="1"/>
  <c r="AE76" i="1" s="1"/>
  <c r="AF76" i="1" s="1"/>
  <c r="AC77" i="1"/>
  <c r="AE77" i="1" s="1"/>
  <c r="AD77" i="1" s="1"/>
  <c r="AC78" i="1"/>
  <c r="AE78" i="1" s="1"/>
  <c r="AD78" i="1" s="1"/>
  <c r="AC79" i="1"/>
  <c r="AE79" i="1" s="1"/>
  <c r="AF79" i="1" s="1"/>
  <c r="AL79" i="1" s="1"/>
  <c r="AC82" i="1"/>
  <c r="AE82" i="1" s="1"/>
  <c r="AD82" i="1" s="1"/>
  <c r="AC83" i="1"/>
  <c r="AE83" i="1" s="1"/>
  <c r="AF83" i="1" s="1"/>
  <c r="AC84" i="1"/>
  <c r="AE84" i="1" s="1"/>
  <c r="AD84" i="1" s="1"/>
  <c r="AC85" i="1"/>
  <c r="AE85" i="1" s="1"/>
  <c r="AD85" i="1" s="1"/>
  <c r="AC86" i="1"/>
  <c r="AE86" i="1" s="1"/>
  <c r="AC87" i="1"/>
  <c r="AE87" i="1" s="1"/>
  <c r="AD87" i="1" s="1"/>
  <c r="AH87" i="1"/>
  <c r="AC88" i="1"/>
  <c r="AE88" i="1" s="1"/>
  <c r="AD88" i="1" s="1"/>
  <c r="AH88" i="1"/>
  <c r="AC89" i="1"/>
  <c r="AE89" i="1" s="1"/>
  <c r="AF89" i="1" s="1"/>
  <c r="AN89" i="1" s="1"/>
  <c r="AC90" i="1"/>
  <c r="AE90" i="1" s="1"/>
  <c r="AC91" i="1"/>
  <c r="AE91" i="1" s="1"/>
  <c r="AD91" i="1" s="1"/>
  <c r="AH91" i="1"/>
  <c r="AC92" i="1"/>
  <c r="AE92" i="1" s="1"/>
  <c r="AD92" i="1" s="1"/>
  <c r="AC93" i="1"/>
  <c r="AE93" i="1" s="1"/>
  <c r="AF93" i="1" s="1"/>
  <c r="AH93" i="1"/>
  <c r="AC94" i="1"/>
  <c r="AE94" i="1" s="1"/>
  <c r="AH94" i="1"/>
  <c r="AC95" i="1"/>
  <c r="AE95" i="1" s="1"/>
  <c r="AH95" i="1"/>
  <c r="AC96" i="1"/>
  <c r="AE96" i="1" s="1"/>
  <c r="AH96" i="1"/>
  <c r="AC97" i="1"/>
  <c r="AE97" i="1" s="1"/>
  <c r="AF97" i="1" s="1"/>
  <c r="AH97" i="1"/>
  <c r="AC98" i="1"/>
  <c r="AE98" i="1" s="1"/>
  <c r="AH98" i="1"/>
  <c r="AC99" i="1"/>
  <c r="AE99" i="1" s="1"/>
  <c r="AD99" i="1" s="1"/>
  <c r="AH99" i="1"/>
  <c r="AC100" i="1"/>
  <c r="AE100" i="1" s="1"/>
  <c r="AF100" i="1" s="1"/>
  <c r="AC101" i="1"/>
  <c r="AE101" i="1" s="1"/>
  <c r="AD101" i="1" s="1"/>
  <c r="AH101" i="1"/>
  <c r="AC102" i="1"/>
  <c r="AE102" i="1" s="1"/>
  <c r="AC103" i="1"/>
  <c r="AE103" i="1" s="1"/>
  <c r="AH103" i="1"/>
  <c r="AC105" i="1"/>
  <c r="AE105" i="1" s="1"/>
  <c r="AC106" i="1"/>
  <c r="AE106" i="1" s="1"/>
  <c r="AC107" i="1"/>
  <c r="AE107" i="1" s="1"/>
  <c r="AH107" i="1"/>
  <c r="AC108" i="1"/>
  <c r="AE108" i="1" s="1"/>
  <c r="AC109" i="1"/>
  <c r="AE109" i="1" s="1"/>
  <c r="AH109" i="1"/>
  <c r="AC110" i="1"/>
  <c r="AE110" i="1" s="1"/>
  <c r="AF110" i="1" s="1"/>
  <c r="AH110" i="1"/>
  <c r="AC111" i="1"/>
  <c r="AE111" i="1" s="1"/>
  <c r="AF111" i="1" s="1"/>
  <c r="AM111" i="1" s="1"/>
  <c r="AC112" i="1"/>
  <c r="AE112" i="1" s="1"/>
  <c r="AD112" i="1" s="1"/>
  <c r="AC113" i="1"/>
  <c r="AE113" i="1" s="1"/>
  <c r="AD113" i="1" s="1"/>
  <c r="AC114" i="1"/>
  <c r="AE114" i="1" s="1"/>
  <c r="AC115" i="1"/>
  <c r="AE115" i="1" s="1"/>
  <c r="AC116" i="1"/>
  <c r="AE116" i="1" s="1"/>
  <c r="AC117" i="1"/>
  <c r="AE117" i="1" s="1"/>
  <c r="AF117" i="1" s="1"/>
  <c r="AN117" i="1" s="1"/>
  <c r="AC118" i="1"/>
  <c r="AE118" i="1" s="1"/>
  <c r="AH118" i="1"/>
  <c r="AC119" i="1"/>
  <c r="AE119" i="1" s="1"/>
  <c r="AH119" i="1"/>
  <c r="AC120" i="1"/>
  <c r="AE120" i="1" s="1"/>
  <c r="AH120" i="1"/>
  <c r="AC121" i="1"/>
  <c r="AE121" i="1" s="1"/>
  <c r="AC122" i="1"/>
  <c r="AE122" i="1" s="1"/>
  <c r="AF122" i="1" s="1"/>
  <c r="AC123" i="1"/>
  <c r="AE123" i="1" s="1"/>
  <c r="AC124" i="1"/>
  <c r="AE124" i="1" s="1"/>
  <c r="AC125" i="1"/>
  <c r="AE125" i="1" s="1"/>
  <c r="AC126" i="1"/>
  <c r="AE126" i="1" s="1"/>
  <c r="AC128" i="1"/>
  <c r="AE128" i="1" s="1"/>
  <c r="AD128" i="1" s="1"/>
  <c r="AC129" i="1"/>
  <c r="AE129" i="1" s="1"/>
  <c r="AC130" i="1"/>
  <c r="AE130" i="1" s="1"/>
  <c r="AC131" i="1"/>
  <c r="AE131" i="1" s="1"/>
  <c r="AF131" i="1" s="1"/>
  <c r="AT131" i="1" s="1"/>
  <c r="AY131" i="1" s="1"/>
  <c r="AC134" i="1"/>
  <c r="AE134" i="1" s="1"/>
  <c r="AH134" i="1"/>
  <c r="AC135" i="1"/>
  <c r="AE135" i="1" s="1"/>
  <c r="AH135" i="1"/>
  <c r="AC136" i="1"/>
  <c r="AE136" i="1" s="1"/>
  <c r="AF136" i="1" s="1"/>
  <c r="AC137" i="1"/>
  <c r="AE137" i="1" s="1"/>
  <c r="AD137" i="1" s="1"/>
  <c r="AH137" i="1"/>
  <c r="AC138" i="1"/>
  <c r="AE138" i="1" s="1"/>
  <c r="AD138" i="1" s="1"/>
  <c r="AH138" i="1"/>
  <c r="AC139" i="1"/>
  <c r="AE139" i="1" s="1"/>
  <c r="AH139" i="1"/>
  <c r="AC140" i="1"/>
  <c r="AE140" i="1" s="1"/>
  <c r="AF140" i="1" s="1"/>
  <c r="AT140" i="1" s="1"/>
  <c r="AH140" i="1"/>
  <c r="AC141" i="1"/>
  <c r="AE141" i="1" s="1"/>
  <c r="AH141" i="1"/>
  <c r="AC142" i="1"/>
  <c r="AE142" i="1" s="1"/>
  <c r="AF142" i="1" s="1"/>
  <c r="AY142" i="1" s="1"/>
  <c r="AH142" i="1"/>
  <c r="AC143" i="1"/>
  <c r="AE143" i="1" s="1"/>
  <c r="AH143" i="1"/>
  <c r="AC144" i="1"/>
  <c r="AE144" i="1" s="1"/>
  <c r="AF144" i="1" s="1"/>
  <c r="AY144" i="1" s="1"/>
  <c r="AH144" i="1"/>
  <c r="AC145" i="1"/>
  <c r="AE145" i="1" s="1"/>
  <c r="AF145" i="1" s="1"/>
  <c r="AH145" i="1"/>
  <c r="AC146" i="1"/>
  <c r="AE146" i="1" s="1"/>
  <c r="AF146" i="1" s="1"/>
  <c r="AH146" i="1"/>
  <c r="AC149" i="1"/>
  <c r="AE149" i="1" s="1"/>
  <c r="AH149" i="1"/>
  <c r="AC150" i="1"/>
  <c r="AE150" i="1" s="1"/>
  <c r="AF150" i="1" s="1"/>
  <c r="AT150" i="1" s="1"/>
  <c r="AH150" i="1"/>
  <c r="AC151" i="1"/>
  <c r="AE151" i="1" s="1"/>
  <c r="AC152" i="1"/>
  <c r="AE152" i="1" s="1"/>
  <c r="AH152" i="1"/>
  <c r="AC153" i="1"/>
  <c r="AE153" i="1" s="1"/>
  <c r="AD153" i="1" s="1"/>
  <c r="AC154" i="1"/>
  <c r="AE154" i="1" s="1"/>
  <c r="AF154" i="1" s="1"/>
  <c r="AC155" i="1"/>
  <c r="AE155" i="1" s="1"/>
  <c r="AC156" i="1"/>
  <c r="AE156" i="1" s="1"/>
  <c r="AH156" i="1"/>
  <c r="AC157" i="1"/>
  <c r="AE157" i="1" s="1"/>
  <c r="AC158" i="1"/>
  <c r="AE158" i="1" s="1"/>
  <c r="AC159" i="1"/>
  <c r="AE159" i="1" s="1"/>
  <c r="AD159" i="1" s="1"/>
  <c r="AC161" i="1"/>
  <c r="AE161" i="1" s="1"/>
  <c r="AD161" i="1" s="1"/>
  <c r="AC162" i="1"/>
  <c r="AE162" i="1" s="1"/>
  <c r="AF162" i="1" s="1"/>
  <c r="AC163" i="1"/>
  <c r="AE163" i="1" s="1"/>
  <c r="AC164" i="1"/>
  <c r="AE164" i="1" s="1"/>
  <c r="AF164" i="1" s="1"/>
  <c r="AN164" i="1" s="1"/>
  <c r="AC165" i="1"/>
  <c r="AE165" i="1" s="1"/>
  <c r="AF165" i="1" s="1"/>
  <c r="AM165" i="1" s="1"/>
  <c r="AC184" i="1"/>
  <c r="AE184" i="1" s="1"/>
  <c r="AH184" i="1"/>
  <c r="AC185" i="1"/>
  <c r="AE185" i="1" s="1"/>
  <c r="AF185" i="1" s="1"/>
  <c r="AH185" i="1"/>
  <c r="AC186" i="1"/>
  <c r="AE186" i="1" s="1"/>
  <c r="AH186" i="1"/>
  <c r="AC187" i="1"/>
  <c r="AE187" i="1" s="1"/>
  <c r="AF187" i="1" s="1"/>
  <c r="AH187" i="1"/>
  <c r="AC188" i="1"/>
  <c r="AE188" i="1" s="1"/>
  <c r="AC189" i="1"/>
  <c r="AE189" i="1" s="1"/>
  <c r="AH189" i="1"/>
  <c r="AC190" i="1"/>
  <c r="AE190" i="1" s="1"/>
  <c r="AF190" i="1" s="1"/>
  <c r="AM190" i="1" s="1"/>
  <c r="AH190" i="1"/>
  <c r="AC191" i="1"/>
  <c r="AE191" i="1" s="1"/>
  <c r="AF191" i="1" s="1"/>
  <c r="AH191" i="1"/>
  <c r="AC192" i="1"/>
  <c r="AE192" i="1" s="1"/>
  <c r="AH192" i="1"/>
  <c r="AC193" i="1"/>
  <c r="AE193" i="1" s="1"/>
  <c r="AC194" i="1"/>
  <c r="AE194" i="1" s="1"/>
  <c r="AF194" i="1" s="1"/>
  <c r="AN194" i="1" s="1"/>
  <c r="AC195" i="1"/>
  <c r="AE195" i="1" s="1"/>
  <c r="AH195" i="1"/>
  <c r="AC196" i="1"/>
  <c r="AE196" i="1" s="1"/>
  <c r="AH196" i="1"/>
  <c r="AC198" i="1"/>
  <c r="AE198" i="1" s="1"/>
  <c r="AC199" i="1"/>
  <c r="AE199" i="1" s="1"/>
  <c r="AC200" i="1"/>
  <c r="AE200" i="1" s="1"/>
  <c r="AC201" i="1"/>
  <c r="AE201" i="1" s="1"/>
  <c r="AC202" i="1"/>
  <c r="AE202" i="1" s="1"/>
  <c r="AF202" i="1" s="1"/>
  <c r="AH202" i="1"/>
  <c r="AC203" i="1"/>
  <c r="AE203" i="1" s="1"/>
  <c r="AC204" i="1"/>
  <c r="AE204" i="1" s="1"/>
  <c r="AC205" i="1"/>
  <c r="AE205" i="1" s="1"/>
  <c r="AF205" i="1" s="1"/>
  <c r="AN205" i="1" s="1"/>
  <c r="AC206" i="1"/>
  <c r="AE206" i="1" s="1"/>
  <c r="AC207" i="1"/>
  <c r="AE207" i="1" s="1"/>
  <c r="AF207" i="1" s="1"/>
  <c r="AH207" i="1"/>
  <c r="AC208" i="1"/>
  <c r="AE208" i="1" s="1"/>
  <c r="AD208" i="1" s="1"/>
  <c r="AC209" i="1"/>
  <c r="AE209" i="1" s="1"/>
  <c r="AD209" i="1" s="1"/>
  <c r="AC210" i="1"/>
  <c r="AE210" i="1" s="1"/>
  <c r="AC211" i="1"/>
  <c r="AE211" i="1" s="1"/>
  <c r="AD211" i="1" s="1"/>
  <c r="AC212" i="1"/>
  <c r="AE212" i="1" s="1"/>
  <c r="AH212" i="1"/>
  <c r="AC213" i="1"/>
  <c r="AE213" i="1" s="1"/>
  <c r="AH213" i="1"/>
  <c r="AC215" i="1"/>
  <c r="AE215" i="1" s="1"/>
  <c r="AF215" i="1" s="1"/>
  <c r="AC216" i="1"/>
  <c r="AE216" i="1" s="1"/>
  <c r="AF216" i="1" s="1"/>
  <c r="AO216" i="1" s="1"/>
  <c r="AC217" i="1"/>
  <c r="AE217" i="1" s="1"/>
  <c r="AC220" i="1"/>
  <c r="AE220" i="1" s="1"/>
  <c r="AF220" i="1" s="1"/>
  <c r="AY220" i="1" s="1"/>
  <c r="AC221" i="1"/>
  <c r="AE221" i="1" s="1"/>
  <c r="AC222" i="1"/>
  <c r="AE222" i="1" s="1"/>
  <c r="AC223" i="1"/>
  <c r="AE223" i="1" s="1"/>
  <c r="AC224" i="1"/>
  <c r="AE224" i="1" s="1"/>
  <c r="AC225" i="1"/>
  <c r="AE225" i="1" s="1"/>
  <c r="AF225" i="1" s="1"/>
  <c r="AC226" i="1"/>
  <c r="AE226" i="1" s="1"/>
  <c r="AF226" i="1" s="1"/>
  <c r="AC227" i="1"/>
  <c r="AE227" i="1" s="1"/>
  <c r="AD227" i="1" s="1"/>
  <c r="AC228" i="1"/>
  <c r="AE228" i="1" s="1"/>
  <c r="AC229" i="1"/>
  <c r="AE229" i="1" s="1"/>
  <c r="AF229" i="1" s="1"/>
  <c r="AC231" i="1"/>
  <c r="AE231" i="1" s="1"/>
  <c r="AF231" i="1" s="1"/>
  <c r="AC232" i="1"/>
  <c r="AE232" i="1" s="1"/>
  <c r="AC233" i="1"/>
  <c r="AE233" i="1" s="1"/>
  <c r="AF233" i="1" s="1"/>
  <c r="AO233" i="1" s="1"/>
  <c r="AC234" i="1"/>
  <c r="AE234" i="1" s="1"/>
  <c r="AF234" i="1" s="1"/>
  <c r="AC235" i="1"/>
  <c r="AE235" i="1" s="1"/>
  <c r="AC236" i="1"/>
  <c r="AE236" i="1" s="1"/>
  <c r="AC237" i="1"/>
  <c r="AE237" i="1" s="1"/>
  <c r="AF237" i="1" s="1"/>
  <c r="AH237" i="1"/>
  <c r="AC238" i="1"/>
  <c r="AE238" i="1" s="1"/>
  <c r="AH238" i="1"/>
  <c r="AC239" i="1"/>
  <c r="AE239" i="1" s="1"/>
  <c r="AH239" i="1"/>
  <c r="AC240" i="1"/>
  <c r="AE240" i="1" s="1"/>
  <c r="AH240" i="1"/>
  <c r="AC241" i="1"/>
  <c r="AE241" i="1" s="1"/>
  <c r="AD241" i="1" s="1"/>
  <c r="AC243" i="1"/>
  <c r="AE243" i="1" s="1"/>
  <c r="AF243" i="1" s="1"/>
  <c r="AO243" i="1" s="1"/>
  <c r="AC244" i="1"/>
  <c r="AE244" i="1" s="1"/>
  <c r="AD244" i="1" s="1"/>
  <c r="AC246" i="1"/>
  <c r="AE246" i="1" s="1"/>
  <c r="AC250" i="1"/>
  <c r="AE250" i="1" s="1"/>
  <c r="AC251" i="1"/>
  <c r="AE251" i="1" s="1"/>
  <c r="AF251" i="1" s="1"/>
  <c r="AY251" i="1" s="1"/>
  <c r="AC252" i="1"/>
  <c r="AE252" i="1" s="1"/>
  <c r="AC253" i="1"/>
  <c r="AE253" i="1" s="1"/>
  <c r="AC254" i="1"/>
  <c r="AE254" i="1" s="1"/>
  <c r="AF254" i="1" s="1"/>
  <c r="AC255" i="1"/>
  <c r="AE255" i="1" s="1"/>
  <c r="AC256" i="1"/>
  <c r="AE256" i="1" s="1"/>
  <c r="AC257" i="1"/>
  <c r="AE257" i="1" s="1"/>
  <c r="AF257" i="1" s="1"/>
  <c r="AC258" i="1"/>
  <c r="AE258" i="1" s="1"/>
  <c r="AF258" i="1" s="1"/>
  <c r="AT258" i="1" s="1"/>
  <c r="AC259" i="1"/>
  <c r="AE259" i="1" s="1"/>
  <c r="AF259" i="1" s="1"/>
  <c r="AY259" i="1" s="1"/>
  <c r="AC261" i="1"/>
  <c r="AE261" i="1" s="1"/>
  <c r="AC262" i="1"/>
  <c r="AE262" i="1" s="1"/>
  <c r="AD262" i="1" s="1"/>
  <c r="AC263" i="1"/>
  <c r="AE263" i="1" s="1"/>
  <c r="AF263" i="1" s="1"/>
  <c r="AY263" i="1" s="1"/>
  <c r="AC264" i="1"/>
  <c r="AE264" i="1" s="1"/>
  <c r="AC265" i="1"/>
  <c r="AE265" i="1" s="1"/>
  <c r="AC266" i="1"/>
  <c r="AE266" i="1" s="1"/>
  <c r="AC267" i="1"/>
  <c r="AE267" i="1" s="1"/>
  <c r="AF267" i="1" s="1"/>
  <c r="AT267" i="1" s="1"/>
  <c r="AC268" i="1"/>
  <c r="AE268" i="1" s="1"/>
  <c r="AF268" i="1" s="1"/>
  <c r="AC269" i="1"/>
  <c r="AE269" i="1" s="1"/>
  <c r="AF269" i="1" s="1"/>
  <c r="AC270" i="1"/>
  <c r="AE270" i="1" s="1"/>
  <c r="AD270" i="1" s="1"/>
  <c r="AC272" i="1"/>
  <c r="AE272" i="1" s="1"/>
  <c r="AC273" i="1"/>
  <c r="AE273" i="1" s="1"/>
  <c r="AD273" i="1" s="1"/>
  <c r="AC274" i="1"/>
  <c r="AE274" i="1" s="1"/>
  <c r="AC275" i="1"/>
  <c r="AE275" i="1" s="1"/>
  <c r="AF275" i="1" s="1"/>
  <c r="AN275" i="1" s="1"/>
  <c r="AC278" i="1"/>
  <c r="AE278" i="1" s="1"/>
  <c r="AF278" i="1" s="1"/>
  <c r="AH278" i="1"/>
  <c r="AC279" i="1"/>
  <c r="AE279" i="1" s="1"/>
  <c r="AF279" i="1" s="1"/>
  <c r="AH279" i="1"/>
  <c r="AC280" i="1"/>
  <c r="AE280" i="1" s="1"/>
  <c r="AD280" i="1" s="1"/>
  <c r="AH280" i="1"/>
  <c r="AC281" i="1"/>
  <c r="AE281" i="1" s="1"/>
  <c r="AH281" i="1"/>
  <c r="AC282" i="1"/>
  <c r="AE282" i="1" s="1"/>
  <c r="AD282" i="1" s="1"/>
  <c r="AH282" i="1"/>
  <c r="AC283" i="1"/>
  <c r="AE283" i="1" s="1"/>
  <c r="AH283" i="1"/>
  <c r="AC284" i="1"/>
  <c r="AE284" i="1" s="1"/>
  <c r="AH284" i="1"/>
  <c r="AC285" i="1"/>
  <c r="AE285" i="1" s="1"/>
  <c r="AF285" i="1" s="1"/>
  <c r="AH285" i="1"/>
  <c r="AC286" i="1"/>
  <c r="AE286" i="1" s="1"/>
  <c r="AD286" i="1" s="1"/>
  <c r="AH286" i="1"/>
  <c r="AC287" i="1"/>
  <c r="AE287" i="1" s="1"/>
  <c r="AH287" i="1"/>
  <c r="AC288" i="1"/>
  <c r="AE288" i="1" s="1"/>
  <c r="AD288" i="1" s="1"/>
  <c r="AH288" i="1"/>
  <c r="AC289" i="1"/>
  <c r="AE289" i="1" s="1"/>
  <c r="AH289" i="1"/>
  <c r="AC290" i="1"/>
  <c r="AE290" i="1" s="1"/>
  <c r="AH290" i="1"/>
  <c r="AC292" i="1"/>
  <c r="AE292" i="1" s="1"/>
  <c r="AF292" i="1" s="1"/>
  <c r="AT292" i="1" s="1"/>
  <c r="AH292" i="1"/>
  <c r="AC293" i="1"/>
  <c r="AE293" i="1" s="1"/>
  <c r="AD293" i="1" s="1"/>
  <c r="AH293" i="1"/>
  <c r="AC294" i="1"/>
  <c r="AE294" i="1" s="1"/>
  <c r="AF294" i="1" s="1"/>
  <c r="AH294" i="1"/>
  <c r="AC295" i="1"/>
  <c r="AE295" i="1" s="1"/>
  <c r="AH295" i="1"/>
  <c r="AC296" i="1"/>
  <c r="AE296" i="1" s="1"/>
  <c r="AH296" i="1"/>
  <c r="AC297" i="1"/>
  <c r="AE297" i="1" s="1"/>
  <c r="AH297" i="1"/>
  <c r="AC300" i="1"/>
  <c r="AE300" i="1" s="1"/>
  <c r="AF300" i="1" s="1"/>
  <c r="AH300" i="1"/>
  <c r="AC301" i="1"/>
  <c r="AE301" i="1" s="1"/>
  <c r="AD301" i="1" s="1"/>
  <c r="AH301" i="1"/>
  <c r="AC302" i="1"/>
  <c r="AE302" i="1" s="1"/>
  <c r="AH302" i="1"/>
  <c r="AC303" i="1"/>
  <c r="AE303" i="1" s="1"/>
  <c r="AH303" i="1"/>
  <c r="AC304" i="1"/>
  <c r="AE304" i="1" s="1"/>
  <c r="AD304" i="1" s="1"/>
  <c r="AH304" i="1"/>
  <c r="AC305" i="1"/>
  <c r="AE305" i="1" s="1"/>
  <c r="AC306" i="1"/>
  <c r="AE306" i="1" s="1"/>
  <c r="AF306" i="1" s="1"/>
  <c r="AT306" i="1" s="1"/>
  <c r="AH306" i="1"/>
  <c r="AC307" i="1"/>
  <c r="AE307" i="1" s="1"/>
  <c r="AF307" i="1" s="1"/>
  <c r="AO307" i="1" s="1"/>
  <c r="AC308" i="1"/>
  <c r="AE308" i="1" s="1"/>
  <c r="AF308" i="1" s="1"/>
  <c r="AH308" i="1"/>
  <c r="AC309" i="1"/>
  <c r="AE309" i="1" s="1"/>
  <c r="AF309" i="1" s="1"/>
  <c r="AT309" i="1" s="1"/>
  <c r="AY309" i="1" s="1"/>
  <c r="AC310" i="1"/>
  <c r="AE310" i="1" s="1"/>
  <c r="AF310" i="1" s="1"/>
  <c r="AH310" i="1"/>
  <c r="AC311" i="1"/>
  <c r="AE311" i="1" s="1"/>
  <c r="AF311" i="1" s="1"/>
  <c r="AH311" i="1"/>
  <c r="AC312" i="1"/>
  <c r="AE312" i="1" s="1"/>
  <c r="AD312" i="1" s="1"/>
  <c r="AH312" i="1"/>
  <c r="AC313" i="1"/>
  <c r="AE313" i="1" s="1"/>
  <c r="AF313" i="1" s="1"/>
  <c r="AY313" i="1" s="1"/>
  <c r="AH313" i="1"/>
  <c r="AC314" i="1"/>
  <c r="AE314" i="1" s="1"/>
  <c r="AH314" i="1"/>
  <c r="AC315" i="1"/>
  <c r="AE315" i="1" s="1"/>
  <c r="AC316" i="1"/>
  <c r="AE316" i="1" s="1"/>
  <c r="AF316" i="1" s="1"/>
  <c r="AH316" i="1"/>
  <c r="AC317" i="1"/>
  <c r="AE317" i="1" s="1"/>
  <c r="AC318" i="1"/>
  <c r="AE318" i="1" s="1"/>
  <c r="AF318" i="1" s="1"/>
  <c r="AN318" i="1" s="1"/>
  <c r="AC320" i="1"/>
  <c r="AE320" i="1" s="1"/>
  <c r="AC321" i="1"/>
  <c r="AE321" i="1" s="1"/>
  <c r="AH321" i="1"/>
  <c r="AC322" i="1"/>
  <c r="AE322" i="1" s="1"/>
  <c r="AC323" i="1"/>
  <c r="AE323" i="1" s="1"/>
  <c r="AF323" i="1" s="1"/>
  <c r="AN323" i="1" s="1"/>
  <c r="AC324" i="1"/>
  <c r="AE324" i="1" s="1"/>
  <c r="AD324" i="1" s="1"/>
  <c r="AH324" i="1"/>
  <c r="AC325" i="1"/>
  <c r="AE325" i="1" s="1"/>
  <c r="AC326" i="1"/>
  <c r="AE326" i="1" s="1"/>
  <c r="AF326" i="1" s="1"/>
  <c r="AC327" i="1"/>
  <c r="AE327" i="1" s="1"/>
  <c r="AF327" i="1" s="1"/>
  <c r="AC328" i="1"/>
  <c r="AE328" i="1" s="1"/>
  <c r="AH328" i="1"/>
  <c r="AC329" i="1"/>
  <c r="AE329" i="1" s="1"/>
  <c r="AF329" i="1" s="1"/>
  <c r="AN329" i="1" s="1"/>
  <c r="AC330" i="1"/>
  <c r="AE330" i="1" s="1"/>
  <c r="AD330" i="1" s="1"/>
  <c r="AC331" i="1"/>
  <c r="AE331" i="1" s="1"/>
  <c r="AH331" i="1"/>
  <c r="AC332" i="1"/>
  <c r="AE332" i="1" s="1"/>
  <c r="AD332" i="1" s="1"/>
  <c r="AH332" i="1"/>
  <c r="AC333" i="1"/>
  <c r="AE333" i="1" s="1"/>
  <c r="AH333" i="1"/>
  <c r="AC334" i="1"/>
  <c r="AE334" i="1" s="1"/>
  <c r="AF334" i="1" s="1"/>
  <c r="AL334" i="1" s="1"/>
  <c r="AC335" i="1"/>
  <c r="AE335" i="1" s="1"/>
  <c r="AC336" i="1"/>
  <c r="AE336" i="1" s="1"/>
  <c r="AC338" i="1"/>
  <c r="AE338" i="1" s="1"/>
  <c r="AD338" i="1" s="1"/>
  <c r="AC339" i="1"/>
  <c r="AE339" i="1" s="1"/>
  <c r="AF339" i="1" s="1"/>
  <c r="AL339" i="1" s="1"/>
  <c r="AC340" i="1"/>
  <c r="AE340" i="1" s="1"/>
  <c r="AC341" i="1"/>
  <c r="AE341" i="1" s="1"/>
  <c r="AC342" i="1"/>
  <c r="AE342" i="1" s="1"/>
  <c r="AF342" i="1" s="1"/>
  <c r="AT342" i="1" s="1"/>
  <c r="AC343" i="1"/>
  <c r="AE343" i="1" s="1"/>
  <c r="AD343" i="1" s="1"/>
  <c r="AC346" i="1"/>
  <c r="AE346" i="1" s="1"/>
  <c r="AD346" i="1" s="1"/>
  <c r="AC347" i="1"/>
  <c r="AE347" i="1" s="1"/>
  <c r="AF347" i="1" s="1"/>
  <c r="AH347" i="1"/>
  <c r="AC348" i="1"/>
  <c r="AE348" i="1" s="1"/>
  <c r="AD348" i="1" s="1"/>
  <c r="AH348" i="1"/>
  <c r="AC349" i="1"/>
  <c r="AE349" i="1" s="1"/>
  <c r="AC350" i="1"/>
  <c r="AE350" i="1" s="1"/>
  <c r="AD350" i="1" s="1"/>
  <c r="AH350" i="1"/>
  <c r="AC351" i="1"/>
  <c r="AE351" i="1" s="1"/>
  <c r="AH351" i="1"/>
  <c r="AC352" i="1"/>
  <c r="AE352" i="1" s="1"/>
  <c r="AF352" i="1" s="1"/>
  <c r="AY352" i="1" s="1"/>
  <c r="AH352" i="1"/>
  <c r="AC353" i="1"/>
  <c r="AE353" i="1" s="1"/>
  <c r="AD353" i="1" s="1"/>
  <c r="AC354" i="1"/>
  <c r="AE354" i="1" s="1"/>
  <c r="AF354" i="1" s="1"/>
  <c r="AY354" i="1" s="1"/>
  <c r="AH354" i="1"/>
  <c r="AC355" i="1"/>
  <c r="AE355" i="1" s="1"/>
  <c r="AF355" i="1" s="1"/>
  <c r="AO355" i="1" s="1"/>
  <c r="AC356" i="1"/>
  <c r="AE356" i="1" s="1"/>
  <c r="AD356" i="1" s="1"/>
  <c r="AH356" i="1"/>
  <c r="AC357" i="1"/>
  <c r="AE357" i="1" s="1"/>
  <c r="AD357" i="1" s="1"/>
  <c r="AH357" i="1"/>
  <c r="AC358" i="1"/>
  <c r="AE358" i="1" s="1"/>
  <c r="AC359" i="1"/>
  <c r="AE359" i="1" s="1"/>
  <c r="AD359" i="1" s="1"/>
  <c r="AH359" i="1"/>
  <c r="AC360" i="1"/>
  <c r="AE360" i="1" s="1"/>
  <c r="AD360" i="1" s="1"/>
  <c r="AH360" i="1"/>
  <c r="AC361" i="1"/>
  <c r="AE361" i="1" s="1"/>
  <c r="AF361" i="1" s="1"/>
  <c r="AM361" i="1" s="1"/>
  <c r="AC362" i="1"/>
  <c r="AE362" i="1" s="1"/>
  <c r="AF362" i="1" s="1"/>
  <c r="AH362" i="1"/>
  <c r="AC363" i="1"/>
  <c r="AE363" i="1" s="1"/>
  <c r="AF363" i="1" s="1"/>
  <c r="AC364" i="1"/>
  <c r="AE364" i="1" s="1"/>
  <c r="AF364" i="1" s="1"/>
  <c r="AT364" i="1" s="1"/>
  <c r="AH364" i="1"/>
  <c r="AC365" i="1"/>
  <c r="AE365" i="1" s="1"/>
  <c r="AC366" i="1"/>
  <c r="AE366" i="1" s="1"/>
  <c r="AF366" i="1" s="1"/>
  <c r="AL366" i="1" s="1"/>
  <c r="AC367" i="1"/>
  <c r="AE367" i="1" s="1"/>
  <c r="AD367" i="1" s="1"/>
  <c r="AC368" i="1"/>
  <c r="AE368" i="1" s="1"/>
  <c r="AF368" i="1" s="1"/>
  <c r="AM368" i="1" s="1"/>
  <c r="AC369" i="1"/>
  <c r="AE369" i="1" s="1"/>
  <c r="AC370" i="1"/>
  <c r="AE370" i="1" s="1"/>
  <c r="AF370" i="1" s="1"/>
  <c r="AL370" i="1" s="1"/>
  <c r="AW370" i="1" s="1"/>
  <c r="AH370" i="1"/>
  <c r="AC371" i="1"/>
  <c r="AE371" i="1" s="1"/>
  <c r="AC372" i="1"/>
  <c r="AE372" i="1" s="1"/>
  <c r="AH372" i="1"/>
  <c r="AC373" i="1"/>
  <c r="AE373" i="1" s="1"/>
  <c r="AF373" i="1" s="1"/>
  <c r="AL373" i="1" s="1"/>
  <c r="AC374" i="1"/>
  <c r="AE374" i="1" s="1"/>
  <c r="AC375" i="1"/>
  <c r="AE375" i="1" s="1"/>
  <c r="AF375" i="1" s="1"/>
  <c r="AC376" i="1"/>
  <c r="AE376" i="1" s="1"/>
  <c r="AD376" i="1" s="1"/>
  <c r="AC377" i="1"/>
  <c r="AE377" i="1" s="1"/>
  <c r="AD377" i="1" s="1"/>
  <c r="AC378" i="1"/>
  <c r="AE378" i="1" s="1"/>
  <c r="AC379" i="1"/>
  <c r="AE379" i="1" s="1"/>
  <c r="AF379" i="1" s="1"/>
  <c r="AC380" i="1"/>
  <c r="AE380" i="1" s="1"/>
  <c r="AF380" i="1" s="1"/>
  <c r="AC381" i="1"/>
  <c r="AE381" i="1" s="1"/>
  <c r="AF381" i="1" s="1"/>
  <c r="AY381" i="1" s="1"/>
  <c r="AH381" i="1"/>
  <c r="AC382" i="1"/>
  <c r="AE382" i="1" s="1"/>
  <c r="AF382" i="1" s="1"/>
  <c r="AH382" i="1"/>
  <c r="AC383" i="1"/>
  <c r="AE383" i="1" s="1"/>
  <c r="AC384" i="1"/>
  <c r="AE384" i="1" s="1"/>
  <c r="AC385" i="1"/>
  <c r="AE385" i="1" s="1"/>
  <c r="AD385" i="1" s="1"/>
  <c r="AH385" i="1"/>
  <c r="AC386" i="1"/>
  <c r="AE386" i="1" s="1"/>
  <c r="AH386" i="1"/>
  <c r="AC387" i="1"/>
  <c r="AE387" i="1" s="1"/>
  <c r="AC388" i="1"/>
  <c r="AE388" i="1" s="1"/>
  <c r="AF388" i="1" s="1"/>
  <c r="AM388" i="1" s="1"/>
  <c r="AC389" i="1"/>
  <c r="AE389" i="1" s="1"/>
  <c r="AC390" i="1"/>
  <c r="AE390" i="1" s="1"/>
  <c r="AD390" i="1" s="1"/>
  <c r="AC391" i="1"/>
  <c r="AE391" i="1" s="1"/>
  <c r="AC392" i="1"/>
  <c r="AE392" i="1" s="1"/>
  <c r="AF392" i="1" s="1"/>
  <c r="AO392" i="1" s="1"/>
  <c r="AC393" i="1"/>
  <c r="AE393" i="1" s="1"/>
  <c r="AF393" i="1" s="1"/>
  <c r="AM393" i="1" s="1"/>
  <c r="AC394" i="1"/>
  <c r="AE394" i="1" s="1"/>
  <c r="AC396" i="1"/>
  <c r="AE396" i="1" s="1"/>
  <c r="AF396" i="1" s="1"/>
  <c r="AL396" i="1" s="1"/>
  <c r="AC397" i="1"/>
  <c r="AE397" i="1" s="1"/>
  <c r="AD397" i="1" s="1"/>
  <c r="AH397" i="1"/>
  <c r="AC398" i="1"/>
  <c r="AE398" i="1" s="1"/>
  <c r="AH398" i="1"/>
  <c r="AC399" i="1"/>
  <c r="AE399" i="1" s="1"/>
  <c r="AH399" i="1"/>
  <c r="AC400" i="1"/>
  <c r="AE400" i="1" s="1"/>
  <c r="AH400" i="1"/>
  <c r="AC401" i="1"/>
  <c r="AE401" i="1" s="1"/>
  <c r="AF401" i="1" s="1"/>
  <c r="AH401" i="1"/>
  <c r="AC402" i="1"/>
  <c r="AE402" i="1" s="1"/>
  <c r="AH402" i="1"/>
  <c r="AC403" i="1"/>
  <c r="AE403" i="1" s="1"/>
  <c r="AF403" i="1" s="1"/>
  <c r="AT403" i="1" s="1"/>
  <c r="AH403" i="1"/>
  <c r="AC404" i="1"/>
  <c r="AE404" i="1" s="1"/>
  <c r="AF404" i="1" s="1"/>
  <c r="AH404" i="1"/>
  <c r="AC405" i="1"/>
  <c r="AE405" i="1" s="1"/>
  <c r="AD405" i="1" s="1"/>
  <c r="AC406" i="1"/>
  <c r="AE406" i="1" s="1"/>
  <c r="AH406" i="1"/>
  <c r="AC407" i="1"/>
  <c r="AE407" i="1" s="1"/>
  <c r="AF407" i="1" s="1"/>
  <c r="AY407" i="1" s="1"/>
  <c r="AH407" i="1"/>
  <c r="AC408" i="1"/>
  <c r="AE408" i="1" s="1"/>
  <c r="AF408" i="1" s="1"/>
  <c r="AT408" i="1" s="1"/>
  <c r="AH408" i="1"/>
  <c r="AC409" i="1"/>
  <c r="AE409" i="1" s="1"/>
  <c r="AF409" i="1" s="1"/>
  <c r="AM409" i="1" s="1"/>
  <c r="AC410" i="1"/>
  <c r="AE410" i="1" s="1"/>
  <c r="AF410" i="1" s="1"/>
  <c r="AY410" i="1" s="1"/>
  <c r="AC411" i="1"/>
  <c r="AE411" i="1" s="1"/>
  <c r="AC412" i="1"/>
  <c r="AE412" i="1" s="1"/>
  <c r="AD412" i="1" s="1"/>
  <c r="AC413" i="1"/>
  <c r="AE413" i="1" s="1"/>
  <c r="AF413" i="1" s="1"/>
  <c r="AC414" i="1"/>
  <c r="AE414" i="1" s="1"/>
  <c r="AD414" i="1" s="1"/>
  <c r="AC415" i="1"/>
  <c r="AE415" i="1" s="1"/>
  <c r="AH415" i="1"/>
  <c r="AC416" i="1"/>
  <c r="AE416" i="1" s="1"/>
  <c r="AF416" i="1" s="1"/>
  <c r="AL416" i="1" s="1"/>
  <c r="AC417" i="1"/>
  <c r="AE417" i="1" s="1"/>
  <c r="AH417" i="1"/>
  <c r="AC418" i="1"/>
  <c r="AE418" i="1" s="1"/>
  <c r="AC419" i="1"/>
  <c r="AE419" i="1" s="1"/>
  <c r="AF419" i="1" s="1"/>
  <c r="AC420" i="1"/>
  <c r="AE420" i="1" s="1"/>
  <c r="AC421" i="1"/>
  <c r="AE421" i="1" s="1"/>
  <c r="AC422" i="1"/>
  <c r="AE422" i="1" s="1"/>
  <c r="AH422" i="1"/>
  <c r="AC423" i="1"/>
  <c r="AE423" i="1" s="1"/>
  <c r="AC424" i="1"/>
  <c r="AE424" i="1" s="1"/>
  <c r="AF424" i="1" s="1"/>
  <c r="AL424" i="1" s="1"/>
  <c r="AC425" i="1"/>
  <c r="AE425" i="1" s="1"/>
  <c r="AF425" i="1" s="1"/>
  <c r="AO425" i="1" s="1"/>
  <c r="AC426" i="1"/>
  <c r="AE426" i="1" s="1"/>
  <c r="AD426" i="1" s="1"/>
  <c r="AH426" i="1"/>
  <c r="AC427" i="1"/>
  <c r="AE427" i="1" s="1"/>
  <c r="AC428" i="1"/>
  <c r="AE428" i="1" s="1"/>
  <c r="AC429" i="1"/>
  <c r="AE429" i="1" s="1"/>
  <c r="AD429" i="1" s="1"/>
  <c r="AH429" i="1"/>
  <c r="AC430" i="1"/>
  <c r="AE430" i="1" s="1"/>
  <c r="AC431" i="1"/>
  <c r="AE431" i="1" s="1"/>
  <c r="AC432" i="1"/>
  <c r="AE432" i="1" s="1"/>
  <c r="AC433" i="1"/>
  <c r="AE433" i="1" s="1"/>
  <c r="AC434" i="1"/>
  <c r="AE434" i="1" s="1"/>
  <c r="AC435" i="1"/>
  <c r="AE435" i="1" s="1"/>
  <c r="AC436" i="1"/>
  <c r="AE436" i="1" s="1"/>
  <c r="AF436" i="1" s="1"/>
  <c r="AO436" i="1" s="1"/>
  <c r="AC437" i="1"/>
  <c r="AE437" i="1" s="1"/>
  <c r="AD437" i="1" s="1"/>
  <c r="AC438" i="1"/>
  <c r="AE438" i="1" s="1"/>
  <c r="AC439" i="1"/>
  <c r="AE439" i="1" s="1"/>
  <c r="AC440" i="1"/>
  <c r="AE440" i="1" s="1"/>
  <c r="AF440" i="1" s="1"/>
  <c r="AO440" i="1" s="1"/>
  <c r="AC441" i="1"/>
  <c r="AE441" i="1" s="1"/>
  <c r="AC443" i="1"/>
  <c r="AE443" i="1" s="1"/>
  <c r="AC444" i="1"/>
  <c r="AE444" i="1" s="1"/>
  <c r="AD444" i="1" s="1"/>
  <c r="AC445" i="1"/>
  <c r="AE445" i="1" s="1"/>
  <c r="AH445" i="1"/>
  <c r="AC446" i="1"/>
  <c r="AE446" i="1" s="1"/>
  <c r="AH446" i="1"/>
  <c r="AC447" i="1"/>
  <c r="AE447" i="1" s="1"/>
  <c r="AH447" i="1"/>
  <c r="AC448" i="1"/>
  <c r="AE448" i="1" s="1"/>
  <c r="AH448" i="1"/>
  <c r="AC449" i="1"/>
  <c r="AE449" i="1" s="1"/>
  <c r="AH449" i="1"/>
  <c r="AC450" i="1"/>
  <c r="AE450" i="1" s="1"/>
  <c r="AF450" i="1" s="1"/>
  <c r="AH450" i="1"/>
  <c r="AC451" i="1"/>
  <c r="AE451" i="1" s="1"/>
  <c r="AF451" i="1" s="1"/>
  <c r="AH451" i="1"/>
  <c r="AC452" i="1"/>
  <c r="AE452" i="1" s="1"/>
  <c r="AH452" i="1"/>
  <c r="AC453" i="1"/>
  <c r="AE453" i="1" s="1"/>
  <c r="AH453" i="1"/>
  <c r="AC454" i="1"/>
  <c r="AE454" i="1" s="1"/>
  <c r="AC455" i="1"/>
  <c r="AE455" i="1" s="1"/>
  <c r="AH455" i="1"/>
  <c r="AC456" i="1"/>
  <c r="AE456" i="1" s="1"/>
  <c r="AH456" i="1"/>
  <c r="AC457" i="1"/>
  <c r="AE457" i="1" s="1"/>
  <c r="AF457" i="1" s="1"/>
  <c r="AH457" i="1"/>
  <c r="AC458" i="1"/>
  <c r="AE458" i="1" s="1"/>
  <c r="AC459" i="1"/>
  <c r="AE459" i="1" s="1"/>
  <c r="AC460" i="1"/>
  <c r="AE460" i="1" s="1"/>
  <c r="AD460" i="1" s="1"/>
  <c r="AC461" i="1"/>
  <c r="AE461" i="1" s="1"/>
  <c r="AH461" i="1"/>
  <c r="AC462" i="1"/>
  <c r="AE462" i="1" s="1"/>
  <c r="AH462" i="1"/>
  <c r="AC463" i="1"/>
  <c r="AE463" i="1" s="1"/>
  <c r="AC464" i="1"/>
  <c r="AE464" i="1" s="1"/>
  <c r="AC465" i="1"/>
  <c r="AE465" i="1" s="1"/>
  <c r="AC466" i="1"/>
  <c r="AE466" i="1" s="1"/>
  <c r="AC467" i="1"/>
  <c r="AE467" i="1" s="1"/>
  <c r="AC468" i="1"/>
  <c r="AE468" i="1" s="1"/>
  <c r="AC471" i="1"/>
  <c r="AE471" i="1" s="1"/>
  <c r="AC472" i="1"/>
  <c r="AE472" i="1" s="1"/>
  <c r="AH472" i="1"/>
  <c r="AC473" i="1"/>
  <c r="AE473" i="1" s="1"/>
  <c r="AH473" i="1"/>
  <c r="AC474" i="1"/>
  <c r="AE474" i="1" s="1"/>
  <c r="AC475" i="1"/>
  <c r="AE475" i="1" s="1"/>
  <c r="AH475" i="1"/>
  <c r="AC476" i="1"/>
  <c r="AE476" i="1" s="1"/>
  <c r="AF476" i="1" s="1"/>
  <c r="AO476" i="1" s="1"/>
  <c r="AC477" i="1"/>
  <c r="AE477" i="1" s="1"/>
  <c r="AH477" i="1"/>
  <c r="AC478" i="1"/>
  <c r="AE478" i="1" s="1"/>
  <c r="AH478" i="1"/>
  <c r="AC479" i="1"/>
  <c r="AE479" i="1" s="1"/>
  <c r="AD479" i="1" s="1"/>
  <c r="AC480" i="1"/>
  <c r="AE480" i="1" s="1"/>
  <c r="AD480" i="1" s="1"/>
  <c r="AH480" i="1"/>
  <c r="AC481" i="1"/>
  <c r="AE481" i="1" s="1"/>
  <c r="AH481" i="1"/>
  <c r="AC482" i="1"/>
  <c r="AE482" i="1" s="1"/>
  <c r="AH482" i="1"/>
  <c r="AC483" i="1"/>
  <c r="AE483" i="1" s="1"/>
  <c r="AF483" i="1" s="1"/>
  <c r="AH483" i="1"/>
  <c r="AC484" i="1"/>
  <c r="AE484" i="1" s="1"/>
  <c r="AF484" i="1" s="1"/>
  <c r="AH484" i="1"/>
  <c r="AC485" i="1"/>
  <c r="AE485" i="1" s="1"/>
  <c r="AF485" i="1" s="1"/>
  <c r="AH485" i="1"/>
  <c r="AC486" i="1"/>
  <c r="AE486" i="1" s="1"/>
  <c r="AH486" i="1"/>
  <c r="AC487" i="1"/>
  <c r="AE487" i="1" s="1"/>
  <c r="AC488" i="1"/>
  <c r="AE488" i="1" s="1"/>
  <c r="AD488" i="1" s="1"/>
  <c r="AH488" i="1"/>
  <c r="AC489" i="1"/>
  <c r="AE489" i="1" s="1"/>
  <c r="AH489" i="1"/>
  <c r="AC490" i="1"/>
  <c r="AE490" i="1" s="1"/>
  <c r="AC491" i="1"/>
  <c r="AE491" i="1" s="1"/>
  <c r="AD491" i="1" s="1"/>
  <c r="AC492" i="1"/>
  <c r="AE492" i="1" s="1"/>
  <c r="AF492" i="1" s="1"/>
  <c r="AH492" i="1"/>
  <c r="AC493" i="1"/>
  <c r="AE493" i="1" s="1"/>
  <c r="AH493" i="1"/>
  <c r="AC494" i="1"/>
  <c r="AE494" i="1" s="1"/>
  <c r="AH494" i="1"/>
  <c r="AC495" i="1"/>
  <c r="AE495" i="1" s="1"/>
  <c r="AH495" i="1"/>
  <c r="AC497" i="1"/>
  <c r="AE497" i="1" s="1"/>
  <c r="AC498" i="1"/>
  <c r="AE498" i="1" s="1"/>
  <c r="AC499" i="1"/>
  <c r="AE499" i="1" s="1"/>
  <c r="AH499" i="1"/>
  <c r="AC500" i="1"/>
  <c r="AE500" i="1" s="1"/>
  <c r="AD500" i="1" s="1"/>
  <c r="AC501" i="1"/>
  <c r="AE501" i="1" s="1"/>
  <c r="AD501" i="1" s="1"/>
  <c r="AH501" i="1"/>
  <c r="AC502" i="1"/>
  <c r="AE502" i="1" s="1"/>
  <c r="AF502" i="1" s="1"/>
  <c r="AC503" i="1"/>
  <c r="AE503" i="1" s="1"/>
  <c r="AH503" i="1"/>
  <c r="AC504" i="1"/>
  <c r="AE504" i="1" s="1"/>
  <c r="AC505" i="1"/>
  <c r="AE505" i="1" s="1"/>
  <c r="AF505" i="1" s="1"/>
  <c r="AH505" i="1"/>
  <c r="AC506" i="1"/>
  <c r="AE506" i="1" s="1"/>
  <c r="AD506" i="1" s="1"/>
  <c r="AH506" i="1"/>
  <c r="AC507" i="1"/>
  <c r="AE507" i="1" s="1"/>
  <c r="AH507" i="1"/>
  <c r="AC508" i="1"/>
  <c r="AE508" i="1" s="1"/>
  <c r="AH508" i="1"/>
  <c r="AC509" i="1"/>
  <c r="AE509" i="1" s="1"/>
  <c r="AH509" i="1"/>
  <c r="AC510" i="1"/>
  <c r="AE510" i="1" s="1"/>
  <c r="AD510" i="1" s="1"/>
  <c r="AH510" i="1"/>
  <c r="AC511" i="1"/>
  <c r="AE511" i="1" s="1"/>
  <c r="AD511" i="1" s="1"/>
  <c r="AH511" i="1"/>
  <c r="AC512" i="1"/>
  <c r="AE512" i="1" s="1"/>
  <c r="AH512" i="1"/>
  <c r="AC513" i="1"/>
  <c r="AE513" i="1" s="1"/>
  <c r="AF513" i="1" s="1"/>
  <c r="AN513" i="1" s="1"/>
  <c r="AC514" i="1"/>
  <c r="AE514" i="1" s="1"/>
  <c r="AH514" i="1"/>
  <c r="AC515" i="1"/>
  <c r="AE515" i="1" s="1"/>
  <c r="AC516" i="1"/>
  <c r="AE516" i="1" s="1"/>
  <c r="AF516" i="1" s="1"/>
  <c r="AH516" i="1"/>
  <c r="AC517" i="1"/>
  <c r="AE517" i="1" s="1"/>
  <c r="AF517" i="1" s="1"/>
  <c r="AH517" i="1"/>
  <c r="AC518" i="1"/>
  <c r="AE518" i="1" s="1"/>
  <c r="AF518" i="1" s="1"/>
  <c r="AO518" i="1" s="1"/>
  <c r="AC519" i="1"/>
  <c r="AE519" i="1" s="1"/>
  <c r="AD519" i="1" s="1"/>
  <c r="AC520" i="1"/>
  <c r="AE520" i="1" s="1"/>
  <c r="AH520" i="1"/>
  <c r="AC521" i="1"/>
  <c r="AE521" i="1" s="1"/>
  <c r="AF521" i="1" s="1"/>
  <c r="AH521" i="1"/>
  <c r="AC522" i="1"/>
  <c r="AE522" i="1" s="1"/>
  <c r="AH522" i="1"/>
  <c r="AC523" i="1"/>
  <c r="AE523" i="1" s="1"/>
  <c r="AD523" i="1" s="1"/>
  <c r="AC524" i="1"/>
  <c r="AE524" i="1" s="1"/>
  <c r="AF524" i="1" s="1"/>
  <c r="AH524" i="1"/>
  <c r="AC525" i="1"/>
  <c r="AE525" i="1" s="1"/>
  <c r="AC526" i="1"/>
  <c r="AE526" i="1" s="1"/>
  <c r="AH526" i="1"/>
  <c r="AC527" i="1"/>
  <c r="AE527" i="1" s="1"/>
  <c r="AH527" i="1"/>
  <c r="AC530" i="1"/>
  <c r="AE530" i="1" s="1"/>
  <c r="AC532" i="1"/>
  <c r="AE532" i="1" s="1"/>
  <c r="AF532" i="1" s="1"/>
  <c r="AY532" i="1" s="1"/>
  <c r="AC533" i="1"/>
  <c r="AE533" i="1" s="1"/>
  <c r="AD533" i="1" s="1"/>
  <c r="AC534" i="1"/>
  <c r="AE534" i="1" s="1"/>
  <c r="AH534" i="1"/>
  <c r="AC535" i="1"/>
  <c r="AE535" i="1" s="1"/>
  <c r="AF535" i="1" s="1"/>
  <c r="AH535" i="1"/>
  <c r="AC536" i="1"/>
  <c r="AE536" i="1" s="1"/>
  <c r="AD536" i="1" s="1"/>
  <c r="AH536" i="1"/>
  <c r="AC537" i="1"/>
  <c r="AE537" i="1" s="1"/>
  <c r="AH537" i="1"/>
  <c r="AC538" i="1"/>
  <c r="AE538" i="1" s="1"/>
  <c r="AH538" i="1"/>
  <c r="AC539" i="1"/>
  <c r="AE539" i="1" s="1"/>
  <c r="AF539" i="1" s="1"/>
  <c r="AH539" i="1"/>
  <c r="AC540" i="1"/>
  <c r="AE540" i="1" s="1"/>
  <c r="AH540" i="1"/>
  <c r="AC541" i="1"/>
  <c r="AE541" i="1" s="1"/>
  <c r="AH541" i="1"/>
  <c r="AC542" i="1"/>
  <c r="AE542" i="1" s="1"/>
  <c r="AH542" i="1"/>
  <c r="AC543" i="1"/>
  <c r="AE543" i="1" s="1"/>
  <c r="AH543" i="1"/>
  <c r="AC544" i="1"/>
  <c r="AE544" i="1" s="1"/>
  <c r="AH544" i="1"/>
  <c r="AC545" i="1"/>
  <c r="AE545" i="1" s="1"/>
  <c r="AH545" i="1"/>
  <c r="AC546" i="1"/>
  <c r="AE546" i="1" s="1"/>
  <c r="AC547" i="1"/>
  <c r="AE547" i="1" s="1"/>
  <c r="AH547" i="1"/>
  <c r="AC548" i="1"/>
  <c r="AE548" i="1" s="1"/>
  <c r="AF548" i="1" s="1"/>
  <c r="AH548" i="1"/>
  <c r="AC549" i="1"/>
  <c r="AE549" i="1" s="1"/>
  <c r="AC550" i="1"/>
  <c r="AE550" i="1" s="1"/>
  <c r="AC551" i="1"/>
  <c r="AE551" i="1" s="1"/>
  <c r="AC552" i="1"/>
  <c r="AE552" i="1" s="1"/>
  <c r="AH552" i="1"/>
  <c r="AC553" i="1"/>
  <c r="AE553" i="1" s="1"/>
  <c r="AF553" i="1" s="1"/>
  <c r="AC554" i="1"/>
  <c r="AE554" i="1" s="1"/>
  <c r="AH554" i="1"/>
  <c r="AC555" i="1"/>
  <c r="AE555" i="1" s="1"/>
  <c r="AF555" i="1" s="1"/>
  <c r="AT555" i="1" s="1"/>
  <c r="AY555" i="1" s="1"/>
  <c r="AC556" i="1"/>
  <c r="AE556" i="1" s="1"/>
  <c r="AF556" i="1" s="1"/>
  <c r="AC557" i="1"/>
  <c r="AE557" i="1" s="1"/>
  <c r="AC558" i="1"/>
  <c r="AE558" i="1" s="1"/>
  <c r="AC559" i="1"/>
  <c r="AE559" i="1" s="1"/>
  <c r="AC560" i="1"/>
  <c r="AE560" i="1" s="1"/>
  <c r="AD560" i="1" s="1"/>
  <c r="AH560" i="1"/>
  <c r="AC561" i="1"/>
  <c r="AE561" i="1" s="1"/>
  <c r="AF561" i="1" s="1"/>
  <c r="AC562" i="1"/>
  <c r="AE562" i="1" s="1"/>
  <c r="AH562" i="1"/>
  <c r="AC563" i="1"/>
  <c r="AE563" i="1" s="1"/>
  <c r="AD563" i="1" s="1"/>
  <c r="AC564" i="1"/>
  <c r="AE564" i="1" s="1"/>
  <c r="AC565" i="1"/>
  <c r="AE565" i="1" s="1"/>
  <c r="AH565" i="1"/>
  <c r="AC566" i="1"/>
  <c r="AE566" i="1" s="1"/>
  <c r="AC567" i="1"/>
  <c r="AE567" i="1" s="1"/>
  <c r="AH567" i="1"/>
  <c r="AC568" i="1"/>
  <c r="AE568" i="1" s="1"/>
  <c r="AC569" i="1"/>
  <c r="AE569" i="1" s="1"/>
  <c r="AF569" i="1" s="1"/>
  <c r="AC570" i="1"/>
  <c r="AE570" i="1" s="1"/>
  <c r="AF570" i="1" s="1"/>
  <c r="AC571" i="1"/>
  <c r="AE571" i="1" s="1"/>
  <c r="AF571" i="1" s="1"/>
  <c r="AT571" i="1" s="1"/>
  <c r="AY571" i="1" s="1"/>
  <c r="AC572" i="1"/>
  <c r="AE572" i="1" s="1"/>
  <c r="AC573" i="1"/>
  <c r="AE573" i="1" s="1"/>
  <c r="AC575" i="1"/>
  <c r="AE575" i="1" s="1"/>
  <c r="AC577" i="1"/>
  <c r="AE577" i="1" s="1"/>
  <c r="AC579" i="1"/>
  <c r="AE579" i="1" s="1"/>
  <c r="AH579" i="1"/>
  <c r="AC580" i="1"/>
  <c r="AE580" i="1" s="1"/>
  <c r="AC581" i="1"/>
  <c r="AE581" i="1" s="1"/>
  <c r="AD581" i="1" s="1"/>
  <c r="AC582" i="1"/>
  <c r="AE582" i="1" s="1"/>
  <c r="AH582" i="1"/>
  <c r="AC583" i="1"/>
  <c r="AE583" i="1" s="1"/>
  <c r="AD583" i="1" s="1"/>
  <c r="AH583" i="1"/>
  <c r="AC584" i="1"/>
  <c r="AE584" i="1" s="1"/>
  <c r="AH584" i="1"/>
  <c r="AC585" i="1"/>
  <c r="AE585" i="1" s="1"/>
  <c r="AD585" i="1" s="1"/>
  <c r="AH585" i="1"/>
  <c r="AC586" i="1"/>
  <c r="AE586" i="1" s="1"/>
  <c r="AH586" i="1"/>
  <c r="AC587" i="1"/>
  <c r="AE587" i="1" s="1"/>
  <c r="AF587" i="1" s="1"/>
  <c r="AC588" i="1"/>
  <c r="AE588" i="1" s="1"/>
  <c r="AF588" i="1" s="1"/>
  <c r="AH588" i="1"/>
  <c r="AC589" i="1"/>
  <c r="AE589" i="1" s="1"/>
  <c r="AF589" i="1" s="1"/>
  <c r="AL589" i="1" s="1"/>
  <c r="AC590" i="1"/>
  <c r="AE590" i="1" s="1"/>
  <c r="AF590" i="1" s="1"/>
  <c r="AT590" i="1" s="1"/>
  <c r="AH590" i="1"/>
  <c r="AC591" i="1"/>
  <c r="AE591" i="1" s="1"/>
  <c r="AH591" i="1"/>
  <c r="AC592" i="1"/>
  <c r="AE592" i="1" s="1"/>
  <c r="AF592" i="1" s="1"/>
  <c r="AH592" i="1"/>
  <c r="AC593" i="1"/>
  <c r="AE593" i="1" s="1"/>
  <c r="AD593" i="1" s="1"/>
  <c r="AC594" i="1"/>
  <c r="AE594" i="1" s="1"/>
  <c r="AH594" i="1"/>
  <c r="AC595" i="1"/>
  <c r="AE595" i="1" s="1"/>
  <c r="AC596" i="1"/>
  <c r="AE596" i="1" s="1"/>
  <c r="AC597" i="1"/>
  <c r="AE597" i="1" s="1"/>
  <c r="AC598" i="1"/>
  <c r="AE598" i="1" s="1"/>
  <c r="AD598" i="1" s="1"/>
  <c r="AH598" i="1"/>
  <c r="AC599" i="1"/>
  <c r="AE599" i="1" s="1"/>
  <c r="AD599" i="1" s="1"/>
  <c r="AH599" i="1"/>
  <c r="AC600" i="1"/>
  <c r="AE600" i="1" s="1"/>
  <c r="AC601" i="1"/>
  <c r="AE601" i="1" s="1"/>
  <c r="AF601" i="1" s="1"/>
  <c r="AC602" i="1"/>
  <c r="AE602" i="1" s="1"/>
  <c r="AF602" i="1" s="1"/>
  <c r="AH602" i="1"/>
  <c r="AC603" i="1"/>
  <c r="AE603" i="1" s="1"/>
  <c r="AH603" i="1"/>
  <c r="AC604" i="1"/>
  <c r="AE604" i="1" s="1"/>
  <c r="AF604" i="1" s="1"/>
  <c r="AL604" i="1" s="1"/>
  <c r="AC605" i="1"/>
  <c r="AE605" i="1" s="1"/>
  <c r="AC606" i="1"/>
  <c r="AE606" i="1" s="1"/>
  <c r="AH606" i="1"/>
  <c r="AC607" i="1"/>
  <c r="AE607" i="1" s="1"/>
  <c r="AH607" i="1"/>
  <c r="AC608" i="1"/>
  <c r="AE608" i="1" s="1"/>
  <c r="AD608" i="1" s="1"/>
  <c r="AC609" i="1"/>
  <c r="AE609" i="1" s="1"/>
  <c r="AF609" i="1" s="1"/>
  <c r="AC610" i="1"/>
  <c r="AE610" i="1" s="1"/>
  <c r="AD610" i="1" s="1"/>
  <c r="AC611" i="1"/>
  <c r="AE611" i="1" s="1"/>
  <c r="AD611" i="1" s="1"/>
  <c r="AC612" i="1"/>
  <c r="AE612" i="1" s="1"/>
  <c r="AD612" i="1" s="1"/>
  <c r="AC646" i="1"/>
  <c r="AE646" i="1" s="1"/>
  <c r="AC647" i="1"/>
  <c r="AE647" i="1" s="1"/>
  <c r="AH647" i="1"/>
  <c r="AC648" i="1"/>
  <c r="AE648" i="1" s="1"/>
  <c r="AF648" i="1" s="1"/>
  <c r="AH648" i="1"/>
  <c r="AC649" i="1"/>
  <c r="AE649" i="1" s="1"/>
  <c r="AD649" i="1" s="1"/>
  <c r="AH649" i="1"/>
  <c r="AC650" i="1"/>
  <c r="AE650" i="1" s="1"/>
  <c r="AH650" i="1"/>
  <c r="AC651" i="1"/>
  <c r="AE651" i="1" s="1"/>
  <c r="AD651" i="1" s="1"/>
  <c r="AH651" i="1"/>
  <c r="AC652" i="1"/>
  <c r="AE652" i="1" s="1"/>
  <c r="AH652" i="1"/>
  <c r="AC653" i="1"/>
  <c r="AE653" i="1" s="1"/>
  <c r="AD653" i="1" s="1"/>
  <c r="AH653" i="1"/>
  <c r="AC654" i="1"/>
  <c r="AE654" i="1" s="1"/>
  <c r="AH654" i="1"/>
  <c r="AC655" i="1"/>
  <c r="AE655" i="1" s="1"/>
  <c r="AD655" i="1" s="1"/>
  <c r="AH655" i="1"/>
  <c r="AC656" i="1"/>
  <c r="AE656" i="1" s="1"/>
  <c r="AF656" i="1" s="1"/>
  <c r="AN656" i="1" s="1"/>
  <c r="AC657" i="1"/>
  <c r="AE657" i="1" s="1"/>
  <c r="AH657" i="1"/>
  <c r="AC658" i="1"/>
  <c r="AE658" i="1" s="1"/>
  <c r="AC659" i="1"/>
  <c r="AE659" i="1" s="1"/>
  <c r="AH659" i="1"/>
  <c r="AC660" i="1"/>
  <c r="AE660" i="1" s="1"/>
  <c r="AH660" i="1"/>
  <c r="AC661" i="1"/>
  <c r="AE661" i="1" s="1"/>
  <c r="AH661" i="1"/>
  <c r="AC662" i="1"/>
  <c r="AE662" i="1" s="1"/>
  <c r="AF662" i="1" s="1"/>
  <c r="AH662" i="1"/>
  <c r="AC663" i="1"/>
  <c r="AE663" i="1" s="1"/>
  <c r="AH663" i="1"/>
  <c r="AC664" i="1"/>
  <c r="AE664" i="1" s="1"/>
  <c r="AF664" i="1" s="1"/>
  <c r="AH664" i="1"/>
  <c r="AC665" i="1"/>
  <c r="AE665" i="1" s="1"/>
  <c r="AF665" i="1" s="1"/>
  <c r="AH665" i="1"/>
  <c r="AC666" i="1"/>
  <c r="AE666" i="1" s="1"/>
  <c r="AH666" i="1"/>
  <c r="AC667" i="1"/>
  <c r="AE667" i="1" s="1"/>
  <c r="AH667" i="1"/>
  <c r="AC668" i="1"/>
  <c r="AE668" i="1" s="1"/>
  <c r="AH668" i="1"/>
  <c r="AC670" i="1"/>
  <c r="AE670" i="1" s="1"/>
  <c r="AD670" i="1" s="1"/>
  <c r="AC671" i="1"/>
  <c r="AE671" i="1" s="1"/>
  <c r="AC672" i="1"/>
  <c r="AE672" i="1" s="1"/>
  <c r="AC673" i="1"/>
  <c r="AE673" i="1" s="1"/>
  <c r="AD76" i="1"/>
  <c r="AE669" i="1"/>
  <c r="AM19" i="1"/>
  <c r="AM100" i="1"/>
  <c r="AN19" i="1"/>
  <c r="AO19" i="1"/>
  <c r="AI49" i="1"/>
  <c r="AQ49" i="1" s="1"/>
  <c r="AI50" i="1"/>
  <c r="AI51" i="1"/>
  <c r="AR51" i="1" s="1"/>
  <c r="AI52" i="1"/>
  <c r="AI19" i="1"/>
  <c r="AQ19" i="1" s="1"/>
  <c r="AI21" i="1"/>
  <c r="AI22" i="1"/>
  <c r="AI23" i="1"/>
  <c r="AI24" i="1"/>
  <c r="AS24" i="1" s="1"/>
  <c r="AI25" i="1"/>
  <c r="AI26" i="1"/>
  <c r="AR26" i="1" s="1"/>
  <c r="AI27" i="1"/>
  <c r="AI28" i="1"/>
  <c r="AI29" i="1"/>
  <c r="AQ29" i="1" s="1"/>
  <c r="AI30" i="1"/>
  <c r="AI31" i="1"/>
  <c r="AI32" i="1"/>
  <c r="AQ32" i="1" s="1"/>
  <c r="AI33" i="1"/>
  <c r="AP33" i="1" s="1"/>
  <c r="AI34" i="1"/>
  <c r="AI35" i="1"/>
  <c r="AI36" i="1"/>
  <c r="AI37" i="1"/>
  <c r="AP37" i="1" s="1"/>
  <c r="AI39" i="1"/>
  <c r="AR39" i="1" s="1"/>
  <c r="AI40" i="1"/>
  <c r="AI41" i="1"/>
  <c r="AQ41" i="1" s="1"/>
  <c r="AI42" i="1"/>
  <c r="AI43" i="1"/>
  <c r="AS43" i="1" s="1"/>
  <c r="AI45" i="1"/>
  <c r="AI53" i="1"/>
  <c r="AI54" i="1"/>
  <c r="AI55" i="1"/>
  <c r="AS55" i="1" s="1"/>
  <c r="AI56" i="1"/>
  <c r="AQ56" i="1" s="1"/>
  <c r="AI57" i="1"/>
  <c r="AR57" i="1" s="1"/>
  <c r="AI58" i="1"/>
  <c r="AI59" i="1"/>
  <c r="AI60" i="1"/>
  <c r="AI61" i="1"/>
  <c r="AP61" i="1" s="1"/>
  <c r="AI62" i="1"/>
  <c r="AI63" i="1"/>
  <c r="AR63" i="1" s="1"/>
  <c r="AI64" i="1"/>
  <c r="AI66" i="1"/>
  <c r="AP66" i="1" s="1"/>
  <c r="AI67" i="1"/>
  <c r="AI68" i="1"/>
  <c r="AR68" i="1" s="1"/>
  <c r="AI69" i="1"/>
  <c r="AR69" i="1" s="1"/>
  <c r="AI70" i="1"/>
  <c r="AP70" i="1" s="1"/>
  <c r="AI71" i="1"/>
  <c r="AI72" i="1"/>
  <c r="AQ72" i="1" s="1"/>
  <c r="AI73" i="1"/>
  <c r="AR73" i="1" s="1"/>
  <c r="AI74" i="1"/>
  <c r="AR74" i="1" s="1"/>
  <c r="AI76" i="1"/>
  <c r="AI77" i="1"/>
  <c r="AS77" i="1" s="1"/>
  <c r="AI78" i="1"/>
  <c r="AQ78" i="1" s="1"/>
  <c r="AI79" i="1"/>
  <c r="AP79" i="1" s="1"/>
  <c r="AI82" i="1"/>
  <c r="AS82" i="1" s="1"/>
  <c r="AI83" i="1"/>
  <c r="AS83" i="1" s="1"/>
  <c r="AI84" i="1"/>
  <c r="AI85" i="1"/>
  <c r="AR85" i="1" s="1"/>
  <c r="AI86" i="1"/>
  <c r="AI87" i="1"/>
  <c r="AR87" i="1" s="1"/>
  <c r="AI88" i="1"/>
  <c r="AI89" i="1"/>
  <c r="AI90" i="1"/>
  <c r="AQ90" i="1" s="1"/>
  <c r="AI91" i="1"/>
  <c r="AS91" i="1" s="1"/>
  <c r="AI92" i="1"/>
  <c r="AI93" i="1"/>
  <c r="AP93" i="1" s="1"/>
  <c r="AI94" i="1"/>
  <c r="AQ94" i="1" s="1"/>
  <c r="AI95" i="1"/>
  <c r="AS95" i="1" s="1"/>
  <c r="AI96" i="1"/>
  <c r="AQ96" i="1" s="1"/>
  <c r="AI97" i="1"/>
  <c r="AI98" i="1"/>
  <c r="AI99" i="1"/>
  <c r="AI100" i="1"/>
  <c r="AI101" i="1"/>
  <c r="AR101" i="1" s="1"/>
  <c r="AI102" i="1"/>
  <c r="AS102" i="1" s="1"/>
  <c r="AI103" i="1"/>
  <c r="AP103" i="1" s="1"/>
  <c r="AI105" i="1"/>
  <c r="AS105" i="1" s="1"/>
  <c r="AI106" i="1"/>
  <c r="AR106" i="1" s="1"/>
  <c r="AI107" i="1"/>
  <c r="AQ107" i="1" s="1"/>
  <c r="AI108" i="1"/>
  <c r="AS108" i="1" s="1"/>
  <c r="AI109" i="1"/>
  <c r="AI110" i="1"/>
  <c r="AI111" i="1"/>
  <c r="AR111" i="1" s="1"/>
  <c r="AI112" i="1"/>
  <c r="AI113" i="1"/>
  <c r="AQ113" i="1" s="1"/>
  <c r="AI114" i="1"/>
  <c r="AI115" i="1"/>
  <c r="AP115" i="1" s="1"/>
  <c r="AI116" i="1"/>
  <c r="AI117" i="1"/>
  <c r="AR117" i="1" s="1"/>
  <c r="AI118" i="1"/>
  <c r="AI119" i="1"/>
  <c r="AP119" i="1" s="1"/>
  <c r="AI120" i="1"/>
  <c r="AI121" i="1"/>
  <c r="AI122" i="1"/>
  <c r="AP122" i="1" s="1"/>
  <c r="AI123" i="1"/>
  <c r="AQ123" i="1" s="1"/>
  <c r="AI124" i="1"/>
  <c r="AI125" i="1"/>
  <c r="AR125" i="1" s="1"/>
  <c r="AI126" i="1"/>
  <c r="AI128" i="1"/>
  <c r="AI129" i="1"/>
  <c r="AP129" i="1" s="1"/>
  <c r="AI130" i="1"/>
  <c r="AI131" i="1"/>
  <c r="AI134" i="1"/>
  <c r="AI135" i="1"/>
  <c r="AP135" i="1" s="1"/>
  <c r="AI136" i="1"/>
  <c r="AS136" i="1" s="1"/>
  <c r="AI137" i="1"/>
  <c r="AI138" i="1"/>
  <c r="AI139" i="1"/>
  <c r="AP139" i="1" s="1"/>
  <c r="AI140" i="1"/>
  <c r="AI141" i="1"/>
  <c r="AP141" i="1" s="1"/>
  <c r="AI142" i="1"/>
  <c r="AR142" i="1" s="1"/>
  <c r="AI143" i="1"/>
  <c r="AI144" i="1"/>
  <c r="AI145" i="1"/>
  <c r="AQ145" i="1" s="1"/>
  <c r="AI146" i="1"/>
  <c r="AP146" i="1" s="1"/>
  <c r="AI149" i="1"/>
  <c r="AI150" i="1"/>
  <c r="AI151" i="1"/>
  <c r="AR151" i="1" s="1"/>
  <c r="AI152" i="1"/>
  <c r="AP152" i="1" s="1"/>
  <c r="AI153" i="1"/>
  <c r="AI154" i="1"/>
  <c r="AR154" i="1" s="1"/>
  <c r="AI155" i="1"/>
  <c r="AI156" i="1"/>
  <c r="AS156" i="1" s="1"/>
  <c r="AI157" i="1"/>
  <c r="AI158" i="1"/>
  <c r="AI159" i="1"/>
  <c r="AS159" i="1" s="1"/>
  <c r="AI161" i="1"/>
  <c r="AP161" i="1" s="1"/>
  <c r="AI162" i="1"/>
  <c r="AP162" i="1" s="1"/>
  <c r="AI163" i="1"/>
  <c r="AR163" i="1" s="1"/>
  <c r="AI164" i="1"/>
  <c r="AI165" i="1"/>
  <c r="AI184" i="1"/>
  <c r="AQ184" i="1" s="1"/>
  <c r="AI185" i="1"/>
  <c r="AI186" i="1"/>
  <c r="AR186" i="1" s="1"/>
  <c r="AI187" i="1"/>
  <c r="AI188" i="1"/>
  <c r="AI189" i="1"/>
  <c r="AI190" i="1"/>
  <c r="AI191" i="1"/>
  <c r="AI192" i="1"/>
  <c r="AS192" i="1" s="1"/>
  <c r="AI193" i="1"/>
  <c r="AI194" i="1"/>
  <c r="AI195" i="1"/>
  <c r="AI196" i="1"/>
  <c r="AP196" i="1" s="1"/>
  <c r="AI198" i="1"/>
  <c r="AI199" i="1"/>
  <c r="AI200" i="1"/>
  <c r="AQ200" i="1" s="1"/>
  <c r="AI201" i="1"/>
  <c r="AR201" i="1" s="1"/>
  <c r="AI202" i="1"/>
  <c r="AP202" i="1" s="1"/>
  <c r="AI203" i="1"/>
  <c r="AR203" i="1" s="1"/>
  <c r="AI204" i="1"/>
  <c r="AR204" i="1" s="1"/>
  <c r="AI205" i="1"/>
  <c r="AR205" i="1" s="1"/>
  <c r="AI206" i="1"/>
  <c r="AI207" i="1"/>
  <c r="AI208" i="1"/>
  <c r="AR208" i="1" s="1"/>
  <c r="AI209" i="1"/>
  <c r="AI210" i="1"/>
  <c r="AP210" i="1" s="1"/>
  <c r="AI211" i="1"/>
  <c r="AI212" i="1"/>
  <c r="AQ212" i="1" s="1"/>
  <c r="AI213" i="1"/>
  <c r="AR213" i="1" s="1"/>
  <c r="AI215" i="1"/>
  <c r="AI216" i="1"/>
  <c r="AI217" i="1"/>
  <c r="AI220" i="1"/>
  <c r="AI221" i="1"/>
  <c r="AS221" i="1" s="1"/>
  <c r="AI222" i="1"/>
  <c r="AI223" i="1"/>
  <c r="AI224" i="1"/>
  <c r="AR224" i="1" s="1"/>
  <c r="AI225" i="1"/>
  <c r="AI226" i="1"/>
  <c r="AI227" i="1"/>
  <c r="AR227" i="1" s="1"/>
  <c r="AI228" i="1"/>
  <c r="AI229" i="1"/>
  <c r="AQ229" i="1" s="1"/>
  <c r="AI231" i="1"/>
  <c r="AI232" i="1"/>
  <c r="AQ232" i="1" s="1"/>
  <c r="AI233" i="1"/>
  <c r="AS233" i="1" s="1"/>
  <c r="AI234" i="1"/>
  <c r="AI235" i="1"/>
  <c r="AR235" i="1" s="1"/>
  <c r="AI236" i="1"/>
  <c r="AP236" i="1" s="1"/>
  <c r="AI237" i="1"/>
  <c r="AS237" i="1" s="1"/>
  <c r="AI238" i="1"/>
  <c r="AI239" i="1"/>
  <c r="AI240" i="1"/>
  <c r="AI241" i="1"/>
  <c r="AR241" i="1" s="1"/>
  <c r="AI243" i="1"/>
  <c r="AI244" i="1"/>
  <c r="AI246" i="1"/>
  <c r="AI250" i="1"/>
  <c r="AR250" i="1" s="1"/>
  <c r="AI251" i="1"/>
  <c r="AI252" i="1"/>
  <c r="AQ252" i="1" s="1"/>
  <c r="AI253" i="1"/>
  <c r="AI254" i="1"/>
  <c r="AQ254" i="1" s="1"/>
  <c r="AI255" i="1"/>
  <c r="AI256" i="1"/>
  <c r="AS256" i="1" s="1"/>
  <c r="AI257" i="1"/>
  <c r="AR257" i="1" s="1"/>
  <c r="AI258" i="1"/>
  <c r="AP258" i="1" s="1"/>
  <c r="AI259" i="1"/>
  <c r="AI261" i="1"/>
  <c r="AR261" i="1" s="1"/>
  <c r="AI262" i="1"/>
  <c r="AI263" i="1"/>
  <c r="AQ263" i="1" s="1"/>
  <c r="AI264" i="1"/>
  <c r="AI265" i="1"/>
  <c r="AI266" i="1"/>
  <c r="AI267" i="1"/>
  <c r="AS267" i="1" s="1"/>
  <c r="AI268" i="1"/>
  <c r="AS268" i="1" s="1"/>
  <c r="AI269" i="1"/>
  <c r="AP269" i="1" s="1"/>
  <c r="AI270" i="1"/>
  <c r="AI272" i="1"/>
  <c r="AI273" i="1"/>
  <c r="AI274" i="1"/>
  <c r="AS274" i="1" s="1"/>
  <c r="AI275" i="1"/>
  <c r="AP275" i="1" s="1"/>
  <c r="AI278" i="1"/>
  <c r="AR278" i="1" s="1"/>
  <c r="AI279" i="1"/>
  <c r="AI280" i="1"/>
  <c r="AI281" i="1"/>
  <c r="AI282" i="1"/>
  <c r="AI283" i="1"/>
  <c r="AI284" i="1"/>
  <c r="AI285" i="1"/>
  <c r="AI286" i="1"/>
  <c r="AR286" i="1" s="1"/>
  <c r="AI287" i="1"/>
  <c r="AR287" i="1" s="1"/>
  <c r="AI288" i="1"/>
  <c r="AS288" i="1" s="1"/>
  <c r="AI289" i="1"/>
  <c r="AI290" i="1"/>
  <c r="AS290" i="1" s="1"/>
  <c r="AI292" i="1"/>
  <c r="AR292" i="1" s="1"/>
  <c r="AI293" i="1"/>
  <c r="AQ293" i="1" s="1"/>
  <c r="AI294" i="1"/>
  <c r="AP294" i="1" s="1"/>
  <c r="AI295" i="1"/>
  <c r="AI296" i="1"/>
  <c r="AS296" i="1" s="1"/>
  <c r="AI297" i="1"/>
  <c r="AI300" i="1"/>
  <c r="AP300" i="1" s="1"/>
  <c r="AI301" i="1"/>
  <c r="AI302" i="1"/>
  <c r="AI303" i="1"/>
  <c r="AP303" i="1" s="1"/>
  <c r="AI304" i="1"/>
  <c r="AP304" i="1" s="1"/>
  <c r="AI305" i="1"/>
  <c r="AI306" i="1"/>
  <c r="AI307" i="1"/>
  <c r="AP307" i="1" s="1"/>
  <c r="AI308" i="1"/>
  <c r="AI309" i="1"/>
  <c r="AI310" i="1"/>
  <c r="AQ310" i="1" s="1"/>
  <c r="AI311" i="1"/>
  <c r="AS311" i="1" s="1"/>
  <c r="AI312" i="1"/>
  <c r="AQ312" i="1" s="1"/>
  <c r="AI313" i="1"/>
  <c r="AI314" i="1"/>
  <c r="AI315" i="1"/>
  <c r="AP315" i="1" s="1"/>
  <c r="AI316" i="1"/>
  <c r="AI317" i="1"/>
  <c r="AI318" i="1"/>
  <c r="AI320" i="1"/>
  <c r="AI321" i="1"/>
  <c r="AS321" i="1" s="1"/>
  <c r="AI322" i="1"/>
  <c r="AI323" i="1"/>
  <c r="AI324" i="1"/>
  <c r="AP324" i="1" s="1"/>
  <c r="AI325" i="1"/>
  <c r="AR325" i="1" s="1"/>
  <c r="AI326" i="1"/>
  <c r="AI327" i="1"/>
  <c r="AI328" i="1"/>
  <c r="AP328" i="1" s="1"/>
  <c r="AI329" i="1"/>
  <c r="AR329" i="1" s="1"/>
  <c r="AI330" i="1"/>
  <c r="AR330" i="1" s="1"/>
  <c r="AI331" i="1"/>
  <c r="AS331" i="1" s="1"/>
  <c r="AI332" i="1"/>
  <c r="AP332" i="1" s="1"/>
  <c r="AI333" i="1"/>
  <c r="AR333" i="1" s="1"/>
  <c r="AI334" i="1"/>
  <c r="AI335" i="1"/>
  <c r="AI336" i="1"/>
  <c r="AP336" i="1" s="1"/>
  <c r="AI338" i="1"/>
  <c r="AI339" i="1"/>
  <c r="AI340" i="1"/>
  <c r="AI341" i="1"/>
  <c r="AP341" i="1" s="1"/>
  <c r="AI342" i="1"/>
  <c r="AI343" i="1"/>
  <c r="AQ343" i="1" s="1"/>
  <c r="AI346" i="1"/>
  <c r="AI347" i="1"/>
  <c r="AI348" i="1"/>
  <c r="AI349" i="1"/>
  <c r="AI350" i="1"/>
  <c r="AI351" i="1"/>
  <c r="AP351" i="1" s="1"/>
  <c r="AI352" i="1"/>
  <c r="AI353" i="1"/>
  <c r="AI354" i="1"/>
  <c r="AP354" i="1" s="1"/>
  <c r="AI355" i="1"/>
  <c r="AP355" i="1" s="1"/>
  <c r="AI356" i="1"/>
  <c r="AI357" i="1"/>
  <c r="AI358" i="1"/>
  <c r="AP358" i="1" s="1"/>
  <c r="AI359" i="1"/>
  <c r="AQ359" i="1" s="1"/>
  <c r="AI360" i="1"/>
  <c r="AI361" i="1"/>
  <c r="AQ361" i="1" s="1"/>
  <c r="AI362" i="1"/>
  <c r="AI363" i="1"/>
  <c r="AR363" i="1" s="1"/>
  <c r="AI364" i="1"/>
  <c r="AQ364" i="1" s="1"/>
  <c r="AI365" i="1"/>
  <c r="AP365" i="1" s="1"/>
  <c r="AI366" i="1"/>
  <c r="AI367" i="1"/>
  <c r="AI368" i="1"/>
  <c r="AI369" i="1"/>
  <c r="AP369" i="1" s="1"/>
  <c r="AI370" i="1"/>
  <c r="AS370" i="1" s="1"/>
  <c r="AI371" i="1"/>
  <c r="AI372" i="1"/>
  <c r="AI373" i="1"/>
  <c r="AS373" i="1" s="1"/>
  <c r="AI374" i="1"/>
  <c r="AI375" i="1"/>
  <c r="AI376" i="1"/>
  <c r="AI377" i="1"/>
  <c r="AR377" i="1" s="1"/>
  <c r="AI378" i="1"/>
  <c r="AQ378" i="1" s="1"/>
  <c r="AI379" i="1"/>
  <c r="AI380" i="1"/>
  <c r="AQ380" i="1" s="1"/>
  <c r="AI381" i="1"/>
  <c r="AI382" i="1"/>
  <c r="AI383" i="1"/>
  <c r="AR383" i="1" s="1"/>
  <c r="AI384" i="1"/>
  <c r="AI385" i="1"/>
  <c r="AR385" i="1" s="1"/>
  <c r="AI386" i="1"/>
  <c r="AI387" i="1"/>
  <c r="AQ387" i="1" s="1"/>
  <c r="AI388" i="1"/>
  <c r="AP388" i="1" s="1"/>
  <c r="AI389" i="1"/>
  <c r="AR389" i="1" s="1"/>
  <c r="AI390" i="1"/>
  <c r="AI391" i="1"/>
  <c r="AS391" i="1" s="1"/>
  <c r="AI392" i="1"/>
  <c r="AI393" i="1"/>
  <c r="AQ393" i="1" s="1"/>
  <c r="AI394" i="1"/>
  <c r="AI396" i="1"/>
  <c r="AI397" i="1"/>
  <c r="AI398" i="1"/>
  <c r="AQ398" i="1" s="1"/>
  <c r="AI399" i="1"/>
  <c r="AI400" i="1"/>
  <c r="AQ400" i="1" s="1"/>
  <c r="AI401" i="1"/>
  <c r="AI402" i="1"/>
  <c r="AI403" i="1"/>
  <c r="AI404" i="1"/>
  <c r="AI405" i="1"/>
  <c r="AR405" i="1" s="1"/>
  <c r="AI406" i="1"/>
  <c r="AI407" i="1"/>
  <c r="AI408" i="1"/>
  <c r="AI409" i="1"/>
  <c r="AR409" i="1" s="1"/>
  <c r="AI410" i="1"/>
  <c r="AQ410" i="1" s="1"/>
  <c r="AI411" i="1"/>
  <c r="AI412" i="1"/>
  <c r="AI413" i="1"/>
  <c r="AQ413" i="1" s="1"/>
  <c r="AI414" i="1"/>
  <c r="AI415" i="1"/>
  <c r="AR415" i="1" s="1"/>
  <c r="AI416" i="1"/>
  <c r="AR416" i="1" s="1"/>
  <c r="AI417" i="1"/>
  <c r="AI418" i="1"/>
  <c r="AQ418" i="1" s="1"/>
  <c r="AI419" i="1"/>
  <c r="AI420" i="1"/>
  <c r="AP420" i="1" s="1"/>
  <c r="AI421" i="1"/>
  <c r="AQ421" i="1" s="1"/>
  <c r="AI422" i="1"/>
  <c r="AI423" i="1"/>
  <c r="AS423" i="1" s="1"/>
  <c r="AI424" i="1"/>
  <c r="AR424" i="1" s="1"/>
  <c r="AI425" i="1"/>
  <c r="AI426" i="1"/>
  <c r="AI427" i="1"/>
  <c r="AS427" i="1" s="1"/>
  <c r="AI428" i="1"/>
  <c r="AI429" i="1"/>
  <c r="AI430" i="1"/>
  <c r="AI431" i="1"/>
  <c r="AI432" i="1"/>
  <c r="AP432" i="1" s="1"/>
  <c r="AI433" i="1"/>
  <c r="AI434" i="1"/>
  <c r="AP434" i="1" s="1"/>
  <c r="AI435" i="1"/>
  <c r="AI436" i="1"/>
  <c r="AP436" i="1" s="1"/>
  <c r="AI437" i="1"/>
  <c r="AR437" i="1" s="1"/>
  <c r="AI438" i="1"/>
  <c r="AQ438" i="1" s="1"/>
  <c r="AI439" i="1"/>
  <c r="AI440" i="1"/>
  <c r="AI441" i="1"/>
  <c r="AI443" i="1"/>
  <c r="AQ443" i="1" s="1"/>
  <c r="AI444" i="1"/>
  <c r="AP444" i="1" s="1"/>
  <c r="AI445" i="1"/>
  <c r="AI446" i="1"/>
  <c r="AI447" i="1"/>
  <c r="AI448" i="1"/>
  <c r="AQ448" i="1" s="1"/>
  <c r="AI449" i="1"/>
  <c r="AP449" i="1" s="1"/>
  <c r="AI450" i="1"/>
  <c r="AQ450" i="1" s="1"/>
  <c r="AI451" i="1"/>
  <c r="AI452" i="1"/>
  <c r="AI453" i="1"/>
  <c r="AI454" i="1"/>
  <c r="AI455" i="1"/>
  <c r="AI456" i="1"/>
  <c r="AR456" i="1" s="1"/>
  <c r="AI457" i="1"/>
  <c r="AI458" i="1"/>
  <c r="AI459" i="1"/>
  <c r="AQ459" i="1" s="1"/>
  <c r="AI460" i="1"/>
  <c r="AI461" i="1"/>
  <c r="AI462" i="1"/>
  <c r="AI463" i="1"/>
  <c r="AQ463" i="1" s="1"/>
  <c r="AI464" i="1"/>
  <c r="AI465" i="1"/>
  <c r="AI466" i="1"/>
  <c r="AI467" i="1"/>
  <c r="AI468" i="1"/>
  <c r="AI471" i="1"/>
  <c r="AQ471" i="1" s="1"/>
  <c r="AI472" i="1"/>
  <c r="AI473" i="1"/>
  <c r="AR473" i="1" s="1"/>
  <c r="AI474" i="1"/>
  <c r="AI475" i="1"/>
  <c r="AP475" i="1" s="1"/>
  <c r="AI476" i="1"/>
  <c r="AI477" i="1"/>
  <c r="AI478" i="1"/>
  <c r="AQ478" i="1" s="1"/>
  <c r="AI479" i="1"/>
  <c r="AI480" i="1"/>
  <c r="AI481" i="1"/>
  <c r="AI482" i="1"/>
  <c r="AI483" i="1"/>
  <c r="AI484" i="1"/>
  <c r="AI485" i="1"/>
  <c r="AP485" i="1" s="1"/>
  <c r="AI486" i="1"/>
  <c r="AR486" i="1" s="1"/>
  <c r="AI487" i="1"/>
  <c r="AQ487" i="1" s="1"/>
  <c r="AI488" i="1"/>
  <c r="AI489" i="1"/>
  <c r="AI490" i="1"/>
  <c r="AI491" i="1"/>
  <c r="AI492" i="1"/>
  <c r="AP492" i="1" s="1"/>
  <c r="AI493" i="1"/>
  <c r="AP493" i="1" s="1"/>
  <c r="AI494" i="1"/>
  <c r="AI495" i="1"/>
  <c r="AR495" i="1" s="1"/>
  <c r="AI497" i="1"/>
  <c r="AI498" i="1"/>
  <c r="AI499" i="1"/>
  <c r="AI500" i="1"/>
  <c r="AI501" i="1"/>
  <c r="AQ501" i="1" s="1"/>
  <c r="AI502" i="1"/>
  <c r="AI503" i="1"/>
  <c r="AI504" i="1"/>
  <c r="AI505" i="1"/>
  <c r="AQ505" i="1" s="1"/>
  <c r="AI506" i="1"/>
  <c r="AI507" i="1"/>
  <c r="AI508" i="1"/>
  <c r="AI509" i="1"/>
  <c r="AQ509" i="1" s="1"/>
  <c r="AI510" i="1"/>
  <c r="AI511" i="1"/>
  <c r="AP511" i="1" s="1"/>
  <c r="AI512" i="1"/>
  <c r="AI513" i="1"/>
  <c r="AQ513" i="1" s="1"/>
  <c r="AI514" i="1"/>
  <c r="AI515" i="1"/>
  <c r="AQ515" i="1" s="1"/>
  <c r="AI516" i="1"/>
  <c r="AI517" i="1"/>
  <c r="AI518" i="1"/>
  <c r="AS518" i="1" s="1"/>
  <c r="AI519" i="1"/>
  <c r="AI520" i="1"/>
  <c r="AI521" i="1"/>
  <c r="AI522" i="1"/>
  <c r="AI523" i="1"/>
  <c r="AS523" i="1" s="1"/>
  <c r="AI524" i="1"/>
  <c r="AI525" i="1"/>
  <c r="AI526" i="1"/>
  <c r="AQ526" i="1" s="1"/>
  <c r="AI527" i="1"/>
  <c r="AI530" i="1"/>
  <c r="AI532" i="1"/>
  <c r="AS532" i="1" s="1"/>
  <c r="AI533" i="1"/>
  <c r="AI534" i="1"/>
  <c r="AS534" i="1" s="1"/>
  <c r="AI535" i="1"/>
  <c r="AP535" i="1" s="1"/>
  <c r="AI536" i="1"/>
  <c r="AI537" i="1"/>
  <c r="AI538" i="1"/>
  <c r="AI539" i="1"/>
  <c r="AP539" i="1" s="1"/>
  <c r="AI540" i="1"/>
  <c r="AR540" i="1" s="1"/>
  <c r="AI541" i="1"/>
  <c r="AI542" i="1"/>
  <c r="AS542" i="1" s="1"/>
  <c r="AI543" i="1"/>
  <c r="AI544" i="1"/>
  <c r="AP544" i="1" s="1"/>
  <c r="AI545" i="1"/>
  <c r="AI546" i="1"/>
  <c r="AQ546" i="1" s="1"/>
  <c r="AI547" i="1"/>
  <c r="AQ547" i="1" s="1"/>
  <c r="AI548" i="1"/>
  <c r="AI549" i="1"/>
  <c r="AI550" i="1"/>
  <c r="AI551" i="1"/>
  <c r="AP551" i="1" s="1"/>
  <c r="AI552" i="1"/>
  <c r="AI553" i="1"/>
  <c r="AQ553" i="1" s="1"/>
  <c r="AI554" i="1"/>
  <c r="AI555" i="1"/>
  <c r="AI556" i="1"/>
  <c r="AI557" i="1"/>
  <c r="AI558" i="1"/>
  <c r="AQ558" i="1" s="1"/>
  <c r="AI559" i="1"/>
  <c r="AI560" i="1"/>
  <c r="AQ560" i="1" s="1"/>
  <c r="AI561" i="1"/>
  <c r="AP561" i="1" s="1"/>
  <c r="AI562" i="1"/>
  <c r="AQ562" i="1" s="1"/>
  <c r="AI563" i="1"/>
  <c r="AI564" i="1"/>
  <c r="AR564" i="1" s="1"/>
  <c r="AI565" i="1"/>
  <c r="AI566" i="1"/>
  <c r="AQ566" i="1" s="1"/>
  <c r="AI567" i="1"/>
  <c r="AI568" i="1"/>
  <c r="AI569" i="1"/>
  <c r="AI570" i="1"/>
  <c r="AI571" i="1"/>
  <c r="AI572" i="1"/>
  <c r="AI573" i="1"/>
  <c r="AQ573" i="1" s="1"/>
  <c r="AI575" i="1"/>
  <c r="AI577" i="1"/>
  <c r="AQ577" i="1" s="1"/>
  <c r="AI579" i="1"/>
  <c r="AI580" i="1"/>
  <c r="AS580" i="1" s="1"/>
  <c r="AI581" i="1"/>
  <c r="AQ581" i="1" s="1"/>
  <c r="AI582" i="1"/>
  <c r="AI583" i="1"/>
  <c r="AI584" i="1"/>
  <c r="AI585" i="1"/>
  <c r="AI586" i="1"/>
  <c r="AI587" i="1"/>
  <c r="AI588" i="1"/>
  <c r="AS588" i="1" s="1"/>
  <c r="AI589" i="1"/>
  <c r="AI590" i="1"/>
  <c r="AI591" i="1"/>
  <c r="AQ591" i="1" s="1"/>
  <c r="AI592" i="1"/>
  <c r="AI593" i="1"/>
  <c r="AI594" i="1"/>
  <c r="AQ594" i="1" s="1"/>
  <c r="AI595" i="1"/>
  <c r="AI596" i="1"/>
  <c r="AQ596" i="1" s="1"/>
  <c r="AI597" i="1"/>
  <c r="AI598" i="1"/>
  <c r="AI599" i="1"/>
  <c r="AP599" i="1" s="1"/>
  <c r="AI600" i="1"/>
  <c r="AI601" i="1"/>
  <c r="AI602" i="1"/>
  <c r="AS602" i="1" s="1"/>
  <c r="AI603" i="1"/>
  <c r="AI604" i="1"/>
  <c r="AI605" i="1"/>
  <c r="AQ605" i="1" s="1"/>
  <c r="AI606" i="1"/>
  <c r="AI607" i="1"/>
  <c r="AI608" i="1"/>
  <c r="AI609" i="1"/>
  <c r="AQ609" i="1" s="1"/>
  <c r="AI610" i="1"/>
  <c r="AQ610" i="1" s="1"/>
  <c r="AI611" i="1"/>
  <c r="AI612" i="1"/>
  <c r="AI646" i="1"/>
  <c r="AQ646" i="1" s="1"/>
  <c r="AI647" i="1"/>
  <c r="AI648" i="1"/>
  <c r="AR648" i="1" s="1"/>
  <c r="AI649" i="1"/>
  <c r="AQ649" i="1" s="1"/>
  <c r="AI650" i="1"/>
  <c r="AI651" i="1"/>
  <c r="AI652" i="1"/>
  <c r="AQ652" i="1" s="1"/>
  <c r="AI653" i="1"/>
  <c r="AI654" i="1"/>
  <c r="AQ654" i="1" s="1"/>
  <c r="AI655" i="1"/>
  <c r="AI656" i="1"/>
  <c r="AS656" i="1" s="1"/>
  <c r="AI657" i="1"/>
  <c r="AI658" i="1"/>
  <c r="AP658" i="1" s="1"/>
  <c r="AI659" i="1"/>
  <c r="AP659" i="1" s="1"/>
  <c r="AI660" i="1"/>
  <c r="AI661" i="1"/>
  <c r="AI662" i="1"/>
  <c r="AQ662" i="1" s="1"/>
  <c r="AI663" i="1"/>
  <c r="AS663" i="1" s="1"/>
  <c r="AI664" i="1"/>
  <c r="AI665" i="1"/>
  <c r="AI666" i="1"/>
  <c r="AI667" i="1"/>
  <c r="AI668" i="1"/>
  <c r="AQ668" i="1" s="1"/>
  <c r="AI670" i="1"/>
  <c r="AI671" i="1"/>
  <c r="AR671" i="1" s="1"/>
  <c r="AI672" i="1"/>
  <c r="AP672" i="1" s="1"/>
  <c r="AI673" i="1"/>
  <c r="AG566" i="1"/>
  <c r="AH566" i="1"/>
  <c r="AJ566" i="1"/>
  <c r="AK566" i="1"/>
  <c r="AG567" i="1"/>
  <c r="AJ567" i="1"/>
  <c r="AK567" i="1"/>
  <c r="AG568" i="1"/>
  <c r="AV568" i="1" s="1"/>
  <c r="AH568" i="1"/>
  <c r="AJ568" i="1"/>
  <c r="AK568" i="1"/>
  <c r="AG569" i="1"/>
  <c r="AU569" i="1" s="1"/>
  <c r="AH569" i="1"/>
  <c r="AJ569" i="1"/>
  <c r="AK569" i="1"/>
  <c r="AG203" i="1"/>
  <c r="AU203" i="1" s="1"/>
  <c r="AH203" i="1"/>
  <c r="AJ203" i="1"/>
  <c r="AK203" i="1"/>
  <c r="AG204" i="1"/>
  <c r="AU204" i="1" s="1"/>
  <c r="AH204" i="1"/>
  <c r="AJ204" i="1"/>
  <c r="AK204" i="1"/>
  <c r="AG205" i="1"/>
  <c r="AV205" i="1" s="1"/>
  <c r="AH205" i="1"/>
  <c r="AJ205" i="1"/>
  <c r="AK205" i="1"/>
  <c r="AG206" i="1"/>
  <c r="AU206" i="1" s="1"/>
  <c r="AH206" i="1"/>
  <c r="AJ206" i="1"/>
  <c r="AK206" i="1"/>
  <c r="AG207" i="1"/>
  <c r="AU207" i="1" s="1"/>
  <c r="AJ207" i="1"/>
  <c r="AK207" i="1"/>
  <c r="AG208" i="1"/>
  <c r="AH208" i="1"/>
  <c r="AJ208" i="1"/>
  <c r="AK208" i="1"/>
  <c r="AG209" i="1"/>
  <c r="AH209" i="1"/>
  <c r="AJ209" i="1"/>
  <c r="AK209" i="1"/>
  <c r="AG210" i="1"/>
  <c r="AH210" i="1"/>
  <c r="AJ210" i="1"/>
  <c r="AK210" i="1"/>
  <c r="AG211" i="1"/>
  <c r="AU211" i="1" s="1"/>
  <c r="AH211" i="1"/>
  <c r="AJ211" i="1"/>
  <c r="AK211" i="1"/>
  <c r="AG212" i="1"/>
  <c r="AJ212" i="1"/>
  <c r="AK212" i="1"/>
  <c r="I36" i="7"/>
  <c r="AG22" i="1"/>
  <c r="AH22" i="1"/>
  <c r="AJ22" i="1"/>
  <c r="AK22" i="1"/>
  <c r="AG23" i="1"/>
  <c r="AH23" i="1"/>
  <c r="AJ23" i="1"/>
  <c r="AK23" i="1"/>
  <c r="AG24" i="1"/>
  <c r="AH24" i="1"/>
  <c r="AJ24" i="1"/>
  <c r="AK24" i="1"/>
  <c r="AG25" i="1"/>
  <c r="AV25" i="1" s="1"/>
  <c r="AH25" i="1"/>
  <c r="AJ25" i="1"/>
  <c r="AK25" i="1"/>
  <c r="AG26" i="1"/>
  <c r="AH26" i="1"/>
  <c r="AJ26" i="1"/>
  <c r="AK26" i="1"/>
  <c r="AG27" i="1"/>
  <c r="AH27" i="1"/>
  <c r="AJ27" i="1"/>
  <c r="AK27" i="1"/>
  <c r="AG28" i="1"/>
  <c r="AU28" i="1" s="1"/>
  <c r="AH28" i="1"/>
  <c r="AJ28" i="1"/>
  <c r="AK28" i="1"/>
  <c r="AG29" i="1"/>
  <c r="AV29" i="1" s="1"/>
  <c r="AH29" i="1"/>
  <c r="AJ29" i="1"/>
  <c r="AK29" i="1"/>
  <c r="AG30" i="1"/>
  <c r="AH30" i="1"/>
  <c r="AJ30" i="1"/>
  <c r="AK30" i="1"/>
  <c r="AG31" i="1"/>
  <c r="AH31" i="1"/>
  <c r="AJ31" i="1"/>
  <c r="AK31" i="1"/>
  <c r="AG32" i="1"/>
  <c r="AU32" i="1" s="1"/>
  <c r="AH32" i="1"/>
  <c r="AJ32" i="1"/>
  <c r="AK32" i="1"/>
  <c r="AG33" i="1"/>
  <c r="AH33" i="1"/>
  <c r="AJ33" i="1"/>
  <c r="AK33" i="1"/>
  <c r="AG34" i="1"/>
  <c r="AH34" i="1"/>
  <c r="AJ34" i="1"/>
  <c r="AK34" i="1"/>
  <c r="AG35" i="1"/>
  <c r="AH35" i="1"/>
  <c r="AJ35" i="1"/>
  <c r="AK35" i="1"/>
  <c r="AG36" i="1"/>
  <c r="AH36" i="1"/>
  <c r="AJ36" i="1"/>
  <c r="AK36" i="1"/>
  <c r="AG37" i="1"/>
  <c r="AH37" i="1"/>
  <c r="AJ37" i="1"/>
  <c r="AK37" i="1"/>
  <c r="AC38" i="1"/>
  <c r="AG39" i="1"/>
  <c r="AH39" i="1"/>
  <c r="AJ39" i="1"/>
  <c r="AK39" i="1"/>
  <c r="AG40" i="1"/>
  <c r="AH40" i="1"/>
  <c r="AJ40" i="1"/>
  <c r="AK40" i="1"/>
  <c r="AG41" i="1"/>
  <c r="AU41" i="1" s="1"/>
  <c r="AH41" i="1"/>
  <c r="AJ41" i="1"/>
  <c r="AK41" i="1"/>
  <c r="AG42" i="1"/>
  <c r="AU42" i="1" s="1"/>
  <c r="AH42" i="1"/>
  <c r="AJ42" i="1"/>
  <c r="AK42" i="1"/>
  <c r="AG43" i="1"/>
  <c r="AH43" i="1"/>
  <c r="AJ43" i="1"/>
  <c r="AK43" i="1"/>
  <c r="AC44" i="1"/>
  <c r="AG45" i="1"/>
  <c r="AV45" i="1" s="1"/>
  <c r="AH45" i="1"/>
  <c r="AJ45" i="1"/>
  <c r="AK45" i="1"/>
  <c r="AC47" i="1"/>
  <c r="AC48" i="1"/>
  <c r="AG49" i="1"/>
  <c r="AJ49" i="1"/>
  <c r="AK49" i="1"/>
  <c r="AG50" i="1"/>
  <c r="AV50" i="1" s="1"/>
  <c r="AJ50" i="1"/>
  <c r="AK50" i="1"/>
  <c r="AG51" i="1"/>
  <c r="AJ51" i="1"/>
  <c r="AK51" i="1"/>
  <c r="AG52" i="1"/>
  <c r="AV52" i="1" s="1"/>
  <c r="AJ52" i="1"/>
  <c r="AK52" i="1"/>
  <c r="AG53" i="1"/>
  <c r="AJ53" i="1"/>
  <c r="AK53" i="1"/>
  <c r="AG54" i="1"/>
  <c r="AJ54" i="1"/>
  <c r="AK54" i="1"/>
  <c r="AG55" i="1"/>
  <c r="AV55" i="1" s="1"/>
  <c r="AH55" i="1"/>
  <c r="AJ55" i="1"/>
  <c r="AK55" i="1"/>
  <c r="AG56" i="1"/>
  <c r="AU56" i="1" s="1"/>
  <c r="AJ56" i="1"/>
  <c r="AK56" i="1"/>
  <c r="AG57" i="1"/>
  <c r="AU57" i="1" s="1"/>
  <c r="AJ57" i="1"/>
  <c r="AK57" i="1"/>
  <c r="AG58" i="1"/>
  <c r="AJ58" i="1"/>
  <c r="AK58" i="1"/>
  <c r="AG59" i="1"/>
  <c r="AU59" i="1" s="1"/>
  <c r="AJ59" i="1"/>
  <c r="AK59" i="1"/>
  <c r="AG60" i="1"/>
  <c r="AV60" i="1" s="1"/>
  <c r="AJ60" i="1"/>
  <c r="AK60" i="1"/>
  <c r="AG61" i="1"/>
  <c r="AV61" i="1" s="1"/>
  <c r="AH61" i="1"/>
  <c r="AJ61" i="1"/>
  <c r="AK61" i="1"/>
  <c r="AG62" i="1"/>
  <c r="AU62" i="1" s="1"/>
  <c r="AJ62" i="1"/>
  <c r="AK62" i="1"/>
  <c r="AG63" i="1"/>
  <c r="AH63" i="1"/>
  <c r="AJ63" i="1"/>
  <c r="AK63" i="1"/>
  <c r="AG64" i="1"/>
  <c r="AU64" i="1" s="1"/>
  <c r="AH64" i="1"/>
  <c r="AJ64" i="1"/>
  <c r="AK64" i="1"/>
  <c r="AC65" i="1"/>
  <c r="AG66" i="1"/>
  <c r="AU66" i="1" s="1"/>
  <c r="AJ66" i="1"/>
  <c r="AK66" i="1"/>
  <c r="AG67" i="1"/>
  <c r="AH67" i="1"/>
  <c r="AJ67" i="1"/>
  <c r="AK67" i="1"/>
  <c r="AG68" i="1"/>
  <c r="AJ68" i="1"/>
  <c r="AK68" i="1"/>
  <c r="AG69" i="1"/>
  <c r="AH69" i="1"/>
  <c r="AJ69" i="1"/>
  <c r="AK69" i="1"/>
  <c r="AG70" i="1"/>
  <c r="AJ70" i="1"/>
  <c r="AK70" i="1"/>
  <c r="AG71" i="1"/>
  <c r="AV71" i="1" s="1"/>
  <c r="AJ71" i="1"/>
  <c r="AK71" i="1"/>
  <c r="AG72" i="1"/>
  <c r="AU72" i="1" s="1"/>
  <c r="AH72" i="1"/>
  <c r="AJ72" i="1"/>
  <c r="AK72" i="1"/>
  <c r="AG73" i="1"/>
  <c r="AV73" i="1" s="1"/>
  <c r="AJ73" i="1"/>
  <c r="AK73" i="1"/>
  <c r="AG74" i="1"/>
  <c r="AH74" i="1"/>
  <c r="AJ74" i="1"/>
  <c r="AK74" i="1"/>
  <c r="AC75" i="1"/>
  <c r="AG76" i="1"/>
  <c r="AU76" i="1" s="1"/>
  <c r="AH76" i="1"/>
  <c r="AJ76" i="1"/>
  <c r="AK76" i="1"/>
  <c r="AG77" i="1"/>
  <c r="AU77" i="1" s="1"/>
  <c r="AH77" i="1"/>
  <c r="AJ77" i="1"/>
  <c r="AK77" i="1"/>
  <c r="AG78" i="1"/>
  <c r="AH78" i="1"/>
  <c r="AJ78" i="1"/>
  <c r="AK78" i="1"/>
  <c r="AG79" i="1"/>
  <c r="AH79" i="1"/>
  <c r="AJ79" i="1"/>
  <c r="AK79" i="1"/>
  <c r="AC80" i="1"/>
  <c r="AC81" i="1"/>
  <c r="AG82" i="1"/>
  <c r="AH82" i="1"/>
  <c r="AJ82" i="1"/>
  <c r="AK82" i="1"/>
  <c r="AG83" i="1"/>
  <c r="AH83" i="1"/>
  <c r="AJ83" i="1"/>
  <c r="AK83" i="1"/>
  <c r="AG84" i="1"/>
  <c r="AH84" i="1"/>
  <c r="AJ84" i="1"/>
  <c r="AK84" i="1"/>
  <c r="AG85" i="1"/>
  <c r="AH85" i="1"/>
  <c r="AJ85" i="1"/>
  <c r="AK85" i="1"/>
  <c r="AG86" i="1"/>
  <c r="AH86" i="1"/>
  <c r="AJ86" i="1"/>
  <c r="AK86" i="1"/>
  <c r="AG87" i="1"/>
  <c r="AJ87" i="1"/>
  <c r="AK87" i="1"/>
  <c r="AG88" i="1"/>
  <c r="AU88" i="1" s="1"/>
  <c r="AJ88" i="1"/>
  <c r="AK88" i="1"/>
  <c r="AG89" i="1"/>
  <c r="AV89" i="1" s="1"/>
  <c r="AH89" i="1"/>
  <c r="AJ89" i="1"/>
  <c r="AK89" i="1"/>
  <c r="AG90" i="1"/>
  <c r="AH90" i="1"/>
  <c r="AJ90" i="1"/>
  <c r="AK90" i="1"/>
  <c r="AG91" i="1"/>
  <c r="AJ91" i="1"/>
  <c r="AK91" i="1"/>
  <c r="AG92" i="1"/>
  <c r="AH92" i="1"/>
  <c r="AJ92" i="1"/>
  <c r="AK92" i="1"/>
  <c r="AG93" i="1"/>
  <c r="AJ93" i="1"/>
  <c r="AK93" i="1"/>
  <c r="AG94" i="1"/>
  <c r="AJ94" i="1"/>
  <c r="AK94" i="1"/>
  <c r="AG95" i="1"/>
  <c r="AJ95" i="1"/>
  <c r="AK95" i="1"/>
  <c r="AG96" i="1"/>
  <c r="AJ96" i="1"/>
  <c r="AK96" i="1"/>
  <c r="AG97" i="1"/>
  <c r="AJ97" i="1"/>
  <c r="AK97" i="1"/>
  <c r="AG98" i="1"/>
  <c r="AJ98" i="1"/>
  <c r="AK98" i="1"/>
  <c r="AG99" i="1"/>
  <c r="AJ99" i="1"/>
  <c r="AK99" i="1"/>
  <c r="AG100" i="1"/>
  <c r="AV100" i="1" s="1"/>
  <c r="AH100" i="1"/>
  <c r="AJ100" i="1"/>
  <c r="AK100" i="1"/>
  <c r="AG101" i="1"/>
  <c r="AJ101" i="1"/>
  <c r="AK101" i="1"/>
  <c r="AG102" i="1"/>
  <c r="AH102" i="1"/>
  <c r="AJ102" i="1"/>
  <c r="AK102" i="1"/>
  <c r="AG103" i="1"/>
  <c r="AJ103" i="1"/>
  <c r="AK103" i="1"/>
  <c r="AC104" i="1"/>
  <c r="AG105" i="1"/>
  <c r="AH105" i="1"/>
  <c r="AJ105" i="1"/>
  <c r="AK105" i="1"/>
  <c r="AG106" i="1"/>
  <c r="AV106" i="1" s="1"/>
  <c r="AH106" i="1"/>
  <c r="AJ106" i="1"/>
  <c r="AK106" i="1"/>
  <c r="AG107" i="1"/>
  <c r="AJ107" i="1"/>
  <c r="AK107" i="1"/>
  <c r="AG108" i="1"/>
  <c r="AH108" i="1"/>
  <c r="AJ108" i="1"/>
  <c r="AK108" i="1"/>
  <c r="AG109" i="1"/>
  <c r="AJ109" i="1"/>
  <c r="AK109" i="1"/>
  <c r="AG110" i="1"/>
  <c r="AJ110" i="1"/>
  <c r="AK110" i="1"/>
  <c r="AG111" i="1"/>
  <c r="AH111" i="1"/>
  <c r="AJ111" i="1"/>
  <c r="AK111" i="1"/>
  <c r="AG112" i="1"/>
  <c r="AV112" i="1" s="1"/>
  <c r="AH112" i="1"/>
  <c r="AJ112" i="1"/>
  <c r="AK112" i="1"/>
  <c r="AG113" i="1"/>
  <c r="AH113" i="1"/>
  <c r="AJ113" i="1"/>
  <c r="AK113" i="1"/>
  <c r="AG114" i="1"/>
  <c r="AH114" i="1"/>
  <c r="AJ114" i="1"/>
  <c r="AK114" i="1"/>
  <c r="AG115" i="1"/>
  <c r="AV115" i="1" s="1"/>
  <c r="AH115" i="1"/>
  <c r="AJ115" i="1"/>
  <c r="AK115" i="1"/>
  <c r="AG116" i="1"/>
  <c r="AV116" i="1" s="1"/>
  <c r="AH116" i="1"/>
  <c r="AJ116" i="1"/>
  <c r="AK116" i="1"/>
  <c r="AG117" i="1"/>
  <c r="AH117" i="1"/>
  <c r="AJ117" i="1"/>
  <c r="AK117" i="1"/>
  <c r="AG118" i="1"/>
  <c r="AJ118" i="1"/>
  <c r="AK118" i="1"/>
  <c r="AG119" i="1"/>
  <c r="AJ119" i="1"/>
  <c r="AK119" i="1"/>
  <c r="AG120" i="1"/>
  <c r="AJ120" i="1"/>
  <c r="AK120" i="1"/>
  <c r="AG121" i="1"/>
  <c r="AH121" i="1"/>
  <c r="AJ121" i="1"/>
  <c r="AK121" i="1"/>
  <c r="AG122" i="1"/>
  <c r="AH122" i="1"/>
  <c r="AJ122" i="1"/>
  <c r="AK122" i="1"/>
  <c r="AG123" i="1"/>
  <c r="AH123" i="1"/>
  <c r="AJ123" i="1"/>
  <c r="AK123" i="1"/>
  <c r="AG124" i="1"/>
  <c r="AV124" i="1" s="1"/>
  <c r="AH124" i="1"/>
  <c r="AJ124" i="1"/>
  <c r="AK124" i="1"/>
  <c r="AG125" i="1"/>
  <c r="AH125" i="1"/>
  <c r="AJ125" i="1"/>
  <c r="AK125" i="1"/>
  <c r="AG126" i="1"/>
  <c r="AH126" i="1"/>
  <c r="AJ126" i="1"/>
  <c r="AK126" i="1"/>
  <c r="AC127" i="1"/>
  <c r="AG128" i="1"/>
  <c r="AH128" i="1"/>
  <c r="AJ128" i="1"/>
  <c r="AK128" i="1"/>
  <c r="AG129" i="1"/>
  <c r="AH129" i="1"/>
  <c r="AJ129" i="1"/>
  <c r="AK129" i="1"/>
  <c r="AG130" i="1"/>
  <c r="AH130" i="1"/>
  <c r="AJ130" i="1"/>
  <c r="AK130" i="1"/>
  <c r="AG131" i="1"/>
  <c r="AH131" i="1"/>
  <c r="AJ131" i="1"/>
  <c r="AK131" i="1"/>
  <c r="AC132" i="1"/>
  <c r="AC133" i="1"/>
  <c r="AG134" i="1"/>
  <c r="AV134" i="1" s="1"/>
  <c r="AJ134" i="1"/>
  <c r="AK134" i="1"/>
  <c r="AG135" i="1"/>
  <c r="AV135" i="1" s="1"/>
  <c r="AJ135" i="1"/>
  <c r="AK135" i="1"/>
  <c r="AG136" i="1"/>
  <c r="AH136" i="1"/>
  <c r="AJ136" i="1"/>
  <c r="AK136" i="1"/>
  <c r="AG137" i="1"/>
  <c r="AJ137" i="1"/>
  <c r="AK137" i="1"/>
  <c r="AG138" i="1"/>
  <c r="AV138" i="1" s="1"/>
  <c r="AJ138" i="1"/>
  <c r="AK138" i="1"/>
  <c r="AG139" i="1"/>
  <c r="AJ139" i="1"/>
  <c r="AK139" i="1"/>
  <c r="AG140" i="1"/>
  <c r="AV140" i="1" s="1"/>
  <c r="AJ140" i="1"/>
  <c r="AK140" i="1"/>
  <c r="AG141" i="1"/>
  <c r="AJ141" i="1"/>
  <c r="AK141" i="1"/>
  <c r="AG142" i="1"/>
  <c r="AV142" i="1" s="1"/>
  <c r="AJ142" i="1"/>
  <c r="AK142" i="1"/>
  <c r="AG143" i="1"/>
  <c r="AV143" i="1" s="1"/>
  <c r="AJ143" i="1"/>
  <c r="AK143" i="1"/>
  <c r="AG144" i="1"/>
  <c r="AJ144" i="1"/>
  <c r="AK144" i="1"/>
  <c r="AG145" i="1"/>
  <c r="AJ145" i="1"/>
  <c r="AK145" i="1"/>
  <c r="AG146" i="1"/>
  <c r="AJ146" i="1"/>
  <c r="AK146" i="1"/>
  <c r="AC148" i="1"/>
  <c r="AG149" i="1"/>
  <c r="AJ149" i="1"/>
  <c r="AK149" i="1"/>
  <c r="AG150" i="1"/>
  <c r="AJ150" i="1"/>
  <c r="AK150" i="1"/>
  <c r="AG151" i="1"/>
  <c r="AU151" i="1" s="1"/>
  <c r="AH151" i="1"/>
  <c r="AJ151" i="1"/>
  <c r="AK151" i="1"/>
  <c r="AG152" i="1"/>
  <c r="AJ152" i="1"/>
  <c r="AK152" i="1"/>
  <c r="AG153" i="1"/>
  <c r="AH153" i="1"/>
  <c r="AJ153" i="1"/>
  <c r="AK153" i="1"/>
  <c r="AG154" i="1"/>
  <c r="AH154" i="1"/>
  <c r="AJ154" i="1"/>
  <c r="AK154" i="1"/>
  <c r="AG155" i="1"/>
  <c r="AH155" i="1"/>
  <c r="AJ155" i="1"/>
  <c r="AK155" i="1"/>
  <c r="AG156" i="1"/>
  <c r="AJ156" i="1"/>
  <c r="AK156" i="1"/>
  <c r="AG157" i="1"/>
  <c r="AH157" i="1"/>
  <c r="AJ157" i="1"/>
  <c r="AK157" i="1"/>
  <c r="AG158" i="1"/>
  <c r="AU158" i="1" s="1"/>
  <c r="AH158" i="1"/>
  <c r="AJ158" i="1"/>
  <c r="AK158" i="1"/>
  <c r="AG159" i="1"/>
  <c r="AH159" i="1"/>
  <c r="AJ159" i="1"/>
  <c r="AK159" i="1"/>
  <c r="AC160" i="1"/>
  <c r="AG161" i="1"/>
  <c r="AV161" i="1" s="1"/>
  <c r="AH161" i="1"/>
  <c r="AJ161" i="1"/>
  <c r="AK161" i="1"/>
  <c r="AG162" i="1"/>
  <c r="AU162" i="1" s="1"/>
  <c r="AH162" i="1"/>
  <c r="AJ162" i="1"/>
  <c r="AK162" i="1"/>
  <c r="AG163" i="1"/>
  <c r="AU163" i="1" s="1"/>
  <c r="AH163" i="1"/>
  <c r="AJ163" i="1"/>
  <c r="AK163" i="1"/>
  <c r="AG164" i="1"/>
  <c r="AH164" i="1"/>
  <c r="AJ164" i="1"/>
  <c r="AK164" i="1"/>
  <c r="AG165" i="1"/>
  <c r="AV165" i="1" s="1"/>
  <c r="AH165" i="1"/>
  <c r="AJ165" i="1"/>
  <c r="AK165" i="1"/>
  <c r="AC182" i="1"/>
  <c r="AC183" i="1"/>
  <c r="AG184" i="1"/>
  <c r="AU184" i="1" s="1"/>
  <c r="AJ184" i="1"/>
  <c r="AK184" i="1"/>
  <c r="AG185" i="1"/>
  <c r="AJ185" i="1"/>
  <c r="AK185" i="1"/>
  <c r="AG186" i="1"/>
  <c r="AV186" i="1" s="1"/>
  <c r="AJ186" i="1"/>
  <c r="AK186" i="1"/>
  <c r="AG187" i="1"/>
  <c r="AU187" i="1" s="1"/>
  <c r="AJ187" i="1"/>
  <c r="AK187" i="1"/>
  <c r="AG188" i="1"/>
  <c r="AH188" i="1"/>
  <c r="AJ188" i="1"/>
  <c r="AK188" i="1"/>
  <c r="AG189" i="1"/>
  <c r="AJ189" i="1"/>
  <c r="AK189" i="1"/>
  <c r="AG190" i="1"/>
  <c r="AJ190" i="1"/>
  <c r="AK190" i="1"/>
  <c r="AG191" i="1"/>
  <c r="AV191" i="1" s="1"/>
  <c r="AJ191" i="1"/>
  <c r="AK191" i="1"/>
  <c r="AG192" i="1"/>
  <c r="AJ192" i="1"/>
  <c r="AK192" i="1"/>
  <c r="AG193" i="1"/>
  <c r="AH193" i="1"/>
  <c r="AJ193" i="1"/>
  <c r="AK193" i="1"/>
  <c r="AG194" i="1"/>
  <c r="AH194" i="1"/>
  <c r="AJ194" i="1"/>
  <c r="AK194" i="1"/>
  <c r="AG195" i="1"/>
  <c r="AJ195" i="1"/>
  <c r="AK195" i="1"/>
  <c r="AG196" i="1"/>
  <c r="AJ196" i="1"/>
  <c r="AK196" i="1"/>
  <c r="AC197" i="1"/>
  <c r="AG198" i="1"/>
  <c r="AV198" i="1" s="1"/>
  <c r="AH198" i="1"/>
  <c r="AJ198" i="1"/>
  <c r="AK198" i="1"/>
  <c r="AG199" i="1"/>
  <c r="AH199" i="1"/>
  <c r="AJ199" i="1"/>
  <c r="AK199" i="1"/>
  <c r="AG200" i="1"/>
  <c r="AH200" i="1"/>
  <c r="AJ200" i="1"/>
  <c r="AK200" i="1"/>
  <c r="AG201" i="1"/>
  <c r="AH201" i="1"/>
  <c r="AJ201" i="1"/>
  <c r="AK201" i="1"/>
  <c r="AG202" i="1"/>
  <c r="AJ202" i="1"/>
  <c r="AK202" i="1"/>
  <c r="AG213" i="1"/>
  <c r="AJ213" i="1"/>
  <c r="AK213" i="1"/>
  <c r="AC214" i="1"/>
  <c r="AG215" i="1"/>
  <c r="AH215" i="1"/>
  <c r="AJ215" i="1"/>
  <c r="AK215" i="1"/>
  <c r="AG216" i="1"/>
  <c r="AH216" i="1"/>
  <c r="AJ216" i="1"/>
  <c r="AK216" i="1"/>
  <c r="AG217" i="1"/>
  <c r="AU217" i="1" s="1"/>
  <c r="AH217" i="1"/>
  <c r="AJ217" i="1"/>
  <c r="AK217" i="1"/>
  <c r="AC218" i="1"/>
  <c r="AC219" i="1"/>
  <c r="AG220" i="1"/>
  <c r="AU220" i="1" s="1"/>
  <c r="AH220" i="1"/>
  <c r="AJ220" i="1"/>
  <c r="AK220" i="1"/>
  <c r="AG221" i="1"/>
  <c r="AH221" i="1"/>
  <c r="AJ221" i="1"/>
  <c r="AK221" i="1"/>
  <c r="AG222" i="1"/>
  <c r="AH222" i="1"/>
  <c r="AJ222" i="1"/>
  <c r="AK222" i="1"/>
  <c r="AG223" i="1"/>
  <c r="AH223" i="1"/>
  <c r="AJ223" i="1"/>
  <c r="AK223" i="1"/>
  <c r="AG224" i="1"/>
  <c r="AH224" i="1"/>
  <c r="AJ224" i="1"/>
  <c r="AK224" i="1"/>
  <c r="AG225" i="1"/>
  <c r="AU225" i="1" s="1"/>
  <c r="AH225" i="1"/>
  <c r="AJ225" i="1"/>
  <c r="AK225" i="1"/>
  <c r="AG226" i="1"/>
  <c r="AH226" i="1"/>
  <c r="AJ226" i="1"/>
  <c r="AK226" i="1"/>
  <c r="AG227" i="1"/>
  <c r="AH227" i="1"/>
  <c r="AJ227" i="1"/>
  <c r="AK227" i="1"/>
  <c r="AG228" i="1"/>
  <c r="AH228" i="1"/>
  <c r="AJ228" i="1"/>
  <c r="AK228" i="1"/>
  <c r="AG229" i="1"/>
  <c r="AH229" i="1"/>
  <c r="AJ229" i="1"/>
  <c r="AK229" i="1"/>
  <c r="AC230" i="1"/>
  <c r="AG231" i="1"/>
  <c r="AH231" i="1"/>
  <c r="AJ231" i="1"/>
  <c r="AK231" i="1"/>
  <c r="AG232" i="1"/>
  <c r="AH232" i="1"/>
  <c r="AJ232" i="1"/>
  <c r="AK232" i="1"/>
  <c r="AG233" i="1"/>
  <c r="AH233" i="1"/>
  <c r="AJ233" i="1"/>
  <c r="AK233" i="1"/>
  <c r="AG234" i="1"/>
  <c r="AH234" i="1"/>
  <c r="AJ234" i="1"/>
  <c r="AK234" i="1"/>
  <c r="AG235" i="1"/>
  <c r="AH235" i="1"/>
  <c r="AJ235" i="1"/>
  <c r="AK235" i="1"/>
  <c r="AG236" i="1"/>
  <c r="AH236" i="1"/>
  <c r="AJ236" i="1"/>
  <c r="AK236" i="1"/>
  <c r="AG237" i="1"/>
  <c r="AV237" i="1" s="1"/>
  <c r="AJ237" i="1"/>
  <c r="AK237" i="1"/>
  <c r="AG238" i="1"/>
  <c r="AJ238" i="1"/>
  <c r="AK238" i="1"/>
  <c r="AG239" i="1"/>
  <c r="AJ239" i="1"/>
  <c r="AK239" i="1"/>
  <c r="AG240" i="1"/>
  <c r="AJ240" i="1"/>
  <c r="AK240" i="1"/>
  <c r="AG241" i="1"/>
  <c r="AH241" i="1"/>
  <c r="AJ241" i="1"/>
  <c r="AK241" i="1"/>
  <c r="AC242" i="1"/>
  <c r="AG243" i="1"/>
  <c r="AH243" i="1"/>
  <c r="AJ243" i="1"/>
  <c r="AK243" i="1"/>
  <c r="AG244" i="1"/>
  <c r="AH244" i="1"/>
  <c r="AJ244" i="1"/>
  <c r="AK244" i="1"/>
  <c r="AC245" i="1"/>
  <c r="AG246" i="1"/>
  <c r="AH246" i="1"/>
  <c r="AJ246" i="1"/>
  <c r="AK246" i="1"/>
  <c r="AC247" i="1"/>
  <c r="AC249" i="1"/>
  <c r="AG250" i="1"/>
  <c r="AH250" i="1"/>
  <c r="AJ250" i="1"/>
  <c r="AK250" i="1"/>
  <c r="AG251" i="1"/>
  <c r="AH251" i="1"/>
  <c r="AJ251" i="1"/>
  <c r="AK251" i="1"/>
  <c r="AG252" i="1"/>
  <c r="AH252" i="1"/>
  <c r="AJ252" i="1"/>
  <c r="AK252" i="1"/>
  <c r="AG253" i="1"/>
  <c r="AH253" i="1"/>
  <c r="AJ253" i="1"/>
  <c r="AK253" i="1"/>
  <c r="AG254" i="1"/>
  <c r="AH254" i="1"/>
  <c r="AJ254" i="1"/>
  <c r="AK254" i="1"/>
  <c r="AG255" i="1"/>
  <c r="AH255" i="1"/>
  <c r="AJ255" i="1"/>
  <c r="AK255" i="1"/>
  <c r="AG256" i="1"/>
  <c r="AH256" i="1"/>
  <c r="AJ256" i="1"/>
  <c r="AK256" i="1"/>
  <c r="AG257" i="1"/>
  <c r="AH257" i="1"/>
  <c r="AJ257" i="1"/>
  <c r="AK257" i="1"/>
  <c r="AG258" i="1"/>
  <c r="AH258" i="1"/>
  <c r="AJ258" i="1"/>
  <c r="AK258" i="1"/>
  <c r="AG259" i="1"/>
  <c r="AV259" i="1" s="1"/>
  <c r="AH259" i="1"/>
  <c r="AJ259" i="1"/>
  <c r="AK259" i="1"/>
  <c r="AC260" i="1"/>
  <c r="AG261" i="1"/>
  <c r="AU261" i="1" s="1"/>
  <c r="AH261" i="1"/>
  <c r="AJ261" i="1"/>
  <c r="AK261" i="1"/>
  <c r="AG262" i="1"/>
  <c r="AH262" i="1"/>
  <c r="AJ262" i="1"/>
  <c r="AK262" i="1"/>
  <c r="AG263" i="1"/>
  <c r="AH263" i="1"/>
  <c r="AJ263" i="1"/>
  <c r="AK263" i="1"/>
  <c r="AG264" i="1"/>
  <c r="AU264" i="1" s="1"/>
  <c r="AH264" i="1"/>
  <c r="AJ264" i="1"/>
  <c r="AK264" i="1"/>
  <c r="AG265" i="1"/>
  <c r="AH265" i="1"/>
  <c r="AJ265" i="1"/>
  <c r="AK265" i="1"/>
  <c r="AG266" i="1"/>
  <c r="AU266" i="1" s="1"/>
  <c r="AH266" i="1"/>
  <c r="AJ266" i="1"/>
  <c r="AK266" i="1"/>
  <c r="AG267" i="1"/>
  <c r="AH267" i="1"/>
  <c r="AJ267" i="1"/>
  <c r="AK267" i="1"/>
  <c r="AG268" i="1"/>
  <c r="AH268" i="1"/>
  <c r="AJ268" i="1"/>
  <c r="AK268" i="1"/>
  <c r="AG269" i="1"/>
  <c r="AV269" i="1" s="1"/>
  <c r="AH269" i="1"/>
  <c r="AJ269" i="1"/>
  <c r="AK269" i="1"/>
  <c r="AG270" i="1"/>
  <c r="AH270" i="1"/>
  <c r="AJ270" i="1"/>
  <c r="AK270" i="1"/>
  <c r="AC271" i="1"/>
  <c r="AG272" i="1"/>
  <c r="AH272" i="1"/>
  <c r="AJ272" i="1"/>
  <c r="AK272" i="1"/>
  <c r="AG273" i="1"/>
  <c r="AH273" i="1"/>
  <c r="AJ273" i="1"/>
  <c r="AK273" i="1"/>
  <c r="AG274" i="1"/>
  <c r="AH274" i="1"/>
  <c r="AJ274" i="1"/>
  <c r="AK274" i="1"/>
  <c r="AG275" i="1"/>
  <c r="AH275" i="1"/>
  <c r="AJ275" i="1"/>
  <c r="AK275" i="1"/>
  <c r="AC276" i="1"/>
  <c r="AC277" i="1"/>
  <c r="AG278" i="1"/>
  <c r="AU278" i="1" s="1"/>
  <c r="AJ278" i="1"/>
  <c r="AK278" i="1"/>
  <c r="AG279" i="1"/>
  <c r="AJ279" i="1"/>
  <c r="AK279" i="1"/>
  <c r="AG280" i="1"/>
  <c r="AJ280" i="1"/>
  <c r="AK280" i="1"/>
  <c r="AG281" i="1"/>
  <c r="AJ281" i="1"/>
  <c r="AK281" i="1"/>
  <c r="AG282" i="1"/>
  <c r="AJ282" i="1"/>
  <c r="AK282" i="1"/>
  <c r="AG283" i="1"/>
  <c r="AJ283" i="1"/>
  <c r="AK283" i="1"/>
  <c r="AG284" i="1"/>
  <c r="AJ284" i="1"/>
  <c r="AK284" i="1"/>
  <c r="AG285" i="1"/>
  <c r="AJ285" i="1"/>
  <c r="AK285" i="1"/>
  <c r="AG286" i="1"/>
  <c r="AJ286" i="1"/>
  <c r="AK286" i="1"/>
  <c r="AG287" i="1"/>
  <c r="AU287" i="1" s="1"/>
  <c r="AJ287" i="1"/>
  <c r="AK287" i="1"/>
  <c r="AG288" i="1"/>
  <c r="AJ288" i="1"/>
  <c r="AK288" i="1"/>
  <c r="AG289" i="1"/>
  <c r="AU289" i="1" s="1"/>
  <c r="AJ289" i="1"/>
  <c r="AK289" i="1"/>
  <c r="AG290" i="1"/>
  <c r="AJ290" i="1"/>
  <c r="AK290" i="1"/>
  <c r="AC291" i="1"/>
  <c r="AG292" i="1"/>
  <c r="AV292" i="1" s="1"/>
  <c r="AJ292" i="1"/>
  <c r="AK292" i="1"/>
  <c r="AG293" i="1"/>
  <c r="AJ293" i="1"/>
  <c r="AK293" i="1"/>
  <c r="AG294" i="1"/>
  <c r="AJ294" i="1"/>
  <c r="AK294" i="1"/>
  <c r="AG295" i="1"/>
  <c r="AJ295" i="1"/>
  <c r="AK295" i="1"/>
  <c r="AG296" i="1"/>
  <c r="AV296" i="1" s="1"/>
  <c r="AJ296" i="1"/>
  <c r="AK296" i="1"/>
  <c r="AG297" i="1"/>
  <c r="AJ297" i="1"/>
  <c r="AK297" i="1"/>
  <c r="AC298" i="1"/>
  <c r="AC299" i="1"/>
  <c r="AG300" i="1"/>
  <c r="AJ300" i="1"/>
  <c r="AK300" i="1"/>
  <c r="AG301" i="1"/>
  <c r="AV301" i="1" s="1"/>
  <c r="AJ301" i="1"/>
  <c r="AK301" i="1"/>
  <c r="AG302" i="1"/>
  <c r="AJ302" i="1"/>
  <c r="AK302" i="1"/>
  <c r="AG303" i="1"/>
  <c r="AJ303" i="1"/>
  <c r="AK303" i="1"/>
  <c r="AG304" i="1"/>
  <c r="AJ304" i="1"/>
  <c r="AK304" i="1"/>
  <c r="AG305" i="1"/>
  <c r="AH305" i="1"/>
  <c r="AJ305" i="1"/>
  <c r="AK305" i="1"/>
  <c r="AG306" i="1"/>
  <c r="AV306" i="1" s="1"/>
  <c r="AJ306" i="1"/>
  <c r="AK306" i="1"/>
  <c r="AG307" i="1"/>
  <c r="AU307" i="1" s="1"/>
  <c r="AH307" i="1"/>
  <c r="AJ307" i="1"/>
  <c r="AK307" i="1"/>
  <c r="AG308" i="1"/>
  <c r="AJ308" i="1"/>
  <c r="AK308" i="1"/>
  <c r="AG309" i="1"/>
  <c r="AH309" i="1"/>
  <c r="AJ309" i="1"/>
  <c r="AK309" i="1"/>
  <c r="AG310" i="1"/>
  <c r="AJ310" i="1"/>
  <c r="AK310" i="1"/>
  <c r="AG311" i="1"/>
  <c r="AV311" i="1" s="1"/>
  <c r="AJ311" i="1"/>
  <c r="AK311" i="1"/>
  <c r="AG312" i="1"/>
  <c r="AJ312" i="1"/>
  <c r="AK312" i="1"/>
  <c r="AG313" i="1"/>
  <c r="AJ313" i="1"/>
  <c r="AK313" i="1"/>
  <c r="AG314" i="1"/>
  <c r="AJ314" i="1"/>
  <c r="AK314" i="1"/>
  <c r="AG315" i="1"/>
  <c r="AU315" i="1" s="1"/>
  <c r="AH315" i="1"/>
  <c r="AJ315" i="1"/>
  <c r="AK315" i="1"/>
  <c r="AG316" i="1"/>
  <c r="AU316" i="1" s="1"/>
  <c r="AJ316" i="1"/>
  <c r="AK316" i="1"/>
  <c r="AG317" i="1"/>
  <c r="AH317" i="1"/>
  <c r="AJ317" i="1"/>
  <c r="AK317" i="1"/>
  <c r="AG318" i="1"/>
  <c r="AU318" i="1" s="1"/>
  <c r="AH318" i="1"/>
  <c r="AJ318" i="1"/>
  <c r="AK318" i="1"/>
  <c r="AC319" i="1"/>
  <c r="AG320" i="1"/>
  <c r="AU320" i="1" s="1"/>
  <c r="AH320" i="1"/>
  <c r="AJ320" i="1"/>
  <c r="AK320" i="1"/>
  <c r="AG321" i="1"/>
  <c r="AJ321" i="1"/>
  <c r="AK321" i="1"/>
  <c r="AG322" i="1"/>
  <c r="AV322" i="1" s="1"/>
  <c r="AH322" i="1"/>
  <c r="AJ322" i="1"/>
  <c r="AK322" i="1"/>
  <c r="AG323" i="1"/>
  <c r="AV323" i="1" s="1"/>
  <c r="AH323" i="1"/>
  <c r="AJ323" i="1"/>
  <c r="AK323" i="1"/>
  <c r="AG324" i="1"/>
  <c r="AU324" i="1" s="1"/>
  <c r="AJ324" i="1"/>
  <c r="AK324" i="1"/>
  <c r="AG325" i="1"/>
  <c r="AH325" i="1"/>
  <c r="AJ325" i="1"/>
  <c r="AK325" i="1"/>
  <c r="AG326" i="1"/>
  <c r="AV326" i="1" s="1"/>
  <c r="AH326" i="1"/>
  <c r="AJ326" i="1"/>
  <c r="AK326" i="1"/>
  <c r="AG327" i="1"/>
  <c r="AV327" i="1" s="1"/>
  <c r="AH327" i="1"/>
  <c r="AJ327" i="1"/>
  <c r="AK327" i="1"/>
  <c r="AG328" i="1"/>
  <c r="AJ328" i="1"/>
  <c r="AK328" i="1"/>
  <c r="AG329" i="1"/>
  <c r="AU329" i="1" s="1"/>
  <c r="AH329" i="1"/>
  <c r="AJ329" i="1"/>
  <c r="AK329" i="1"/>
  <c r="AG330" i="1"/>
  <c r="AH330" i="1"/>
  <c r="AJ330" i="1"/>
  <c r="AK330" i="1"/>
  <c r="AG331" i="1"/>
  <c r="AJ331" i="1"/>
  <c r="AK331" i="1"/>
  <c r="AG332" i="1"/>
  <c r="AJ332" i="1"/>
  <c r="AK332" i="1"/>
  <c r="AG333" i="1"/>
  <c r="AU333" i="1" s="1"/>
  <c r="AJ333" i="1"/>
  <c r="AK333" i="1"/>
  <c r="AG334" i="1"/>
  <c r="AH334" i="1"/>
  <c r="AJ334" i="1"/>
  <c r="AK334" i="1"/>
  <c r="AG335" i="1"/>
  <c r="AH335" i="1"/>
  <c r="AJ335" i="1"/>
  <c r="AK335" i="1"/>
  <c r="AG336" i="1"/>
  <c r="AH336" i="1"/>
  <c r="AJ336" i="1"/>
  <c r="AK336" i="1"/>
  <c r="AC337" i="1"/>
  <c r="AG338" i="1"/>
  <c r="AU338" i="1" s="1"/>
  <c r="AH338" i="1"/>
  <c r="AJ338" i="1"/>
  <c r="AK338" i="1"/>
  <c r="AG339" i="1"/>
  <c r="AH339" i="1"/>
  <c r="AJ339" i="1"/>
  <c r="AK339" i="1"/>
  <c r="AG340" i="1"/>
  <c r="AH340" i="1"/>
  <c r="AJ340" i="1"/>
  <c r="AK340" i="1"/>
  <c r="AG341" i="1"/>
  <c r="AV341" i="1" s="1"/>
  <c r="AH341" i="1"/>
  <c r="AJ341" i="1"/>
  <c r="AK341" i="1"/>
  <c r="AG342" i="1"/>
  <c r="AH342" i="1"/>
  <c r="AJ342" i="1"/>
  <c r="AK342" i="1"/>
  <c r="AG343" i="1"/>
  <c r="AH343" i="1"/>
  <c r="AJ343" i="1"/>
  <c r="AK343" i="1"/>
  <c r="AC344" i="1"/>
  <c r="AC345" i="1"/>
  <c r="AG346" i="1"/>
  <c r="AU346" i="1" s="1"/>
  <c r="AH346" i="1"/>
  <c r="AJ346" i="1"/>
  <c r="AK346" i="1"/>
  <c r="AG347" i="1"/>
  <c r="AJ347" i="1"/>
  <c r="AK347" i="1"/>
  <c r="AG348" i="1"/>
  <c r="AJ348" i="1"/>
  <c r="AK348" i="1"/>
  <c r="AG349" i="1"/>
  <c r="AH349" i="1"/>
  <c r="AJ349" i="1"/>
  <c r="AK349" i="1"/>
  <c r="AG350" i="1"/>
  <c r="AU350" i="1" s="1"/>
  <c r="AJ350" i="1"/>
  <c r="AK350" i="1"/>
  <c r="AG351" i="1"/>
  <c r="AJ351" i="1"/>
  <c r="AK351" i="1"/>
  <c r="AG352" i="1"/>
  <c r="AV352" i="1" s="1"/>
  <c r="AJ352" i="1"/>
  <c r="AK352" i="1"/>
  <c r="AG353" i="1"/>
  <c r="AU353" i="1" s="1"/>
  <c r="AH353" i="1"/>
  <c r="AJ353" i="1"/>
  <c r="AK353" i="1"/>
  <c r="AG354" i="1"/>
  <c r="AV354" i="1" s="1"/>
  <c r="AJ354" i="1"/>
  <c r="AK354" i="1"/>
  <c r="AG355" i="1"/>
  <c r="AU355" i="1" s="1"/>
  <c r="AH355" i="1"/>
  <c r="AJ355" i="1"/>
  <c r="AK355" i="1"/>
  <c r="AG356" i="1"/>
  <c r="AJ356" i="1"/>
  <c r="AK356" i="1"/>
  <c r="AG357" i="1"/>
  <c r="AV357" i="1" s="1"/>
  <c r="AJ357" i="1"/>
  <c r="AK357" i="1"/>
  <c r="AG358" i="1"/>
  <c r="AH358" i="1"/>
  <c r="AJ358" i="1"/>
  <c r="AK358" i="1"/>
  <c r="AG359" i="1"/>
  <c r="AJ359" i="1"/>
  <c r="AK359" i="1"/>
  <c r="AG360" i="1"/>
  <c r="AV360" i="1" s="1"/>
  <c r="AJ360" i="1"/>
  <c r="AK360" i="1"/>
  <c r="AG361" i="1"/>
  <c r="AH361" i="1"/>
  <c r="AJ361" i="1"/>
  <c r="AK361" i="1"/>
  <c r="AG362" i="1"/>
  <c r="AU362" i="1" s="1"/>
  <c r="AJ362" i="1"/>
  <c r="AK362" i="1"/>
  <c r="AG363" i="1"/>
  <c r="AH363" i="1"/>
  <c r="AJ363" i="1"/>
  <c r="AK363" i="1"/>
  <c r="AG364" i="1"/>
  <c r="AJ364" i="1"/>
  <c r="AK364" i="1"/>
  <c r="AG365" i="1"/>
  <c r="AH365" i="1"/>
  <c r="AJ365" i="1"/>
  <c r="AK365" i="1"/>
  <c r="AG366" i="1"/>
  <c r="AH366" i="1"/>
  <c r="AJ366" i="1"/>
  <c r="AK366" i="1"/>
  <c r="AG367" i="1"/>
  <c r="AH367" i="1"/>
  <c r="AJ367" i="1"/>
  <c r="AK367" i="1"/>
  <c r="AG368" i="1"/>
  <c r="AH368" i="1"/>
  <c r="AJ368" i="1"/>
  <c r="AK368" i="1"/>
  <c r="AG369" i="1"/>
  <c r="AV369" i="1" s="1"/>
  <c r="AH369" i="1"/>
  <c r="AJ369" i="1"/>
  <c r="AK369" i="1"/>
  <c r="AG370" i="1"/>
  <c r="AV370" i="1" s="1"/>
  <c r="AJ370" i="1"/>
  <c r="AK370" i="1"/>
  <c r="AG371" i="1"/>
  <c r="AH371" i="1"/>
  <c r="AJ371" i="1"/>
  <c r="AK371" i="1"/>
  <c r="AG372" i="1"/>
  <c r="AV372" i="1" s="1"/>
  <c r="AJ372" i="1"/>
  <c r="AK372" i="1"/>
  <c r="AG373" i="1"/>
  <c r="AU373" i="1" s="1"/>
  <c r="AH373" i="1"/>
  <c r="AJ373" i="1"/>
  <c r="AK373" i="1"/>
  <c r="AG374" i="1"/>
  <c r="AH374" i="1"/>
  <c r="AJ374" i="1"/>
  <c r="AK374" i="1"/>
  <c r="AG375" i="1"/>
  <c r="AV375" i="1" s="1"/>
  <c r="AH375" i="1"/>
  <c r="AJ375" i="1"/>
  <c r="AK375" i="1"/>
  <c r="AG376" i="1"/>
  <c r="AH376" i="1"/>
  <c r="AJ376" i="1"/>
  <c r="AK376" i="1"/>
  <c r="AG377" i="1"/>
  <c r="AH377" i="1"/>
  <c r="AJ377" i="1"/>
  <c r="AK377" i="1"/>
  <c r="AG378" i="1"/>
  <c r="AH378" i="1"/>
  <c r="AJ378" i="1"/>
  <c r="AK378" i="1"/>
  <c r="AG379" i="1"/>
  <c r="AH379" i="1"/>
  <c r="AJ379" i="1"/>
  <c r="AK379" i="1"/>
  <c r="AG380" i="1"/>
  <c r="AV380" i="1" s="1"/>
  <c r="AH380" i="1"/>
  <c r="AJ380" i="1"/>
  <c r="AK380" i="1"/>
  <c r="AG381" i="1"/>
  <c r="AV381" i="1" s="1"/>
  <c r="AJ381" i="1"/>
  <c r="AK381" i="1"/>
  <c r="AG382" i="1"/>
  <c r="AU382" i="1" s="1"/>
  <c r="AJ382" i="1"/>
  <c r="AK382" i="1"/>
  <c r="AG383" i="1"/>
  <c r="AU383" i="1" s="1"/>
  <c r="AH383" i="1"/>
  <c r="AJ383" i="1"/>
  <c r="AK383" i="1"/>
  <c r="AG384" i="1"/>
  <c r="AH384" i="1"/>
  <c r="AJ384" i="1"/>
  <c r="AK384" i="1"/>
  <c r="AG385" i="1"/>
  <c r="AJ385" i="1"/>
  <c r="AK385" i="1"/>
  <c r="AG386" i="1"/>
  <c r="AJ386" i="1"/>
  <c r="AK386" i="1"/>
  <c r="AG387" i="1"/>
  <c r="AU387" i="1" s="1"/>
  <c r="AH387" i="1"/>
  <c r="AJ387" i="1"/>
  <c r="AK387" i="1"/>
  <c r="AG388" i="1"/>
  <c r="AH388" i="1"/>
  <c r="AJ388" i="1"/>
  <c r="AK388" i="1"/>
  <c r="AG389" i="1"/>
  <c r="AH389" i="1"/>
  <c r="AJ389" i="1"/>
  <c r="AK389" i="1"/>
  <c r="AG390" i="1"/>
  <c r="AU390" i="1" s="1"/>
  <c r="AH390" i="1"/>
  <c r="AJ390" i="1"/>
  <c r="AK390" i="1"/>
  <c r="AG391" i="1"/>
  <c r="AH391" i="1"/>
  <c r="AJ391" i="1"/>
  <c r="AK391" i="1"/>
  <c r="AG392" i="1"/>
  <c r="AV392" i="1" s="1"/>
  <c r="AH392" i="1"/>
  <c r="AJ392" i="1"/>
  <c r="AK392" i="1"/>
  <c r="AG393" i="1"/>
  <c r="AV393" i="1" s="1"/>
  <c r="AH393" i="1"/>
  <c r="AJ393" i="1"/>
  <c r="AK393" i="1"/>
  <c r="AG394" i="1"/>
  <c r="AV394" i="1" s="1"/>
  <c r="AH394" i="1"/>
  <c r="AJ394" i="1"/>
  <c r="AK394" i="1"/>
  <c r="AC395" i="1"/>
  <c r="AG396" i="1"/>
  <c r="AH396" i="1"/>
  <c r="AJ396" i="1"/>
  <c r="AK396" i="1"/>
  <c r="AG397" i="1"/>
  <c r="AJ397" i="1"/>
  <c r="AK397" i="1"/>
  <c r="AG398" i="1"/>
  <c r="AJ398" i="1"/>
  <c r="AK398" i="1"/>
  <c r="AG399" i="1"/>
  <c r="AV399" i="1" s="1"/>
  <c r="AJ399" i="1"/>
  <c r="AK399" i="1"/>
  <c r="AG400" i="1"/>
  <c r="AJ400" i="1"/>
  <c r="AK400" i="1"/>
  <c r="AG401" i="1"/>
  <c r="AU401" i="1" s="1"/>
  <c r="AJ401" i="1"/>
  <c r="AK401" i="1"/>
  <c r="AG402" i="1"/>
  <c r="AJ402" i="1"/>
  <c r="AK402" i="1"/>
  <c r="AG403" i="1"/>
  <c r="AJ403" i="1"/>
  <c r="AK403" i="1"/>
  <c r="AG404" i="1"/>
  <c r="AJ404" i="1"/>
  <c r="AK404" i="1"/>
  <c r="AG405" i="1"/>
  <c r="AU405" i="1" s="1"/>
  <c r="AH405" i="1"/>
  <c r="AJ405" i="1"/>
  <c r="AK405" i="1"/>
  <c r="AG406" i="1"/>
  <c r="AJ406" i="1"/>
  <c r="AK406" i="1"/>
  <c r="AG407" i="1"/>
  <c r="AU407" i="1" s="1"/>
  <c r="AJ407" i="1"/>
  <c r="AK407" i="1"/>
  <c r="AG408" i="1"/>
  <c r="AJ408" i="1"/>
  <c r="AK408" i="1"/>
  <c r="AG409" i="1"/>
  <c r="AH409" i="1"/>
  <c r="AJ409" i="1"/>
  <c r="AK409" i="1"/>
  <c r="AG410" i="1"/>
  <c r="AH410" i="1"/>
  <c r="AJ410" i="1"/>
  <c r="AK410" i="1"/>
  <c r="AG411" i="1"/>
  <c r="AU411" i="1" s="1"/>
  <c r="AH411" i="1"/>
  <c r="AJ411" i="1"/>
  <c r="AK411" i="1"/>
  <c r="AG412" i="1"/>
  <c r="AH412" i="1"/>
  <c r="AJ412" i="1"/>
  <c r="AK412" i="1"/>
  <c r="AG413" i="1"/>
  <c r="AH413" i="1"/>
  <c r="AJ413" i="1"/>
  <c r="AK413" i="1"/>
  <c r="AG414" i="1"/>
  <c r="AH414" i="1"/>
  <c r="AJ414" i="1"/>
  <c r="AK414" i="1"/>
  <c r="AG415" i="1"/>
  <c r="AJ415" i="1"/>
  <c r="AK415" i="1"/>
  <c r="AG416" i="1"/>
  <c r="AH416" i="1"/>
  <c r="AJ416" i="1"/>
  <c r="AK416" i="1"/>
  <c r="AG417" i="1"/>
  <c r="AJ417" i="1"/>
  <c r="AK417" i="1"/>
  <c r="AG418" i="1"/>
  <c r="AV418" i="1" s="1"/>
  <c r="AH418" i="1"/>
  <c r="AJ418" i="1"/>
  <c r="AK418" i="1"/>
  <c r="AG419" i="1"/>
  <c r="AH419" i="1"/>
  <c r="AJ419" i="1"/>
  <c r="AK419" i="1"/>
  <c r="AG420" i="1"/>
  <c r="AH420" i="1"/>
  <c r="AJ420" i="1"/>
  <c r="AK420" i="1"/>
  <c r="AG421" i="1"/>
  <c r="AH421" i="1"/>
  <c r="AJ421" i="1"/>
  <c r="AK421" i="1"/>
  <c r="AG422" i="1"/>
  <c r="AJ422" i="1"/>
  <c r="AK422" i="1"/>
  <c r="AG423" i="1"/>
  <c r="AU423" i="1" s="1"/>
  <c r="AH423" i="1"/>
  <c r="AJ423" i="1"/>
  <c r="AK423" i="1"/>
  <c r="AG424" i="1"/>
  <c r="AU424" i="1" s="1"/>
  <c r="AH424" i="1"/>
  <c r="AJ424" i="1"/>
  <c r="AK424" i="1"/>
  <c r="AG425" i="1"/>
  <c r="AH425" i="1"/>
  <c r="AJ425" i="1"/>
  <c r="AK425" i="1"/>
  <c r="AG426" i="1"/>
  <c r="AJ426" i="1"/>
  <c r="AK426" i="1"/>
  <c r="AG427" i="1"/>
  <c r="AU427" i="1" s="1"/>
  <c r="AH427" i="1"/>
  <c r="AJ427" i="1"/>
  <c r="AK427" i="1"/>
  <c r="AG428" i="1"/>
  <c r="AH428" i="1"/>
  <c r="AJ428" i="1"/>
  <c r="AK428" i="1"/>
  <c r="AG429" i="1"/>
  <c r="AV429" i="1" s="1"/>
  <c r="AJ429" i="1"/>
  <c r="AK429" i="1"/>
  <c r="AG430" i="1"/>
  <c r="AH430" i="1"/>
  <c r="AJ430" i="1"/>
  <c r="AK430" i="1"/>
  <c r="AG431" i="1"/>
  <c r="AV431" i="1" s="1"/>
  <c r="AH431" i="1"/>
  <c r="AJ431" i="1"/>
  <c r="AK431" i="1"/>
  <c r="AG432" i="1"/>
  <c r="AV432" i="1" s="1"/>
  <c r="AH432" i="1"/>
  <c r="AJ432" i="1"/>
  <c r="AK432" i="1"/>
  <c r="AG433" i="1"/>
  <c r="AH433" i="1"/>
  <c r="AJ433" i="1"/>
  <c r="AK433" i="1"/>
  <c r="AG434" i="1"/>
  <c r="AU434" i="1" s="1"/>
  <c r="AH434" i="1"/>
  <c r="AJ434" i="1"/>
  <c r="AK434" i="1"/>
  <c r="AG435" i="1"/>
  <c r="AU435" i="1" s="1"/>
  <c r="AH435" i="1"/>
  <c r="AJ435" i="1"/>
  <c r="AK435" i="1"/>
  <c r="AG436" i="1"/>
  <c r="AH436" i="1"/>
  <c r="AJ436" i="1"/>
  <c r="AK436" i="1"/>
  <c r="AG437" i="1"/>
  <c r="AH437" i="1"/>
  <c r="AJ437" i="1"/>
  <c r="AK437" i="1"/>
  <c r="AG438" i="1"/>
  <c r="AU438" i="1" s="1"/>
  <c r="AH438" i="1"/>
  <c r="AJ438" i="1"/>
  <c r="AK438" i="1"/>
  <c r="AG439" i="1"/>
  <c r="AH439" i="1"/>
  <c r="AJ439" i="1"/>
  <c r="AK439" i="1"/>
  <c r="AG440" i="1"/>
  <c r="AH440" i="1"/>
  <c r="AJ440" i="1"/>
  <c r="AK440" i="1"/>
  <c r="AG441" i="1"/>
  <c r="AH441" i="1"/>
  <c r="AJ441" i="1"/>
  <c r="AK441" i="1"/>
  <c r="AC442" i="1"/>
  <c r="AG443" i="1"/>
  <c r="AH443" i="1"/>
  <c r="AJ443" i="1"/>
  <c r="AK443" i="1"/>
  <c r="AG444" i="1"/>
  <c r="AV444" i="1" s="1"/>
  <c r="AH444" i="1"/>
  <c r="AJ444" i="1"/>
  <c r="AK444" i="1"/>
  <c r="AG445" i="1"/>
  <c r="AJ445" i="1"/>
  <c r="AK445" i="1"/>
  <c r="AG446" i="1"/>
  <c r="AU446" i="1" s="1"/>
  <c r="AJ446" i="1"/>
  <c r="AK446" i="1"/>
  <c r="AG447" i="1"/>
  <c r="AJ447" i="1"/>
  <c r="AK447" i="1"/>
  <c r="AG448" i="1"/>
  <c r="AJ448" i="1"/>
  <c r="AK448" i="1"/>
  <c r="AG449" i="1"/>
  <c r="AJ449" i="1"/>
  <c r="AK449" i="1"/>
  <c r="AG450" i="1"/>
  <c r="AJ450" i="1"/>
  <c r="AK450" i="1"/>
  <c r="AG451" i="1"/>
  <c r="AJ451" i="1"/>
  <c r="AK451" i="1"/>
  <c r="AG452" i="1"/>
  <c r="AJ452" i="1"/>
  <c r="AK452" i="1"/>
  <c r="AG453" i="1"/>
  <c r="AJ453" i="1"/>
  <c r="AK453" i="1"/>
  <c r="AG454" i="1"/>
  <c r="AV454" i="1" s="1"/>
  <c r="AH454" i="1"/>
  <c r="AJ454" i="1"/>
  <c r="AK454" i="1"/>
  <c r="AG455" i="1"/>
  <c r="AJ455" i="1"/>
  <c r="AK455" i="1"/>
  <c r="AG456" i="1"/>
  <c r="AJ456" i="1"/>
  <c r="AK456" i="1"/>
  <c r="AG457" i="1"/>
  <c r="AJ457" i="1"/>
  <c r="AK457" i="1"/>
  <c r="AG458" i="1"/>
  <c r="AU458" i="1" s="1"/>
  <c r="AH458" i="1"/>
  <c r="AJ458" i="1"/>
  <c r="AK458" i="1"/>
  <c r="AG459" i="1"/>
  <c r="AH459" i="1"/>
  <c r="AJ459" i="1"/>
  <c r="AK459" i="1"/>
  <c r="AG460" i="1"/>
  <c r="AU460" i="1" s="1"/>
  <c r="AH460" i="1"/>
  <c r="AJ460" i="1"/>
  <c r="AK460" i="1"/>
  <c r="AG461" i="1"/>
  <c r="AJ461" i="1"/>
  <c r="AK461" i="1"/>
  <c r="AG462" i="1"/>
  <c r="AJ462" i="1"/>
  <c r="AK462" i="1"/>
  <c r="AG463" i="1"/>
  <c r="AH463" i="1"/>
  <c r="AJ463" i="1"/>
  <c r="AK463" i="1"/>
  <c r="AG464" i="1"/>
  <c r="AH464" i="1"/>
  <c r="AJ464" i="1"/>
  <c r="AK464" i="1"/>
  <c r="AG465" i="1"/>
  <c r="AH465" i="1"/>
  <c r="AJ465" i="1"/>
  <c r="AK465" i="1"/>
  <c r="AG466" i="1"/>
  <c r="AV466" i="1" s="1"/>
  <c r="AH466" i="1"/>
  <c r="AJ466" i="1"/>
  <c r="AK466" i="1"/>
  <c r="AG467" i="1"/>
  <c r="AH467" i="1"/>
  <c r="AJ467" i="1"/>
  <c r="AK467" i="1"/>
  <c r="AG468" i="1"/>
  <c r="AH468" i="1"/>
  <c r="AJ468" i="1"/>
  <c r="AK468" i="1"/>
  <c r="AG471" i="1"/>
  <c r="AH471" i="1"/>
  <c r="AJ471" i="1"/>
  <c r="AK471" i="1"/>
  <c r="AG472" i="1"/>
  <c r="AJ472" i="1"/>
  <c r="AK472" i="1"/>
  <c r="AG473" i="1"/>
  <c r="AJ473" i="1"/>
  <c r="AK473" i="1"/>
  <c r="AG474" i="1"/>
  <c r="AH474" i="1"/>
  <c r="AJ474" i="1"/>
  <c r="AK474" i="1"/>
  <c r="AG475" i="1"/>
  <c r="AJ475" i="1"/>
  <c r="AK475" i="1"/>
  <c r="AG476" i="1"/>
  <c r="AV476" i="1" s="1"/>
  <c r="AH476" i="1"/>
  <c r="AJ476" i="1"/>
  <c r="AK476" i="1"/>
  <c r="AG477" i="1"/>
  <c r="AJ477" i="1"/>
  <c r="AK477" i="1"/>
  <c r="AG478" i="1"/>
  <c r="AJ478" i="1"/>
  <c r="AK478" i="1"/>
  <c r="AG479" i="1"/>
  <c r="AH479" i="1"/>
  <c r="AJ479" i="1"/>
  <c r="AK479" i="1"/>
  <c r="AG480" i="1"/>
  <c r="AJ480" i="1"/>
  <c r="AK480" i="1"/>
  <c r="AG481" i="1"/>
  <c r="AJ481" i="1"/>
  <c r="AK481" i="1"/>
  <c r="AG482" i="1"/>
  <c r="AV482" i="1" s="1"/>
  <c r="AJ482" i="1"/>
  <c r="AK482" i="1"/>
  <c r="AG483" i="1"/>
  <c r="AJ483" i="1"/>
  <c r="AK483" i="1"/>
  <c r="AG484" i="1"/>
  <c r="AJ484" i="1"/>
  <c r="AK484" i="1"/>
  <c r="AG485" i="1"/>
  <c r="AJ485" i="1"/>
  <c r="AK485" i="1"/>
  <c r="AG486" i="1"/>
  <c r="AU486" i="1" s="1"/>
  <c r="AJ486" i="1"/>
  <c r="AK486" i="1"/>
  <c r="AG487" i="1"/>
  <c r="AH487" i="1"/>
  <c r="AJ487" i="1"/>
  <c r="AK487" i="1"/>
  <c r="AG488" i="1"/>
  <c r="AJ488" i="1"/>
  <c r="AK488" i="1"/>
  <c r="AG489" i="1"/>
  <c r="AV489" i="1" s="1"/>
  <c r="AJ489" i="1"/>
  <c r="AK489" i="1"/>
  <c r="AG490" i="1"/>
  <c r="AV490" i="1" s="1"/>
  <c r="AH490" i="1"/>
  <c r="AJ490" i="1"/>
  <c r="AK490" i="1"/>
  <c r="AG491" i="1"/>
  <c r="AV491" i="1" s="1"/>
  <c r="AH491" i="1"/>
  <c r="AJ491" i="1"/>
  <c r="AK491" i="1"/>
  <c r="AG492" i="1"/>
  <c r="AJ492" i="1"/>
  <c r="AK492" i="1"/>
  <c r="AG493" i="1"/>
  <c r="AU493" i="1" s="1"/>
  <c r="AJ493" i="1"/>
  <c r="AK493" i="1"/>
  <c r="AG494" i="1"/>
  <c r="AU494" i="1" s="1"/>
  <c r="AJ494" i="1"/>
  <c r="AK494" i="1"/>
  <c r="AG495" i="1"/>
  <c r="AJ495" i="1"/>
  <c r="AK495" i="1"/>
  <c r="AC496" i="1"/>
  <c r="AG497" i="1"/>
  <c r="AH497" i="1"/>
  <c r="AJ497" i="1"/>
  <c r="AK497" i="1"/>
  <c r="AG498" i="1"/>
  <c r="AH498" i="1"/>
  <c r="AJ498" i="1"/>
  <c r="AK498" i="1"/>
  <c r="AG499" i="1"/>
  <c r="AJ499" i="1"/>
  <c r="AK499" i="1"/>
  <c r="AG500" i="1"/>
  <c r="AH500" i="1"/>
  <c r="AJ500" i="1"/>
  <c r="AK500" i="1"/>
  <c r="AG501" i="1"/>
  <c r="AJ501" i="1"/>
  <c r="AK501" i="1"/>
  <c r="AG502" i="1"/>
  <c r="AH502" i="1"/>
  <c r="AJ502" i="1"/>
  <c r="AK502" i="1"/>
  <c r="AG503" i="1"/>
  <c r="AJ503" i="1"/>
  <c r="AK503" i="1"/>
  <c r="AG504" i="1"/>
  <c r="AH504" i="1"/>
  <c r="AJ504" i="1"/>
  <c r="AK504" i="1"/>
  <c r="AG505" i="1"/>
  <c r="AJ505" i="1"/>
  <c r="AK505" i="1"/>
  <c r="AG506" i="1"/>
  <c r="AJ506" i="1"/>
  <c r="AK506" i="1"/>
  <c r="AG507" i="1"/>
  <c r="AJ507" i="1"/>
  <c r="AK507" i="1"/>
  <c r="AG508" i="1"/>
  <c r="AJ508" i="1"/>
  <c r="AK508" i="1"/>
  <c r="AG509" i="1"/>
  <c r="AJ509" i="1"/>
  <c r="AK509" i="1"/>
  <c r="AG510" i="1"/>
  <c r="AJ510" i="1"/>
  <c r="AK510" i="1"/>
  <c r="AG511" i="1"/>
  <c r="AU511" i="1" s="1"/>
  <c r="AJ511" i="1"/>
  <c r="AK511" i="1"/>
  <c r="AG512" i="1"/>
  <c r="AJ512" i="1"/>
  <c r="AK512" i="1"/>
  <c r="AG513" i="1"/>
  <c r="AH513" i="1"/>
  <c r="AJ513" i="1"/>
  <c r="AK513" i="1"/>
  <c r="AG514" i="1"/>
  <c r="AV514" i="1" s="1"/>
  <c r="AJ514" i="1"/>
  <c r="AK514" i="1"/>
  <c r="AG515" i="1"/>
  <c r="AV515" i="1" s="1"/>
  <c r="AH515" i="1"/>
  <c r="AJ515" i="1"/>
  <c r="AK515" i="1"/>
  <c r="AG516" i="1"/>
  <c r="AJ516" i="1"/>
  <c r="AK516" i="1"/>
  <c r="AG517" i="1"/>
  <c r="AV517" i="1" s="1"/>
  <c r="AJ517" i="1"/>
  <c r="AK517" i="1"/>
  <c r="AG518" i="1"/>
  <c r="AU518" i="1" s="1"/>
  <c r="AH518" i="1"/>
  <c r="AJ518" i="1"/>
  <c r="AK518" i="1"/>
  <c r="AG519" i="1"/>
  <c r="AH519" i="1"/>
  <c r="AJ519" i="1"/>
  <c r="AK519" i="1"/>
  <c r="AG520" i="1"/>
  <c r="AJ520" i="1"/>
  <c r="AK520" i="1"/>
  <c r="AG521" i="1"/>
  <c r="AJ521" i="1"/>
  <c r="AK521" i="1"/>
  <c r="AG522" i="1"/>
  <c r="AU522" i="1" s="1"/>
  <c r="AJ522" i="1"/>
  <c r="AK522" i="1"/>
  <c r="AG523" i="1"/>
  <c r="AH523" i="1"/>
  <c r="AJ523" i="1"/>
  <c r="AK523" i="1"/>
  <c r="AG524" i="1"/>
  <c r="AJ524" i="1"/>
  <c r="AK524" i="1"/>
  <c r="AG525" i="1"/>
  <c r="AV525" i="1" s="1"/>
  <c r="AH525" i="1"/>
  <c r="AJ525" i="1"/>
  <c r="AK525" i="1"/>
  <c r="AG526" i="1"/>
  <c r="AJ526" i="1"/>
  <c r="AK526" i="1"/>
  <c r="AG527" i="1"/>
  <c r="AJ527" i="1"/>
  <c r="AK527" i="1"/>
  <c r="AG530" i="1"/>
  <c r="AH530" i="1"/>
  <c r="AJ530" i="1"/>
  <c r="AK530" i="1"/>
  <c r="AC531" i="1"/>
  <c r="AG532" i="1"/>
  <c r="AH532" i="1"/>
  <c r="AJ532" i="1"/>
  <c r="AK532" i="1"/>
  <c r="AG533" i="1"/>
  <c r="AH533" i="1"/>
  <c r="AJ533" i="1"/>
  <c r="AK533" i="1"/>
  <c r="AG534" i="1"/>
  <c r="AJ534" i="1"/>
  <c r="AK534" i="1"/>
  <c r="AG535" i="1"/>
  <c r="AU535" i="1" s="1"/>
  <c r="AJ535" i="1"/>
  <c r="AK535" i="1"/>
  <c r="AG536" i="1"/>
  <c r="AJ536" i="1"/>
  <c r="AK536" i="1"/>
  <c r="AG537" i="1"/>
  <c r="AJ537" i="1"/>
  <c r="AK537" i="1"/>
  <c r="AG538" i="1"/>
  <c r="AJ538" i="1"/>
  <c r="AK538" i="1"/>
  <c r="AG539" i="1"/>
  <c r="AJ539" i="1"/>
  <c r="AK539" i="1"/>
  <c r="AG540" i="1"/>
  <c r="AJ540" i="1"/>
  <c r="AK540" i="1"/>
  <c r="AG541" i="1"/>
  <c r="AJ541" i="1"/>
  <c r="AK541" i="1"/>
  <c r="AG542" i="1"/>
  <c r="AJ542" i="1"/>
  <c r="AK542" i="1"/>
  <c r="AG543" i="1"/>
  <c r="AJ543" i="1"/>
  <c r="AK543" i="1"/>
  <c r="AG544" i="1"/>
  <c r="AJ544" i="1"/>
  <c r="AK544" i="1"/>
  <c r="AG545" i="1"/>
  <c r="AJ545" i="1"/>
  <c r="AK545" i="1"/>
  <c r="AG546" i="1"/>
  <c r="AH546" i="1"/>
  <c r="AJ546" i="1"/>
  <c r="AK546" i="1"/>
  <c r="AG547" i="1"/>
  <c r="AV547" i="1" s="1"/>
  <c r="AJ547" i="1"/>
  <c r="AK547" i="1"/>
  <c r="AG548" i="1"/>
  <c r="AJ548" i="1"/>
  <c r="AK548" i="1"/>
  <c r="AG549" i="1"/>
  <c r="AH549" i="1"/>
  <c r="AJ549" i="1"/>
  <c r="AK549" i="1"/>
  <c r="AG550" i="1"/>
  <c r="AH550" i="1"/>
  <c r="AJ550" i="1"/>
  <c r="AK550" i="1"/>
  <c r="AG551" i="1"/>
  <c r="AH551" i="1"/>
  <c r="AJ551" i="1"/>
  <c r="AK551" i="1"/>
  <c r="AG552" i="1"/>
  <c r="AJ552" i="1"/>
  <c r="AK552" i="1"/>
  <c r="AG553" i="1"/>
  <c r="AU553" i="1" s="1"/>
  <c r="AH553" i="1"/>
  <c r="AJ553" i="1"/>
  <c r="AK553" i="1"/>
  <c r="AG554" i="1"/>
  <c r="AJ554" i="1"/>
  <c r="AK554" i="1"/>
  <c r="AG555" i="1"/>
  <c r="AU555" i="1" s="1"/>
  <c r="AH555" i="1"/>
  <c r="AJ555" i="1"/>
  <c r="AK555" i="1"/>
  <c r="AG556" i="1"/>
  <c r="AU556" i="1" s="1"/>
  <c r="AH556" i="1"/>
  <c r="AJ556" i="1"/>
  <c r="AK556" i="1"/>
  <c r="AG557" i="1"/>
  <c r="AH557" i="1"/>
  <c r="AJ557" i="1"/>
  <c r="AK557" i="1"/>
  <c r="AG558" i="1"/>
  <c r="AH558" i="1"/>
  <c r="AJ558" i="1"/>
  <c r="AK558" i="1"/>
  <c r="AG559" i="1"/>
  <c r="AH559" i="1"/>
  <c r="AJ559" i="1"/>
  <c r="AK559" i="1"/>
  <c r="AG560" i="1"/>
  <c r="AU560" i="1" s="1"/>
  <c r="AJ560" i="1"/>
  <c r="AK560" i="1"/>
  <c r="AG561" i="1"/>
  <c r="AV561" i="1" s="1"/>
  <c r="AH561" i="1"/>
  <c r="AJ561" i="1"/>
  <c r="AK561" i="1"/>
  <c r="AG562" i="1"/>
  <c r="AU562" i="1" s="1"/>
  <c r="AJ562" i="1"/>
  <c r="AK562" i="1"/>
  <c r="AG563" i="1"/>
  <c r="AH563" i="1"/>
  <c r="AJ563" i="1"/>
  <c r="AK563" i="1"/>
  <c r="AG564" i="1"/>
  <c r="AH564" i="1"/>
  <c r="AJ564" i="1"/>
  <c r="AK564" i="1"/>
  <c r="AG565" i="1"/>
  <c r="AJ565" i="1"/>
  <c r="AK565" i="1"/>
  <c r="AG570" i="1"/>
  <c r="AH570" i="1"/>
  <c r="AJ570" i="1"/>
  <c r="AK570" i="1"/>
  <c r="AG571" i="1"/>
  <c r="AH571" i="1"/>
  <c r="AJ571" i="1"/>
  <c r="AK571" i="1"/>
  <c r="AG572" i="1"/>
  <c r="AH572" i="1"/>
  <c r="AJ572" i="1"/>
  <c r="AK572" i="1"/>
  <c r="AG573" i="1"/>
  <c r="AH573" i="1"/>
  <c r="AJ573" i="1"/>
  <c r="AK573" i="1"/>
  <c r="AC574" i="1"/>
  <c r="AG575" i="1"/>
  <c r="AH575" i="1"/>
  <c r="AJ575" i="1"/>
  <c r="AK575" i="1"/>
  <c r="AC576" i="1"/>
  <c r="AG577" i="1"/>
  <c r="AH577" i="1"/>
  <c r="AJ577" i="1"/>
  <c r="AK577" i="1"/>
  <c r="AG579" i="1"/>
  <c r="AJ579" i="1"/>
  <c r="AK579" i="1"/>
  <c r="AG580" i="1"/>
  <c r="AH580" i="1"/>
  <c r="AJ580" i="1"/>
  <c r="AK580" i="1"/>
  <c r="AG581" i="1"/>
  <c r="AH581" i="1"/>
  <c r="AJ581" i="1"/>
  <c r="AK581" i="1"/>
  <c r="AG582" i="1"/>
  <c r="AJ582" i="1"/>
  <c r="AK582" i="1"/>
  <c r="AG583" i="1"/>
  <c r="AJ583" i="1"/>
  <c r="AK583" i="1"/>
  <c r="AG584" i="1"/>
  <c r="AU584" i="1" s="1"/>
  <c r="AJ584" i="1"/>
  <c r="AK584" i="1"/>
  <c r="AG585" i="1"/>
  <c r="AJ585" i="1"/>
  <c r="AK585" i="1"/>
  <c r="AG586" i="1"/>
  <c r="AU586" i="1" s="1"/>
  <c r="AJ586" i="1"/>
  <c r="AK586" i="1"/>
  <c r="AG587" i="1"/>
  <c r="AV587" i="1" s="1"/>
  <c r="AH587" i="1"/>
  <c r="AJ587" i="1"/>
  <c r="AK587" i="1"/>
  <c r="AG588" i="1"/>
  <c r="AJ588" i="1"/>
  <c r="AK588" i="1"/>
  <c r="AG589" i="1"/>
  <c r="AH589" i="1"/>
  <c r="AJ589" i="1"/>
  <c r="AK589" i="1"/>
  <c r="AG590" i="1"/>
  <c r="AU590" i="1" s="1"/>
  <c r="AJ590" i="1"/>
  <c r="AK590" i="1"/>
  <c r="AG591" i="1"/>
  <c r="AJ591" i="1"/>
  <c r="AK591" i="1"/>
  <c r="AG592" i="1"/>
  <c r="AJ592" i="1"/>
  <c r="AK592" i="1"/>
  <c r="AG593" i="1"/>
  <c r="AH593" i="1"/>
  <c r="AJ593" i="1"/>
  <c r="AK593" i="1"/>
  <c r="AG594" i="1"/>
  <c r="AJ594" i="1"/>
  <c r="AK594" i="1"/>
  <c r="AG595" i="1"/>
  <c r="AH595" i="1"/>
  <c r="AJ595" i="1"/>
  <c r="AK595" i="1"/>
  <c r="AG596" i="1"/>
  <c r="AH596" i="1"/>
  <c r="AJ596" i="1"/>
  <c r="AK596" i="1"/>
  <c r="AG597" i="1"/>
  <c r="AH597" i="1"/>
  <c r="AJ597" i="1"/>
  <c r="AK597" i="1"/>
  <c r="AG598" i="1"/>
  <c r="AJ598" i="1"/>
  <c r="AK598" i="1"/>
  <c r="AG599" i="1"/>
  <c r="AU599" i="1" s="1"/>
  <c r="AJ599" i="1"/>
  <c r="AK599" i="1"/>
  <c r="AG600" i="1"/>
  <c r="AV600" i="1" s="1"/>
  <c r="AH600" i="1"/>
  <c r="AJ600" i="1"/>
  <c r="AK600" i="1"/>
  <c r="AG601" i="1"/>
  <c r="AH601" i="1"/>
  <c r="AJ601" i="1"/>
  <c r="AK601" i="1"/>
  <c r="AG602" i="1"/>
  <c r="AJ602" i="1"/>
  <c r="AK602" i="1"/>
  <c r="AG603" i="1"/>
  <c r="AJ603" i="1"/>
  <c r="AK603" i="1"/>
  <c r="AG604" i="1"/>
  <c r="AH604" i="1"/>
  <c r="AJ604" i="1"/>
  <c r="AK604" i="1"/>
  <c r="AG605" i="1"/>
  <c r="AU605" i="1" s="1"/>
  <c r="AH605" i="1"/>
  <c r="AJ605" i="1"/>
  <c r="AK605" i="1"/>
  <c r="AG606" i="1"/>
  <c r="AJ606" i="1"/>
  <c r="AK606" i="1"/>
  <c r="AG607" i="1"/>
  <c r="AJ607" i="1"/>
  <c r="AK607" i="1"/>
  <c r="AG608" i="1"/>
  <c r="AH608" i="1"/>
  <c r="AJ608" i="1"/>
  <c r="AK608" i="1"/>
  <c r="AG609" i="1"/>
  <c r="AH609" i="1"/>
  <c r="AJ609" i="1"/>
  <c r="AK609" i="1"/>
  <c r="AG610" i="1"/>
  <c r="AH610" i="1"/>
  <c r="AJ610" i="1"/>
  <c r="AK610" i="1"/>
  <c r="AG611" i="1"/>
  <c r="AH611" i="1"/>
  <c r="AJ611" i="1"/>
  <c r="AK611" i="1"/>
  <c r="AG612" i="1"/>
  <c r="AH612" i="1"/>
  <c r="AJ612" i="1"/>
  <c r="AK612" i="1"/>
  <c r="AC645" i="1"/>
  <c r="AG646" i="1"/>
  <c r="AH646" i="1"/>
  <c r="AJ646" i="1"/>
  <c r="AK646" i="1"/>
  <c r="AG647" i="1"/>
  <c r="AJ647" i="1"/>
  <c r="AK647" i="1"/>
  <c r="AG648" i="1"/>
  <c r="AJ648" i="1"/>
  <c r="AK648" i="1"/>
  <c r="AG649" i="1"/>
  <c r="AJ649" i="1"/>
  <c r="AK649" i="1"/>
  <c r="AG650" i="1"/>
  <c r="AJ650" i="1"/>
  <c r="AK650" i="1"/>
  <c r="AG651" i="1"/>
  <c r="AJ651" i="1"/>
  <c r="AK651" i="1"/>
  <c r="AG652" i="1"/>
  <c r="AJ652" i="1"/>
  <c r="AK652" i="1"/>
  <c r="AG653" i="1"/>
  <c r="AJ653" i="1"/>
  <c r="AK653" i="1"/>
  <c r="AG654" i="1"/>
  <c r="AJ654" i="1"/>
  <c r="AK654" i="1"/>
  <c r="AG655" i="1"/>
  <c r="AJ655" i="1"/>
  <c r="AK655" i="1"/>
  <c r="AG656" i="1"/>
  <c r="AU656" i="1" s="1"/>
  <c r="AH656" i="1"/>
  <c r="AJ656" i="1"/>
  <c r="AK656" i="1"/>
  <c r="AG657" i="1"/>
  <c r="AJ657" i="1"/>
  <c r="AK657" i="1"/>
  <c r="AG658" i="1"/>
  <c r="AH658" i="1"/>
  <c r="AJ658" i="1"/>
  <c r="AK658" i="1"/>
  <c r="AG659" i="1"/>
  <c r="AJ659" i="1"/>
  <c r="AK659" i="1"/>
  <c r="AG660" i="1"/>
  <c r="AJ660" i="1"/>
  <c r="AK660" i="1"/>
  <c r="AG661" i="1"/>
  <c r="AJ661" i="1"/>
  <c r="AK661" i="1"/>
  <c r="AG662" i="1"/>
  <c r="AJ662" i="1"/>
  <c r="AK662" i="1"/>
  <c r="AG663" i="1"/>
  <c r="AJ663" i="1"/>
  <c r="AK663" i="1"/>
  <c r="AG664" i="1"/>
  <c r="AJ664" i="1"/>
  <c r="AK664" i="1"/>
  <c r="AG665" i="1"/>
  <c r="AJ665" i="1"/>
  <c r="AK665" i="1"/>
  <c r="AG666" i="1"/>
  <c r="AJ666" i="1"/>
  <c r="AK666" i="1"/>
  <c r="AG667" i="1"/>
  <c r="AJ667" i="1"/>
  <c r="AK667" i="1"/>
  <c r="AG668" i="1"/>
  <c r="AJ668" i="1"/>
  <c r="AK668" i="1"/>
  <c r="AG670" i="1"/>
  <c r="AU670" i="1" s="1"/>
  <c r="AH670" i="1"/>
  <c r="AJ670" i="1"/>
  <c r="AK670" i="1"/>
  <c r="AG671" i="1"/>
  <c r="AU671" i="1" s="1"/>
  <c r="AH671" i="1"/>
  <c r="AJ671" i="1"/>
  <c r="AK671" i="1"/>
  <c r="AG672" i="1"/>
  <c r="AH672" i="1"/>
  <c r="AJ672" i="1"/>
  <c r="AK672" i="1"/>
  <c r="AG673" i="1"/>
  <c r="AU673" i="1" s="1"/>
  <c r="AH673" i="1"/>
  <c r="AJ673" i="1"/>
  <c r="AK673" i="1"/>
  <c r="AK21" i="1"/>
  <c r="AJ21" i="1"/>
  <c r="AH21" i="1"/>
  <c r="AG21" i="1"/>
  <c r="AC20" i="1"/>
  <c r="AK19" i="1"/>
  <c r="AJ19" i="1"/>
  <c r="AJ15" i="1" s="1"/>
  <c r="AH19" i="1"/>
  <c r="AG19" i="1"/>
  <c r="AV19" i="1" s="1"/>
  <c r="AT76" i="1"/>
  <c r="AY76" i="1" s="1"/>
  <c r="M57" i="7"/>
  <c r="K60" i="7"/>
  <c r="K59" i="7"/>
  <c r="K58" i="7"/>
  <c r="K57" i="7"/>
  <c r="K56" i="7"/>
  <c r="K55" i="7"/>
  <c r="I60" i="7"/>
  <c r="I59" i="7"/>
  <c r="I58" i="7"/>
  <c r="I57" i="7"/>
  <c r="I56" i="7"/>
  <c r="I55" i="7"/>
  <c r="G55" i="7"/>
  <c r="G61" i="7"/>
  <c r="G60" i="7"/>
  <c r="G59" i="7"/>
  <c r="G58" i="7"/>
  <c r="G57" i="7"/>
  <c r="G56" i="7"/>
  <c r="E57" i="7"/>
  <c r="E62" i="7"/>
  <c r="E61" i="7"/>
  <c r="E60" i="7"/>
  <c r="E59" i="7"/>
  <c r="E58" i="7"/>
  <c r="E56" i="7"/>
  <c r="E55" i="7"/>
  <c r="A45" i="7"/>
  <c r="A46" i="7"/>
  <c r="A44" i="7"/>
  <c r="A43" i="7"/>
  <c r="A39" i="7"/>
  <c r="A37" i="7"/>
  <c r="A38" i="7"/>
  <c r="A36" i="7"/>
  <c r="D34" i="10"/>
  <c r="D32" i="10"/>
  <c r="D29" i="10"/>
  <c r="M56" i="7"/>
  <c r="M55" i="7"/>
  <c r="I40" i="7"/>
  <c r="B9" i="10" s="1"/>
  <c r="D9" i="10" s="1"/>
  <c r="G40" i="7"/>
  <c r="B16" i="10"/>
  <c r="D16" i="10" s="1"/>
  <c r="F40" i="7"/>
  <c r="B15" i="10" s="1"/>
  <c r="D15" i="10" s="1"/>
  <c r="E40" i="7"/>
  <c r="B6" i="10"/>
  <c r="D6" i="10" s="1"/>
  <c r="D40" i="7"/>
  <c r="B5" i="10" s="1"/>
  <c r="D5" i="10" s="1"/>
  <c r="AD316" i="1"/>
  <c r="AD111" i="1"/>
  <c r="AF88" i="1"/>
  <c r="AY88" i="1" s="1"/>
  <c r="AF60" i="1"/>
  <c r="AL60" i="1" s="1"/>
  <c r="AD60" i="1"/>
  <c r="AF58" i="1"/>
  <c r="AY58" i="1" s="1"/>
  <c r="AD58" i="1"/>
  <c r="AF56" i="1"/>
  <c r="AO56" i="1" s="1"/>
  <c r="AD56" i="1"/>
  <c r="AY292" i="1"/>
  <c r="AF33" i="1"/>
  <c r="AN33" i="1" s="1"/>
  <c r="AD33" i="1"/>
  <c r="AF223" i="1"/>
  <c r="AD223" i="1"/>
  <c r="AD52" i="1"/>
  <c r="AF91" i="1"/>
  <c r="AY91" i="1" s="1"/>
  <c r="AT162" i="1"/>
  <c r="AY162" i="1" s="1"/>
  <c r="AD162" i="1"/>
  <c r="AF246" i="1"/>
  <c r="AT246" i="1" s="1"/>
  <c r="AY246" i="1" s="1"/>
  <c r="AD246" i="1"/>
  <c r="AD117" i="1"/>
  <c r="AF193" i="1"/>
  <c r="AM193" i="1" s="1"/>
  <c r="AD193" i="1"/>
  <c r="AD83" i="1"/>
  <c r="AF70" i="1"/>
  <c r="AD70" i="1"/>
  <c r="AN27" i="1"/>
  <c r="AO79" i="1"/>
  <c r="AN79" i="1"/>
  <c r="AT79" i="1"/>
  <c r="AY79" i="1" s="1"/>
  <c r="AM79" i="1"/>
  <c r="AO74" i="1"/>
  <c r="AM74" i="1"/>
  <c r="AD74" i="1"/>
  <c r="AT74" i="1"/>
  <c r="AY74" i="1" s="1"/>
  <c r="AN74" i="1"/>
  <c r="AD257" i="1"/>
  <c r="AF106" i="1"/>
  <c r="AO106" i="1" s="1"/>
  <c r="AD106" i="1"/>
  <c r="AF22" i="1"/>
  <c r="AF210" i="1"/>
  <c r="AL210" i="1" s="1"/>
  <c r="AD210" i="1"/>
  <c r="AD207" i="1"/>
  <c r="AF203" i="1"/>
  <c r="AD203" i="1"/>
  <c r="AF151" i="1"/>
  <c r="AT151" i="1" s="1"/>
  <c r="AY151" i="1" s="1"/>
  <c r="AD151" i="1"/>
  <c r="AD145" i="1"/>
  <c r="AF77" i="1"/>
  <c r="AF107" i="1"/>
  <c r="AY107" i="1" s="1"/>
  <c r="AD107" i="1"/>
  <c r="AF82" i="1"/>
  <c r="AF72" i="1"/>
  <c r="AN72" i="1" s="1"/>
  <c r="AD72" i="1"/>
  <c r="AF63" i="1"/>
  <c r="AN63" i="1" s="1"/>
  <c r="AD63" i="1"/>
  <c r="AF54" i="1"/>
  <c r="AD54" i="1"/>
  <c r="AF116" i="1"/>
  <c r="AT116" i="1" s="1"/>
  <c r="AY116" i="1" s="1"/>
  <c r="AD116" i="1"/>
  <c r="AF103" i="1"/>
  <c r="AT103" i="1" s="1"/>
  <c r="AD103" i="1"/>
  <c r="AF85" i="1"/>
  <c r="AN85" i="1" s="1"/>
  <c r="AF50" i="1"/>
  <c r="AY50" i="1" s="1"/>
  <c r="AD50" i="1"/>
  <c r="AD292" i="1"/>
  <c r="AM275" i="1"/>
  <c r="AF157" i="1"/>
  <c r="AD157" i="1"/>
  <c r="AD154" i="1"/>
  <c r="AF138" i="1"/>
  <c r="AL67" i="1"/>
  <c r="AM67" i="1"/>
  <c r="AO67" i="1"/>
  <c r="AT67" i="1"/>
  <c r="AY67" i="1" s="1"/>
  <c r="AN67" i="1"/>
  <c r="AD67" i="1"/>
  <c r="AF68" i="1"/>
  <c r="AD68" i="1"/>
  <c r="AN40" i="1"/>
  <c r="AM40" i="1"/>
  <c r="AD309" i="1"/>
  <c r="AF217" i="1"/>
  <c r="AL217" i="1" s="1"/>
  <c r="AD217" i="1"/>
  <c r="AF137" i="1"/>
  <c r="AF94" i="1"/>
  <c r="AD94" i="1"/>
  <c r="AF92" i="1"/>
  <c r="AL92" i="1" s="1"/>
  <c r="AF29" i="1"/>
  <c r="AN29" i="1" s="1"/>
  <c r="AD29" i="1"/>
  <c r="AF25" i="1"/>
  <c r="AM25" i="1" s="1"/>
  <c r="AD25" i="1"/>
  <c r="AF196" i="1"/>
  <c r="AD196" i="1"/>
  <c r="AF124" i="1"/>
  <c r="AO124" i="1" s="1"/>
  <c r="AD124" i="1"/>
  <c r="AF119" i="1"/>
  <c r="AD119" i="1"/>
  <c r="AD440" i="1"/>
  <c r="AD79" i="1"/>
  <c r="AF86" i="1"/>
  <c r="AD86" i="1"/>
  <c r="AD89" i="1"/>
  <c r="AF149" i="1"/>
  <c r="AO149" i="1" s="1"/>
  <c r="AD149" i="1"/>
  <c r="AL145" i="1"/>
  <c r="AD329" i="1"/>
  <c r="AD233" i="1"/>
  <c r="AO111" i="1"/>
  <c r="AL52" i="1"/>
  <c r="AY59" i="1"/>
  <c r="AN145" i="1"/>
  <c r="AO145" i="1"/>
  <c r="AT145" i="1"/>
  <c r="AY145" i="1"/>
  <c r="AY207" i="1"/>
  <c r="AT207" i="1"/>
  <c r="AF87" i="1" l="1"/>
  <c r="AY87" i="1" s="1"/>
  <c r="AD100" i="1"/>
  <c r="AN52" i="1"/>
  <c r="AL258" i="1"/>
  <c r="AD267" i="1"/>
  <c r="AD110" i="1"/>
  <c r="AM164" i="1"/>
  <c r="AD258" i="1"/>
  <c r="AD220" i="1"/>
  <c r="AF101" i="1"/>
  <c r="AT27" i="1"/>
  <c r="AY27" i="1" s="1"/>
  <c r="AD352" i="1"/>
  <c r="AD311" i="1"/>
  <c r="AD318" i="1"/>
  <c r="AS294" i="1"/>
  <c r="AD140" i="1"/>
  <c r="AF338" i="1"/>
  <c r="AO338" i="1" s="1"/>
  <c r="AY150" i="1"/>
  <c r="AY364" i="1"/>
  <c r="AF211" i="1"/>
  <c r="AM211" i="1" s="1"/>
  <c r="AN225" i="1"/>
  <c r="AU55" i="1"/>
  <c r="AV56" i="1"/>
  <c r="AO144" i="1"/>
  <c r="AN140" i="1"/>
  <c r="AQ324" i="1"/>
  <c r="AU198" i="1"/>
  <c r="AD35" i="1"/>
  <c r="AV28" i="1"/>
  <c r="AO40" i="1"/>
  <c r="AW40" i="1" s="1"/>
  <c r="AL164" i="1"/>
  <c r="AY140" i="1"/>
  <c r="AD59" i="1"/>
  <c r="AF241" i="1"/>
  <c r="AN241" i="1" s="1"/>
  <c r="AD142" i="1"/>
  <c r="AD40" i="1"/>
  <c r="AT40" i="1"/>
  <c r="AY40" i="1" s="1"/>
  <c r="AO54" i="1"/>
  <c r="AD185" i="1"/>
  <c r="AQ539" i="1"/>
  <c r="AO164" i="1"/>
  <c r="AF64" i="1"/>
  <c r="AT64" i="1" s="1"/>
  <c r="AY64" i="1" s="1"/>
  <c r="AD237" i="1"/>
  <c r="AU393" i="1"/>
  <c r="AU381" i="1"/>
  <c r="AM194" i="1"/>
  <c r="AD263" i="1"/>
  <c r="AD187" i="1"/>
  <c r="AD122" i="1"/>
  <c r="AD144" i="1"/>
  <c r="AP486" i="1"/>
  <c r="AD164" i="1"/>
  <c r="AT194" i="1"/>
  <c r="AY194" i="1" s="1"/>
  <c r="AD194" i="1"/>
  <c r="AR393" i="1"/>
  <c r="AD146" i="1"/>
  <c r="AD364" i="1"/>
  <c r="AL194" i="1"/>
  <c r="AM131" i="1"/>
  <c r="AT164" i="1"/>
  <c r="AY164" i="1" s="1"/>
  <c r="AP418" i="1"/>
  <c r="AL364" i="1"/>
  <c r="AL354" i="1"/>
  <c r="AD413" i="1"/>
  <c r="AD300" i="1"/>
  <c r="AM294" i="1"/>
  <c r="AF560" i="1"/>
  <c r="AY560" i="1" s="1"/>
  <c r="AR72" i="1"/>
  <c r="AF304" i="1"/>
  <c r="AT304" i="1" s="1"/>
  <c r="AR139" i="1"/>
  <c r="AT407" i="1"/>
  <c r="AD436" i="1"/>
  <c r="AN407" i="1"/>
  <c r="AO382" i="1"/>
  <c r="AF293" i="1"/>
  <c r="AO293" i="1" s="1"/>
  <c r="AD368" i="1"/>
  <c r="AL89" i="1"/>
  <c r="AT313" i="1"/>
  <c r="AF350" i="1"/>
  <c r="AN350" i="1" s="1"/>
  <c r="AD362" i="1"/>
  <c r="AV64" i="1"/>
  <c r="AD313" i="1"/>
  <c r="AD342" i="1"/>
  <c r="AD294" i="1"/>
  <c r="AD306" i="1"/>
  <c r="AF357" i="1"/>
  <c r="AY357" i="1" s="1"/>
  <c r="AR558" i="1"/>
  <c r="AD202" i="1"/>
  <c r="AF359" i="1"/>
  <c r="AM359" i="1" s="1"/>
  <c r="AD408" i="1"/>
  <c r="AV584" i="1"/>
  <c r="AF367" i="1"/>
  <c r="AN367" i="1" s="1"/>
  <c r="AV350" i="1"/>
  <c r="AO306" i="1"/>
  <c r="AD361" i="1"/>
  <c r="AD381" i="1"/>
  <c r="AF377" i="1"/>
  <c r="AN377" i="1" s="1"/>
  <c r="AV555" i="1"/>
  <c r="AD393" i="1"/>
  <c r="AD347" i="1"/>
  <c r="AU138" i="1"/>
  <c r="AN223" i="1"/>
  <c r="AN373" i="1"/>
  <c r="AY60" i="1"/>
  <c r="AD373" i="1"/>
  <c r="AU517" i="1"/>
  <c r="AP106" i="1"/>
  <c r="AU306" i="1"/>
  <c r="AV66" i="1"/>
  <c r="AF429" i="1"/>
  <c r="AY429" i="1" s="1"/>
  <c r="AD416" i="1"/>
  <c r="AD407" i="1"/>
  <c r="AF426" i="1"/>
  <c r="AM426" i="1" s="1"/>
  <c r="AL382" i="1"/>
  <c r="AO110" i="1"/>
  <c r="AN193" i="1"/>
  <c r="AT352" i="1"/>
  <c r="AM58" i="1"/>
  <c r="AF414" i="1"/>
  <c r="AM414" i="1" s="1"/>
  <c r="AS443" i="1"/>
  <c r="AF376" i="1"/>
  <c r="AO376" i="1" s="1"/>
  <c r="AV387" i="1"/>
  <c r="AU296" i="1"/>
  <c r="AU301" i="1"/>
  <c r="AN392" i="1"/>
  <c r="AF405" i="1"/>
  <c r="AO405" i="1" s="1"/>
  <c r="AQ192" i="1"/>
  <c r="AR332" i="1"/>
  <c r="AO407" i="1"/>
  <c r="AR103" i="1"/>
  <c r="AQ83" i="1"/>
  <c r="AQ237" i="1"/>
  <c r="AM92" i="1"/>
  <c r="AT382" i="1"/>
  <c r="AQ233" i="1"/>
  <c r="AS39" i="1"/>
  <c r="AV88" i="1"/>
  <c r="AR184" i="1"/>
  <c r="AP224" i="1"/>
  <c r="AV562" i="1"/>
  <c r="AU380" i="1"/>
  <c r="AR108" i="1"/>
  <c r="AL404" i="1"/>
  <c r="AO246" i="1"/>
  <c r="AD380" i="1"/>
  <c r="AD409" i="1"/>
  <c r="AO396" i="1"/>
  <c r="AD375" i="1"/>
  <c r="AQ303" i="1"/>
  <c r="AQ336" i="1"/>
  <c r="AV373" i="1"/>
  <c r="AV318" i="1"/>
  <c r="AF437" i="1"/>
  <c r="AM437" i="1" s="1"/>
  <c r="AF280" i="1"/>
  <c r="AL280" i="1" s="1"/>
  <c r="AT339" i="1"/>
  <c r="AY339" i="1" s="1"/>
  <c r="AF385" i="1"/>
  <c r="AO385" i="1" s="1"/>
  <c r="AD401" i="1"/>
  <c r="AD370" i="1"/>
  <c r="AS72" i="1"/>
  <c r="AR258" i="1"/>
  <c r="AQ311" i="1"/>
  <c r="AS355" i="1"/>
  <c r="AQ456" i="1"/>
  <c r="AS63" i="1"/>
  <c r="AU292" i="1"/>
  <c r="AD604" i="1"/>
  <c r="AF332" i="1"/>
  <c r="AY332" i="1" s="1"/>
  <c r="AV362" i="1"/>
  <c r="AN196" i="1"/>
  <c r="AV338" i="1"/>
  <c r="AR267" i="1"/>
  <c r="AO94" i="1"/>
  <c r="AD254" i="1"/>
  <c r="AD382" i="1"/>
  <c r="AV158" i="1"/>
  <c r="AR77" i="1"/>
  <c r="AL131" i="1"/>
  <c r="AS420" i="1"/>
  <c r="AT144" i="1"/>
  <c r="AO194" i="1"/>
  <c r="AD150" i="1"/>
  <c r="AD278" i="1"/>
  <c r="AD366" i="1"/>
  <c r="AD419" i="1"/>
  <c r="AF19" i="1"/>
  <c r="AY19" i="1" s="1"/>
  <c r="AM401" i="1"/>
  <c r="AT401" i="1"/>
  <c r="AM380" i="1"/>
  <c r="AN380" i="1"/>
  <c r="AN366" i="1"/>
  <c r="AL403" i="1"/>
  <c r="AD392" i="1"/>
  <c r="AV76" i="1"/>
  <c r="AM392" i="1"/>
  <c r="AT410" i="1"/>
  <c r="AN382" i="1"/>
  <c r="AR591" i="1"/>
  <c r="AL407" i="1"/>
  <c r="AM366" i="1"/>
  <c r="AY403" i="1"/>
  <c r="AN410" i="1"/>
  <c r="AT243" i="1"/>
  <c r="AY243" i="1" s="1"/>
  <c r="AF282" i="1"/>
  <c r="AY282" i="1" s="1"/>
  <c r="AD388" i="1"/>
  <c r="AD410" i="1"/>
  <c r="AR501" i="1"/>
  <c r="AD588" i="1"/>
  <c r="AF161" i="1"/>
  <c r="AL161" i="1" s="1"/>
  <c r="AF288" i="1"/>
  <c r="AY288" i="1" s="1"/>
  <c r="AF153" i="1"/>
  <c r="AN153" i="1" s="1"/>
  <c r="AO165" i="1"/>
  <c r="AS448" i="1"/>
  <c r="AD403" i="1"/>
  <c r="AU259" i="1"/>
  <c r="AM548" i="1"/>
  <c r="AN408" i="1"/>
  <c r="AO364" i="1"/>
  <c r="AT392" i="1"/>
  <c r="AY392" i="1" s="1"/>
  <c r="AL410" i="1"/>
  <c r="AD259" i="1"/>
  <c r="AD234" i="1"/>
  <c r="AQ427" i="1"/>
  <c r="AS648" i="1"/>
  <c r="AD363" i="1"/>
  <c r="AU143" i="1"/>
  <c r="AF208" i="1"/>
  <c r="AO208" i="1" s="1"/>
  <c r="AD310" i="1"/>
  <c r="AT326" i="1"/>
  <c r="AY326" i="1" s="1"/>
  <c r="AM326" i="1"/>
  <c r="AO339" i="1"/>
  <c r="AL237" i="1"/>
  <c r="AQ142" i="1"/>
  <c r="AU561" i="1"/>
  <c r="AD215" i="1"/>
  <c r="AL165" i="1"/>
  <c r="AO323" i="1"/>
  <c r="AD225" i="1"/>
  <c r="AD229" i="1"/>
  <c r="AD251" i="1"/>
  <c r="AF312" i="1"/>
  <c r="AM312" i="1" s="1"/>
  <c r="AP82" i="1"/>
  <c r="AF343" i="1"/>
  <c r="AL343" i="1" s="1"/>
  <c r="AF273" i="1"/>
  <c r="AL273" i="1" s="1"/>
  <c r="AR212" i="1"/>
  <c r="AS115" i="1"/>
  <c r="AD165" i="1"/>
  <c r="AS511" i="1"/>
  <c r="AD326" i="1"/>
  <c r="AD339" i="1"/>
  <c r="AD205" i="1"/>
  <c r="AM300" i="1"/>
  <c r="AD334" i="1"/>
  <c r="AN165" i="1"/>
  <c r="AV535" i="1"/>
  <c r="AV59" i="1"/>
  <c r="AU514" i="1"/>
  <c r="AD307" i="1"/>
  <c r="AD190" i="1"/>
  <c r="AO89" i="1"/>
  <c r="AL33" i="1"/>
  <c r="AT58" i="1"/>
  <c r="AF348" i="1"/>
  <c r="AY348" i="1" s="1"/>
  <c r="AD355" i="1"/>
  <c r="AD555" i="1"/>
  <c r="AR478" i="1"/>
  <c r="AQ534" i="1"/>
  <c r="AV671" i="1"/>
  <c r="AU392" i="1"/>
  <c r="AU124" i="1"/>
  <c r="AV353" i="1"/>
  <c r="AU45" i="1"/>
  <c r="AV673" i="1"/>
  <c r="AV333" i="1"/>
  <c r="AF286" i="1"/>
  <c r="AY286" i="1" s="1"/>
  <c r="AU71" i="1"/>
  <c r="AU237" i="1"/>
  <c r="AU322" i="1"/>
  <c r="AM308" i="1"/>
  <c r="AM269" i="1"/>
  <c r="AO226" i="1"/>
  <c r="AP359" i="1"/>
  <c r="AR359" i="1"/>
  <c r="AP347" i="1"/>
  <c r="AQ347" i="1"/>
  <c r="AP320" i="1"/>
  <c r="AS320" i="1"/>
  <c r="AP297" i="1"/>
  <c r="AQ297" i="1"/>
  <c r="AQ220" i="1"/>
  <c r="AR220" i="1"/>
  <c r="AR209" i="1"/>
  <c r="AQ209" i="1"/>
  <c r="AR188" i="1"/>
  <c r="AP188" i="1"/>
  <c r="AR153" i="1"/>
  <c r="AQ153" i="1"/>
  <c r="AQ149" i="1"/>
  <c r="AR149" i="1"/>
  <c r="AS143" i="1"/>
  <c r="AQ143" i="1"/>
  <c r="AQ124" i="1"/>
  <c r="AP124" i="1"/>
  <c r="AS120" i="1"/>
  <c r="AR120" i="1"/>
  <c r="AR116" i="1"/>
  <c r="AP116" i="1"/>
  <c r="AQ99" i="1"/>
  <c r="AR99" i="1"/>
  <c r="AQ68" i="1"/>
  <c r="AS68" i="1"/>
  <c r="AQ26" i="1"/>
  <c r="AS26" i="1"/>
  <c r="AR22" i="1"/>
  <c r="AS22" i="1"/>
  <c r="AP606" i="1"/>
  <c r="AR606" i="1"/>
  <c r="AP602" i="1"/>
  <c r="AQ602" i="1"/>
  <c r="AS586" i="1"/>
  <c r="AR586" i="1"/>
  <c r="AQ586" i="1"/>
  <c r="AP586" i="1"/>
  <c r="AR516" i="1"/>
  <c r="AP516" i="1"/>
  <c r="AS516" i="1"/>
  <c r="AP429" i="1"/>
  <c r="AR429" i="1"/>
  <c r="AR425" i="1"/>
  <c r="AQ425" i="1"/>
  <c r="AD473" i="1"/>
  <c r="AF473" i="1"/>
  <c r="AY473" i="1" s="1"/>
  <c r="AF468" i="1"/>
  <c r="AL468" i="1" s="1"/>
  <c r="AD468" i="1"/>
  <c r="AR602" i="1"/>
  <c r="AP73" i="1"/>
  <c r="AP547" i="1"/>
  <c r="AQ516" i="1"/>
  <c r="AU433" i="1"/>
  <c r="AV433" i="1"/>
  <c r="AV153" i="1"/>
  <c r="AU153" i="1"/>
  <c r="AP666" i="1"/>
  <c r="AQ666" i="1"/>
  <c r="AP494" i="1"/>
  <c r="AQ494" i="1"/>
  <c r="AS494" i="1"/>
  <c r="AQ606" i="1"/>
  <c r="AV560" i="1"/>
  <c r="AV605" i="1"/>
  <c r="AD589" i="1"/>
  <c r="AU651" i="1"/>
  <c r="AV651" i="1"/>
  <c r="AV646" i="1"/>
  <c r="AU646" i="1"/>
  <c r="AU579" i="1"/>
  <c r="AV579" i="1"/>
  <c r="AU577" i="1"/>
  <c r="AV577" i="1"/>
  <c r="AU548" i="1"/>
  <c r="AV548" i="1"/>
  <c r="AU543" i="1"/>
  <c r="AV543" i="1"/>
  <c r="AU539" i="1"/>
  <c r="AV539" i="1"/>
  <c r="AU509" i="1"/>
  <c r="AV509" i="1"/>
  <c r="AU505" i="1"/>
  <c r="AV505" i="1"/>
  <c r="AU389" i="1"/>
  <c r="AV389" i="1"/>
  <c r="AU376" i="1"/>
  <c r="AV376" i="1"/>
  <c r="AU343" i="1"/>
  <c r="AV343" i="1"/>
  <c r="AU342" i="1"/>
  <c r="AV342" i="1"/>
  <c r="AV339" i="1"/>
  <c r="AU339" i="1"/>
  <c r="AV236" i="1"/>
  <c r="AU236" i="1"/>
  <c r="AU235" i="1"/>
  <c r="AV235" i="1"/>
  <c r="AU159" i="1"/>
  <c r="AV159" i="1"/>
  <c r="AV123" i="1"/>
  <c r="AU123" i="1"/>
  <c r="AU121" i="1"/>
  <c r="AV121" i="1"/>
  <c r="AU51" i="1"/>
  <c r="AV51" i="1"/>
  <c r="AV566" i="1"/>
  <c r="AU566" i="1"/>
  <c r="AQ651" i="1"/>
  <c r="AR651" i="1"/>
  <c r="AQ598" i="1"/>
  <c r="AS598" i="1"/>
  <c r="AS582" i="1"/>
  <c r="AR582" i="1"/>
  <c r="AP582" i="1"/>
  <c r="AQ582" i="1"/>
  <c r="AS551" i="1"/>
  <c r="AQ551" i="1"/>
  <c r="AR530" i="1"/>
  <c r="AQ530" i="1"/>
  <c r="AS530" i="1"/>
  <c r="AR519" i="1"/>
  <c r="AQ519" i="1"/>
  <c r="AP519" i="1"/>
  <c r="AQ446" i="1"/>
  <c r="AR446" i="1"/>
  <c r="AV604" i="1"/>
  <c r="AU604" i="1"/>
  <c r="AU597" i="1"/>
  <c r="AV597" i="1"/>
  <c r="AV596" i="1"/>
  <c r="AU596" i="1"/>
  <c r="AU542" i="1"/>
  <c r="AV542" i="1"/>
  <c r="AU538" i="1"/>
  <c r="AV538" i="1"/>
  <c r="AU533" i="1"/>
  <c r="AV533" i="1"/>
  <c r="AU532" i="1"/>
  <c r="AV532" i="1"/>
  <c r="AU512" i="1"/>
  <c r="AV512" i="1"/>
  <c r="AU508" i="1"/>
  <c r="AV508" i="1"/>
  <c r="AV477" i="1"/>
  <c r="AU477" i="1"/>
  <c r="AV455" i="1"/>
  <c r="AU455" i="1"/>
  <c r="AU348" i="1"/>
  <c r="AV348" i="1"/>
  <c r="AU216" i="1"/>
  <c r="AV216" i="1"/>
  <c r="AS440" i="1"/>
  <c r="AP440" i="1"/>
  <c r="AO196" i="1"/>
  <c r="AQ440" i="1"/>
  <c r="AU191" i="1"/>
  <c r="AL233" i="1"/>
  <c r="AL124" i="1"/>
  <c r="AD569" i="1"/>
  <c r="AR494" i="1"/>
  <c r="AU50" i="1"/>
  <c r="AQ163" i="1"/>
  <c r="AU354" i="1"/>
  <c r="AP530" i="1"/>
  <c r="AQ535" i="1"/>
  <c r="AR551" i="1"/>
  <c r="AF533" i="1"/>
  <c r="AT533" i="1" s="1"/>
  <c r="AY533" i="1" s="1"/>
  <c r="AS519" i="1"/>
  <c r="AN202" i="1"/>
  <c r="AN364" i="1"/>
  <c r="AO300" i="1"/>
  <c r="AP51" i="1"/>
  <c r="AP43" i="1"/>
  <c r="AR192" i="1"/>
  <c r="AR233" i="1"/>
  <c r="AR294" i="1"/>
  <c r="AS307" i="1"/>
  <c r="AR320" i="1"/>
  <c r="AQ332" i="1"/>
  <c r="AS351" i="1"/>
  <c r="AS387" i="1"/>
  <c r="AR400" i="1"/>
  <c r="AR440" i="1"/>
  <c r="AQ580" i="1"/>
  <c r="AQ22" i="1"/>
  <c r="AQ39" i="1"/>
  <c r="AQ63" i="1"/>
  <c r="AV77" i="1"/>
  <c r="AU205" i="1"/>
  <c r="AP201" i="1"/>
  <c r="AP237" i="1"/>
  <c r="AR297" i="1"/>
  <c r="AR95" i="1"/>
  <c r="AR307" i="1"/>
  <c r="AR91" i="1"/>
  <c r="AQ91" i="1"/>
  <c r="AR143" i="1"/>
  <c r="AS153" i="1"/>
  <c r="AR347" i="1"/>
  <c r="AQ108" i="1"/>
  <c r="AS149" i="1"/>
  <c r="AP87" i="1"/>
  <c r="AR328" i="1"/>
  <c r="AQ135" i="1"/>
  <c r="AN401" i="1"/>
  <c r="AY401" i="1"/>
  <c r="AO380" i="1"/>
  <c r="AT190" i="1"/>
  <c r="AP55" i="1"/>
  <c r="AS315" i="1"/>
  <c r="AS328" i="1"/>
  <c r="AS341" i="1"/>
  <c r="AR355" i="1"/>
  <c r="AS103" i="1"/>
  <c r="AP99" i="1"/>
  <c r="AQ129" i="1"/>
  <c r="AR43" i="1"/>
  <c r="AR55" i="1"/>
  <c r="AR90" i="1"/>
  <c r="AQ162" i="1"/>
  <c r="AQ196" i="1"/>
  <c r="AQ213" i="1"/>
  <c r="AS250" i="1"/>
  <c r="AQ294" i="1"/>
  <c r="AS303" i="1"/>
  <c r="AQ307" i="1"/>
  <c r="AR315" i="1"/>
  <c r="AQ320" i="1"/>
  <c r="AQ328" i="1"/>
  <c r="AS336" i="1"/>
  <c r="AQ341" i="1"/>
  <c r="AR351" i="1"/>
  <c r="AQ355" i="1"/>
  <c r="AQ436" i="1"/>
  <c r="AP22" i="1"/>
  <c r="AP39" i="1"/>
  <c r="AP63" i="1"/>
  <c r="AV184" i="1"/>
  <c r="AQ55" i="1"/>
  <c r="AR237" i="1"/>
  <c r="AP205" i="1"/>
  <c r="AQ43" i="1"/>
  <c r="AP204" i="1"/>
  <c r="AP95" i="1"/>
  <c r="AQ103" i="1"/>
  <c r="AR324" i="1"/>
  <c r="AP573" i="1"/>
  <c r="AQ95" i="1"/>
  <c r="AS432" i="1"/>
  <c r="AP91" i="1"/>
  <c r="AP143" i="1"/>
  <c r="AS99" i="1"/>
  <c r="AP108" i="1"/>
  <c r="AF78" i="1"/>
  <c r="AN78" i="1" s="1"/>
  <c r="AS436" i="1"/>
  <c r="AQ432" i="1"/>
  <c r="AV32" i="1"/>
  <c r="AU140" i="1"/>
  <c r="AS220" i="1"/>
  <c r="AR124" i="1"/>
  <c r="AQ139" i="1"/>
  <c r="AS184" i="1"/>
  <c r="AL401" i="1"/>
  <c r="AL380" i="1"/>
  <c r="AY190" i="1"/>
  <c r="AT380" i="1"/>
  <c r="AY380" i="1" s="1"/>
  <c r="AT92" i="1"/>
  <c r="AY92" i="1" s="1"/>
  <c r="AO190" i="1"/>
  <c r="AT87" i="1"/>
  <c r="AT88" i="1"/>
  <c r="AF581" i="1"/>
  <c r="AN581" i="1" s="1"/>
  <c r="AP26" i="1"/>
  <c r="AP68" i="1"/>
  <c r="AP72" i="1"/>
  <c r="AR162" i="1"/>
  <c r="AR196" i="1"/>
  <c r="AS258" i="1"/>
  <c r="AS297" i="1"/>
  <c r="AR303" i="1"/>
  <c r="AQ315" i="1"/>
  <c r="AS324" i="1"/>
  <c r="AS332" i="1"/>
  <c r="AR336" i="1"/>
  <c r="AS347" i="1"/>
  <c r="AQ351" i="1"/>
  <c r="AS359" i="1"/>
  <c r="AQ391" i="1"/>
  <c r="AS415" i="1"/>
  <c r="AR436" i="1"/>
  <c r="AR544" i="1"/>
  <c r="AV203" i="1"/>
  <c r="AV458" i="1"/>
  <c r="AP184" i="1"/>
  <c r="AP220" i="1"/>
  <c r="AF593" i="1"/>
  <c r="AL593" i="1" s="1"/>
  <c r="AD535" i="1"/>
  <c r="AP153" i="1"/>
  <c r="AP149" i="1"/>
  <c r="AR341" i="1"/>
  <c r="AP233" i="1"/>
  <c r="AS540" i="1"/>
  <c r="AP200" i="1"/>
  <c r="AS196" i="1"/>
  <c r="AP192" i="1"/>
  <c r="AS162" i="1"/>
  <c r="AS139" i="1"/>
  <c r="AV72" i="1"/>
  <c r="AS124" i="1"/>
  <c r="AS135" i="1"/>
  <c r="AU465" i="1"/>
  <c r="AV465" i="1"/>
  <c r="AU308" i="1"/>
  <c r="AV308" i="1"/>
  <c r="AU293" i="1"/>
  <c r="AV293" i="1"/>
  <c r="AP510" i="1"/>
  <c r="AQ510" i="1"/>
  <c r="AR131" i="1"/>
  <c r="AS131" i="1"/>
  <c r="AS49" i="1"/>
  <c r="AQ287" i="1"/>
  <c r="AU115" i="1"/>
  <c r="AV57" i="1"/>
  <c r="AR274" i="1"/>
  <c r="AU100" i="1"/>
  <c r="AV424" i="1"/>
  <c r="AU73" i="1"/>
  <c r="AU568" i="1"/>
  <c r="AU112" i="1"/>
  <c r="AV273" i="1"/>
  <c r="AU273" i="1"/>
  <c r="AO263" i="1"/>
  <c r="AU36" i="1"/>
  <c r="AV36" i="1"/>
  <c r="AP583" i="1"/>
  <c r="AR583" i="1"/>
  <c r="AQ572" i="1"/>
  <c r="AP572" i="1"/>
  <c r="AS452" i="1"/>
  <c r="AQ452" i="1"/>
  <c r="AD448" i="1"/>
  <c r="AF448" i="1"/>
  <c r="AM448" i="1" s="1"/>
  <c r="AN403" i="1"/>
  <c r="AM403" i="1"/>
  <c r="AN263" i="1"/>
  <c r="AT33" i="1"/>
  <c r="AY33" i="1" s="1"/>
  <c r="AO352" i="1"/>
  <c r="AN342" i="1"/>
  <c r="AL352" i="1"/>
  <c r="AD665" i="1"/>
  <c r="AF670" i="1"/>
  <c r="AN670" i="1" s="1"/>
  <c r="AQ57" i="1"/>
  <c r="AR361" i="1"/>
  <c r="AQ389" i="1"/>
  <c r="AR560" i="1"/>
  <c r="AD518" i="1"/>
  <c r="AU525" i="1"/>
  <c r="AV225" i="1"/>
  <c r="AU370" i="1"/>
  <c r="AV569" i="1"/>
  <c r="AU135" i="1"/>
  <c r="AR312" i="1"/>
  <c r="AV382" i="1"/>
  <c r="AU25" i="1"/>
  <c r="AU357" i="1"/>
  <c r="AP293" i="1"/>
  <c r="AV151" i="1"/>
  <c r="AR365" i="1"/>
  <c r="AV211" i="1"/>
  <c r="AQ599" i="1"/>
  <c r="AV670" i="1"/>
  <c r="AV307" i="1"/>
  <c r="AU327" i="1"/>
  <c r="AU134" i="1"/>
  <c r="AO85" i="1"/>
  <c r="AM85" i="1"/>
  <c r="AO116" i="1"/>
  <c r="AL116" i="1"/>
  <c r="AU497" i="1"/>
  <c r="AV497" i="1"/>
  <c r="AV408" i="1"/>
  <c r="AU408" i="1"/>
  <c r="AV297" i="1"/>
  <c r="AU297" i="1"/>
  <c r="AU283" i="1"/>
  <c r="AV283" i="1"/>
  <c r="AV193" i="1"/>
  <c r="AU193" i="1"/>
  <c r="AU139" i="1"/>
  <c r="AV139" i="1"/>
  <c r="AU114" i="1"/>
  <c r="AV114" i="1"/>
  <c r="AV111" i="1"/>
  <c r="AU111" i="1"/>
  <c r="AV90" i="1"/>
  <c r="AU90" i="1"/>
  <c r="AU78" i="1"/>
  <c r="AV78" i="1"/>
  <c r="AU40" i="1"/>
  <c r="AV40" i="1"/>
  <c r="AF508" i="1"/>
  <c r="AO508" i="1" s="1"/>
  <c r="AD508" i="1"/>
  <c r="AS438" i="1"/>
  <c r="AV220" i="1"/>
  <c r="AU326" i="1"/>
  <c r="AV423" i="1"/>
  <c r="AN77" i="1"/>
  <c r="AT77" i="1"/>
  <c r="AY77" i="1" s="1"/>
  <c r="AV287" i="1"/>
  <c r="AR79" i="1"/>
  <c r="AV453" i="1"/>
  <c r="AU453" i="1"/>
  <c r="AU284" i="1"/>
  <c r="AV284" i="1"/>
  <c r="AU97" i="1"/>
  <c r="AV97" i="1"/>
  <c r="AU37" i="1"/>
  <c r="AV37" i="1"/>
  <c r="AQ579" i="1"/>
  <c r="AP579" i="1"/>
  <c r="AR433" i="1"/>
  <c r="AP433" i="1"/>
  <c r="AN116" i="1"/>
  <c r="AL263" i="1"/>
  <c r="AF612" i="1"/>
  <c r="AT612" i="1" s="1"/>
  <c r="AY612" i="1" s="1"/>
  <c r="AS70" i="1"/>
  <c r="AR656" i="1"/>
  <c r="AP74" i="1"/>
  <c r="AR269" i="1"/>
  <c r="AQ377" i="1"/>
  <c r="AQ405" i="1"/>
  <c r="AQ544" i="1"/>
  <c r="AQ564" i="1"/>
  <c r="AU490" i="1"/>
  <c r="AU587" i="1"/>
  <c r="AU61" i="1"/>
  <c r="AU52" i="1"/>
  <c r="AV42" i="1"/>
  <c r="AV41" i="1"/>
  <c r="AU116" i="1"/>
  <c r="AV204" i="1"/>
  <c r="AU399" i="1"/>
  <c r="AU29" i="1"/>
  <c r="AU89" i="1"/>
  <c r="AU429" i="1"/>
  <c r="AV207" i="1"/>
  <c r="AR398" i="1"/>
  <c r="AV206" i="1"/>
  <c r="AV62" i="1"/>
  <c r="AU519" i="1"/>
  <c r="AV519" i="1"/>
  <c r="AV513" i="1"/>
  <c r="AU513" i="1"/>
  <c r="AU488" i="1"/>
  <c r="AV488" i="1"/>
  <c r="AV447" i="1"/>
  <c r="AU447" i="1"/>
  <c r="AU420" i="1"/>
  <c r="AV420" i="1"/>
  <c r="AN93" i="1"/>
  <c r="AN87" i="1"/>
  <c r="AN68" i="1"/>
  <c r="AN352" i="1"/>
  <c r="AO401" i="1"/>
  <c r="AV407" i="1"/>
  <c r="AV390" i="1"/>
  <c r="AV278" i="1"/>
  <c r="AU394" i="1"/>
  <c r="AV324" i="1"/>
  <c r="AU323" i="1"/>
  <c r="AU142" i="1"/>
  <c r="AU60" i="1"/>
  <c r="AM602" i="1"/>
  <c r="AO154" i="1"/>
  <c r="AN154" i="1"/>
  <c r="AM553" i="1"/>
  <c r="AT553" i="1"/>
  <c r="AY553" i="1" s="1"/>
  <c r="AN553" i="1"/>
  <c r="AN234" i="1"/>
  <c r="AM234" i="1"/>
  <c r="AD672" i="1"/>
  <c r="AF672" i="1"/>
  <c r="AT672" i="1" s="1"/>
  <c r="AY672" i="1" s="1"/>
  <c r="AD666" i="1"/>
  <c r="AF666" i="1"/>
  <c r="AL666" i="1" s="1"/>
  <c r="AF647" i="1"/>
  <c r="AN647" i="1" s="1"/>
  <c r="AD647" i="1"/>
  <c r="AD584" i="1"/>
  <c r="AF584" i="1"/>
  <c r="AN584" i="1" s="1"/>
  <c r="AF568" i="1"/>
  <c r="AD568" i="1"/>
  <c r="AF543" i="1"/>
  <c r="AY543" i="1" s="1"/>
  <c r="AD543" i="1"/>
  <c r="AF507" i="1"/>
  <c r="AT507" i="1" s="1"/>
  <c r="AD507" i="1"/>
  <c r="AF482" i="1"/>
  <c r="AN482" i="1" s="1"/>
  <c r="AD482" i="1"/>
  <c r="AD553" i="1"/>
  <c r="AM185" i="1"/>
  <c r="AN185" i="1"/>
  <c r="AF523" i="1"/>
  <c r="AN523" i="1" s="1"/>
  <c r="AF610" i="1"/>
  <c r="AL610" i="1" s="1"/>
  <c r="AF655" i="1"/>
  <c r="AM655" i="1" s="1"/>
  <c r="AD662" i="1"/>
  <c r="AF651" i="1"/>
  <c r="AY651" i="1" s="1"/>
  <c r="AU510" i="1"/>
  <c r="AV510" i="1"/>
  <c r="AV484" i="1"/>
  <c r="AU484" i="1"/>
  <c r="AU314" i="1"/>
  <c r="AV314" i="1"/>
  <c r="AV310" i="1"/>
  <c r="AU310" i="1"/>
  <c r="AU309" i="1"/>
  <c r="AV309" i="1"/>
  <c r="AV294" i="1"/>
  <c r="AU294" i="1"/>
  <c r="AU288" i="1"/>
  <c r="AV288" i="1"/>
  <c r="AU280" i="1"/>
  <c r="AV280" i="1"/>
  <c r="AV272" i="1"/>
  <c r="AU272" i="1"/>
  <c r="AU246" i="1"/>
  <c r="AV246" i="1"/>
  <c r="AV202" i="1"/>
  <c r="AU202" i="1"/>
  <c r="AV201" i="1"/>
  <c r="AU201" i="1"/>
  <c r="AU199" i="1"/>
  <c r="AV199" i="1"/>
  <c r="AU119" i="1"/>
  <c r="AV119" i="1"/>
  <c r="AU107" i="1"/>
  <c r="AV107" i="1"/>
  <c r="AV102" i="1"/>
  <c r="AU102" i="1"/>
  <c r="AV93" i="1"/>
  <c r="AU93" i="1"/>
  <c r="AV74" i="1"/>
  <c r="AU74" i="1"/>
  <c r="AU68" i="1"/>
  <c r="AV68" i="1"/>
  <c r="AU63" i="1"/>
  <c r="AV63" i="1"/>
  <c r="AV53" i="1"/>
  <c r="AU53" i="1"/>
  <c r="AU35" i="1"/>
  <c r="AV35" i="1"/>
  <c r="AV34" i="1"/>
  <c r="AU34" i="1"/>
  <c r="AU30" i="1"/>
  <c r="AV30" i="1"/>
  <c r="AU27" i="1"/>
  <c r="AV27" i="1"/>
  <c r="AU23" i="1"/>
  <c r="AV23" i="1"/>
  <c r="AV22" i="1"/>
  <c r="AU22" i="1"/>
  <c r="AV212" i="1"/>
  <c r="AU212" i="1"/>
  <c r="AU210" i="1"/>
  <c r="AV210" i="1"/>
  <c r="AU209" i="1"/>
  <c r="AV209" i="1"/>
  <c r="AU208" i="1"/>
  <c r="AV208" i="1"/>
  <c r="AP673" i="1"/>
  <c r="AR673" i="1"/>
  <c r="AQ673" i="1"/>
  <c r="AS673" i="1"/>
  <c r="AP668" i="1"/>
  <c r="AR668" i="1"/>
  <c r="AS668" i="1"/>
  <c r="AP656" i="1"/>
  <c r="AQ656" i="1"/>
  <c r="AP652" i="1"/>
  <c r="AS652" i="1"/>
  <c r="AR652" i="1"/>
  <c r="AP648" i="1"/>
  <c r="AQ648" i="1"/>
  <c r="AQ611" i="1"/>
  <c r="AS611" i="1"/>
  <c r="AP607" i="1"/>
  <c r="AR607" i="1"/>
  <c r="AQ607" i="1"/>
  <c r="AQ603" i="1"/>
  <c r="AR603" i="1"/>
  <c r="AP591" i="1"/>
  <c r="AS591" i="1"/>
  <c r="AQ587" i="1"/>
  <c r="AP587" i="1"/>
  <c r="AP568" i="1"/>
  <c r="AQ568" i="1"/>
  <c r="AP556" i="1"/>
  <c r="AR556" i="1"/>
  <c r="AS556" i="1"/>
  <c r="AQ556" i="1"/>
  <c r="AP505" i="1"/>
  <c r="AS505" i="1"/>
  <c r="AR505" i="1"/>
  <c r="AP463" i="1"/>
  <c r="AR463" i="1"/>
  <c r="AS463" i="1"/>
  <c r="AR460" i="1"/>
  <c r="AQ460" i="1"/>
  <c r="AS460" i="1"/>
  <c r="AP456" i="1"/>
  <c r="AS456" i="1"/>
  <c r="AP450" i="1"/>
  <c r="AR450" i="1"/>
  <c r="AS450" i="1"/>
  <c r="AP446" i="1"/>
  <c r="AS446" i="1"/>
  <c r="AQ426" i="1"/>
  <c r="AR426" i="1"/>
  <c r="AS426" i="1"/>
  <c r="AP426" i="1"/>
  <c r="AS422" i="1"/>
  <c r="AR422" i="1"/>
  <c r="AP422" i="1"/>
  <c r="AQ422" i="1"/>
  <c r="AQ414" i="1"/>
  <c r="AP414" i="1"/>
  <c r="AS406" i="1"/>
  <c r="AR406" i="1"/>
  <c r="AR402" i="1"/>
  <c r="AS402" i="1"/>
  <c r="AP389" i="1"/>
  <c r="AS389" i="1"/>
  <c r="AS381" i="1"/>
  <c r="AP381" i="1"/>
  <c r="AQ381" i="1"/>
  <c r="AR381" i="1"/>
  <c r="AP377" i="1"/>
  <c r="AS377" i="1"/>
  <c r="AP373" i="1"/>
  <c r="AR373" i="1"/>
  <c r="AQ373" i="1"/>
  <c r="AS369" i="1"/>
  <c r="AQ369" i="1"/>
  <c r="AR369" i="1"/>
  <c r="AQ365" i="1"/>
  <c r="AS365" i="1"/>
  <c r="AQ290" i="1"/>
  <c r="AR290" i="1"/>
  <c r="AP290" i="1"/>
  <c r="AP283" i="1"/>
  <c r="AS283" i="1"/>
  <c r="AR283" i="1"/>
  <c r="AQ283" i="1"/>
  <c r="AP279" i="1"/>
  <c r="AQ279" i="1"/>
  <c r="AR279" i="1"/>
  <c r="AS279" i="1"/>
  <c r="AQ274" i="1"/>
  <c r="AP274" i="1"/>
  <c r="AS269" i="1"/>
  <c r="AQ269" i="1"/>
  <c r="AS164" i="1"/>
  <c r="AP164" i="1"/>
  <c r="AR137" i="1"/>
  <c r="AP137" i="1"/>
  <c r="AR114" i="1"/>
  <c r="AQ114" i="1"/>
  <c r="AP110" i="1"/>
  <c r="AR110" i="1"/>
  <c r="AF668" i="1"/>
  <c r="AN668" i="1" s="1"/>
  <c r="AD668" i="1"/>
  <c r="AL664" i="1"/>
  <c r="AN664" i="1"/>
  <c r="AM664" i="1"/>
  <c r="AF660" i="1"/>
  <c r="AN660" i="1" s="1"/>
  <c r="AD660" i="1"/>
  <c r="AD591" i="1"/>
  <c r="AF591" i="1"/>
  <c r="AT591" i="1" s="1"/>
  <c r="AD582" i="1"/>
  <c r="AF582" i="1"/>
  <c r="AM582" i="1" s="1"/>
  <c r="AF572" i="1"/>
  <c r="AL572" i="1" s="1"/>
  <c r="AD572" i="1"/>
  <c r="AD545" i="1"/>
  <c r="AF545" i="1"/>
  <c r="AN545" i="1" s="1"/>
  <c r="AD541" i="1"/>
  <c r="AF541" i="1"/>
  <c r="AT541" i="1" s="1"/>
  <c r="AY149" i="1"/>
  <c r="AO234" i="1"/>
  <c r="AD532" i="1"/>
  <c r="AF599" i="1"/>
  <c r="AL599" i="1" s="1"/>
  <c r="AL215" i="1"/>
  <c r="AN215" i="1"/>
  <c r="AD602" i="1"/>
  <c r="AV563" i="1"/>
  <c r="AU563" i="1"/>
  <c r="AV516" i="1"/>
  <c r="AU516" i="1"/>
  <c r="AV464" i="1"/>
  <c r="AU464" i="1"/>
  <c r="AV448" i="1"/>
  <c r="AU448" i="1"/>
  <c r="AU414" i="1"/>
  <c r="AV414" i="1"/>
  <c r="AU385" i="1"/>
  <c r="AV385" i="1"/>
  <c r="AU384" i="1"/>
  <c r="AV384" i="1"/>
  <c r="AV365" i="1"/>
  <c r="AU365" i="1"/>
  <c r="AV359" i="1"/>
  <c r="AU359" i="1"/>
  <c r="AV331" i="1"/>
  <c r="AU331" i="1"/>
  <c r="AT416" i="1"/>
  <c r="AY416" i="1" s="1"/>
  <c r="AV586" i="1"/>
  <c r="AF649" i="1"/>
  <c r="AT649" i="1" s="1"/>
  <c r="AD664" i="1"/>
  <c r="AF491" i="1"/>
  <c r="AN491" i="1" s="1"/>
  <c r="AU369" i="1"/>
  <c r="AU489" i="1"/>
  <c r="AV383" i="1"/>
  <c r="AT22" i="1"/>
  <c r="AY22" i="1" s="1"/>
  <c r="AN22" i="1"/>
  <c r="AO22" i="1"/>
  <c r="AD539" i="1"/>
  <c r="AT664" i="1"/>
  <c r="AY664" i="1" s="1"/>
  <c r="AO664" i="1"/>
  <c r="AV603" i="1"/>
  <c r="AU603" i="1"/>
  <c r="AU541" i="1"/>
  <c r="AV541" i="1"/>
  <c r="AU440" i="1"/>
  <c r="AV440" i="1"/>
  <c r="AU406" i="1"/>
  <c r="AV406" i="1"/>
  <c r="AV386" i="1"/>
  <c r="AU386" i="1"/>
  <c r="AV270" i="1"/>
  <c r="AU270" i="1"/>
  <c r="AU265" i="1"/>
  <c r="AV265" i="1"/>
  <c r="AV262" i="1"/>
  <c r="AU262" i="1"/>
  <c r="AV155" i="1"/>
  <c r="AU155" i="1"/>
  <c r="AV154" i="1"/>
  <c r="AU154" i="1"/>
  <c r="AU141" i="1"/>
  <c r="AV141" i="1"/>
  <c r="AU136" i="1"/>
  <c r="AV136" i="1"/>
  <c r="AV120" i="1"/>
  <c r="AU120" i="1"/>
  <c r="AU94" i="1"/>
  <c r="AV94" i="1"/>
  <c r="AU86" i="1"/>
  <c r="AV86" i="1"/>
  <c r="AV84" i="1"/>
  <c r="AU84" i="1"/>
  <c r="AD445" i="1"/>
  <c r="AF445" i="1"/>
  <c r="AY445" i="1" s="1"/>
  <c r="AN393" i="1"/>
  <c r="AO393" i="1"/>
  <c r="AF495" i="1"/>
  <c r="AM495" i="1" s="1"/>
  <c r="AD495" i="1"/>
  <c r="AM116" i="1"/>
  <c r="AO403" i="1"/>
  <c r="AM357" i="1"/>
  <c r="AQ236" i="1"/>
  <c r="AS236" i="1"/>
  <c r="AM323" i="1"/>
  <c r="AD323" i="1"/>
  <c r="AN588" i="1"/>
  <c r="AO485" i="1"/>
  <c r="AV590" i="1"/>
  <c r="AR471" i="1"/>
  <c r="AO609" i="1"/>
  <c r="AL609" i="1"/>
  <c r="AM609" i="1"/>
  <c r="AT609" i="1"/>
  <c r="AY609" i="1"/>
  <c r="AQ506" i="1"/>
  <c r="AS506" i="1"/>
  <c r="AQ600" i="1"/>
  <c r="AP600" i="1"/>
  <c r="AP588" i="1"/>
  <c r="AR588" i="1"/>
  <c r="AQ588" i="1"/>
  <c r="AP557" i="1"/>
  <c r="AQ557" i="1"/>
  <c r="AS545" i="1"/>
  <c r="AP545" i="1"/>
  <c r="AQ545" i="1"/>
  <c r="AS477" i="1"/>
  <c r="AR477" i="1"/>
  <c r="AQ477" i="1"/>
  <c r="AP477" i="1"/>
  <c r="AQ454" i="1"/>
  <c r="AS454" i="1"/>
  <c r="AP454" i="1"/>
  <c r="AR454" i="1"/>
  <c r="AR417" i="1"/>
  <c r="AP417" i="1"/>
  <c r="AS401" i="1"/>
  <c r="AQ401" i="1"/>
  <c r="AP397" i="1"/>
  <c r="AS397" i="1"/>
  <c r="AQ295" i="1"/>
  <c r="AR295" i="1"/>
  <c r="AS295" i="1"/>
  <c r="AP295" i="1"/>
  <c r="AR185" i="1"/>
  <c r="AP185" i="1"/>
  <c r="AS150" i="1"/>
  <c r="AQ150" i="1"/>
  <c r="AP144" i="1"/>
  <c r="AR144" i="1"/>
  <c r="AQ144" i="1"/>
  <c r="AP140" i="1"/>
  <c r="AQ140" i="1"/>
  <c r="AR140" i="1"/>
  <c r="AS140" i="1"/>
  <c r="AP136" i="1"/>
  <c r="AR136" i="1"/>
  <c r="AP130" i="1"/>
  <c r="AQ130" i="1"/>
  <c r="AR130" i="1"/>
  <c r="AS130" i="1"/>
  <c r="AQ125" i="1"/>
  <c r="AP125" i="1"/>
  <c r="AP121" i="1"/>
  <c r="AR121" i="1"/>
  <c r="AQ121" i="1"/>
  <c r="AS121" i="1"/>
  <c r="AP117" i="1"/>
  <c r="AS117" i="1"/>
  <c r="AP100" i="1"/>
  <c r="AQ100" i="1"/>
  <c r="AR100" i="1"/>
  <c r="AP96" i="1"/>
  <c r="AS96" i="1"/>
  <c r="AR92" i="1"/>
  <c r="AP92" i="1"/>
  <c r="AQ92" i="1"/>
  <c r="AP88" i="1"/>
  <c r="AQ88" i="1"/>
  <c r="AR88" i="1"/>
  <c r="AR84" i="1"/>
  <c r="AS84" i="1"/>
  <c r="AP84" i="1"/>
  <c r="AR78" i="1"/>
  <c r="AS78" i="1"/>
  <c r="AP78" i="1"/>
  <c r="AR64" i="1"/>
  <c r="AP64" i="1"/>
  <c r="AR60" i="1"/>
  <c r="AS60" i="1"/>
  <c r="AS45" i="1"/>
  <c r="AR45" i="1"/>
  <c r="AQ45" i="1"/>
  <c r="AP45" i="1"/>
  <c r="AR31" i="1"/>
  <c r="AQ31" i="1"/>
  <c r="AS23" i="1"/>
  <c r="AQ23" i="1"/>
  <c r="AP23" i="1"/>
  <c r="AD577" i="1"/>
  <c r="AF577" i="1"/>
  <c r="AT577" i="1" s="1"/>
  <c r="AF559" i="1"/>
  <c r="AL559" i="1" s="1"/>
  <c r="AD559" i="1"/>
  <c r="AF51" i="1"/>
  <c r="AL51" i="1" s="1"/>
  <c r="AD51" i="1"/>
  <c r="AS88" i="1"/>
  <c r="AQ117" i="1"/>
  <c r="AQ409" i="1"/>
  <c r="AS553" i="1"/>
  <c r="AO555" i="1"/>
  <c r="AF330" i="1"/>
  <c r="AM330" i="1" s="1"/>
  <c r="AM413" i="1"/>
  <c r="AT413" i="1"/>
  <c r="AY413" i="1" s="1"/>
  <c r="AD571" i="1"/>
  <c r="AD609" i="1"/>
  <c r="AD476" i="1"/>
  <c r="AS485" i="1"/>
  <c r="AS64" i="1"/>
  <c r="AP154" i="1"/>
  <c r="AD327" i="1"/>
  <c r="AQ561" i="1"/>
  <c r="AR23" i="1"/>
  <c r="AR96" i="1"/>
  <c r="AQ612" i="1"/>
  <c r="AR612" i="1"/>
  <c r="AR608" i="1"/>
  <c r="AP608" i="1"/>
  <c r="AS592" i="1"/>
  <c r="AQ592" i="1"/>
  <c r="AR584" i="1"/>
  <c r="AS584" i="1"/>
  <c r="AP584" i="1"/>
  <c r="AS569" i="1"/>
  <c r="AQ569" i="1"/>
  <c r="AP569" i="1"/>
  <c r="AR569" i="1"/>
  <c r="AS549" i="1"/>
  <c r="AQ549" i="1"/>
  <c r="AQ541" i="1"/>
  <c r="AR541" i="1"/>
  <c r="AP537" i="1"/>
  <c r="AR537" i="1"/>
  <c r="AQ524" i="1"/>
  <c r="AP524" i="1"/>
  <c r="AP517" i="1"/>
  <c r="AR517" i="1"/>
  <c r="AP514" i="1"/>
  <c r="AQ514" i="1"/>
  <c r="AP502" i="1"/>
  <c r="AQ502" i="1"/>
  <c r="AQ498" i="1"/>
  <c r="AS498" i="1"/>
  <c r="AR498" i="1"/>
  <c r="AP498" i="1"/>
  <c r="AP489" i="1"/>
  <c r="AS489" i="1"/>
  <c r="AQ489" i="1"/>
  <c r="AR489" i="1"/>
  <c r="AS481" i="1"/>
  <c r="AR481" i="1"/>
  <c r="AP481" i="1"/>
  <c r="AS473" i="1"/>
  <c r="AP473" i="1"/>
  <c r="AQ473" i="1"/>
  <c r="AS465" i="1"/>
  <c r="AP465" i="1"/>
  <c r="AS462" i="1"/>
  <c r="AP462" i="1"/>
  <c r="AS459" i="1"/>
  <c r="AR459" i="1"/>
  <c r="AP459" i="1"/>
  <c r="AR251" i="1"/>
  <c r="AP251" i="1"/>
  <c r="AR189" i="1"/>
  <c r="AQ189" i="1"/>
  <c r="AP189" i="1"/>
  <c r="AP158" i="1"/>
  <c r="AS158" i="1"/>
  <c r="AR158" i="1"/>
  <c r="AD595" i="1"/>
  <c r="AF595" i="1"/>
  <c r="AO595" i="1" s="1"/>
  <c r="AL571" i="1"/>
  <c r="AO571" i="1"/>
  <c r="AN571" i="1"/>
  <c r="AF547" i="1"/>
  <c r="AM547" i="1" s="1"/>
  <c r="AD547" i="1"/>
  <c r="AD428" i="1"/>
  <c r="AF428" i="1"/>
  <c r="AT428" i="1" s="1"/>
  <c r="AY428" i="1" s="1"/>
  <c r="AD265" i="1"/>
  <c r="AF265" i="1"/>
  <c r="AL265" i="1" s="1"/>
  <c r="AM571" i="1"/>
  <c r="AF356" i="1"/>
  <c r="AM356" i="1" s="1"/>
  <c r="AF501" i="1"/>
  <c r="AS100" i="1"/>
  <c r="AQ136" i="1"/>
  <c r="AQ158" i="1"/>
  <c r="AR596" i="1"/>
  <c r="AQ64" i="1"/>
  <c r="AN119" i="1"/>
  <c r="AT119" i="1"/>
  <c r="AF510" i="1"/>
  <c r="AN510" i="1" s="1"/>
  <c r="AQ69" i="1"/>
  <c r="AQ481" i="1"/>
  <c r="AN54" i="1"/>
  <c r="AQ84" i="1"/>
  <c r="AR485" i="1"/>
  <c r="AS92" i="1"/>
  <c r="AS113" i="1"/>
  <c r="AS125" i="1"/>
  <c r="AS144" i="1"/>
  <c r="AR421" i="1"/>
  <c r="AQ485" i="1"/>
  <c r="AQ584" i="1"/>
  <c r="AM86" i="1"/>
  <c r="AT86" i="1"/>
  <c r="AY86" i="1" s="1"/>
  <c r="AS189" i="1"/>
  <c r="AU285" i="1"/>
  <c r="AV285" i="1"/>
  <c r="AV145" i="1"/>
  <c r="AU145" i="1"/>
  <c r="AV128" i="1"/>
  <c r="AU128" i="1"/>
  <c r="AU85" i="1"/>
  <c r="AV85" i="1"/>
  <c r="AU397" i="1"/>
  <c r="AV397" i="1"/>
  <c r="AU332" i="1"/>
  <c r="AV332" i="1"/>
  <c r="AV304" i="1"/>
  <c r="AU304" i="1"/>
  <c r="AV215" i="1"/>
  <c r="AU215" i="1"/>
  <c r="AO33" i="1"/>
  <c r="AM416" i="1"/>
  <c r="AO58" i="1"/>
  <c r="AV405" i="1"/>
  <c r="AU161" i="1"/>
  <c r="AV264" i="1"/>
  <c r="AU432" i="1"/>
  <c r="AV163" i="1"/>
  <c r="AU165" i="1"/>
  <c r="AV401" i="1"/>
  <c r="AV315" i="1"/>
  <c r="AV553" i="1"/>
  <c r="AV320" i="1"/>
  <c r="AV289" i="1"/>
  <c r="AV438" i="1"/>
  <c r="AV511" i="1"/>
  <c r="AV460" i="1"/>
  <c r="AU269" i="1"/>
  <c r="AU606" i="1"/>
  <c r="AV606" i="1"/>
  <c r="AV534" i="1"/>
  <c r="AU534" i="1"/>
  <c r="AU459" i="1"/>
  <c r="AV459" i="1"/>
  <c r="AV436" i="1"/>
  <c r="AU436" i="1"/>
  <c r="AU396" i="1"/>
  <c r="AV396" i="1"/>
  <c r="AM33" i="1"/>
  <c r="AN58" i="1"/>
  <c r="AV261" i="1"/>
  <c r="AV434" i="1"/>
  <c r="AU491" i="1"/>
  <c r="AU360" i="1"/>
  <c r="AV162" i="1"/>
  <c r="AU431" i="1"/>
  <c r="AV316" i="1"/>
  <c r="AV435" i="1"/>
  <c r="AU186" i="1"/>
  <c r="AV217" i="1"/>
  <c r="AU372" i="1"/>
  <c r="AU311" i="1"/>
  <c r="AW19" i="1"/>
  <c r="AO665" i="1"/>
  <c r="AU476" i="1"/>
  <c r="AV493" i="1"/>
  <c r="AV486" i="1"/>
  <c r="AU454" i="1"/>
  <c r="AU19" i="1"/>
  <c r="AU466" i="1"/>
  <c r="AV346" i="1"/>
  <c r="AU444" i="1"/>
  <c r="AM569" i="1"/>
  <c r="AO569" i="1"/>
  <c r="AL569" i="1"/>
  <c r="AD661" i="1"/>
  <c r="AF661" i="1"/>
  <c r="AN661" i="1" s="1"/>
  <c r="AD600" i="1"/>
  <c r="AF600" i="1"/>
  <c r="AT600" i="1" s="1"/>
  <c r="AY600" i="1" s="1"/>
  <c r="AD552" i="1"/>
  <c r="AF552" i="1"/>
  <c r="AY552" i="1" s="1"/>
  <c r="AF542" i="1"/>
  <c r="AD542" i="1"/>
  <c r="AF467" i="1"/>
  <c r="AM467" i="1" s="1"/>
  <c r="AD467" i="1"/>
  <c r="AL457" i="1"/>
  <c r="AY457" i="1"/>
  <c r="AD418" i="1"/>
  <c r="AF418" i="1"/>
  <c r="AD400" i="1"/>
  <c r="AF400" i="1"/>
  <c r="AT400" i="1" s="1"/>
  <c r="AD351" i="1"/>
  <c r="AF351" i="1"/>
  <c r="AO351" i="1" s="1"/>
  <c r="AF340" i="1"/>
  <c r="AD340" i="1"/>
  <c r="AF321" i="1"/>
  <c r="AM321" i="1" s="1"/>
  <c r="AD321" i="1"/>
  <c r="AL308" i="1"/>
  <c r="AN308" i="1"/>
  <c r="AF261" i="1"/>
  <c r="AD261" i="1"/>
  <c r="AL231" i="1"/>
  <c r="AO231" i="1"/>
  <c r="AT231" i="1"/>
  <c r="AY231" i="1" s="1"/>
  <c r="AO136" i="1"/>
  <c r="AM136" i="1"/>
  <c r="AL136" i="1"/>
  <c r="AF108" i="1"/>
  <c r="AD108" i="1"/>
  <c r="AD95" i="1"/>
  <c r="AF95" i="1"/>
  <c r="AY95" i="1" s="1"/>
  <c r="AD71" i="1"/>
  <c r="AF71" i="1"/>
  <c r="AL71" i="1" s="1"/>
  <c r="AD49" i="1"/>
  <c r="AF49" i="1"/>
  <c r="AM49" i="1" s="1"/>
  <c r="AO87" i="1"/>
  <c r="AN231" i="1"/>
  <c r="AF390" i="1"/>
  <c r="AD587" i="1"/>
  <c r="AF84" i="1"/>
  <c r="AO84" i="1" s="1"/>
  <c r="AS671" i="1"/>
  <c r="AP671" i="1"/>
  <c r="AQ671" i="1"/>
  <c r="AR662" i="1"/>
  <c r="AP662" i="1"/>
  <c r="AP538" i="1"/>
  <c r="AR538" i="1"/>
  <c r="AS538" i="1"/>
  <c r="AR507" i="1"/>
  <c r="AP507" i="1"/>
  <c r="AQ507" i="1"/>
  <c r="AS507" i="1"/>
  <c r="AP499" i="1"/>
  <c r="AQ499" i="1"/>
  <c r="AS444" i="1"/>
  <c r="AR444" i="1"/>
  <c r="AQ444" i="1"/>
  <c r="AP431" i="1"/>
  <c r="AQ431" i="1"/>
  <c r="AR431" i="1"/>
  <c r="AR411" i="1"/>
  <c r="AQ411" i="1"/>
  <c r="AP411" i="1"/>
  <c r="AS411" i="1"/>
  <c r="AP399" i="1"/>
  <c r="AS399" i="1"/>
  <c r="AQ399" i="1"/>
  <c r="AR399" i="1"/>
  <c r="AP370" i="1"/>
  <c r="AR370" i="1"/>
  <c r="AQ370" i="1"/>
  <c r="AS284" i="1"/>
  <c r="AR284" i="1"/>
  <c r="AP262" i="1"/>
  <c r="AS262" i="1"/>
  <c r="AQ262" i="1"/>
  <c r="AR262" i="1"/>
  <c r="AP253" i="1"/>
  <c r="AS253" i="1"/>
  <c r="AR253" i="1"/>
  <c r="AQ253" i="1"/>
  <c r="AQ240" i="1"/>
  <c r="AR240" i="1"/>
  <c r="AP240" i="1"/>
  <c r="AS240" i="1"/>
  <c r="AR232" i="1"/>
  <c r="AS232" i="1"/>
  <c r="AP217" i="1"/>
  <c r="AS217" i="1"/>
  <c r="AQ217" i="1"/>
  <c r="AR217" i="1"/>
  <c r="AS208" i="1"/>
  <c r="AQ208" i="1"/>
  <c r="AS195" i="1"/>
  <c r="AQ195" i="1"/>
  <c r="AP195" i="1"/>
  <c r="AQ161" i="1"/>
  <c r="AS161" i="1"/>
  <c r="AR161" i="1"/>
  <c r="AS152" i="1"/>
  <c r="AQ152" i="1"/>
  <c r="AS146" i="1"/>
  <c r="AR146" i="1"/>
  <c r="AQ146" i="1"/>
  <c r="AQ138" i="1"/>
  <c r="AR138" i="1"/>
  <c r="AP138" i="1"/>
  <c r="AP128" i="1"/>
  <c r="AR128" i="1"/>
  <c r="AQ119" i="1"/>
  <c r="AS119" i="1"/>
  <c r="AS86" i="1"/>
  <c r="AR86" i="1"/>
  <c r="AQ86" i="1"/>
  <c r="AQ76" i="1"/>
  <c r="AS76" i="1"/>
  <c r="AS67" i="1"/>
  <c r="AQ67" i="1"/>
  <c r="AR67" i="1"/>
  <c r="AS58" i="1"/>
  <c r="AP58" i="1"/>
  <c r="AS54" i="1"/>
  <c r="AQ54" i="1"/>
  <c r="AR54" i="1"/>
  <c r="AP54" i="1"/>
  <c r="AS37" i="1"/>
  <c r="AR37" i="1"/>
  <c r="AR25" i="1"/>
  <c r="AP25" i="1"/>
  <c r="AQ25" i="1"/>
  <c r="AF605" i="1"/>
  <c r="AL605" i="1" s="1"/>
  <c r="AD605" i="1"/>
  <c r="AF557" i="1"/>
  <c r="AO557" i="1" s="1"/>
  <c r="AD557" i="1"/>
  <c r="AF466" i="1"/>
  <c r="AT466" i="1" s="1"/>
  <c r="AD466" i="1"/>
  <c r="AD558" i="1"/>
  <c r="AF558" i="1"/>
  <c r="AN558" i="1" s="1"/>
  <c r="AF540" i="1"/>
  <c r="AO540" i="1" s="1"/>
  <c r="AD540" i="1"/>
  <c r="AF454" i="1"/>
  <c r="AM454" i="1" s="1"/>
  <c r="AD454" i="1"/>
  <c r="AD402" i="1"/>
  <c r="AF402" i="1"/>
  <c r="AT402" i="1" s="1"/>
  <c r="AF297" i="1"/>
  <c r="AY297" i="1" s="1"/>
  <c r="AD297" i="1"/>
  <c r="AT269" i="1"/>
  <c r="AL269" i="1"/>
  <c r="AF256" i="1"/>
  <c r="AY256" i="1" s="1"/>
  <c r="AD256" i="1"/>
  <c r="AF114" i="1"/>
  <c r="AD114" i="1"/>
  <c r="AF105" i="1"/>
  <c r="AO105" i="1" s="1"/>
  <c r="AD105" i="1"/>
  <c r="AF90" i="1"/>
  <c r="AD90" i="1"/>
  <c r="AF62" i="1"/>
  <c r="AO62" i="1" s="1"/>
  <c r="AD62" i="1"/>
  <c r="AD55" i="1"/>
  <c r="AF55" i="1"/>
  <c r="AT368" i="1"/>
  <c r="AY368" i="1" s="1"/>
  <c r="AM119" i="1"/>
  <c r="AF500" i="1"/>
  <c r="AN500" i="1" s="1"/>
  <c r="AD457" i="1"/>
  <c r="AD226" i="1"/>
  <c r="AO215" i="1"/>
  <c r="AM215" i="1"/>
  <c r="AF346" i="1"/>
  <c r="AT346" i="1" s="1"/>
  <c r="AY346" i="1" s="1"/>
  <c r="AD93" i="1"/>
  <c r="AQ658" i="1"/>
  <c r="AR658" i="1"/>
  <c r="AS650" i="1"/>
  <c r="AR650" i="1"/>
  <c r="AP650" i="1"/>
  <c r="AP503" i="1"/>
  <c r="AQ503" i="1"/>
  <c r="AQ453" i="1"/>
  <c r="AS453" i="1"/>
  <c r="AP453" i="1"/>
  <c r="AR447" i="1"/>
  <c r="AQ447" i="1"/>
  <c r="AS447" i="1"/>
  <c r="AP447" i="1"/>
  <c r="AR439" i="1"/>
  <c r="AQ439" i="1"/>
  <c r="AP439" i="1"/>
  <c r="AP419" i="1"/>
  <c r="AR419" i="1"/>
  <c r="AQ419" i="1"/>
  <c r="AP407" i="1"/>
  <c r="AR407" i="1"/>
  <c r="AQ407" i="1"/>
  <c r="AP403" i="1"/>
  <c r="AQ403" i="1"/>
  <c r="AR378" i="1"/>
  <c r="AS378" i="1"/>
  <c r="AP378" i="1"/>
  <c r="AQ374" i="1"/>
  <c r="AP374" i="1"/>
  <c r="AR362" i="1"/>
  <c r="AP362" i="1"/>
  <c r="AQ362" i="1"/>
  <c r="AP266" i="1"/>
  <c r="AR266" i="1"/>
  <c r="AS266" i="1"/>
  <c r="AQ266" i="1"/>
  <c r="AQ257" i="1"/>
  <c r="AP257" i="1"/>
  <c r="AS257" i="1"/>
  <c r="AS246" i="1"/>
  <c r="AR246" i="1"/>
  <c r="AP246" i="1"/>
  <c r="AQ246" i="1"/>
  <c r="AS223" i="1"/>
  <c r="AR223" i="1"/>
  <c r="AR191" i="1"/>
  <c r="AS191" i="1"/>
  <c r="AP156" i="1"/>
  <c r="AR156" i="1"/>
  <c r="AQ156" i="1"/>
  <c r="AR134" i="1"/>
  <c r="AP134" i="1"/>
  <c r="AP123" i="1"/>
  <c r="AS123" i="1"/>
  <c r="AR123" i="1"/>
  <c r="AQ115" i="1"/>
  <c r="AR115" i="1"/>
  <c r="AS98" i="1"/>
  <c r="AR98" i="1"/>
  <c r="AP98" i="1"/>
  <c r="AQ98" i="1"/>
  <c r="AS71" i="1"/>
  <c r="AR71" i="1"/>
  <c r="AP71" i="1"/>
  <c r="AS62" i="1"/>
  <c r="AP62" i="1"/>
  <c r="AQ62" i="1"/>
  <c r="AR62" i="1"/>
  <c r="AR42" i="1"/>
  <c r="AP42" i="1"/>
  <c r="AS33" i="1"/>
  <c r="AQ33" i="1"/>
  <c r="AR33" i="1"/>
  <c r="AS21" i="1"/>
  <c r="AQ21" i="1"/>
  <c r="AP50" i="1"/>
  <c r="AS50" i="1"/>
  <c r="AD594" i="1"/>
  <c r="AF594" i="1"/>
  <c r="AO594" i="1" s="1"/>
  <c r="AF573" i="1"/>
  <c r="AN573" i="1" s="1"/>
  <c r="AD573" i="1"/>
  <c r="AN548" i="1"/>
  <c r="AF447" i="1"/>
  <c r="AT447" i="1" s="1"/>
  <c r="AD447" i="1"/>
  <c r="AY308" i="1"/>
  <c r="AL408" i="1"/>
  <c r="AO329" i="1"/>
  <c r="AM77" i="1"/>
  <c r="AT185" i="1"/>
  <c r="AM231" i="1"/>
  <c r="AF360" i="1"/>
  <c r="AN360" i="1" s="1"/>
  <c r="AD513" i="1"/>
  <c r="AF611" i="1"/>
  <c r="AF511" i="1"/>
  <c r="AM511" i="1" s="1"/>
  <c r="AF583" i="1"/>
  <c r="AM583" i="1" s="1"/>
  <c r="AP76" i="1"/>
  <c r="AO553" i="1"/>
  <c r="AL553" i="1"/>
  <c r="AR107" i="1"/>
  <c r="AS403" i="1"/>
  <c r="AS407" i="1"/>
  <c r="AQ423" i="1"/>
  <c r="AS431" i="1"/>
  <c r="AS499" i="1"/>
  <c r="AS503" i="1"/>
  <c r="AR511" i="1"/>
  <c r="AQ538" i="1"/>
  <c r="AS546" i="1"/>
  <c r="AS566" i="1"/>
  <c r="AF99" i="1"/>
  <c r="AT99" i="1" s="1"/>
  <c r="AD425" i="1"/>
  <c r="AF444" i="1"/>
  <c r="AT444" i="1" s="1"/>
  <c r="AY444" i="1" s="1"/>
  <c r="AQ50" i="1"/>
  <c r="AR50" i="1"/>
  <c r="AD97" i="1"/>
  <c r="AF598" i="1"/>
  <c r="AT598" i="1" s="1"/>
  <c r="AR152" i="1"/>
  <c r="AR119" i="1"/>
  <c r="AF412" i="1"/>
  <c r="AN412" i="1" s="1"/>
  <c r="AF128" i="1"/>
  <c r="AL128" i="1" s="1"/>
  <c r="AD485" i="1"/>
  <c r="AD548" i="1"/>
  <c r="AP208" i="1"/>
  <c r="AR666" i="1"/>
  <c r="AQ71" i="1"/>
  <c r="AS666" i="1"/>
  <c r="AS658" i="1"/>
  <c r="AR236" i="1"/>
  <c r="AS362" i="1"/>
  <c r="AQ650" i="1"/>
  <c r="AP331" i="1"/>
  <c r="AF544" i="1"/>
  <c r="AO544" i="1" s="1"/>
  <c r="AD544" i="1"/>
  <c r="AF462" i="1"/>
  <c r="AD462" i="1"/>
  <c r="AF422" i="1"/>
  <c r="AN422" i="1" s="1"/>
  <c r="AD422" i="1"/>
  <c r="AD378" i="1"/>
  <c r="AF378" i="1"/>
  <c r="AL378" i="1" s="1"/>
  <c r="AF238" i="1"/>
  <c r="AL238" i="1" s="1"/>
  <c r="AD238" i="1"/>
  <c r="AF222" i="1"/>
  <c r="AN222" i="1" s="1"/>
  <c r="AD222" i="1"/>
  <c r="AF66" i="1"/>
  <c r="AT66" i="1" s="1"/>
  <c r="AD66" i="1"/>
  <c r="AD590" i="1"/>
  <c r="AO223" i="1"/>
  <c r="AY223" i="1"/>
  <c r="AP515" i="1"/>
  <c r="AS515" i="1"/>
  <c r="AR515" i="1"/>
  <c r="AP435" i="1"/>
  <c r="AQ435" i="1"/>
  <c r="AR435" i="1"/>
  <c r="AS435" i="1"/>
  <c r="AQ382" i="1"/>
  <c r="AP382" i="1"/>
  <c r="AR382" i="1"/>
  <c r="AR366" i="1"/>
  <c r="AS366" i="1"/>
  <c r="AP366" i="1"/>
  <c r="AO308" i="1"/>
  <c r="AT216" i="1"/>
  <c r="AY216" i="1" s="1"/>
  <c r="AT215" i="1"/>
  <c r="AY215" i="1" s="1"/>
  <c r="AO185" i="1"/>
  <c r="AT223" i="1"/>
  <c r="AM223" i="1"/>
  <c r="AL87" i="1"/>
  <c r="AF353" i="1"/>
  <c r="AT353" i="1" s="1"/>
  <c r="AF519" i="1"/>
  <c r="AL519" i="1" s="1"/>
  <c r="AF608" i="1"/>
  <c r="AN608" i="1" s="1"/>
  <c r="AD308" i="1"/>
  <c r="AD404" i="1"/>
  <c r="AD269" i="1"/>
  <c r="AF324" i="1"/>
  <c r="AO324" i="1" s="1"/>
  <c r="AR503" i="1"/>
  <c r="AR76" i="1"/>
  <c r="AR94" i="1"/>
  <c r="AQ111" i="1"/>
  <c r="AQ128" i="1"/>
  <c r="AR403" i="1"/>
  <c r="AS419" i="1"/>
  <c r="AR499" i="1"/>
  <c r="AQ511" i="1"/>
  <c r="AS562" i="1"/>
  <c r="AM146" i="1"/>
  <c r="AP86" i="1"/>
  <c r="AS25" i="1"/>
  <c r="AP102" i="1"/>
  <c r="AF301" i="1"/>
  <c r="AL301" i="1" s="1"/>
  <c r="AP67" i="1"/>
  <c r="AP232" i="1"/>
  <c r="AF460" i="1"/>
  <c r="AN460" i="1" s="1"/>
  <c r="AP227" i="1"/>
  <c r="AQ227" i="1"/>
  <c r="AS227" i="1"/>
  <c r="AQ366" i="1"/>
  <c r="AF53" i="1"/>
  <c r="AN53" i="1" s="1"/>
  <c r="AO416" i="1"/>
  <c r="AN416" i="1"/>
  <c r="AR453" i="1"/>
  <c r="AS439" i="1"/>
  <c r="AT409" i="1"/>
  <c r="AY409" i="1" s="1"/>
  <c r="AL409" i="1"/>
  <c r="AT202" i="1"/>
  <c r="AM202" i="1"/>
  <c r="AL117" i="1"/>
  <c r="AO117" i="1"/>
  <c r="AF284" i="1"/>
  <c r="AD284" i="1"/>
  <c r="AN110" i="1"/>
  <c r="AU113" i="1"/>
  <c r="AV113" i="1"/>
  <c r="AS612" i="1"/>
  <c r="AP612" i="1"/>
  <c r="AP596" i="1"/>
  <c r="AS596" i="1"/>
  <c r="AP580" i="1"/>
  <c r="AR580" i="1"/>
  <c r="AP565" i="1"/>
  <c r="AQ565" i="1"/>
  <c r="AS561" i="1"/>
  <c r="AR561" i="1"/>
  <c r="AP553" i="1"/>
  <c r="AR553" i="1"/>
  <c r="AS541" i="1"/>
  <c r="AP541" i="1"/>
  <c r="AP521" i="1"/>
  <c r="AQ521" i="1"/>
  <c r="AR510" i="1"/>
  <c r="AS510" i="1"/>
  <c r="AP430" i="1"/>
  <c r="AR430" i="1"/>
  <c r="AS418" i="1"/>
  <c r="AR418" i="1"/>
  <c r="AP361" i="1"/>
  <c r="AS361" i="1"/>
  <c r="AP287" i="1"/>
  <c r="AS287" i="1"/>
  <c r="AP155" i="1"/>
  <c r="AQ155" i="1"/>
  <c r="AO381" i="1"/>
  <c r="AM362" i="1"/>
  <c r="AL535" i="1"/>
  <c r="AU467" i="1"/>
  <c r="AV467" i="1"/>
  <c r="AU443" i="1"/>
  <c r="AV443" i="1"/>
  <c r="AV412" i="1"/>
  <c r="AU412" i="1"/>
  <c r="AV274" i="1"/>
  <c r="AU274" i="1"/>
  <c r="AV200" i="1"/>
  <c r="AU200" i="1"/>
  <c r="AU103" i="1"/>
  <c r="AV103" i="1"/>
  <c r="AU33" i="1"/>
  <c r="AV33" i="1"/>
  <c r="AU31" i="1"/>
  <c r="AV31" i="1"/>
  <c r="AM52" i="1"/>
  <c r="AM87" i="1"/>
  <c r="AM407" i="1"/>
  <c r="AL306" i="1"/>
  <c r="AN257" i="1"/>
  <c r="AF206" i="1"/>
  <c r="AO206" i="1" s="1"/>
  <c r="AD206" i="1"/>
  <c r="AO191" i="1"/>
  <c r="AN191" i="1"/>
  <c r="AY191" i="1"/>
  <c r="AL191" i="1"/>
  <c r="AN150" i="1"/>
  <c r="AM150" i="1"/>
  <c r="AD134" i="1"/>
  <c r="AF134" i="1"/>
  <c r="AT134" i="1" s="1"/>
  <c r="AF36" i="1"/>
  <c r="AD36" i="1"/>
  <c r="AD24" i="1"/>
  <c r="AF24" i="1"/>
  <c r="AT24" i="1" s="1"/>
  <c r="AY24" i="1" s="1"/>
  <c r="AL146" i="1"/>
  <c r="AL119" i="1"/>
  <c r="AL216" i="1"/>
  <c r="AM151" i="1"/>
  <c r="AN151" i="1"/>
  <c r="AO150" i="1"/>
  <c r="AN361" i="1"/>
  <c r="AF209" i="1"/>
  <c r="AL209" i="1" s="1"/>
  <c r="AL150" i="1"/>
  <c r="AL154" i="1"/>
  <c r="AT154" i="1"/>
  <c r="AY154" i="1" s="1"/>
  <c r="AM210" i="1"/>
  <c r="AT210" i="1"/>
  <c r="AY210" i="1" s="1"/>
  <c r="AF159" i="1"/>
  <c r="AO159" i="1" s="1"/>
  <c r="AM191" i="1"/>
  <c r="AY311" i="1"/>
  <c r="AT311" i="1"/>
  <c r="AD136" i="1"/>
  <c r="AD191" i="1"/>
  <c r="AT191" i="1"/>
  <c r="AU648" i="1"/>
  <c r="AV648" i="1"/>
  <c r="AU610" i="1"/>
  <c r="AV610" i="1"/>
  <c r="AV565" i="1"/>
  <c r="AU565" i="1"/>
  <c r="AU540" i="1"/>
  <c r="AV540" i="1"/>
  <c r="AU499" i="1"/>
  <c r="AV499" i="1"/>
  <c r="AV487" i="1"/>
  <c r="AU487" i="1"/>
  <c r="AU478" i="1"/>
  <c r="AV478" i="1"/>
  <c r="AV471" i="1"/>
  <c r="AU471" i="1"/>
  <c r="AU463" i="1"/>
  <c r="AV463" i="1"/>
  <c r="AU426" i="1"/>
  <c r="AV426" i="1"/>
  <c r="AV403" i="1"/>
  <c r="AU403" i="1"/>
  <c r="AU351" i="1"/>
  <c r="AV351" i="1"/>
  <c r="AV335" i="1"/>
  <c r="AU335" i="1"/>
  <c r="AV334" i="1"/>
  <c r="AU334" i="1"/>
  <c r="AU238" i="1"/>
  <c r="AV238" i="1"/>
  <c r="AU228" i="1"/>
  <c r="AV228" i="1"/>
  <c r="AV227" i="1"/>
  <c r="AU227" i="1"/>
  <c r="AV226" i="1"/>
  <c r="AU226" i="1"/>
  <c r="AV224" i="1"/>
  <c r="AU224" i="1"/>
  <c r="AV223" i="1"/>
  <c r="AU223" i="1"/>
  <c r="AU150" i="1"/>
  <c r="AV150" i="1"/>
  <c r="AR159" i="1"/>
  <c r="AQ159" i="1"/>
  <c r="AP159" i="1"/>
  <c r="AS145" i="1"/>
  <c r="AP145" i="1"/>
  <c r="AR145" i="1"/>
  <c r="AQ141" i="1"/>
  <c r="AS141" i="1"/>
  <c r="AR141" i="1"/>
  <c r="AS137" i="1"/>
  <c r="AQ137" i="1"/>
  <c r="AP131" i="1"/>
  <c r="AQ131" i="1"/>
  <c r="AS106" i="1"/>
  <c r="AQ106" i="1"/>
  <c r="AS85" i="1"/>
  <c r="AQ85" i="1"/>
  <c r="AP85" i="1"/>
  <c r="AS79" i="1"/>
  <c r="AQ79" i="1"/>
  <c r="AQ74" i="1"/>
  <c r="AS74" i="1"/>
  <c r="AR70" i="1"/>
  <c r="AQ70" i="1"/>
  <c r="AR66" i="1"/>
  <c r="AQ66" i="1"/>
  <c r="AS66" i="1"/>
  <c r="AR61" i="1"/>
  <c r="AQ61" i="1"/>
  <c r="AS61" i="1"/>
  <c r="AS57" i="1"/>
  <c r="AP57" i="1"/>
  <c r="AR41" i="1"/>
  <c r="AS41" i="1"/>
  <c r="AP41" i="1"/>
  <c r="AR19" i="1"/>
  <c r="AS19" i="1"/>
  <c r="AP19" i="1"/>
  <c r="AP49" i="1"/>
  <c r="AR49" i="1"/>
  <c r="AL110" i="1"/>
  <c r="AM110" i="1"/>
  <c r="AF199" i="1"/>
  <c r="AT199" i="1" s="1"/>
  <c r="AY199" i="1" s="1"/>
  <c r="AD199" i="1"/>
  <c r="AF189" i="1"/>
  <c r="AD189" i="1"/>
  <c r="AF156" i="1"/>
  <c r="AD156" i="1"/>
  <c r="AM144" i="1"/>
  <c r="AN144" i="1"/>
  <c r="AL144" i="1"/>
  <c r="AT136" i="1"/>
  <c r="AY136" i="1" s="1"/>
  <c r="AN136" i="1"/>
  <c r="AO413" i="1"/>
  <c r="AY119" i="1"/>
  <c r="AL140" i="1"/>
  <c r="AT310" i="1"/>
  <c r="AY310" i="1"/>
  <c r="AY602" i="1"/>
  <c r="AN413" i="1"/>
  <c r="AM513" i="1"/>
  <c r="AO119" i="1"/>
  <c r="AO151" i="1"/>
  <c r="AY110" i="1"/>
  <c r="AO77" i="1"/>
  <c r="AL77" i="1"/>
  <c r="AN602" i="1"/>
  <c r="AL361" i="1"/>
  <c r="AN269" i="1"/>
  <c r="AM154" i="1"/>
  <c r="AN210" i="1"/>
  <c r="AL151" i="1"/>
  <c r="AT110" i="1"/>
  <c r="AN589" i="1"/>
  <c r="AD216" i="1"/>
  <c r="AF32" i="1"/>
  <c r="AN32" i="1" s="1"/>
  <c r="AM140" i="1"/>
  <c r="AO140" i="1"/>
  <c r="AV594" i="1"/>
  <c r="AU594" i="1"/>
  <c r="AV588" i="1"/>
  <c r="AU588" i="1"/>
  <c r="AV537" i="1"/>
  <c r="AU537" i="1"/>
  <c r="AU527" i="1"/>
  <c r="AV527" i="1"/>
  <c r="AU501" i="1"/>
  <c r="AV501" i="1"/>
  <c r="AV500" i="1"/>
  <c r="AU500" i="1"/>
  <c r="AV480" i="1"/>
  <c r="AU480" i="1"/>
  <c r="AU479" i="1"/>
  <c r="AV479" i="1"/>
  <c r="AV468" i="1"/>
  <c r="AU468" i="1"/>
  <c r="AV452" i="1"/>
  <c r="AU452" i="1"/>
  <c r="AV330" i="1"/>
  <c r="AU330" i="1"/>
  <c r="AU275" i="1"/>
  <c r="AV275" i="1"/>
  <c r="AU239" i="1"/>
  <c r="AV239" i="1"/>
  <c r="AU144" i="1"/>
  <c r="AV144" i="1"/>
  <c r="AQ537" i="1"/>
  <c r="AS537" i="1"/>
  <c r="AS524" i="1"/>
  <c r="AR524" i="1"/>
  <c r="AS517" i="1"/>
  <c r="AQ517" i="1"/>
  <c r="AR514" i="1"/>
  <c r="AS514" i="1"/>
  <c r="AP267" i="1"/>
  <c r="AS185" i="1"/>
  <c r="AQ185" i="1"/>
  <c r="AP163" i="1"/>
  <c r="AS163" i="1"/>
  <c r="AQ154" i="1"/>
  <c r="AS154" i="1"/>
  <c r="AP113" i="1"/>
  <c r="AR113" i="1"/>
  <c r="AQ60" i="1"/>
  <c r="AP60" i="1"/>
  <c r="AO366" i="1"/>
  <c r="AT366" i="1"/>
  <c r="AY366" i="1" s="1"/>
  <c r="AF227" i="1"/>
  <c r="AL227" i="1" s="1"/>
  <c r="AU129" i="1"/>
  <c r="AV129" i="1"/>
  <c r="AV109" i="1"/>
  <c r="AU109" i="1"/>
  <c r="AS603" i="1"/>
  <c r="AP603" i="1"/>
  <c r="AS579" i="1"/>
  <c r="AR579" i="1"/>
  <c r="AR572" i="1"/>
  <c r="AS572" i="1"/>
  <c r="AP560" i="1"/>
  <c r="AS560" i="1"/>
  <c r="AP540" i="1"/>
  <c r="AQ540" i="1"/>
  <c r="AQ224" i="1"/>
  <c r="AS224" i="1"/>
  <c r="AP213" i="1"/>
  <c r="AS213" i="1"/>
  <c r="AP209" i="1"/>
  <c r="AS209" i="1"/>
  <c r="AQ205" i="1"/>
  <c r="AS205" i="1"/>
  <c r="AS201" i="1"/>
  <c r="AQ201" i="1"/>
  <c r="AQ188" i="1"/>
  <c r="AS188" i="1"/>
  <c r="AD565" i="1"/>
  <c r="AF565" i="1"/>
  <c r="AL565" i="1" s="1"/>
  <c r="AF394" i="1"/>
  <c r="AL394" i="1" s="1"/>
  <c r="AD394" i="1"/>
  <c r="AT220" i="1"/>
  <c r="AO220" i="1"/>
  <c r="AF121" i="1"/>
  <c r="AD121" i="1"/>
  <c r="AO100" i="1"/>
  <c r="AT100" i="1"/>
  <c r="AY100" i="1" s="1"/>
  <c r="AV146" i="1"/>
  <c r="AU146" i="1"/>
  <c r="AV99" i="1"/>
  <c r="AU99" i="1"/>
  <c r="AU567" i="1"/>
  <c r="AV567" i="1"/>
  <c r="AM590" i="1"/>
  <c r="AD131" i="1"/>
  <c r="AM279" i="1"/>
  <c r="AY279" i="1"/>
  <c r="AD42" i="1"/>
  <c r="AF42" i="1"/>
  <c r="AV659" i="1"/>
  <c r="AU659" i="1"/>
  <c r="AR536" i="1"/>
  <c r="AP536" i="1"/>
  <c r="AP527" i="1"/>
  <c r="AS527" i="1"/>
  <c r="AR527" i="1"/>
  <c r="AQ527" i="1"/>
  <c r="AS520" i="1"/>
  <c r="AQ520" i="1"/>
  <c r="AP520" i="1"/>
  <c r="AP350" i="1"/>
  <c r="AR350" i="1"/>
  <c r="AS350" i="1"/>
  <c r="AQ350" i="1"/>
  <c r="AS346" i="1"/>
  <c r="AQ346" i="1"/>
  <c r="AP346" i="1"/>
  <c r="AP340" i="1"/>
  <c r="AQ340" i="1"/>
  <c r="AR340" i="1"/>
  <c r="AS340" i="1"/>
  <c r="AQ335" i="1"/>
  <c r="AR335" i="1"/>
  <c r="AS335" i="1"/>
  <c r="AP335" i="1"/>
  <c r="AS327" i="1"/>
  <c r="AR327" i="1"/>
  <c r="AQ327" i="1"/>
  <c r="AQ323" i="1"/>
  <c r="AR323" i="1"/>
  <c r="AS323" i="1"/>
  <c r="AP318" i="1"/>
  <c r="AQ318" i="1"/>
  <c r="AS318" i="1"/>
  <c r="AS314" i="1"/>
  <c r="AP314" i="1"/>
  <c r="AR314" i="1"/>
  <c r="AR310" i="1"/>
  <c r="AS310" i="1"/>
  <c r="AR306" i="1"/>
  <c r="AQ306" i="1"/>
  <c r="AS306" i="1"/>
  <c r="AP302" i="1"/>
  <c r="AR302" i="1"/>
  <c r="AR282" i="1"/>
  <c r="AS282" i="1"/>
  <c r="AP282" i="1"/>
  <c r="AQ273" i="1"/>
  <c r="AR273" i="1"/>
  <c r="AP273" i="1"/>
  <c r="AS265" i="1"/>
  <c r="AR265" i="1"/>
  <c r="AQ265" i="1"/>
  <c r="AQ261" i="1"/>
  <c r="AS261" i="1"/>
  <c r="AR256" i="1"/>
  <c r="AP256" i="1"/>
  <c r="AQ256" i="1"/>
  <c r="AP252" i="1"/>
  <c r="AR252" i="1"/>
  <c r="AS252" i="1"/>
  <c r="AP244" i="1"/>
  <c r="AS244" i="1"/>
  <c r="AR244" i="1"/>
  <c r="AQ244" i="1"/>
  <c r="AP239" i="1"/>
  <c r="AS239" i="1"/>
  <c r="AF387" i="1"/>
  <c r="AD387" i="1"/>
  <c r="AN149" i="1"/>
  <c r="AM381" i="1"/>
  <c r="AT388" i="1"/>
  <c r="AO457" i="1"/>
  <c r="AM457" i="1"/>
  <c r="AO92" i="1"/>
  <c r="AT334" i="1"/>
  <c r="AY334" i="1" s="1"/>
  <c r="AM72" i="1"/>
  <c r="AM117" i="1"/>
  <c r="AY306" i="1"/>
  <c r="AN306" i="1"/>
  <c r="AT72" i="1"/>
  <c r="AY72" i="1" s="1"/>
  <c r="AD279" i="1"/>
  <c r="AR239" i="1"/>
  <c r="AR520" i="1"/>
  <c r="AQ532" i="1"/>
  <c r="AQ282" i="1"/>
  <c r="AP532" i="1"/>
  <c r="AP306" i="1"/>
  <c r="AS536" i="1"/>
  <c r="AP310" i="1"/>
  <c r="AS286" i="1"/>
  <c r="AR663" i="1"/>
  <c r="AQ663" i="1"/>
  <c r="AP663" i="1"/>
  <c r="AS659" i="1"/>
  <c r="AR659" i="1"/>
  <c r="AR655" i="1"/>
  <c r="AQ655" i="1"/>
  <c r="AS655" i="1"/>
  <c r="AP655" i="1"/>
  <c r="AD398" i="1"/>
  <c r="AF398" i="1"/>
  <c r="AN398" i="1" s="1"/>
  <c r="AD109" i="1"/>
  <c r="AF109" i="1"/>
  <c r="AL109" i="1" s="1"/>
  <c r="AF102" i="1"/>
  <c r="AT102" i="1" s="1"/>
  <c r="AY102" i="1" s="1"/>
  <c r="AD102" i="1"/>
  <c r="AL602" i="1"/>
  <c r="AY370" i="1"/>
  <c r="AT361" i="1"/>
  <c r="AY361" i="1" s="1"/>
  <c r="AN609" i="1"/>
  <c r="AL149" i="1"/>
  <c r="AN381" i="1"/>
  <c r="AN388" i="1"/>
  <c r="AL413" i="1"/>
  <c r="AN457" i="1"/>
  <c r="AO210" i="1"/>
  <c r="AT117" i="1"/>
  <c r="AY117" i="1" s="1"/>
  <c r="AM306" i="1"/>
  <c r="AY52" i="1"/>
  <c r="AD396" i="1"/>
  <c r="AQ536" i="1"/>
  <c r="AQ239" i="1"/>
  <c r="AR532" i="1"/>
  <c r="AF536" i="1"/>
  <c r="AM536" i="1" s="1"/>
  <c r="AQ659" i="1"/>
  <c r="AP265" i="1"/>
  <c r="AF585" i="1"/>
  <c r="AL585" i="1" s="1"/>
  <c r="AQ314" i="1"/>
  <c r="AR346" i="1"/>
  <c r="AF406" i="1"/>
  <c r="AD406" i="1"/>
  <c r="AD120" i="1"/>
  <c r="AF120" i="1"/>
  <c r="AN120" i="1" s="1"/>
  <c r="AF118" i="1"/>
  <c r="AN118" i="1" s="1"/>
  <c r="AD118" i="1"/>
  <c r="AL381" i="1"/>
  <c r="AT457" i="1"/>
  <c r="AY300" i="1"/>
  <c r="AP261" i="1"/>
  <c r="AF262" i="1"/>
  <c r="AM262" i="1" s="1"/>
  <c r="AF270" i="1"/>
  <c r="AO270" i="1" s="1"/>
  <c r="AO72" i="1"/>
  <c r="AL72" i="1"/>
  <c r="AP327" i="1"/>
  <c r="AQ354" i="1"/>
  <c r="AP323" i="1"/>
  <c r="AR358" i="1"/>
  <c r="AR318" i="1"/>
  <c r="AV609" i="1"/>
  <c r="AU609" i="1"/>
  <c r="AV608" i="1"/>
  <c r="AU608" i="1"/>
  <c r="AD603" i="1"/>
  <c r="AF603" i="1"/>
  <c r="AO603" i="1" s="1"/>
  <c r="AD567" i="1"/>
  <c r="AF567" i="1"/>
  <c r="AY567" i="1" s="1"/>
  <c r="AF538" i="1"/>
  <c r="AM538" i="1" s="1"/>
  <c r="AD538" i="1"/>
  <c r="AF534" i="1"/>
  <c r="AO534" i="1" s="1"/>
  <c r="AD534" i="1"/>
  <c r="AF527" i="1"/>
  <c r="AD527" i="1"/>
  <c r="AF503" i="1"/>
  <c r="AN503" i="1" s="1"/>
  <c r="AD503" i="1"/>
  <c r="AD464" i="1"/>
  <c r="AF464" i="1"/>
  <c r="AO464" i="1" s="1"/>
  <c r="AT436" i="1"/>
  <c r="AN436" i="1"/>
  <c r="AF239" i="1"/>
  <c r="AD239" i="1"/>
  <c r="AF228" i="1"/>
  <c r="AN228" i="1" s="1"/>
  <c r="AD228" i="1"/>
  <c r="AL225" i="1"/>
  <c r="AT225" i="1"/>
  <c r="AY225" i="1"/>
  <c r="AM225" i="1"/>
  <c r="AF200" i="1"/>
  <c r="AD200" i="1"/>
  <c r="AF139" i="1"/>
  <c r="AO139" i="1" s="1"/>
  <c r="AD139" i="1"/>
  <c r="AF129" i="1"/>
  <c r="AD129" i="1"/>
  <c r="AW74" i="1"/>
  <c r="AR539" i="1"/>
  <c r="AS539" i="1"/>
  <c r="AP421" i="1"/>
  <c r="AS421" i="1"/>
  <c r="AS417" i="1"/>
  <c r="AQ417" i="1"/>
  <c r="AP393" i="1"/>
  <c r="AS393" i="1"/>
  <c r="AP142" i="1"/>
  <c r="AS142" i="1"/>
  <c r="AP94" i="1"/>
  <c r="AS94" i="1"/>
  <c r="AP90" i="1"/>
  <c r="AS90" i="1"/>
  <c r="AV416" i="1"/>
  <c r="AU416" i="1"/>
  <c r="AU321" i="1"/>
  <c r="AV321" i="1"/>
  <c r="AU281" i="1"/>
  <c r="AV281" i="1"/>
  <c r="AU213" i="1"/>
  <c r="AV213" i="1"/>
  <c r="AV95" i="1"/>
  <c r="AU95" i="1"/>
  <c r="AS138" i="1"/>
  <c r="AR545" i="1"/>
  <c r="AQ397" i="1"/>
  <c r="AR397" i="1"/>
  <c r="AQ151" i="1"/>
  <c r="AS151" i="1"/>
  <c r="AM355" i="1"/>
  <c r="AT355" i="1"/>
  <c r="AY355" i="1" s="1"/>
  <c r="AL323" i="1"/>
  <c r="AT323" i="1"/>
  <c r="AY323" i="1" s="1"/>
  <c r="AO107" i="1"/>
  <c r="AL103" i="1"/>
  <c r="AF57" i="1"/>
  <c r="AD57" i="1"/>
  <c r="AU462" i="1"/>
  <c r="AV462" i="1"/>
  <c r="AV349" i="1"/>
  <c r="AU349" i="1"/>
  <c r="AO225" i="1"/>
  <c r="AV79" i="1"/>
  <c r="AU79" i="1"/>
  <c r="AS662" i="1"/>
  <c r="AS599" i="1"/>
  <c r="AR599" i="1"/>
  <c r="AF671" i="1"/>
  <c r="AD671" i="1"/>
  <c r="AO258" i="1"/>
  <c r="AO91" i="1"/>
  <c r="AM352" i="1"/>
  <c r="AU600" i="1"/>
  <c r="AV599" i="1"/>
  <c r="AV494" i="1"/>
  <c r="AD484" i="1"/>
  <c r="AN307" i="1"/>
  <c r="AT307" i="1"/>
  <c r="AY307" i="1" s="1"/>
  <c r="AM307" i="1"/>
  <c r="AL307" i="1"/>
  <c r="AM138" i="1"/>
  <c r="AT138" i="1"/>
  <c r="AL138" i="1"/>
  <c r="AY138" i="1"/>
  <c r="AN138" i="1"/>
  <c r="AN82" i="1"/>
  <c r="AT82" i="1"/>
  <c r="AY82" i="1" s="1"/>
  <c r="AL82" i="1"/>
  <c r="AM82" i="1"/>
  <c r="AN203" i="1"/>
  <c r="AO203" i="1"/>
  <c r="AT203" i="1"/>
  <c r="AY203" i="1" s="1"/>
  <c r="AL203" i="1"/>
  <c r="AQ670" i="1"/>
  <c r="AP670" i="1"/>
  <c r="AS670" i="1"/>
  <c r="AR670" i="1"/>
  <c r="AS497" i="1"/>
  <c r="AR497" i="1"/>
  <c r="AQ497" i="1"/>
  <c r="AP497" i="1"/>
  <c r="AR484" i="1"/>
  <c r="AS484" i="1"/>
  <c r="AQ484" i="1"/>
  <c r="AP484" i="1"/>
  <c r="AS472" i="1"/>
  <c r="AR472" i="1"/>
  <c r="AP472" i="1"/>
  <c r="AP458" i="1"/>
  <c r="AS458" i="1"/>
  <c r="AR458" i="1"/>
  <c r="AQ458" i="1"/>
  <c r="AP384" i="1"/>
  <c r="AQ384" i="1"/>
  <c r="AQ372" i="1"/>
  <c r="AP372" i="1"/>
  <c r="AQ368" i="1"/>
  <c r="AR368" i="1"/>
  <c r="AP368" i="1"/>
  <c r="AS368" i="1"/>
  <c r="AR360" i="1"/>
  <c r="AQ360" i="1"/>
  <c r="AS353" i="1"/>
  <c r="AR353" i="1"/>
  <c r="AQ353" i="1"/>
  <c r="AP353" i="1"/>
  <c r="AP339" i="1"/>
  <c r="AS339" i="1"/>
  <c r="AR339" i="1"/>
  <c r="AQ326" i="1"/>
  <c r="AR326" i="1"/>
  <c r="AP305" i="1"/>
  <c r="AS305" i="1"/>
  <c r="AR305" i="1"/>
  <c r="AQ305" i="1"/>
  <c r="AQ296" i="1"/>
  <c r="AP296" i="1"/>
  <c r="AR296" i="1"/>
  <c r="AP289" i="1"/>
  <c r="AR289" i="1"/>
  <c r="AQ289" i="1"/>
  <c r="AS289" i="1"/>
  <c r="AQ255" i="1"/>
  <c r="AR255" i="1"/>
  <c r="AP238" i="1"/>
  <c r="AQ238" i="1"/>
  <c r="AP222" i="1"/>
  <c r="AQ222" i="1"/>
  <c r="AR222" i="1"/>
  <c r="AS222" i="1"/>
  <c r="AP207" i="1"/>
  <c r="AR207" i="1"/>
  <c r="AQ207" i="1"/>
  <c r="AS207" i="1"/>
  <c r="AR199" i="1"/>
  <c r="AP199" i="1"/>
  <c r="AQ199" i="1"/>
  <c r="AS199" i="1"/>
  <c r="AQ187" i="1"/>
  <c r="AS187" i="1"/>
  <c r="AP187" i="1"/>
  <c r="AR187" i="1"/>
  <c r="AS157" i="1"/>
  <c r="AQ157" i="1"/>
  <c r="AR157" i="1"/>
  <c r="AR28" i="1"/>
  <c r="AQ28" i="1"/>
  <c r="AS28" i="1"/>
  <c r="AP28" i="1"/>
  <c r="AF465" i="1"/>
  <c r="AO465" i="1" s="1"/>
  <c r="AD465" i="1"/>
  <c r="AF433" i="1"/>
  <c r="AM433" i="1" s="1"/>
  <c r="AD433" i="1"/>
  <c r="AF427" i="1"/>
  <c r="AD427" i="1"/>
  <c r="AF415" i="1"/>
  <c r="AL415" i="1" s="1"/>
  <c r="AD415" i="1"/>
  <c r="AD374" i="1"/>
  <c r="AF374" i="1"/>
  <c r="AD365" i="1"/>
  <c r="AF365" i="1"/>
  <c r="AN365" i="1" s="1"/>
  <c r="AF141" i="1"/>
  <c r="AD141" i="1"/>
  <c r="AF45" i="1"/>
  <c r="AD45" i="1"/>
  <c r="AD37" i="1"/>
  <c r="AF37" i="1"/>
  <c r="AL37" i="1" s="1"/>
  <c r="AF30" i="1"/>
  <c r="AT30" i="1" s="1"/>
  <c r="AY30" i="1" s="1"/>
  <c r="AD30" i="1"/>
  <c r="AT23" i="1"/>
  <c r="AY23" i="1" s="1"/>
  <c r="AN23" i="1"/>
  <c r="AM23" i="1"/>
  <c r="AQ172" i="1"/>
  <c r="AR172" i="1"/>
  <c r="AS172" i="1"/>
  <c r="AO82" i="1"/>
  <c r="AQ472" i="1"/>
  <c r="AN35" i="1"/>
  <c r="AL35" i="1"/>
  <c r="AM97" i="1"/>
  <c r="AY97" i="1"/>
  <c r="AM83" i="1"/>
  <c r="AO83" i="1"/>
  <c r="AT83" i="1"/>
  <c r="AY83" i="1" s="1"/>
  <c r="AN83" i="1"/>
  <c r="AL83" i="1"/>
  <c r="AT419" i="1"/>
  <c r="AY419" i="1" s="1"/>
  <c r="AL419" i="1"/>
  <c r="AM419" i="1"/>
  <c r="AL187" i="1"/>
  <c r="AN187" i="1"/>
  <c r="AY187" i="1"/>
  <c r="AM187" i="1"/>
  <c r="AO187" i="1"/>
  <c r="AS665" i="1"/>
  <c r="AR665" i="1"/>
  <c r="AP665" i="1"/>
  <c r="AQ665" i="1"/>
  <c r="AP654" i="1"/>
  <c r="AS654" i="1"/>
  <c r="AR654" i="1"/>
  <c r="AR491" i="1"/>
  <c r="AS491" i="1"/>
  <c r="AP491" i="1"/>
  <c r="AQ491" i="1"/>
  <c r="AR480" i="1"/>
  <c r="AP480" i="1"/>
  <c r="AP468" i="1"/>
  <c r="AS468" i="1"/>
  <c r="AR468" i="1"/>
  <c r="AQ468" i="1"/>
  <c r="AQ357" i="1"/>
  <c r="AR357" i="1"/>
  <c r="AQ349" i="1"/>
  <c r="AS349" i="1"/>
  <c r="AR349" i="1"/>
  <c r="AP349" i="1"/>
  <c r="AP343" i="1"/>
  <c r="AS343" i="1"/>
  <c r="AR343" i="1"/>
  <c r="AS334" i="1"/>
  <c r="AP334" i="1"/>
  <c r="AS322" i="1"/>
  <c r="AP322" i="1"/>
  <c r="AQ322" i="1"/>
  <c r="AQ313" i="1"/>
  <c r="AR313" i="1"/>
  <c r="AP313" i="1"/>
  <c r="AP285" i="1"/>
  <c r="AR285" i="1"/>
  <c r="AQ285" i="1"/>
  <c r="AS285" i="1"/>
  <c r="AP278" i="1"/>
  <c r="AQ278" i="1"/>
  <c r="AS278" i="1"/>
  <c r="AS235" i="1"/>
  <c r="AP235" i="1"/>
  <c r="AQ235" i="1"/>
  <c r="AP226" i="1"/>
  <c r="AQ226" i="1"/>
  <c r="AR226" i="1"/>
  <c r="AP211" i="1"/>
  <c r="AS211" i="1"/>
  <c r="AR211" i="1"/>
  <c r="AQ211" i="1"/>
  <c r="AP203" i="1"/>
  <c r="AS203" i="1"/>
  <c r="AQ203" i="1"/>
  <c r="AP190" i="1"/>
  <c r="AQ190" i="1"/>
  <c r="AS190" i="1"/>
  <c r="AR190" i="1"/>
  <c r="AP165" i="1"/>
  <c r="AQ165" i="1"/>
  <c r="AS165" i="1"/>
  <c r="AR165" i="1"/>
  <c r="AR36" i="1"/>
  <c r="AP36" i="1"/>
  <c r="AQ36" i="1"/>
  <c r="AR24" i="1"/>
  <c r="AP24" i="1"/>
  <c r="AQ24" i="1"/>
  <c r="AF497" i="1"/>
  <c r="AD497" i="1"/>
  <c r="AD471" i="1"/>
  <c r="AF471" i="1"/>
  <c r="AF463" i="1"/>
  <c r="AD463" i="1"/>
  <c r="AM424" i="1"/>
  <c r="AN424" i="1"/>
  <c r="AT424" i="1"/>
  <c r="AY424" i="1" s="1"/>
  <c r="AD383" i="1"/>
  <c r="AF383" i="1"/>
  <c r="AO383" i="1" s="1"/>
  <c r="AD372" i="1"/>
  <c r="AF372" i="1"/>
  <c r="AO372" i="1" s="1"/>
  <c r="AN278" i="1"/>
  <c r="AY278" i="1"/>
  <c r="AF143" i="1"/>
  <c r="AY143" i="1" s="1"/>
  <c r="AD143" i="1"/>
  <c r="AO88" i="1"/>
  <c r="AN88" i="1"/>
  <c r="AD41" i="1"/>
  <c r="AF41" i="1"/>
  <c r="AF26" i="1"/>
  <c r="AD26" i="1"/>
  <c r="AM203" i="1"/>
  <c r="AD424" i="1"/>
  <c r="AM233" i="1"/>
  <c r="AT233" i="1"/>
  <c r="AY233" i="1" s="1"/>
  <c r="AS36" i="1"/>
  <c r="AS226" i="1"/>
  <c r="AQ339" i="1"/>
  <c r="AO25" i="1"/>
  <c r="AN25" i="1"/>
  <c r="AT25" i="1"/>
  <c r="AY25" i="1" s="1"/>
  <c r="AL25" i="1"/>
  <c r="AP157" i="1"/>
  <c r="AT327" i="1"/>
  <c r="AY327" i="1" s="1"/>
  <c r="AO327" i="1"/>
  <c r="AL327" i="1"/>
  <c r="AM327" i="1"/>
  <c r="AM157" i="1"/>
  <c r="AO157" i="1"/>
  <c r="AT157" i="1"/>
  <c r="AY157" i="1" s="1"/>
  <c r="AL157" i="1"/>
  <c r="AL63" i="1"/>
  <c r="AT63" i="1"/>
  <c r="AY63" i="1" s="1"/>
  <c r="AO63" i="1"/>
  <c r="AM63" i="1"/>
  <c r="AN122" i="1"/>
  <c r="AL122" i="1"/>
  <c r="AM122" i="1"/>
  <c r="AT122" i="1"/>
  <c r="AY122" i="1" s="1"/>
  <c r="AS661" i="1"/>
  <c r="AP661" i="1"/>
  <c r="AR661" i="1"/>
  <c r="AQ661" i="1"/>
  <c r="AS488" i="1"/>
  <c r="AP488" i="1"/>
  <c r="AQ488" i="1"/>
  <c r="AS476" i="1"/>
  <c r="AQ476" i="1"/>
  <c r="AP476" i="1"/>
  <c r="AR455" i="1"/>
  <c r="AP455" i="1"/>
  <c r="AP392" i="1"/>
  <c r="AS392" i="1"/>
  <c r="AP376" i="1"/>
  <c r="AR376" i="1"/>
  <c r="AS309" i="1"/>
  <c r="AP309" i="1"/>
  <c r="AR309" i="1"/>
  <c r="AQ309" i="1"/>
  <c r="AQ301" i="1"/>
  <c r="AS301" i="1"/>
  <c r="AP301" i="1"/>
  <c r="AR301" i="1"/>
  <c r="AP281" i="1"/>
  <c r="AQ281" i="1"/>
  <c r="AR281" i="1"/>
  <c r="AS281" i="1"/>
  <c r="AP272" i="1"/>
  <c r="AR272" i="1"/>
  <c r="AS272" i="1"/>
  <c r="AQ272" i="1"/>
  <c r="AS259" i="1"/>
  <c r="AR259" i="1"/>
  <c r="AS243" i="1"/>
  <c r="AQ243" i="1"/>
  <c r="AR243" i="1"/>
  <c r="AP243" i="1"/>
  <c r="AP231" i="1"/>
  <c r="AR231" i="1"/>
  <c r="AS231" i="1"/>
  <c r="AQ231" i="1"/>
  <c r="AS216" i="1"/>
  <c r="AP216" i="1"/>
  <c r="AR216" i="1"/>
  <c r="AQ216" i="1"/>
  <c r="AP194" i="1"/>
  <c r="AR194" i="1"/>
  <c r="AQ194" i="1"/>
  <c r="AS194" i="1"/>
  <c r="AP32" i="1"/>
  <c r="AS32" i="1"/>
  <c r="AR32" i="1"/>
  <c r="AF421" i="1"/>
  <c r="AO421" i="1" s="1"/>
  <c r="AD421" i="1"/>
  <c r="AD369" i="1"/>
  <c r="AF369" i="1"/>
  <c r="AN369" i="1" s="1"/>
  <c r="AO23" i="1"/>
  <c r="AO424" i="1"/>
  <c r="AN327" i="1"/>
  <c r="AO138" i="1"/>
  <c r="AT187" i="1"/>
  <c r="AN157" i="1"/>
  <c r="AO122" i="1"/>
  <c r="AM278" i="1"/>
  <c r="AM88" i="1"/>
  <c r="AR322" i="1"/>
  <c r="AD23" i="1"/>
  <c r="AM59" i="1"/>
  <c r="AT59" i="1"/>
  <c r="AO59" i="1"/>
  <c r="AY93" i="1"/>
  <c r="AM93" i="1"/>
  <c r="AP597" i="1"/>
  <c r="AR597" i="1"/>
  <c r="AS597" i="1"/>
  <c r="AP589" i="1"/>
  <c r="AR589" i="1"/>
  <c r="AQ589" i="1"/>
  <c r="AS589" i="1"/>
  <c r="AR581" i="1"/>
  <c r="AS581" i="1"/>
  <c r="AP581" i="1"/>
  <c r="AP570" i="1"/>
  <c r="AR570" i="1"/>
  <c r="AS570" i="1"/>
  <c r="AP566" i="1"/>
  <c r="AR566" i="1"/>
  <c r="AP558" i="1"/>
  <c r="AS558" i="1"/>
  <c r="AP554" i="1"/>
  <c r="AQ554" i="1"/>
  <c r="AP550" i="1"/>
  <c r="AR550" i="1"/>
  <c r="AQ550" i="1"/>
  <c r="AS550" i="1"/>
  <c r="AP543" i="1"/>
  <c r="AS543" i="1"/>
  <c r="AR525" i="1"/>
  <c r="AS525" i="1"/>
  <c r="AP495" i="1"/>
  <c r="AQ495" i="1"/>
  <c r="AS495" i="1"/>
  <c r="AR490" i="1"/>
  <c r="AQ490" i="1"/>
  <c r="AS487" i="1"/>
  <c r="AP487" i="1"/>
  <c r="AP467" i="1"/>
  <c r="AQ467" i="1"/>
  <c r="AS467" i="1"/>
  <c r="AR467" i="1"/>
  <c r="AP396" i="1"/>
  <c r="AR396" i="1"/>
  <c r="AS396" i="1"/>
  <c r="AR321" i="1"/>
  <c r="AQ321" i="1"/>
  <c r="AS316" i="1"/>
  <c r="AP316" i="1"/>
  <c r="AR316" i="1"/>
  <c r="AQ316" i="1"/>
  <c r="AS312" i="1"/>
  <c r="AP312" i="1"/>
  <c r="AR308" i="1"/>
  <c r="AS308" i="1"/>
  <c r="AP308" i="1"/>
  <c r="AS293" i="1"/>
  <c r="AR293" i="1"/>
  <c r="AP288" i="1"/>
  <c r="AR288" i="1"/>
  <c r="AP284" i="1"/>
  <c r="AQ284" i="1"/>
  <c r="AS275" i="1"/>
  <c r="AR275" i="1"/>
  <c r="AS270" i="1"/>
  <c r="AR270" i="1"/>
  <c r="AQ270" i="1"/>
  <c r="AP270" i="1"/>
  <c r="AQ241" i="1"/>
  <c r="AP241" i="1"/>
  <c r="AS229" i="1"/>
  <c r="AP229" i="1"/>
  <c r="AR221" i="1"/>
  <c r="AP221" i="1"/>
  <c r="AQ221" i="1"/>
  <c r="AQ210" i="1"/>
  <c r="AS210" i="1"/>
  <c r="AQ206" i="1"/>
  <c r="AR206" i="1"/>
  <c r="AP206" i="1"/>
  <c r="AS206" i="1"/>
  <c r="AR202" i="1"/>
  <c r="AS202" i="1"/>
  <c r="AQ202" i="1"/>
  <c r="AP193" i="1"/>
  <c r="AS193" i="1"/>
  <c r="AR193" i="1"/>
  <c r="AQ193" i="1"/>
  <c r="AP186" i="1"/>
  <c r="AQ186" i="1"/>
  <c r="AQ35" i="1"/>
  <c r="AS35" i="1"/>
  <c r="AR35" i="1"/>
  <c r="AS52" i="1"/>
  <c r="AP52" i="1"/>
  <c r="AQ52" i="1"/>
  <c r="AR52" i="1"/>
  <c r="AD472" i="1"/>
  <c r="AF472" i="1"/>
  <c r="AY472" i="1" s="1"/>
  <c r="AO361" i="1"/>
  <c r="AY518" i="1"/>
  <c r="AT106" i="1"/>
  <c r="AY106" i="1" s="1"/>
  <c r="AO310" i="1"/>
  <c r="AQ164" i="1"/>
  <c r="AQ258" i="1"/>
  <c r="AR487" i="1"/>
  <c r="AS554" i="1"/>
  <c r="AQ570" i="1"/>
  <c r="AR210" i="1"/>
  <c r="AP321" i="1"/>
  <c r="AQ597" i="1"/>
  <c r="AL50" i="1"/>
  <c r="AO50" i="1"/>
  <c r="AT50" i="1"/>
  <c r="AM103" i="1"/>
  <c r="AO103" i="1"/>
  <c r="AM589" i="1"/>
  <c r="AO589" i="1"/>
  <c r="AR593" i="1"/>
  <c r="AQ593" i="1"/>
  <c r="AP593" i="1"/>
  <c r="AS593" i="1"/>
  <c r="AR585" i="1"/>
  <c r="AS585" i="1"/>
  <c r="AP585" i="1"/>
  <c r="AQ585" i="1"/>
  <c r="AP575" i="1"/>
  <c r="AQ575" i="1"/>
  <c r="AR575" i="1"/>
  <c r="AP562" i="1"/>
  <c r="AR562" i="1"/>
  <c r="AR546" i="1"/>
  <c r="AP546" i="1"/>
  <c r="AR493" i="1"/>
  <c r="AS493" i="1"/>
  <c r="AQ493" i="1"/>
  <c r="AS461" i="1"/>
  <c r="AR461" i="1"/>
  <c r="AP387" i="1"/>
  <c r="AR387" i="1"/>
  <c r="AP292" i="1"/>
  <c r="AQ292" i="1"/>
  <c r="AS292" i="1"/>
  <c r="AQ280" i="1"/>
  <c r="AR280" i="1"/>
  <c r="AP280" i="1"/>
  <c r="AS280" i="1"/>
  <c r="AP263" i="1"/>
  <c r="AS263" i="1"/>
  <c r="AP250" i="1"/>
  <c r="AQ250" i="1"/>
  <c r="AR234" i="1"/>
  <c r="AQ234" i="1"/>
  <c r="AS234" i="1"/>
  <c r="AP234" i="1"/>
  <c r="AR225" i="1"/>
  <c r="AS225" i="1"/>
  <c r="AQ225" i="1"/>
  <c r="AP225" i="1"/>
  <c r="AS215" i="1"/>
  <c r="AR215" i="1"/>
  <c r="AP215" i="1"/>
  <c r="AQ215" i="1"/>
  <c r="AR198" i="1"/>
  <c r="AQ198" i="1"/>
  <c r="AS40" i="1"/>
  <c r="AQ40" i="1"/>
  <c r="AP40" i="1"/>
  <c r="AS31" i="1"/>
  <c r="AP31" i="1"/>
  <c r="AT146" i="1"/>
  <c r="AY202" i="1"/>
  <c r="AN103" i="1"/>
  <c r="AN106" i="1"/>
  <c r="AM310" i="1"/>
  <c r="AO257" i="1"/>
  <c r="AF488" i="1"/>
  <c r="AY488" i="1" s="1"/>
  <c r="AF479" i="1"/>
  <c r="AL479" i="1" s="1"/>
  <c r="AS186" i="1"/>
  <c r="AS254" i="1"/>
  <c r="AR263" i="1"/>
  <c r="AQ267" i="1"/>
  <c r="AQ396" i="1"/>
  <c r="AR554" i="1"/>
  <c r="AS575" i="1"/>
  <c r="AN339" i="1"/>
  <c r="AM339" i="1"/>
  <c r="AP35" i="1"/>
  <c r="AN92" i="1"/>
  <c r="AW67" i="1"/>
  <c r="AQ288" i="1"/>
  <c r="AR229" i="1"/>
  <c r="AR40" i="1"/>
  <c r="AR164" i="1"/>
  <c r="AQ308" i="1"/>
  <c r="AL440" i="1"/>
  <c r="AT440" i="1"/>
  <c r="AY440" i="1" s="1"/>
  <c r="AL436" i="1"/>
  <c r="AY436" i="1"/>
  <c r="AM436" i="1"/>
  <c r="AN440" i="1"/>
  <c r="AV450" i="1"/>
  <c r="AU450" i="1"/>
  <c r="AV419" i="1"/>
  <c r="AU419" i="1"/>
  <c r="AV391" i="1"/>
  <c r="AU391" i="1"/>
  <c r="AU388" i="1"/>
  <c r="AV388" i="1"/>
  <c r="AV233" i="1"/>
  <c r="AU233" i="1"/>
  <c r="AV232" i="1"/>
  <c r="AU232" i="1"/>
  <c r="AL220" i="1"/>
  <c r="AN220" i="1"/>
  <c r="AF596" i="1"/>
  <c r="AD596" i="1"/>
  <c r="AV544" i="1"/>
  <c r="AU544" i="1"/>
  <c r="AU506" i="1"/>
  <c r="AV506" i="1"/>
  <c r="AV498" i="1"/>
  <c r="AU498" i="1"/>
  <c r="AU483" i="1"/>
  <c r="AV483" i="1"/>
  <c r="AU364" i="1"/>
  <c r="AV364" i="1"/>
  <c r="AV363" i="1"/>
  <c r="AU363" i="1"/>
  <c r="AU336" i="1"/>
  <c r="AV336" i="1"/>
  <c r="AV325" i="1"/>
  <c r="AU325" i="1"/>
  <c r="AV302" i="1"/>
  <c r="AU302" i="1"/>
  <c r="AU221" i="1"/>
  <c r="AV221" i="1"/>
  <c r="AV26" i="1"/>
  <c r="AU26" i="1"/>
  <c r="AF213" i="1"/>
  <c r="AD213" i="1"/>
  <c r="AN190" i="1"/>
  <c r="AW79" i="1"/>
  <c r="AL223" i="1"/>
  <c r="AF244" i="1"/>
  <c r="AV595" i="1"/>
  <c r="AU595" i="1"/>
  <c r="AV126" i="1"/>
  <c r="AU126" i="1"/>
  <c r="AV125" i="1"/>
  <c r="AU125" i="1"/>
  <c r="AU108" i="1"/>
  <c r="AV108" i="1"/>
  <c r="AV98" i="1"/>
  <c r="AU98" i="1"/>
  <c r="AU87" i="1"/>
  <c r="AV87" i="1"/>
  <c r="AQ608" i="1"/>
  <c r="AS608" i="1"/>
  <c r="AS565" i="1"/>
  <c r="AR565" i="1"/>
  <c r="AP452" i="1"/>
  <c r="AR452" i="1"/>
  <c r="AQ430" i="1"/>
  <c r="AS430" i="1"/>
  <c r="AS87" i="1"/>
  <c r="AQ87" i="1"/>
  <c r="AP83" i="1"/>
  <c r="AR83" i="1"/>
  <c r="AF575" i="1"/>
  <c r="AN575" i="1" s="1"/>
  <c r="AD575" i="1"/>
  <c r="AV522" i="1"/>
  <c r="AU156" i="1"/>
  <c r="AV156" i="1"/>
  <c r="AV110" i="1"/>
  <c r="AU110" i="1"/>
  <c r="AQ433" i="1"/>
  <c r="AS433" i="1"/>
  <c r="AQ429" i="1"/>
  <c r="AS429" i="1"/>
  <c r="AP425" i="1"/>
  <c r="AS425" i="1"/>
  <c r="AQ42" i="1"/>
  <c r="AS42" i="1"/>
  <c r="AP29" i="1"/>
  <c r="AR29" i="1"/>
  <c r="AS29" i="1"/>
  <c r="AL393" i="1"/>
  <c r="AT393" i="1"/>
  <c r="AY393" i="1" s="1"/>
  <c r="AM364" i="1"/>
  <c r="AN294" i="1"/>
  <c r="AM220" i="1"/>
  <c r="AQ37" i="1"/>
  <c r="AD275" i="1"/>
  <c r="AL58" i="1"/>
  <c r="AL88" i="1"/>
  <c r="AT502" i="1"/>
  <c r="AY502" i="1" s="1"/>
  <c r="AN502" i="1"/>
  <c r="AO205" i="1"/>
  <c r="AD498" i="1"/>
  <c r="AF498" i="1"/>
  <c r="AM498" i="1" s="1"/>
  <c r="AY347" i="1"/>
  <c r="AT347" i="1"/>
  <c r="AO347" i="1"/>
  <c r="AN347" i="1"/>
  <c r="AM347" i="1"/>
  <c r="AL347" i="1"/>
  <c r="AF341" i="1"/>
  <c r="AO341" i="1" s="1"/>
  <c r="AD341" i="1"/>
  <c r="AD336" i="1"/>
  <c r="AF336" i="1"/>
  <c r="AF333" i="1"/>
  <c r="AD333" i="1"/>
  <c r="AT318" i="1"/>
  <c r="AY318" i="1" s="1"/>
  <c r="AM318" i="1"/>
  <c r="AO318" i="1"/>
  <c r="AL318" i="1"/>
  <c r="AO316" i="1"/>
  <c r="AY316" i="1"/>
  <c r="AL316" i="1"/>
  <c r="AT316" i="1"/>
  <c r="AM316" i="1"/>
  <c r="AN316" i="1"/>
  <c r="AF314" i="1"/>
  <c r="AD314" i="1"/>
  <c r="AF305" i="1"/>
  <c r="AN305" i="1" s="1"/>
  <c r="AD305" i="1"/>
  <c r="AF303" i="1"/>
  <c r="AD303" i="1"/>
  <c r="AF289" i="1"/>
  <c r="AD289" i="1"/>
  <c r="AF287" i="1"/>
  <c r="AD287" i="1"/>
  <c r="AD283" i="1"/>
  <c r="AF283" i="1"/>
  <c r="AY283" i="1" s="1"/>
  <c r="AF281" i="1"/>
  <c r="AN281" i="1" s="1"/>
  <c r="AD281" i="1"/>
  <c r="AF253" i="1"/>
  <c r="AM253" i="1" s="1"/>
  <c r="AD253" i="1"/>
  <c r="AF250" i="1"/>
  <c r="AD250" i="1"/>
  <c r="AF236" i="1"/>
  <c r="AD236" i="1"/>
  <c r="AF232" i="1"/>
  <c r="AD232" i="1"/>
  <c r="AD224" i="1"/>
  <c r="AF224" i="1"/>
  <c r="AT224" i="1" s="1"/>
  <c r="AF221" i="1"/>
  <c r="AM221" i="1" s="1"/>
  <c r="AD221" i="1"/>
  <c r="AM216" i="1"/>
  <c r="AN216" i="1"/>
  <c r="AD204" i="1"/>
  <c r="AF204" i="1"/>
  <c r="AD201" i="1"/>
  <c r="AF201" i="1"/>
  <c r="AO201" i="1" s="1"/>
  <c r="AD198" i="1"/>
  <c r="AF198" i="1"/>
  <c r="AD195" i="1"/>
  <c r="AF195" i="1"/>
  <c r="AD192" i="1"/>
  <c r="AF192" i="1"/>
  <c r="AO192" i="1" s="1"/>
  <c r="AF188" i="1"/>
  <c r="AN188" i="1" s="1"/>
  <c r="AD188" i="1"/>
  <c r="AD186" i="1"/>
  <c r="AF186" i="1"/>
  <c r="AF184" i="1"/>
  <c r="AD184" i="1"/>
  <c r="AL162" i="1"/>
  <c r="AO162" i="1"/>
  <c r="AM162" i="1"/>
  <c r="AN162" i="1"/>
  <c r="AF158" i="1"/>
  <c r="AT158" i="1" s="1"/>
  <c r="AY158" i="1" s="1"/>
  <c r="AD158" i="1"/>
  <c r="AF155" i="1"/>
  <c r="AD155" i="1"/>
  <c r="AF152" i="1"/>
  <c r="AD152" i="1"/>
  <c r="AF135" i="1"/>
  <c r="AM135" i="1" s="1"/>
  <c r="AD135" i="1"/>
  <c r="AF130" i="1"/>
  <c r="AD130" i="1"/>
  <c r="AN217" i="1"/>
  <c r="AT217" i="1"/>
  <c r="AY217" i="1" s="1"/>
  <c r="AO217" i="1"/>
  <c r="AN86" i="1"/>
  <c r="AO86" i="1"/>
  <c r="AL68" i="1"/>
  <c r="AT68" i="1"/>
  <c r="AO68" i="1"/>
  <c r="AM68" i="1"/>
  <c r="AO70" i="1"/>
  <c r="AL70" i="1"/>
  <c r="AF515" i="1"/>
  <c r="AD515" i="1"/>
  <c r="AF349" i="1"/>
  <c r="AT349" i="1" s="1"/>
  <c r="AY349" i="1" s="1"/>
  <c r="AD349" i="1"/>
  <c r="AO602" i="1"/>
  <c r="AL86" i="1"/>
  <c r="AO35" i="1"/>
  <c r="AD502" i="1"/>
  <c r="AD354" i="1"/>
  <c r="AM604" i="1"/>
  <c r="AO604" i="1"/>
  <c r="AM22" i="1"/>
  <c r="AL22" i="1"/>
  <c r="AM56" i="1"/>
  <c r="AY56" i="1"/>
  <c r="AO60" i="1"/>
  <c r="AM60" i="1"/>
  <c r="AN60" i="1"/>
  <c r="AT60" i="1"/>
  <c r="AT205" i="1"/>
  <c r="AY205" i="1" s="1"/>
  <c r="AM205" i="1"/>
  <c r="AL205" i="1"/>
  <c r="AL226" i="1"/>
  <c r="AY226" i="1"/>
  <c r="AN226" i="1"/>
  <c r="AM226" i="1"/>
  <c r="AF504" i="1"/>
  <c r="AN504" i="1" s="1"/>
  <c r="AD504" i="1"/>
  <c r="AT237" i="1"/>
  <c r="AY68" i="1"/>
  <c r="AT602" i="1"/>
  <c r="AT308" i="1"/>
  <c r="AT381" i="1"/>
  <c r="AN368" i="1"/>
  <c r="AT124" i="1"/>
  <c r="AY124" i="1" s="1"/>
  <c r="AM35" i="1"/>
  <c r="AM217" i="1"/>
  <c r="AN70" i="1"/>
  <c r="AL246" i="1"/>
  <c r="AM246" i="1"/>
  <c r="AN246" i="1"/>
  <c r="AL93" i="1"/>
  <c r="AT93" i="1"/>
  <c r="AO93" i="1"/>
  <c r="AF123" i="1"/>
  <c r="AD123" i="1"/>
  <c r="AF115" i="1"/>
  <c r="AD115" i="1"/>
  <c r="AV177" i="1"/>
  <c r="AU177" i="1"/>
  <c r="AU179" i="1"/>
  <c r="AV179" i="1"/>
  <c r="AL202" i="1"/>
  <c r="AO202" i="1"/>
  <c r="AM535" i="1"/>
  <c r="AY535" i="1"/>
  <c r="AF112" i="1"/>
  <c r="AU668" i="1"/>
  <c r="AV668" i="1"/>
  <c r="AV664" i="1"/>
  <c r="AU664" i="1"/>
  <c r="AU660" i="1"/>
  <c r="AV660" i="1"/>
  <c r="AV654" i="1"/>
  <c r="AU654" i="1"/>
  <c r="AV650" i="1"/>
  <c r="AU650" i="1"/>
  <c r="AU598" i="1"/>
  <c r="AV598" i="1"/>
  <c r="AU592" i="1"/>
  <c r="AV592" i="1"/>
  <c r="AU582" i="1"/>
  <c r="AV582" i="1"/>
  <c r="AV581" i="1"/>
  <c r="AU581" i="1"/>
  <c r="AU580" i="1"/>
  <c r="AV580" i="1"/>
  <c r="AV575" i="1"/>
  <c r="AU575" i="1"/>
  <c r="AV552" i="1"/>
  <c r="AU552" i="1"/>
  <c r="AV551" i="1"/>
  <c r="AU551" i="1"/>
  <c r="AU550" i="1"/>
  <c r="AV550" i="1"/>
  <c r="AU549" i="1"/>
  <c r="AV549" i="1"/>
  <c r="AV536" i="1"/>
  <c r="AU536" i="1"/>
  <c r="AV368" i="1"/>
  <c r="AU368" i="1"/>
  <c r="AV367" i="1"/>
  <c r="AU367" i="1"/>
  <c r="AV366" i="1"/>
  <c r="AU366" i="1"/>
  <c r="AP77" i="1"/>
  <c r="AQ77" i="1"/>
  <c r="AY570" i="1"/>
  <c r="AT570" i="1"/>
  <c r="AF564" i="1"/>
  <c r="AD564" i="1"/>
  <c r="AF549" i="1"/>
  <c r="AD549" i="1"/>
  <c r="AD530" i="1"/>
  <c r="AF530" i="1"/>
  <c r="AM530" i="1" s="1"/>
  <c r="AM521" i="1"/>
  <c r="AO521" i="1"/>
  <c r="AF520" i="1"/>
  <c r="AD520" i="1"/>
  <c r="AD459" i="1"/>
  <c r="AF459" i="1"/>
  <c r="AO459" i="1" s="1"/>
  <c r="AF452" i="1"/>
  <c r="AY452" i="1" s="1"/>
  <c r="AD452" i="1"/>
  <c r="AF443" i="1"/>
  <c r="AD443" i="1"/>
  <c r="AD423" i="1"/>
  <c r="AF423" i="1"/>
  <c r="AT423" i="1" s="1"/>
  <c r="AY423" i="1" s="1"/>
  <c r="AD411" i="1"/>
  <c r="AF411" i="1"/>
  <c r="AO408" i="1"/>
  <c r="AM408" i="1"/>
  <c r="AO404" i="1"/>
  <c r="AT404" i="1"/>
  <c r="AN396" i="1"/>
  <c r="AT396" i="1"/>
  <c r="AY396" i="1"/>
  <c r="AM396" i="1"/>
  <c r="AF389" i="1"/>
  <c r="AD389" i="1"/>
  <c r="AF386" i="1"/>
  <c r="AD386" i="1"/>
  <c r="AF384" i="1"/>
  <c r="AD384" i="1"/>
  <c r="AM382" i="1"/>
  <c r="AY382" i="1"/>
  <c r="AL379" i="1"/>
  <c r="AN379" i="1"/>
  <c r="AO379" i="1"/>
  <c r="AM379" i="1"/>
  <c r="AT379" i="1"/>
  <c r="AY379" i="1" s="1"/>
  <c r="AF371" i="1"/>
  <c r="AD371" i="1"/>
  <c r="AD358" i="1"/>
  <c r="AF358" i="1"/>
  <c r="AO358" i="1" s="1"/>
  <c r="AF296" i="1"/>
  <c r="AD296" i="1"/>
  <c r="AN292" i="1"/>
  <c r="AL292" i="1"/>
  <c r="AM292" i="1"/>
  <c r="AD252" i="1"/>
  <c r="AF252" i="1"/>
  <c r="AO279" i="1"/>
  <c r="AN279" i="1"/>
  <c r="AO409" i="1"/>
  <c r="AN409" i="1"/>
  <c r="AL229" i="1"/>
  <c r="AN229" i="1"/>
  <c r="AM89" i="1"/>
  <c r="AT89" i="1"/>
  <c r="AY89" i="1" s="1"/>
  <c r="AO52" i="1"/>
  <c r="AT52" i="1"/>
  <c r="AT278" i="1"/>
  <c r="AL278" i="1"/>
  <c r="AO278" i="1"/>
  <c r="AF240" i="1"/>
  <c r="AD240" i="1"/>
  <c r="AL665" i="1"/>
  <c r="AN665" i="1"/>
  <c r="AL234" i="1"/>
  <c r="AT234" i="1"/>
  <c r="AY234" i="1" s="1"/>
  <c r="AN569" i="1"/>
  <c r="AT569" i="1"/>
  <c r="AY569" i="1" s="1"/>
  <c r="AL85" i="1"/>
  <c r="AT85" i="1"/>
  <c r="AY85" i="1" s="1"/>
  <c r="AD243" i="1"/>
  <c r="AL193" i="1"/>
  <c r="AO193" i="1"/>
  <c r="AL59" i="1"/>
  <c r="AN59" i="1"/>
  <c r="AU655" i="1"/>
  <c r="AV655" i="1"/>
  <c r="AV593" i="1"/>
  <c r="AU593" i="1"/>
  <c r="AV583" i="1"/>
  <c r="AU583" i="1"/>
  <c r="AV554" i="1"/>
  <c r="AU554" i="1"/>
  <c r="AU545" i="1"/>
  <c r="AV545" i="1"/>
  <c r="AU413" i="1"/>
  <c r="AV413" i="1"/>
  <c r="AV410" i="1"/>
  <c r="AU410" i="1"/>
  <c r="AU409" i="1"/>
  <c r="AV409" i="1"/>
  <c r="AU404" i="1"/>
  <c r="AV404" i="1"/>
  <c r="AV400" i="1"/>
  <c r="AU400" i="1"/>
  <c r="AQ82" i="1"/>
  <c r="AR82" i="1"/>
  <c r="AM263" i="1"/>
  <c r="AT263" i="1"/>
  <c r="AN107" i="1"/>
  <c r="AT107" i="1"/>
  <c r="AL185" i="1"/>
  <c r="AY185" i="1"/>
  <c r="AM257" i="1"/>
  <c r="AT257" i="1"/>
  <c r="AL190" i="1"/>
  <c r="AV449" i="1"/>
  <c r="AU449" i="1"/>
  <c r="AU437" i="1"/>
  <c r="AV437" i="1"/>
  <c r="AV417" i="1"/>
  <c r="AU417" i="1"/>
  <c r="AU340" i="1"/>
  <c r="AV340" i="1"/>
  <c r="AU317" i="1"/>
  <c r="AV317" i="1"/>
  <c r="AV312" i="1"/>
  <c r="AU312" i="1"/>
  <c r="AV305" i="1"/>
  <c r="AU305" i="1"/>
  <c r="AU290" i="1"/>
  <c r="AV290" i="1"/>
  <c r="AV286" i="1"/>
  <c r="AU286" i="1"/>
  <c r="AU282" i="1"/>
  <c r="AV282" i="1"/>
  <c r="AU258" i="1"/>
  <c r="AV258" i="1"/>
  <c r="AV251" i="1"/>
  <c r="AU251" i="1"/>
  <c r="AU234" i="1"/>
  <c r="AV234" i="1"/>
  <c r="AV152" i="1"/>
  <c r="AU152" i="1"/>
  <c r="AU105" i="1"/>
  <c r="AV105" i="1"/>
  <c r="AV92" i="1"/>
  <c r="AU92" i="1"/>
  <c r="AS547" i="1"/>
  <c r="AR547" i="1"/>
  <c r="AP534" i="1"/>
  <c r="AR534" i="1"/>
  <c r="AS526" i="1"/>
  <c r="AP526" i="1"/>
  <c r="AP501" i="1"/>
  <c r="AS501" i="1"/>
  <c r="AP448" i="1"/>
  <c r="AR448" i="1"/>
  <c r="AS114" i="1"/>
  <c r="AP114" i="1"/>
  <c r="AS110" i="1"/>
  <c r="AQ110" i="1"/>
  <c r="AF434" i="1"/>
  <c r="AD434" i="1"/>
  <c r="AF431" i="1"/>
  <c r="AD431" i="1"/>
  <c r="AL76" i="1"/>
  <c r="AM76" i="1"/>
  <c r="AN76" i="1"/>
  <c r="AO76" i="1"/>
  <c r="AU341" i="1"/>
  <c r="AL310" i="1"/>
  <c r="AV656" i="1"/>
  <c r="AU106" i="1"/>
  <c r="AS544" i="1"/>
  <c r="AR432" i="1"/>
  <c r="AU658" i="1"/>
  <c r="AV658" i="1"/>
  <c r="AV523" i="1"/>
  <c r="AU523" i="1"/>
  <c r="AU504" i="1"/>
  <c r="AV504" i="1"/>
  <c r="AU456" i="1"/>
  <c r="AV456" i="1"/>
  <c r="AU231" i="1"/>
  <c r="AV231" i="1"/>
  <c r="AR543" i="1"/>
  <c r="AQ543" i="1"/>
  <c r="AR465" i="1"/>
  <c r="AQ465" i="1"/>
  <c r="AR129" i="1"/>
  <c r="AS129" i="1"/>
  <c r="AQ120" i="1"/>
  <c r="AP120" i="1"/>
  <c r="AS116" i="1"/>
  <c r="AQ116" i="1"/>
  <c r="AQ73" i="1"/>
  <c r="AS73" i="1"/>
  <c r="AP69" i="1"/>
  <c r="AS69" i="1"/>
  <c r="AF125" i="1"/>
  <c r="AD125" i="1"/>
  <c r="AF61" i="1"/>
  <c r="AD61" i="1"/>
  <c r="AO27" i="1"/>
  <c r="AM27" i="1"/>
  <c r="AV169" i="1"/>
  <c r="AU169" i="1"/>
  <c r="AS170" i="1"/>
  <c r="AP170" i="1"/>
  <c r="AU171" i="1"/>
  <c r="AR557" i="1"/>
  <c r="AS557" i="1"/>
  <c r="AP549" i="1"/>
  <c r="AR549" i="1"/>
  <c r="AR414" i="1"/>
  <c r="AS414" i="1"/>
  <c r="AR372" i="1"/>
  <c r="AS372" i="1"/>
  <c r="AQ251" i="1"/>
  <c r="AS251" i="1"/>
  <c r="AR58" i="1"/>
  <c r="AQ58" i="1"/>
  <c r="AF212" i="1"/>
  <c r="AD212" i="1"/>
  <c r="AL100" i="1"/>
  <c r="AN100" i="1"/>
  <c r="AV187" i="1"/>
  <c r="AU352" i="1"/>
  <c r="AS313" i="1"/>
  <c r="AS128" i="1"/>
  <c r="AP461" i="1"/>
  <c r="AQ461" i="1"/>
  <c r="AQ455" i="1"/>
  <c r="AS455" i="1"/>
  <c r="AP254" i="1"/>
  <c r="AR254" i="1"/>
  <c r="AP111" i="1"/>
  <c r="AS111" i="1"/>
  <c r="AR102" i="1"/>
  <c r="AQ102" i="1"/>
  <c r="AD27" i="1"/>
  <c r="AO131" i="1"/>
  <c r="AN131" i="1"/>
  <c r="AS168" i="1"/>
  <c r="AP168" i="1"/>
  <c r="AR135" i="1"/>
  <c r="AS606" i="1"/>
  <c r="AS607" i="1"/>
  <c r="AT363" i="1"/>
  <c r="AY363" i="1" s="1"/>
  <c r="AM363" i="1"/>
  <c r="AL363" i="1"/>
  <c r="AO363" i="1"/>
  <c r="AN363" i="1"/>
  <c r="AO532" i="1"/>
  <c r="AN532" i="1"/>
  <c r="AO142" i="1"/>
  <c r="AT142" i="1"/>
  <c r="AM29" i="1"/>
  <c r="AL29" i="1"/>
  <c r="AM94" i="1"/>
  <c r="AN94" i="1"/>
  <c r="AL137" i="1"/>
  <c r="AM137" i="1"/>
  <c r="AP379" i="1"/>
  <c r="AR379" i="1"/>
  <c r="AS379" i="1"/>
  <c r="AQ379" i="1"/>
  <c r="AP371" i="1"/>
  <c r="AR371" i="1"/>
  <c r="AS371" i="1"/>
  <c r="AP363" i="1"/>
  <c r="AS363" i="1"/>
  <c r="AR356" i="1"/>
  <c r="AS356" i="1"/>
  <c r="AP356" i="1"/>
  <c r="AF658" i="1"/>
  <c r="AD658" i="1"/>
  <c r="AD646" i="1"/>
  <c r="AF646" i="1"/>
  <c r="AP180" i="1"/>
  <c r="AS180" i="1"/>
  <c r="AQ180" i="1"/>
  <c r="AR180" i="1"/>
  <c r="AY146" i="1"/>
  <c r="AL502" i="1"/>
  <c r="AN142" i="1"/>
  <c r="AT137" i="1"/>
  <c r="AM309" i="1"/>
  <c r="AL309" i="1"/>
  <c r="AQ667" i="1"/>
  <c r="AS667" i="1"/>
  <c r="AP667" i="1"/>
  <c r="AR667" i="1"/>
  <c r="AR660" i="1"/>
  <c r="AQ660" i="1"/>
  <c r="AP660" i="1"/>
  <c r="AP653" i="1"/>
  <c r="AR653" i="1"/>
  <c r="AS653" i="1"/>
  <c r="AP647" i="1"/>
  <c r="AQ647" i="1"/>
  <c r="AR647" i="1"/>
  <c r="AS601" i="1"/>
  <c r="AP601" i="1"/>
  <c r="AP594" i="1"/>
  <c r="AR594" i="1"/>
  <c r="AS594" i="1"/>
  <c r="AQ571" i="1"/>
  <c r="AP571" i="1"/>
  <c r="AS571" i="1"/>
  <c r="AR571" i="1"/>
  <c r="AR563" i="1"/>
  <c r="AS563" i="1"/>
  <c r="AP563" i="1"/>
  <c r="AQ563" i="1"/>
  <c r="AR555" i="1"/>
  <c r="AQ555" i="1"/>
  <c r="AS555" i="1"/>
  <c r="AP555" i="1"/>
  <c r="AS552" i="1"/>
  <c r="AP552" i="1"/>
  <c r="AP548" i="1"/>
  <c r="AQ548" i="1"/>
  <c r="AP542" i="1"/>
  <c r="AQ542" i="1"/>
  <c r="AR542" i="1"/>
  <c r="AQ533" i="1"/>
  <c r="AP533" i="1"/>
  <c r="AR522" i="1"/>
  <c r="AP522" i="1"/>
  <c r="AQ522" i="1"/>
  <c r="AS522" i="1"/>
  <c r="AS508" i="1"/>
  <c r="AQ508" i="1"/>
  <c r="AP508" i="1"/>
  <c r="AR508" i="1"/>
  <c r="AP478" i="1"/>
  <c r="AS478" i="1"/>
  <c r="AQ474" i="1"/>
  <c r="AS474" i="1"/>
  <c r="AP466" i="1"/>
  <c r="AQ466" i="1"/>
  <c r="AS466" i="1"/>
  <c r="AS408" i="1"/>
  <c r="AQ408" i="1"/>
  <c r="AR408" i="1"/>
  <c r="AP408" i="1"/>
  <c r="AP400" i="1"/>
  <c r="AS400" i="1"/>
  <c r="AP386" i="1"/>
  <c r="AS386" i="1"/>
  <c r="AQ386" i="1"/>
  <c r="AR386" i="1"/>
  <c r="AQ126" i="1"/>
  <c r="AP126" i="1"/>
  <c r="AS126" i="1"/>
  <c r="AR126" i="1"/>
  <c r="AS118" i="1"/>
  <c r="AQ118" i="1"/>
  <c r="AR118" i="1"/>
  <c r="AQ112" i="1"/>
  <c r="AP112" i="1"/>
  <c r="AR112" i="1"/>
  <c r="AS112" i="1"/>
  <c r="AP105" i="1"/>
  <c r="AQ105" i="1"/>
  <c r="AR105" i="1"/>
  <c r="AQ59" i="1"/>
  <c r="AS59" i="1"/>
  <c r="AR59" i="1"/>
  <c r="AP59" i="1"/>
  <c r="AF441" i="1"/>
  <c r="AD441" i="1"/>
  <c r="AO146" i="1"/>
  <c r="AL142" i="1"/>
  <c r="AM665" i="1"/>
  <c r="AO309" i="1"/>
  <c r="AN300" i="1"/>
  <c r="AO137" i="1"/>
  <c r="AL94" i="1"/>
  <c r="AT29" i="1"/>
  <c r="AY29" i="1" s="1"/>
  <c r="AS660" i="1"/>
  <c r="AP118" i="1"/>
  <c r="AS647" i="1"/>
  <c r="AL425" i="1"/>
  <c r="AT425" i="1"/>
  <c r="AY425" i="1" s="1"/>
  <c r="AL518" i="1"/>
  <c r="AT518" i="1"/>
  <c r="AO254" i="1"/>
  <c r="AM254" i="1"/>
  <c r="AY254" i="1"/>
  <c r="AU21" i="1"/>
  <c r="AV21" i="1"/>
  <c r="AR457" i="1"/>
  <c r="AQ457" i="1"/>
  <c r="AP457" i="1"/>
  <c r="AS457" i="1"/>
  <c r="AP383" i="1"/>
  <c r="AQ383" i="1"/>
  <c r="AS383" i="1"/>
  <c r="AP375" i="1"/>
  <c r="AR375" i="1"/>
  <c r="AS375" i="1"/>
  <c r="AQ375" i="1"/>
  <c r="AP367" i="1"/>
  <c r="AS367" i="1"/>
  <c r="AQ367" i="1"/>
  <c r="AQ352" i="1"/>
  <c r="AS352" i="1"/>
  <c r="AP352" i="1"/>
  <c r="AR352" i="1"/>
  <c r="AS348" i="1"/>
  <c r="AP348" i="1"/>
  <c r="AQ348" i="1"/>
  <c r="AR348" i="1"/>
  <c r="AS342" i="1"/>
  <c r="AP342" i="1"/>
  <c r="AR342" i="1"/>
  <c r="AQ342" i="1"/>
  <c r="AS338" i="1"/>
  <c r="AR338" i="1"/>
  <c r="AQ338" i="1"/>
  <c r="AP338" i="1"/>
  <c r="AQ333" i="1"/>
  <c r="AS333" i="1"/>
  <c r="AP333" i="1"/>
  <c r="AS101" i="1"/>
  <c r="AP101" i="1"/>
  <c r="AQ101" i="1"/>
  <c r="AS97" i="1"/>
  <c r="AP97" i="1"/>
  <c r="AQ97" i="1"/>
  <c r="AR97" i="1"/>
  <c r="AQ93" i="1"/>
  <c r="AR93" i="1"/>
  <c r="AS93" i="1"/>
  <c r="AQ89" i="1"/>
  <c r="AR89" i="1"/>
  <c r="AS89" i="1"/>
  <c r="AP89" i="1"/>
  <c r="AR53" i="1"/>
  <c r="AS53" i="1"/>
  <c r="AP53" i="1"/>
  <c r="AQ34" i="1"/>
  <c r="AS34" i="1"/>
  <c r="AR34" i="1"/>
  <c r="AS30" i="1"/>
  <c r="AR30" i="1"/>
  <c r="AP30" i="1"/>
  <c r="AQ30" i="1"/>
  <c r="AR27" i="1"/>
  <c r="AP27" i="1"/>
  <c r="AS27" i="1"/>
  <c r="AQ27" i="1"/>
  <c r="AL656" i="1"/>
  <c r="AT656" i="1"/>
  <c r="AY656" i="1" s="1"/>
  <c r="AF652" i="1"/>
  <c r="AD652" i="1"/>
  <c r="AF439" i="1"/>
  <c r="AD439" i="1"/>
  <c r="AF435" i="1"/>
  <c r="AD435" i="1"/>
  <c r="AD432" i="1"/>
  <c r="AF432" i="1"/>
  <c r="AD399" i="1"/>
  <c r="AF399" i="1"/>
  <c r="AD126" i="1"/>
  <c r="AF126" i="1"/>
  <c r="AF31" i="1"/>
  <c r="AD31" i="1"/>
  <c r="AF28" i="1"/>
  <c r="AD28" i="1"/>
  <c r="AN425" i="1"/>
  <c r="AM532" i="1"/>
  <c r="AN518" i="1"/>
  <c r="AL326" i="1"/>
  <c r="AY94" i="1"/>
  <c r="AF397" i="1"/>
  <c r="AO375" i="1"/>
  <c r="AM375" i="1"/>
  <c r="AQ363" i="1"/>
  <c r="AD656" i="1"/>
  <c r="AN334" i="1"/>
  <c r="AL91" i="1"/>
  <c r="AT91" i="1"/>
  <c r="AM91" i="1"/>
  <c r="AN91" i="1"/>
  <c r="AP664" i="1"/>
  <c r="AR664" i="1"/>
  <c r="AS664" i="1"/>
  <c r="AS610" i="1"/>
  <c r="AR610" i="1"/>
  <c r="AP610" i="1"/>
  <c r="AR590" i="1"/>
  <c r="AS590" i="1"/>
  <c r="AQ590" i="1"/>
  <c r="AP590" i="1"/>
  <c r="AS567" i="1"/>
  <c r="AR567" i="1"/>
  <c r="AP567" i="1"/>
  <c r="AR559" i="1"/>
  <c r="AQ559" i="1"/>
  <c r="AP559" i="1"/>
  <c r="AS559" i="1"/>
  <c r="AP525" i="1"/>
  <c r="AQ525" i="1"/>
  <c r="AR518" i="1"/>
  <c r="AQ518" i="1"/>
  <c r="AP518" i="1"/>
  <c r="AR512" i="1"/>
  <c r="AP512" i="1"/>
  <c r="AS504" i="1"/>
  <c r="AP504" i="1"/>
  <c r="AQ504" i="1"/>
  <c r="AR504" i="1"/>
  <c r="AP500" i="1"/>
  <c r="AQ500" i="1"/>
  <c r="AS500" i="1"/>
  <c r="AP482" i="1"/>
  <c r="AS482" i="1"/>
  <c r="AQ482" i="1"/>
  <c r="AR482" i="1"/>
  <c r="AS412" i="1"/>
  <c r="AQ412" i="1"/>
  <c r="AR412" i="1"/>
  <c r="AP412" i="1"/>
  <c r="AR404" i="1"/>
  <c r="AQ404" i="1"/>
  <c r="AP404" i="1"/>
  <c r="AS404" i="1"/>
  <c r="AQ390" i="1"/>
  <c r="AS390" i="1"/>
  <c r="AR390" i="1"/>
  <c r="AP390" i="1"/>
  <c r="AR122" i="1"/>
  <c r="AS122" i="1"/>
  <c r="AQ122" i="1"/>
  <c r="AP109" i="1"/>
  <c r="AR109" i="1"/>
  <c r="AQ109" i="1"/>
  <c r="AP56" i="1"/>
  <c r="AR56" i="1"/>
  <c r="AS56" i="1"/>
  <c r="AF420" i="1"/>
  <c r="AD420" i="1"/>
  <c r="AO502" i="1"/>
  <c r="AM425" i="1"/>
  <c r="AM149" i="1"/>
  <c r="AY665" i="1"/>
  <c r="AO656" i="1"/>
  <c r="AO326" i="1"/>
  <c r="AM334" i="1"/>
  <c r="AM241" i="1"/>
  <c r="AO241" i="1"/>
  <c r="AN309" i="1"/>
  <c r="AR367" i="1"/>
  <c r="AR548" i="1"/>
  <c r="AM196" i="1"/>
  <c r="AT196" i="1"/>
  <c r="AF69" i="1"/>
  <c r="AS492" i="1"/>
  <c r="AN146" i="1"/>
  <c r="AM502" i="1"/>
  <c r="AT149" i="1"/>
  <c r="AN233" i="1"/>
  <c r="AT665" i="1"/>
  <c r="AT279" i="1"/>
  <c r="AL279" i="1"/>
  <c r="AM518" i="1"/>
  <c r="AM656" i="1"/>
  <c r="AN326" i="1"/>
  <c r="AL196" i="1"/>
  <c r="AO334" i="1"/>
  <c r="AT300" i="1"/>
  <c r="AL300" i="1"/>
  <c r="AN137" i="1"/>
  <c r="AO29" i="1"/>
  <c r="AF21" i="1"/>
  <c r="AQ53" i="1"/>
  <c r="AN370" i="1"/>
  <c r="AO370" i="1"/>
  <c r="AP34" i="1"/>
  <c r="AS109" i="1"/>
  <c r="AQ371" i="1"/>
  <c r="AR466" i="1"/>
  <c r="AQ664" i="1"/>
  <c r="AL54" i="1"/>
  <c r="AY54" i="1"/>
  <c r="AF113" i="1"/>
  <c r="AQ653" i="1"/>
  <c r="AR500" i="1"/>
  <c r="AQ567" i="1"/>
  <c r="AS548" i="1"/>
  <c r="AQ356" i="1"/>
  <c r="AL342" i="1"/>
  <c r="AM342" i="1"/>
  <c r="AY342" i="1"/>
  <c r="AO342" i="1"/>
  <c r="AL107" i="1"/>
  <c r="AM107" i="1"/>
  <c r="AV83" i="1"/>
  <c r="AU83" i="1"/>
  <c r="AU82" i="1"/>
  <c r="AV82" i="1"/>
  <c r="AU70" i="1"/>
  <c r="AV70" i="1"/>
  <c r="AV69" i="1"/>
  <c r="AU69" i="1"/>
  <c r="AU54" i="1"/>
  <c r="AV54" i="1"/>
  <c r="AR434" i="1"/>
  <c r="AQ434" i="1"/>
  <c r="AS434" i="1"/>
  <c r="AR427" i="1"/>
  <c r="AP427" i="1"/>
  <c r="AP423" i="1"/>
  <c r="AR423" i="1"/>
  <c r="AP415" i="1"/>
  <c r="AQ415" i="1"/>
  <c r="AY408" i="1"/>
  <c r="AO269" i="1"/>
  <c r="AO513" i="1"/>
  <c r="AM662" i="1"/>
  <c r="AL106" i="1"/>
  <c r="AM106" i="1"/>
  <c r="AN56" i="1"/>
  <c r="AL56" i="1"/>
  <c r="AT56" i="1"/>
  <c r="AN111" i="1"/>
  <c r="AL111" i="1"/>
  <c r="AT111" i="1"/>
  <c r="AY111" i="1" s="1"/>
  <c r="AV672" i="1"/>
  <c r="AU672" i="1"/>
  <c r="AV665" i="1"/>
  <c r="AU665" i="1"/>
  <c r="AU661" i="1"/>
  <c r="AV661" i="1"/>
  <c r="AV652" i="1"/>
  <c r="AU652" i="1"/>
  <c r="AV612" i="1"/>
  <c r="AU612" i="1"/>
  <c r="AV591" i="1"/>
  <c r="AU591" i="1"/>
  <c r="AU585" i="1"/>
  <c r="AV585" i="1"/>
  <c r="AV472" i="1"/>
  <c r="AU472" i="1"/>
  <c r="AU461" i="1"/>
  <c r="AV461" i="1"/>
  <c r="AU457" i="1"/>
  <c r="AV457" i="1"/>
  <c r="AV451" i="1"/>
  <c r="AU451" i="1"/>
  <c r="AU122" i="1"/>
  <c r="AV122" i="1"/>
  <c r="AV101" i="1"/>
  <c r="AU101" i="1"/>
  <c r="AV96" i="1"/>
  <c r="AU96" i="1"/>
  <c r="AU91" i="1"/>
  <c r="AV91" i="1"/>
  <c r="AS451" i="1"/>
  <c r="AQ451" i="1"/>
  <c r="AR451" i="1"/>
  <c r="AP451" i="1"/>
  <c r="AR449" i="1"/>
  <c r="AS449" i="1"/>
  <c r="AQ449" i="1"/>
  <c r="AR445" i="1"/>
  <c r="AQ445" i="1"/>
  <c r="AP445" i="1"/>
  <c r="AS445" i="1"/>
  <c r="AF417" i="1"/>
  <c r="AD417" i="1"/>
  <c r="AM50" i="1"/>
  <c r="AU358" i="1"/>
  <c r="AV358" i="1"/>
  <c r="AU347" i="1"/>
  <c r="AV347" i="1"/>
  <c r="AV222" i="1"/>
  <c r="AU222" i="1"/>
  <c r="AV192" i="1"/>
  <c r="AU192" i="1"/>
  <c r="AV137" i="1"/>
  <c r="AU137" i="1"/>
  <c r="AV647" i="1"/>
  <c r="AU647" i="1"/>
  <c r="AU589" i="1"/>
  <c r="AV589" i="1"/>
  <c r="AV485" i="1"/>
  <c r="AU485" i="1"/>
  <c r="AV439" i="1"/>
  <c r="AU439" i="1"/>
  <c r="AU252" i="1"/>
  <c r="AV252" i="1"/>
  <c r="AV250" i="1"/>
  <c r="AU250" i="1"/>
  <c r="AU241" i="1"/>
  <c r="AV241" i="1"/>
  <c r="AU195" i="1"/>
  <c r="AV195" i="1"/>
  <c r="AV43" i="1"/>
  <c r="AU43" i="1"/>
  <c r="AV39" i="1"/>
  <c r="AU39" i="1"/>
  <c r="AP611" i="1"/>
  <c r="AR611" i="1"/>
  <c r="AR595" i="1"/>
  <c r="AP595" i="1"/>
  <c r="AR587" i="1"/>
  <c r="AS587" i="1"/>
  <c r="AQ486" i="1"/>
  <c r="AS486" i="1"/>
  <c r="AP483" i="1"/>
  <c r="AS483" i="1"/>
  <c r="AR475" i="1"/>
  <c r="AS475" i="1"/>
  <c r="AQ475" i="1"/>
  <c r="AR464" i="1"/>
  <c r="AS464" i="1"/>
  <c r="AR443" i="1"/>
  <c r="AP443" i="1"/>
  <c r="AP438" i="1"/>
  <c r="AR438" i="1"/>
  <c r="AS428" i="1"/>
  <c r="AQ428" i="1"/>
  <c r="AR428" i="1"/>
  <c r="AP428" i="1"/>
  <c r="AP424" i="1"/>
  <c r="AQ424" i="1"/>
  <c r="AS424" i="1"/>
  <c r="AR420" i="1"/>
  <c r="AQ420" i="1"/>
  <c r="AP409" i="1"/>
  <c r="AS409" i="1"/>
  <c r="AP391" i="1"/>
  <c r="AR391" i="1"/>
  <c r="AR380" i="1"/>
  <c r="AP380" i="1"/>
  <c r="AS380" i="1"/>
  <c r="AQ334" i="1"/>
  <c r="AR334" i="1"/>
  <c r="AQ330" i="1"/>
  <c r="AS330" i="1"/>
  <c r="AP330" i="1"/>
  <c r="AP326" i="1"/>
  <c r="AS326" i="1"/>
  <c r="AO285" i="1"/>
  <c r="AN285" i="1"/>
  <c r="AU418" i="1"/>
  <c r="AV556" i="1"/>
  <c r="AV473" i="1"/>
  <c r="AU473" i="1"/>
  <c r="AV303" i="1"/>
  <c r="AU303" i="1"/>
  <c r="AU279" i="1"/>
  <c r="AV279" i="1"/>
  <c r="AU268" i="1"/>
  <c r="AV268" i="1"/>
  <c r="AS155" i="1"/>
  <c r="AR155" i="1"/>
  <c r="AS521" i="1"/>
  <c r="AR521" i="1"/>
  <c r="AS241" i="1"/>
  <c r="AS238" i="1"/>
  <c r="AR238" i="1"/>
  <c r="AQ223" i="1"/>
  <c r="AP223" i="1"/>
  <c r="AP212" i="1"/>
  <c r="AS212" i="1"/>
  <c r="AQ191" i="1"/>
  <c r="AP191" i="1"/>
  <c r="AP150" i="1"/>
  <c r="AR150" i="1"/>
  <c r="AQ134" i="1"/>
  <c r="AS134" i="1"/>
  <c r="AD285" i="1"/>
  <c r="AU474" i="1"/>
  <c r="AV474" i="1"/>
  <c r="AU300" i="1"/>
  <c r="AV300" i="1"/>
  <c r="AV164" i="1"/>
  <c r="AU164" i="1"/>
  <c r="AV67" i="1"/>
  <c r="AU67" i="1"/>
  <c r="AS573" i="1"/>
  <c r="AR573" i="1"/>
  <c r="AP286" i="1"/>
  <c r="AQ286" i="1"/>
  <c r="AQ51" i="1"/>
  <c r="AS51" i="1"/>
  <c r="AL313" i="1"/>
  <c r="AF34" i="1"/>
  <c r="AD34" i="1"/>
  <c r="AD570" i="1"/>
  <c r="AF255" i="1"/>
  <c r="AO255" i="1" s="1"/>
  <c r="AD255" i="1"/>
  <c r="AF96" i="1"/>
  <c r="AD96" i="1"/>
  <c r="AV181" i="1"/>
  <c r="AP177" i="1"/>
  <c r="AQ177" i="1"/>
  <c r="AV329" i="1"/>
  <c r="AR331" i="1"/>
  <c r="AQ331" i="1"/>
  <c r="AO275" i="1"/>
  <c r="AD379" i="1"/>
  <c r="AM145" i="1"/>
  <c r="AW145" i="1" s="1"/>
  <c r="AD168" i="1"/>
  <c r="AO590" i="1"/>
  <c r="AN590" i="1"/>
  <c r="AY590" i="1"/>
  <c r="AL590" i="1"/>
  <c r="AL476" i="1"/>
  <c r="AT476" i="1"/>
  <c r="AY476" i="1" s="1"/>
  <c r="AN476" i="1"/>
  <c r="AU662" i="1"/>
  <c r="AV662" i="1"/>
  <c r="AU649" i="1"/>
  <c r="AV649" i="1"/>
  <c r="AV492" i="1"/>
  <c r="AU492" i="1"/>
  <c r="AU441" i="1"/>
  <c r="AV441" i="1"/>
  <c r="AV425" i="1"/>
  <c r="AU425" i="1"/>
  <c r="AV415" i="1"/>
  <c r="AU415" i="1"/>
  <c r="AU402" i="1"/>
  <c r="AV402" i="1"/>
  <c r="AU398" i="1"/>
  <c r="AV398" i="1"/>
  <c r="AU379" i="1"/>
  <c r="AV379" i="1"/>
  <c r="AV378" i="1"/>
  <c r="AU378" i="1"/>
  <c r="AU377" i="1"/>
  <c r="AV377" i="1"/>
  <c r="AU371" i="1"/>
  <c r="AV371" i="1"/>
  <c r="AU361" i="1"/>
  <c r="AV361" i="1"/>
  <c r="AV356" i="1"/>
  <c r="AU356" i="1"/>
  <c r="AV256" i="1"/>
  <c r="AU256" i="1"/>
  <c r="AV254" i="1"/>
  <c r="AU254" i="1"/>
  <c r="AU244" i="1"/>
  <c r="AV244" i="1"/>
  <c r="AU240" i="1"/>
  <c r="AV240" i="1"/>
  <c r="AP228" i="1"/>
  <c r="AS228" i="1"/>
  <c r="AQ228" i="1"/>
  <c r="AR228" i="1"/>
  <c r="AF673" i="1"/>
  <c r="AD673" i="1"/>
  <c r="AD551" i="1"/>
  <c r="AF551" i="1"/>
  <c r="AN551" i="1" s="1"/>
  <c r="AF458" i="1"/>
  <c r="AD458" i="1"/>
  <c r="AF322" i="1"/>
  <c r="AD322" i="1"/>
  <c r="AF320" i="1"/>
  <c r="AD320" i="1"/>
  <c r="AD317" i="1"/>
  <c r="AF317" i="1"/>
  <c r="AF315" i="1"/>
  <c r="AD315" i="1"/>
  <c r="AN311" i="1"/>
  <c r="AM311" i="1"/>
  <c r="AF290" i="1"/>
  <c r="AD290" i="1"/>
  <c r="AM237" i="1"/>
  <c r="AO311" i="1"/>
  <c r="AN237" i="1"/>
  <c r="AO237" i="1"/>
  <c r="AO259" i="1"/>
  <c r="AT259" i="1"/>
  <c r="AL294" i="1"/>
  <c r="AY294" i="1"/>
  <c r="AO294" i="1"/>
  <c r="AT294" i="1"/>
  <c r="AT375" i="1"/>
  <c r="AY375" i="1" s="1"/>
  <c r="AL375" i="1"/>
  <c r="AN375" i="1"/>
  <c r="AL362" i="1"/>
  <c r="AO362" i="1"/>
  <c r="AN362" i="1"/>
  <c r="AY362" i="1"/>
  <c r="AV657" i="1"/>
  <c r="AU657" i="1"/>
  <c r="AU653" i="1"/>
  <c r="AV653" i="1"/>
  <c r="AV481" i="1"/>
  <c r="AU481" i="1"/>
  <c r="AV475" i="1"/>
  <c r="AU475" i="1"/>
  <c r="AU445" i="1"/>
  <c r="AV445" i="1"/>
  <c r="AV422" i="1"/>
  <c r="AU422" i="1"/>
  <c r="AV421" i="1"/>
  <c r="AU421" i="1"/>
  <c r="AV313" i="1"/>
  <c r="AU313" i="1"/>
  <c r="AU257" i="1"/>
  <c r="AV257" i="1"/>
  <c r="AV255" i="1"/>
  <c r="AU255" i="1"/>
  <c r="AV253" i="1"/>
  <c r="AU253" i="1"/>
  <c r="AV243" i="1"/>
  <c r="AU243" i="1"/>
  <c r="AD487" i="1"/>
  <c r="AF487" i="1"/>
  <c r="AF456" i="1"/>
  <c r="AD456" i="1"/>
  <c r="AF331" i="1"/>
  <c r="AD331" i="1"/>
  <c r="AD328" i="1"/>
  <c r="AF328" i="1"/>
  <c r="AF325" i="1"/>
  <c r="AD325" i="1"/>
  <c r="AO229" i="1"/>
  <c r="AM229" i="1"/>
  <c r="AY229" i="1"/>
  <c r="AN354" i="1"/>
  <c r="AT354" i="1"/>
  <c r="AM354" i="1"/>
  <c r="AM476" i="1"/>
  <c r="AT362" i="1"/>
  <c r="AY237" i="1"/>
  <c r="AO354" i="1"/>
  <c r="AT229" i="1"/>
  <c r="AL329" i="1"/>
  <c r="AT329" i="1"/>
  <c r="AY329" i="1" s="1"/>
  <c r="AM329" i="1"/>
  <c r="AO373" i="1"/>
  <c r="AM373" i="1"/>
  <c r="AT373" i="1"/>
  <c r="AY373" i="1" s="1"/>
  <c r="AO388" i="1"/>
  <c r="AY388" i="1"/>
  <c r="AL388" i="1"/>
  <c r="AN404" i="1"/>
  <c r="AM404" i="1"/>
  <c r="AY404" i="1"/>
  <c r="AL555" i="1"/>
  <c r="AN555" i="1"/>
  <c r="AM555" i="1"/>
  <c r="AM410" i="1"/>
  <c r="AO410" i="1"/>
  <c r="AN539" i="1"/>
  <c r="AO539" i="1"/>
  <c r="AL539" i="1"/>
  <c r="AY539" i="1"/>
  <c r="AM539" i="1"/>
  <c r="AT539" i="1"/>
  <c r="AL64" i="1"/>
  <c r="AN64" i="1"/>
  <c r="AO101" i="1"/>
  <c r="AL101" i="1"/>
  <c r="AM101" i="1"/>
  <c r="AN101" i="1"/>
  <c r="AT101" i="1"/>
  <c r="AY101" i="1"/>
  <c r="AL97" i="1"/>
  <c r="AT97" i="1"/>
  <c r="AL207" i="1"/>
  <c r="AM207" i="1"/>
  <c r="AU667" i="1"/>
  <c r="AV667" i="1"/>
  <c r="AV663" i="1"/>
  <c r="AU663" i="1"/>
  <c r="AV564" i="1"/>
  <c r="AU564" i="1"/>
  <c r="AU559" i="1"/>
  <c r="AV559" i="1"/>
  <c r="AU558" i="1"/>
  <c r="AV558" i="1"/>
  <c r="AV557" i="1"/>
  <c r="AU557" i="1"/>
  <c r="AU530" i="1"/>
  <c r="AV530" i="1"/>
  <c r="AL392" i="1"/>
  <c r="AL23" i="1"/>
  <c r="AM370" i="1"/>
  <c r="AM142" i="1"/>
  <c r="AT532" i="1"/>
  <c r="AL532" i="1"/>
  <c r="AY269" i="1"/>
  <c r="AL513" i="1"/>
  <c r="AN124" i="1"/>
  <c r="AO97" i="1"/>
  <c r="AN207" i="1"/>
  <c r="AL485" i="1"/>
  <c r="AT548" i="1"/>
  <c r="AL548" i="1"/>
  <c r="AO548" i="1"/>
  <c r="AY548" i="1"/>
  <c r="AU571" i="1"/>
  <c r="AV571" i="1"/>
  <c r="AU570" i="1"/>
  <c r="AV570" i="1"/>
  <c r="AM243" i="1"/>
  <c r="AL243" i="1"/>
  <c r="AT370" i="1"/>
  <c r="AT513" i="1"/>
  <c r="AY513" i="1" s="1"/>
  <c r="AM124" i="1"/>
  <c r="AN97" i="1"/>
  <c r="AT35" i="1"/>
  <c r="AY35" i="1" s="1"/>
  <c r="AN243" i="1"/>
  <c r="AO207" i="1"/>
  <c r="AO368" i="1"/>
  <c r="AL368" i="1"/>
  <c r="AT604" i="1"/>
  <c r="AY604" i="1" s="1"/>
  <c r="AN604" i="1"/>
  <c r="AY70" i="1"/>
  <c r="AT70" i="1"/>
  <c r="AM70" i="1"/>
  <c r="AN313" i="1"/>
  <c r="AO419" i="1"/>
  <c r="AN419" i="1"/>
  <c r="AV611" i="1"/>
  <c r="AU611" i="1"/>
  <c r="AU607" i="1"/>
  <c r="AV607" i="1"/>
  <c r="AU602" i="1"/>
  <c r="AV602" i="1"/>
  <c r="AU601" i="1"/>
  <c r="AV601" i="1"/>
  <c r="AV196" i="1"/>
  <c r="AU196" i="1"/>
  <c r="AU190" i="1"/>
  <c r="AV190" i="1"/>
  <c r="AU185" i="1"/>
  <c r="AV185" i="1"/>
  <c r="AU131" i="1"/>
  <c r="AV131" i="1"/>
  <c r="AU130" i="1"/>
  <c r="AV130" i="1"/>
  <c r="AV118" i="1"/>
  <c r="AU118" i="1"/>
  <c r="AU117" i="1"/>
  <c r="AV117" i="1"/>
  <c r="AS672" i="1"/>
  <c r="AQ672" i="1"/>
  <c r="AR672" i="1"/>
  <c r="AQ657" i="1"/>
  <c r="AR657" i="1"/>
  <c r="AS657" i="1"/>
  <c r="AP657" i="1"/>
  <c r="AS649" i="1"/>
  <c r="AP649" i="1"/>
  <c r="AR649" i="1"/>
  <c r="AP646" i="1"/>
  <c r="AR646" i="1"/>
  <c r="AS646" i="1"/>
  <c r="AP609" i="1"/>
  <c r="AS609" i="1"/>
  <c r="AR609" i="1"/>
  <c r="AP604" i="1"/>
  <c r="AQ604" i="1"/>
  <c r="AS604" i="1"/>
  <c r="AR604" i="1"/>
  <c r="AU546" i="1"/>
  <c r="AV546" i="1"/>
  <c r="AU428" i="1"/>
  <c r="AV428" i="1"/>
  <c r="AU374" i="1"/>
  <c r="AV374" i="1"/>
  <c r="AV267" i="1"/>
  <c r="AU267" i="1"/>
  <c r="AF391" i="1"/>
  <c r="AD391" i="1"/>
  <c r="AF335" i="1"/>
  <c r="AD335" i="1"/>
  <c r="AT285" i="1"/>
  <c r="AM285" i="1"/>
  <c r="AL285" i="1"/>
  <c r="AF235" i="1"/>
  <c r="AD235" i="1"/>
  <c r="AF163" i="1"/>
  <c r="AD163" i="1"/>
  <c r="AY196" i="1"/>
  <c r="AT226" i="1"/>
  <c r="AY137" i="1"/>
  <c r="AT94" i="1"/>
  <c r="AY103" i="1"/>
  <c r="AN50" i="1"/>
  <c r="AT54" i="1"/>
  <c r="AM54" i="1"/>
  <c r="AN310" i="1"/>
  <c r="AY257" i="1"/>
  <c r="AT589" i="1"/>
  <c r="AY589" i="1" s="1"/>
  <c r="AO313" i="1"/>
  <c r="AT193" i="1"/>
  <c r="AY193" i="1" s="1"/>
  <c r="AM313" i="1"/>
  <c r="AN251" i="1"/>
  <c r="AU375" i="1"/>
  <c r="AV427" i="1"/>
  <c r="AV446" i="1"/>
  <c r="AV266" i="1"/>
  <c r="AU547" i="1"/>
  <c r="AU482" i="1"/>
  <c r="AU524" i="1"/>
  <c r="AV524" i="1"/>
  <c r="AU520" i="1"/>
  <c r="AV520" i="1"/>
  <c r="AV518" i="1"/>
  <c r="AU515" i="1"/>
  <c r="AV507" i="1"/>
  <c r="AU507" i="1"/>
  <c r="AU430" i="1"/>
  <c r="AV430" i="1"/>
  <c r="AU328" i="1"/>
  <c r="AV328" i="1"/>
  <c r="AU263" i="1"/>
  <c r="AV263" i="1"/>
  <c r="AU58" i="1"/>
  <c r="AV58" i="1"/>
  <c r="AU49" i="1"/>
  <c r="AV49" i="1"/>
  <c r="AP598" i="1"/>
  <c r="AR598" i="1"/>
  <c r="AS595" i="1"/>
  <c r="AQ595" i="1"/>
  <c r="AR592" i="1"/>
  <c r="AP592" i="1"/>
  <c r="AP577" i="1"/>
  <c r="AS577" i="1"/>
  <c r="AR577" i="1"/>
  <c r="AR568" i="1"/>
  <c r="AS568" i="1"/>
  <c r="AS564" i="1"/>
  <c r="AP564" i="1"/>
  <c r="AR526" i="1"/>
  <c r="AR523" i="1"/>
  <c r="AP523" i="1"/>
  <c r="AQ523" i="1"/>
  <c r="AP506" i="1"/>
  <c r="AR506" i="1"/>
  <c r="AR502" i="1"/>
  <c r="AS502" i="1"/>
  <c r="AR488" i="1"/>
  <c r="AR483" i="1"/>
  <c r="AQ483" i="1"/>
  <c r="AS480" i="1"/>
  <c r="AQ480" i="1"/>
  <c r="AR476" i="1"/>
  <c r="AR474" i="1"/>
  <c r="AP474" i="1"/>
  <c r="AQ464" i="1"/>
  <c r="AP464" i="1"/>
  <c r="AR462" i="1"/>
  <c r="AQ462" i="1"/>
  <c r="AP460" i="1"/>
  <c r="AS413" i="1"/>
  <c r="AR413" i="1"/>
  <c r="AP413" i="1"/>
  <c r="AS410" i="1"/>
  <c r="AR410" i="1"/>
  <c r="AP410" i="1"/>
  <c r="AQ406" i="1"/>
  <c r="AP406" i="1"/>
  <c r="AQ402" i="1"/>
  <c r="AP402" i="1"/>
  <c r="AS398" i="1"/>
  <c r="AP398" i="1"/>
  <c r="AP385" i="1"/>
  <c r="AS385" i="1"/>
  <c r="AQ385" i="1"/>
  <c r="AS382" i="1"/>
  <c r="AQ358" i="1"/>
  <c r="AS358" i="1"/>
  <c r="AP311" i="1"/>
  <c r="AR311" i="1"/>
  <c r="AR304" i="1"/>
  <c r="AS304" i="1"/>
  <c r="AQ304" i="1"/>
  <c r="AQ300" i="1"/>
  <c r="AS300" i="1"/>
  <c r="AR300" i="1"/>
  <c r="AY285" i="1"/>
  <c r="AD231" i="1"/>
  <c r="AU666" i="1"/>
  <c r="AV666" i="1"/>
  <c r="AV573" i="1"/>
  <c r="AU573" i="1"/>
  <c r="AU572" i="1"/>
  <c r="AV572" i="1"/>
  <c r="AU526" i="1"/>
  <c r="AV526" i="1"/>
  <c r="AU521" i="1"/>
  <c r="AV521" i="1"/>
  <c r="AV503" i="1"/>
  <c r="AU503" i="1"/>
  <c r="AU502" i="1"/>
  <c r="AV502" i="1"/>
  <c r="AV495" i="1"/>
  <c r="AU495" i="1"/>
  <c r="AU295" i="1"/>
  <c r="AV295" i="1"/>
  <c r="AU229" i="1"/>
  <c r="AV229" i="1"/>
  <c r="AU194" i="1"/>
  <c r="AV194" i="1"/>
  <c r="AU189" i="1"/>
  <c r="AV189" i="1"/>
  <c r="AU188" i="1"/>
  <c r="AV188" i="1"/>
  <c r="AU157" i="1"/>
  <c r="AV157" i="1"/>
  <c r="AU149" i="1"/>
  <c r="AV149" i="1"/>
  <c r="AV24" i="1"/>
  <c r="AU24" i="1"/>
  <c r="AR605" i="1"/>
  <c r="AP605" i="1"/>
  <c r="AS605" i="1"/>
  <c r="AQ601" i="1"/>
  <c r="AR601" i="1"/>
  <c r="AR552" i="1"/>
  <c r="AQ552" i="1"/>
  <c r="AR533" i="1"/>
  <c r="AS533" i="1"/>
  <c r="AP513" i="1"/>
  <c r="AS513" i="1"/>
  <c r="AR513" i="1"/>
  <c r="AR509" i="1"/>
  <c r="AS509" i="1"/>
  <c r="AP509" i="1"/>
  <c r="AQ492" i="1"/>
  <c r="AR492" i="1"/>
  <c r="AS490" i="1"/>
  <c r="AP490" i="1"/>
  <c r="AQ479" i="1"/>
  <c r="AR479" i="1"/>
  <c r="AS479" i="1"/>
  <c r="AP479" i="1"/>
  <c r="AS471" i="1"/>
  <c r="AP471" i="1"/>
  <c r="AR441" i="1"/>
  <c r="AS441" i="1"/>
  <c r="AQ441" i="1"/>
  <c r="AP441" i="1"/>
  <c r="AS437" i="1"/>
  <c r="AP437" i="1"/>
  <c r="AQ437" i="1"/>
  <c r="AP416" i="1"/>
  <c r="AS416" i="1"/>
  <c r="AQ416" i="1"/>
  <c r="AP405" i="1"/>
  <c r="AS405" i="1"/>
  <c r="AR401" i="1"/>
  <c r="AP401" i="1"/>
  <c r="AQ394" i="1"/>
  <c r="AS394" i="1"/>
  <c r="AR394" i="1"/>
  <c r="AP394" i="1"/>
  <c r="AQ392" i="1"/>
  <c r="AR392" i="1"/>
  <c r="AS388" i="1"/>
  <c r="AQ388" i="1"/>
  <c r="AR388" i="1"/>
  <c r="AR384" i="1"/>
  <c r="AS384" i="1"/>
  <c r="AS376" i="1"/>
  <c r="AQ376" i="1"/>
  <c r="AS374" i="1"/>
  <c r="AR374" i="1"/>
  <c r="AS364" i="1"/>
  <c r="AR364" i="1"/>
  <c r="AP364" i="1"/>
  <c r="AS360" i="1"/>
  <c r="AP360" i="1"/>
  <c r="AP357" i="1"/>
  <c r="AS357" i="1"/>
  <c r="AR354" i="1"/>
  <c r="AS354" i="1"/>
  <c r="AQ329" i="1"/>
  <c r="AS329" i="1"/>
  <c r="AP329" i="1"/>
  <c r="AS325" i="1"/>
  <c r="AQ325" i="1"/>
  <c r="AP325" i="1"/>
  <c r="AQ317" i="1"/>
  <c r="AS317" i="1"/>
  <c r="AR317" i="1"/>
  <c r="AP317" i="1"/>
  <c r="AQ264" i="1"/>
  <c r="AR264" i="1"/>
  <c r="AQ259" i="1"/>
  <c r="AP259" i="1"/>
  <c r="AP255" i="1"/>
  <c r="AS255" i="1"/>
  <c r="AS200" i="1"/>
  <c r="AR200" i="1"/>
  <c r="AR181" i="1"/>
  <c r="AQ181" i="1"/>
  <c r="AP181" i="1"/>
  <c r="AS181" i="1"/>
  <c r="AL311" i="1"/>
  <c r="AP651" i="1"/>
  <c r="AS651" i="1"/>
  <c r="AQ512" i="1"/>
  <c r="AS512" i="1"/>
  <c r="AP21" i="1"/>
  <c r="AR21" i="1"/>
  <c r="AF438" i="1"/>
  <c r="AD438" i="1"/>
  <c r="AF302" i="1"/>
  <c r="AD302" i="1"/>
  <c r="AQ583" i="1"/>
  <c r="AS583" i="1"/>
  <c r="AQ268" i="1"/>
  <c r="AR268" i="1"/>
  <c r="AS204" i="1"/>
  <c r="AQ204" i="1"/>
  <c r="AF579" i="1"/>
  <c r="AD579" i="1"/>
  <c r="AL43" i="1"/>
  <c r="AM43" i="1"/>
  <c r="AN43" i="1"/>
  <c r="AF39" i="1"/>
  <c r="AD39" i="1"/>
  <c r="AR600" i="1"/>
  <c r="AS600" i="1"/>
  <c r="AR535" i="1"/>
  <c r="AS535" i="1"/>
  <c r="AP151" i="1"/>
  <c r="AO43" i="1"/>
  <c r="AD43" i="1"/>
  <c r="AD430" i="1"/>
  <c r="AF430" i="1"/>
  <c r="AF73" i="1"/>
  <c r="AD73" i="1"/>
  <c r="AD169" i="1"/>
  <c r="AF169" i="1"/>
  <c r="AM169" i="1" s="1"/>
  <c r="AP169" i="1"/>
  <c r="AR169" i="1"/>
  <c r="AU170" i="1"/>
  <c r="AV170" i="1"/>
  <c r="AQ302" i="1"/>
  <c r="AS302" i="1"/>
  <c r="AP198" i="1"/>
  <c r="AS198" i="1"/>
  <c r="AP107" i="1"/>
  <c r="AS107" i="1"/>
  <c r="AF295" i="1"/>
  <c r="AD295" i="1"/>
  <c r="AF98" i="1"/>
  <c r="AD98" i="1"/>
  <c r="AD171" i="1"/>
  <c r="AF171" i="1"/>
  <c r="AL171" i="1" s="1"/>
  <c r="AV180" i="1"/>
  <c r="AU180" i="1"/>
  <c r="AO292" i="1"/>
  <c r="AV172" i="1"/>
  <c r="AQ170" i="1"/>
  <c r="AR170" i="1"/>
  <c r="AR178" i="1"/>
  <c r="AS178" i="1"/>
  <c r="AQ178" i="1"/>
  <c r="AR195" i="1"/>
  <c r="AM440" i="1"/>
  <c r="AN521" i="1"/>
  <c r="AP178" i="1"/>
  <c r="AO588" i="1"/>
  <c r="AT588" i="1"/>
  <c r="AW578" i="1"/>
  <c r="AF667" i="1"/>
  <c r="AD667" i="1"/>
  <c r="AF650" i="1"/>
  <c r="AD650" i="1"/>
  <c r="AL648" i="1"/>
  <c r="AT648" i="1"/>
  <c r="AM648" i="1"/>
  <c r="AO648" i="1"/>
  <c r="AN648" i="1"/>
  <c r="AY648" i="1"/>
  <c r="AF663" i="1"/>
  <c r="AD663" i="1"/>
  <c r="AD659" i="1"/>
  <c r="AF659" i="1"/>
  <c r="AF657" i="1"/>
  <c r="AD657" i="1"/>
  <c r="AF654" i="1"/>
  <c r="AD654" i="1"/>
  <c r="AY662" i="1"/>
  <c r="AT662" i="1"/>
  <c r="AL662" i="1"/>
  <c r="AF653" i="1"/>
  <c r="AD648" i="1"/>
  <c r="AN662" i="1"/>
  <c r="AO662" i="1"/>
  <c r="AF606" i="1"/>
  <c r="AD606" i="1"/>
  <c r="AM601" i="1"/>
  <c r="AL601" i="1"/>
  <c r="AT601" i="1"/>
  <c r="AY601" i="1" s="1"/>
  <c r="AN601" i="1"/>
  <c r="AO601" i="1"/>
  <c r="AD607" i="1"/>
  <c r="AF607" i="1"/>
  <c r="AD601" i="1"/>
  <c r="AF580" i="1"/>
  <c r="AD580" i="1"/>
  <c r="AD586" i="1"/>
  <c r="AF586" i="1"/>
  <c r="AL592" i="1"/>
  <c r="AY592" i="1"/>
  <c r="AM592" i="1"/>
  <c r="AT592" i="1"/>
  <c r="AN592" i="1"/>
  <c r="AO592" i="1"/>
  <c r="AN587" i="1"/>
  <c r="AL587" i="1"/>
  <c r="AT587" i="1"/>
  <c r="AY587" i="1" s="1"/>
  <c r="AM587" i="1"/>
  <c r="AO587" i="1"/>
  <c r="AY588" i="1"/>
  <c r="AM588" i="1"/>
  <c r="AL588" i="1"/>
  <c r="AD592" i="1"/>
  <c r="AD562" i="1"/>
  <c r="AF562" i="1"/>
  <c r="AF554" i="1"/>
  <c r="AD554" i="1"/>
  <c r="AF566" i="1"/>
  <c r="AD566" i="1"/>
  <c r="AN561" i="1"/>
  <c r="AM561" i="1"/>
  <c r="AL561" i="1"/>
  <c r="AT561" i="1"/>
  <c r="AY561" i="1" s="1"/>
  <c r="AO561" i="1"/>
  <c r="AN556" i="1"/>
  <c r="AL556" i="1"/>
  <c r="AT556" i="1"/>
  <c r="AY556" i="1" s="1"/>
  <c r="AO556" i="1"/>
  <c r="AM556" i="1"/>
  <c r="AD550" i="1"/>
  <c r="AF550" i="1"/>
  <c r="AF546" i="1"/>
  <c r="AD546" i="1"/>
  <c r="AF537" i="1"/>
  <c r="AD537" i="1"/>
  <c r="AN535" i="1"/>
  <c r="AD556" i="1"/>
  <c r="AO535" i="1"/>
  <c r="AF563" i="1"/>
  <c r="AD561" i="1"/>
  <c r="AT535" i="1"/>
  <c r="AD526" i="1"/>
  <c r="AF526" i="1"/>
  <c r="AM524" i="1"/>
  <c r="AO524" i="1"/>
  <c r="AN524" i="1"/>
  <c r="AL524" i="1"/>
  <c r="AT524" i="1"/>
  <c r="AY524" i="1" s="1"/>
  <c r="AD525" i="1"/>
  <c r="AF525" i="1"/>
  <c r="AD524" i="1"/>
  <c r="AF509" i="1"/>
  <c r="AD509" i="1"/>
  <c r="AL517" i="1"/>
  <c r="AO517" i="1"/>
  <c r="AN517" i="1"/>
  <c r="AT517" i="1"/>
  <c r="AY517" i="1" s="1"/>
  <c r="AM517" i="1"/>
  <c r="AL516" i="1"/>
  <c r="AM516" i="1"/>
  <c r="AO516" i="1"/>
  <c r="AT516" i="1"/>
  <c r="AY516" i="1" s="1"/>
  <c r="AN516" i="1"/>
  <c r="AD512" i="1"/>
  <c r="AF512" i="1"/>
  <c r="AN505" i="1"/>
  <c r="AY505" i="1"/>
  <c r="AT505" i="1"/>
  <c r="AL505" i="1"/>
  <c r="AM505" i="1"/>
  <c r="AO505" i="1"/>
  <c r="AF514" i="1"/>
  <c r="AD514" i="1"/>
  <c r="AF499" i="1"/>
  <c r="AD499" i="1"/>
  <c r="AF522" i="1"/>
  <c r="AD522" i="1"/>
  <c r="AL521" i="1"/>
  <c r="AD517" i="1"/>
  <c r="AD516" i="1"/>
  <c r="AT521" i="1"/>
  <c r="AF506" i="1"/>
  <c r="AY521" i="1"/>
  <c r="AD521" i="1"/>
  <c r="AD505" i="1"/>
  <c r="AF494" i="1"/>
  <c r="AD494" i="1"/>
  <c r="AF493" i="1"/>
  <c r="AD493" i="1"/>
  <c r="AL492" i="1"/>
  <c r="AT492" i="1"/>
  <c r="AM492" i="1"/>
  <c r="AN492" i="1"/>
  <c r="AY492" i="1"/>
  <c r="AO492" i="1"/>
  <c r="AF486" i="1"/>
  <c r="AD486" i="1"/>
  <c r="AF477" i="1"/>
  <c r="AD477" i="1"/>
  <c r="AF474" i="1"/>
  <c r="AD474" i="1"/>
  <c r="AD489" i="1"/>
  <c r="AF489" i="1"/>
  <c r="AT484" i="1"/>
  <c r="AM484" i="1"/>
  <c r="AN484" i="1"/>
  <c r="AO484" i="1"/>
  <c r="AL484" i="1"/>
  <c r="AY484" i="1"/>
  <c r="AO483" i="1"/>
  <c r="AY483" i="1"/>
  <c r="AN483" i="1"/>
  <c r="AM483" i="1"/>
  <c r="AL483" i="1"/>
  <c r="AT483" i="1"/>
  <c r="AF478" i="1"/>
  <c r="AD478" i="1"/>
  <c r="AD490" i="1"/>
  <c r="AF490" i="1"/>
  <c r="AF481" i="1"/>
  <c r="AD481" i="1"/>
  <c r="AD475" i="1"/>
  <c r="AF475" i="1"/>
  <c r="AN485" i="1"/>
  <c r="AD483" i="1"/>
  <c r="AF480" i="1"/>
  <c r="AT485" i="1"/>
  <c r="AM485" i="1"/>
  <c r="AD492" i="1"/>
  <c r="AY485" i="1"/>
  <c r="AD461" i="1"/>
  <c r="AF461" i="1"/>
  <c r="AF446" i="1"/>
  <c r="AD446" i="1"/>
  <c r="AF455" i="1"/>
  <c r="AD455" i="1"/>
  <c r="AD449" i="1"/>
  <c r="AF449" i="1"/>
  <c r="AO450" i="1"/>
  <c r="AN450" i="1"/>
  <c r="AY450" i="1"/>
  <c r="AM450" i="1"/>
  <c r="AT450" i="1"/>
  <c r="AL450" i="1"/>
  <c r="AD453" i="1"/>
  <c r="AF453" i="1"/>
  <c r="AL451" i="1"/>
  <c r="AT451" i="1"/>
  <c r="AM451" i="1"/>
  <c r="AY451" i="1"/>
  <c r="AN451" i="1"/>
  <c r="AO451" i="1"/>
  <c r="AD451" i="1"/>
  <c r="AD450" i="1"/>
  <c r="AN259" i="1"/>
  <c r="AF597" i="1"/>
  <c r="AD597" i="1"/>
  <c r="AM251" i="1"/>
  <c r="AV355" i="1"/>
  <c r="AL257" i="1"/>
  <c r="AO570" i="1"/>
  <c r="AL570" i="1"/>
  <c r="AN570" i="1"/>
  <c r="AM570" i="1"/>
  <c r="AV411" i="1"/>
  <c r="AK15" i="1"/>
  <c r="AL355" i="1"/>
  <c r="AN355" i="1"/>
  <c r="AT165" i="1"/>
  <c r="AY165" i="1" s="1"/>
  <c r="AD147" i="1"/>
  <c r="AF147" i="1"/>
  <c r="AY168" i="1"/>
  <c r="AL168" i="1"/>
  <c r="AM168" i="1"/>
  <c r="AO168" i="1"/>
  <c r="AN168" i="1"/>
  <c r="AT168" i="1"/>
  <c r="AD173" i="1"/>
  <c r="AF173" i="1"/>
  <c r="AF178" i="1"/>
  <c r="AD178" i="1"/>
  <c r="AD172" i="1"/>
  <c r="AF172" i="1"/>
  <c r="AF180" i="1"/>
  <c r="AD180" i="1"/>
  <c r="AF170" i="1"/>
  <c r="AD170" i="1"/>
  <c r="AD179" i="1"/>
  <c r="AF179" i="1"/>
  <c r="AQ169" i="1"/>
  <c r="AU178" i="1"/>
  <c r="AP179" i="1"/>
  <c r="AP171" i="1"/>
  <c r="AR171" i="1"/>
  <c r="AS179" i="1"/>
  <c r="AR179" i="1"/>
  <c r="AS171" i="1"/>
  <c r="AF177" i="1"/>
  <c r="AT268" i="1"/>
  <c r="AY268" i="1"/>
  <c r="AP268" i="1"/>
  <c r="AN268" i="1"/>
  <c r="AD268" i="1"/>
  <c r="AM268" i="1"/>
  <c r="AO268" i="1"/>
  <c r="AL268" i="1"/>
  <c r="AD264" i="1"/>
  <c r="AF264" i="1"/>
  <c r="AL264" i="1" s="1"/>
  <c r="AP264" i="1"/>
  <c r="AS264" i="1"/>
  <c r="AM267" i="1"/>
  <c r="AF266" i="1"/>
  <c r="AT266" i="1" s="1"/>
  <c r="AD266" i="1"/>
  <c r="AO267" i="1"/>
  <c r="AN267" i="1"/>
  <c r="AY267" i="1"/>
  <c r="AL267" i="1"/>
  <c r="AM259" i="1"/>
  <c r="AJ4" i="1"/>
  <c r="AJ2" i="1"/>
  <c r="AL259" i="1"/>
  <c r="AO251" i="1"/>
  <c r="AM258" i="1"/>
  <c r="AN258" i="1"/>
  <c r="AY258" i="1"/>
  <c r="AT254" i="1"/>
  <c r="AN254" i="1"/>
  <c r="AL254" i="1"/>
  <c r="AT251" i="1"/>
  <c r="AL251" i="1"/>
  <c r="AD272" i="1"/>
  <c r="AF272" i="1"/>
  <c r="AF274" i="1"/>
  <c r="AD274" i="1"/>
  <c r="AL275" i="1"/>
  <c r="AQ275" i="1"/>
  <c r="AS273" i="1"/>
  <c r="AT275" i="1"/>
  <c r="AY275" i="1" s="1"/>
  <c r="D46" i="7"/>
  <c r="AD181" i="1"/>
  <c r="D43" i="7"/>
  <c r="AF181" i="1"/>
  <c r="AO211" i="1" l="1"/>
  <c r="AN385" i="1"/>
  <c r="AL211" i="1"/>
  <c r="AO400" i="1"/>
  <c r="AY304" i="1"/>
  <c r="AT211" i="1"/>
  <c r="AY211" i="1" s="1"/>
  <c r="AT473" i="1"/>
  <c r="AN338" i="1"/>
  <c r="AM338" i="1"/>
  <c r="AO670" i="1"/>
  <c r="AO304" i="1"/>
  <c r="AN312" i="1"/>
  <c r="AN304" i="1"/>
  <c r="AM304" i="1"/>
  <c r="AT359" i="1"/>
  <c r="AL338" i="1"/>
  <c r="AN161" i="1"/>
  <c r="AT338" i="1"/>
  <c r="AY338" i="1" s="1"/>
  <c r="AW164" i="1"/>
  <c r="AL304" i="1"/>
  <c r="AT670" i="1"/>
  <c r="AY670" i="1" s="1"/>
  <c r="AN533" i="1"/>
  <c r="AL560" i="1"/>
  <c r="AL405" i="1"/>
  <c r="AO488" i="1"/>
  <c r="AL488" i="1"/>
  <c r="AO500" i="1"/>
  <c r="AN357" i="1"/>
  <c r="AT357" i="1"/>
  <c r="AL357" i="1"/>
  <c r="AL500" i="1"/>
  <c r="AN437" i="1"/>
  <c r="AM377" i="1"/>
  <c r="AO357" i="1"/>
  <c r="AY511" i="1"/>
  <c r="AO350" i="1"/>
  <c r="AL545" i="1"/>
  <c r="AN211" i="1"/>
  <c r="AO429" i="1"/>
  <c r="AY350" i="1"/>
  <c r="AT560" i="1"/>
  <c r="AO560" i="1"/>
  <c r="AO64" i="1"/>
  <c r="AY365" i="1"/>
  <c r="AN560" i="1"/>
  <c r="AL241" i="1"/>
  <c r="AW241" i="1" s="1"/>
  <c r="AM429" i="1"/>
  <c r="AT241" i="1"/>
  <c r="AY241" i="1" s="1"/>
  <c r="AM350" i="1"/>
  <c r="AN405" i="1"/>
  <c r="AT405" i="1"/>
  <c r="AY405" i="1" s="1"/>
  <c r="AM64" i="1"/>
  <c r="AM573" i="1"/>
  <c r="AM560" i="1"/>
  <c r="AT429" i="1"/>
  <c r="AL208" i="1"/>
  <c r="AL429" i="1"/>
  <c r="AN429" i="1"/>
  <c r="AM405" i="1"/>
  <c r="AL350" i="1"/>
  <c r="AT350" i="1"/>
  <c r="AT19" i="1"/>
  <c r="AM533" i="1"/>
  <c r="AL533" i="1"/>
  <c r="AL437" i="1"/>
  <c r="AO321" i="1"/>
  <c r="AO437" i="1"/>
  <c r="AO414" i="1"/>
  <c r="AT437" i="1"/>
  <c r="AY437" i="1" s="1"/>
  <c r="AW194" i="1"/>
  <c r="AL414" i="1"/>
  <c r="AN414" i="1"/>
  <c r="AL385" i="1"/>
  <c r="AL293" i="1"/>
  <c r="AO348" i="1"/>
  <c r="AY293" i="1"/>
  <c r="AM367" i="1"/>
  <c r="AW407" i="1"/>
  <c r="AY171" i="1"/>
  <c r="AN293" i="1"/>
  <c r="AM293" i="1"/>
  <c r="AT573" i="1"/>
  <c r="AY573" i="1" s="1"/>
  <c r="AO359" i="1"/>
  <c r="AT293" i="1"/>
  <c r="AX91" i="1"/>
  <c r="AO367" i="1"/>
  <c r="AN359" i="1"/>
  <c r="AM348" i="1"/>
  <c r="AN99" i="1"/>
  <c r="AT348" i="1"/>
  <c r="AL359" i="1"/>
  <c r="AW359" i="1" s="1"/>
  <c r="AM581" i="1"/>
  <c r="AM280" i="1"/>
  <c r="AT343" i="1"/>
  <c r="AY343" i="1" s="1"/>
  <c r="AX310" i="1"/>
  <c r="AT540" i="1"/>
  <c r="AO533" i="1"/>
  <c r="AY359" i="1"/>
  <c r="AT414" i="1"/>
  <c r="AY414" i="1" s="1"/>
  <c r="AL541" i="1"/>
  <c r="AX297" i="1"/>
  <c r="AX602" i="1"/>
  <c r="AX22" i="1"/>
  <c r="AX359" i="1"/>
  <c r="AT581" i="1"/>
  <c r="AY581" i="1" s="1"/>
  <c r="AO581" i="1"/>
  <c r="AL348" i="1"/>
  <c r="AY280" i="1"/>
  <c r="AN348" i="1"/>
  <c r="AX341" i="1"/>
  <c r="AX103" i="1"/>
  <c r="AM288" i="1"/>
  <c r="AT426" i="1"/>
  <c r="AO377" i="1"/>
  <c r="AN538" i="1"/>
  <c r="AT376" i="1"/>
  <c r="AY376" i="1" s="1"/>
  <c r="AN288" i="1"/>
  <c r="AT367" i="1"/>
  <c r="AY367" i="1" s="1"/>
  <c r="AL153" i="1"/>
  <c r="AO280" i="1"/>
  <c r="AN280" i="1"/>
  <c r="AM332" i="1"/>
  <c r="AT288" i="1"/>
  <c r="AT651" i="1"/>
  <c r="AW392" i="1"/>
  <c r="AN376" i="1"/>
  <c r="AM584" i="1"/>
  <c r="AO473" i="1"/>
  <c r="AM376" i="1"/>
  <c r="AO288" i="1"/>
  <c r="AW89" i="1"/>
  <c r="AL288" i="1"/>
  <c r="AN473" i="1"/>
  <c r="AL367" i="1"/>
  <c r="AT280" i="1"/>
  <c r="AT377" i="1"/>
  <c r="AY377" i="1" s="1"/>
  <c r="AL377" i="1"/>
  <c r="AN426" i="1"/>
  <c r="AY426" i="1"/>
  <c r="AO426" i="1"/>
  <c r="AL426" i="1"/>
  <c r="AM591" i="1"/>
  <c r="AL78" i="1"/>
  <c r="AO153" i="1"/>
  <c r="AN332" i="1"/>
  <c r="AT332" i="1"/>
  <c r="AX108" i="1"/>
  <c r="AM600" i="1"/>
  <c r="AL668" i="1"/>
  <c r="AT565" i="1"/>
  <c r="AM71" i="1"/>
  <c r="AT543" i="1"/>
  <c r="AM598" i="1"/>
  <c r="AL400" i="1"/>
  <c r="AL376" i="1"/>
  <c r="AO591" i="1"/>
  <c r="AL591" i="1"/>
  <c r="AT668" i="1"/>
  <c r="AO332" i="1"/>
  <c r="AT153" i="1"/>
  <c r="AY153" i="1" s="1"/>
  <c r="AX184" i="1"/>
  <c r="AX72" i="1"/>
  <c r="AX39" i="1"/>
  <c r="AT508" i="1"/>
  <c r="AL332" i="1"/>
  <c r="AO78" i="1"/>
  <c r="Z5" i="7" s="1"/>
  <c r="AM153" i="1"/>
  <c r="AX294" i="1"/>
  <c r="AX551" i="1"/>
  <c r="AX494" i="1"/>
  <c r="AW165" i="1"/>
  <c r="AN282" i="1"/>
  <c r="AT385" i="1"/>
  <c r="AN343" i="1"/>
  <c r="AM572" i="1"/>
  <c r="AO343" i="1"/>
  <c r="AL282" i="1"/>
  <c r="AX106" i="1"/>
  <c r="AX580" i="1"/>
  <c r="AM385" i="1"/>
  <c r="AX233" i="1"/>
  <c r="AO353" i="1"/>
  <c r="AY385" i="1"/>
  <c r="AT312" i="1"/>
  <c r="AL448" i="1"/>
  <c r="AT208" i="1"/>
  <c r="AY208" i="1" s="1"/>
  <c r="AM208" i="1"/>
  <c r="AL312" i="1"/>
  <c r="AW382" i="1"/>
  <c r="AX258" i="1"/>
  <c r="AM343" i="1"/>
  <c r="AM282" i="1"/>
  <c r="AW366" i="1"/>
  <c r="AY312" i="1"/>
  <c r="AW144" i="1"/>
  <c r="AX131" i="1"/>
  <c r="AO312" i="1"/>
  <c r="AT282" i="1"/>
  <c r="AY448" i="1"/>
  <c r="AN567" i="1"/>
  <c r="AX63" i="1"/>
  <c r="AN610" i="1"/>
  <c r="AT599" i="1"/>
  <c r="AM488" i="1"/>
  <c r="AT209" i="1"/>
  <c r="AY209" i="1" s="1"/>
  <c r="AM559" i="1"/>
  <c r="AN649" i="1"/>
  <c r="AL30" i="1"/>
  <c r="AN324" i="1"/>
  <c r="AT660" i="1"/>
  <c r="AY660" i="1" s="1"/>
  <c r="AY547" i="1"/>
  <c r="AL670" i="1"/>
  <c r="AM670" i="1"/>
  <c r="AW364" i="1"/>
  <c r="AT161" i="1"/>
  <c r="AY161" i="1" s="1"/>
  <c r="AO282" i="1"/>
  <c r="AN593" i="1"/>
  <c r="AX162" i="1"/>
  <c r="AN208" i="1"/>
  <c r="AX324" i="1"/>
  <c r="AX328" i="1"/>
  <c r="AN30" i="1"/>
  <c r="AN582" i="1"/>
  <c r="AY495" i="1"/>
  <c r="AM161" i="1"/>
  <c r="AM523" i="1"/>
  <c r="AT647" i="1"/>
  <c r="AY647" i="1" s="1"/>
  <c r="AY447" i="1"/>
  <c r="AX432" i="1"/>
  <c r="AT500" i="1"/>
  <c r="AY500" i="1" s="1"/>
  <c r="AM473" i="1"/>
  <c r="AO161" i="1"/>
  <c r="AT593" i="1"/>
  <c r="AY593" i="1" s="1"/>
  <c r="AL473" i="1"/>
  <c r="AX332" i="1"/>
  <c r="AM273" i="1"/>
  <c r="AO273" i="1"/>
  <c r="AL660" i="1"/>
  <c r="AT273" i="1"/>
  <c r="AY273" i="1" s="1"/>
  <c r="AX135" i="1"/>
  <c r="AW323" i="1"/>
  <c r="AY541" i="1"/>
  <c r="AN544" i="1"/>
  <c r="AO30" i="1"/>
  <c r="AM227" i="1"/>
  <c r="AN541" i="1"/>
  <c r="AT583" i="1"/>
  <c r="AY583" i="1" s="1"/>
  <c r="AN591" i="1"/>
  <c r="AO565" i="1"/>
  <c r="AT78" i="1"/>
  <c r="AY78" i="1" s="1"/>
  <c r="AM286" i="1"/>
  <c r="AN433" i="1"/>
  <c r="AM468" i="1"/>
  <c r="AL286" i="1"/>
  <c r="AO466" i="1"/>
  <c r="AO286" i="1"/>
  <c r="AX100" i="1"/>
  <c r="AN286" i="1"/>
  <c r="AX456" i="1"/>
  <c r="AW116" i="1"/>
  <c r="AX49" i="1"/>
  <c r="AX192" i="1"/>
  <c r="AX315" i="1"/>
  <c r="AX68" i="1"/>
  <c r="AW380" i="1"/>
  <c r="AX124" i="1"/>
  <c r="AX95" i="1"/>
  <c r="AX237" i="1"/>
  <c r="AX320" i="1"/>
  <c r="AX196" i="1"/>
  <c r="AX43" i="1"/>
  <c r="AX355" i="1"/>
  <c r="AX307" i="1"/>
  <c r="AX530" i="1"/>
  <c r="AX440" i="1"/>
  <c r="AX519" i="1"/>
  <c r="AX582" i="1"/>
  <c r="AX516" i="1"/>
  <c r="AX586" i="1"/>
  <c r="AX99" i="1"/>
  <c r="AX143" i="1"/>
  <c r="AX153" i="1"/>
  <c r="AM78" i="1"/>
  <c r="V5" i="7" s="1"/>
  <c r="AL672" i="1"/>
  <c r="AT286" i="1"/>
  <c r="AN273" i="1"/>
  <c r="AL581" i="1"/>
  <c r="AM30" i="1"/>
  <c r="AT468" i="1"/>
  <c r="AY468" i="1" s="1"/>
  <c r="AY507" i="1"/>
  <c r="AO49" i="1"/>
  <c r="AW205" i="1"/>
  <c r="AN321" i="1"/>
  <c r="AX397" i="1"/>
  <c r="AO612" i="1"/>
  <c r="AN51" i="1"/>
  <c r="AL612" i="1"/>
  <c r="AW403" i="1"/>
  <c r="AX369" i="1"/>
  <c r="AX446" i="1"/>
  <c r="AX336" i="1"/>
  <c r="AX303" i="1"/>
  <c r="AX436" i="1"/>
  <c r="AX55" i="1"/>
  <c r="AX347" i="1"/>
  <c r="AL256" i="1"/>
  <c r="AY584" i="1"/>
  <c r="AO599" i="1"/>
  <c r="AO547" i="1"/>
  <c r="AL66" i="1"/>
  <c r="AX607" i="1"/>
  <c r="AX544" i="1"/>
  <c r="AM510" i="1"/>
  <c r="AT595" i="1"/>
  <c r="AY595" i="1" s="1"/>
  <c r="AN256" i="1"/>
  <c r="AN330" i="1"/>
  <c r="AX213" i="1"/>
  <c r="AL523" i="1"/>
  <c r="AL584" i="1"/>
  <c r="AX26" i="1"/>
  <c r="AO666" i="1"/>
  <c r="AM666" i="1"/>
  <c r="AT523" i="1"/>
  <c r="AY523" i="1" s="1"/>
  <c r="AY585" i="1"/>
  <c r="AL603" i="1"/>
  <c r="AY666" i="1"/>
  <c r="AN666" i="1"/>
  <c r="AX606" i="1"/>
  <c r="AN536" i="1"/>
  <c r="AW609" i="1"/>
  <c r="AN105" i="1"/>
  <c r="AN547" i="1"/>
  <c r="AN651" i="1"/>
  <c r="AO593" i="1"/>
  <c r="AX274" i="1"/>
  <c r="AX572" i="1"/>
  <c r="AX139" i="1"/>
  <c r="AX149" i="1"/>
  <c r="AX220" i="1"/>
  <c r="AN468" i="1"/>
  <c r="AO468" i="1"/>
  <c r="AY510" i="1"/>
  <c r="AM544" i="1"/>
  <c r="AN559" i="1"/>
  <c r="AL651" i="1"/>
  <c r="AT459" i="1"/>
  <c r="AY459" i="1" s="1"/>
  <c r="AT495" i="1"/>
  <c r="AO422" i="1"/>
  <c r="AY454" i="1"/>
  <c r="AL105" i="1"/>
  <c r="AM593" i="1"/>
  <c r="AX417" i="1"/>
  <c r="AW553" i="1"/>
  <c r="AW33" i="1"/>
  <c r="AX389" i="1"/>
  <c r="AX463" i="1"/>
  <c r="AT256" i="1"/>
  <c r="AY466" i="1"/>
  <c r="AM508" i="1"/>
  <c r="AY603" i="1"/>
  <c r="AT655" i="1"/>
  <c r="AL582" i="1"/>
  <c r="AN143" i="1"/>
  <c r="AM369" i="1"/>
  <c r="AO655" i="1"/>
  <c r="AM394" i="1"/>
  <c r="AY565" i="1"/>
  <c r="AN540" i="1"/>
  <c r="AM545" i="1"/>
  <c r="AL459" i="1"/>
  <c r="AM324" i="1"/>
  <c r="AL467" i="1"/>
  <c r="AO256" i="1"/>
  <c r="AT105" i="1"/>
  <c r="AY105" i="1" s="1"/>
  <c r="AO608" i="1"/>
  <c r="AM540" i="1"/>
  <c r="AT297" i="1"/>
  <c r="AX201" i="1"/>
  <c r="AX209" i="1"/>
  <c r="AX224" i="1"/>
  <c r="AL346" i="1"/>
  <c r="B13" i="7" s="1"/>
  <c r="AX553" i="1"/>
  <c r="AX407" i="1"/>
  <c r="AX64" i="1"/>
  <c r="AX125" i="1"/>
  <c r="AX279" i="1"/>
  <c r="AX450" i="1"/>
  <c r="AX591" i="1"/>
  <c r="AX652" i="1"/>
  <c r="AW401" i="1"/>
  <c r="AX57" i="1"/>
  <c r="AX351" i="1"/>
  <c r="AN508" i="1"/>
  <c r="AY508" i="1"/>
  <c r="AY655" i="1"/>
  <c r="AL655" i="1"/>
  <c r="AO649" i="1"/>
  <c r="AY582" i="1"/>
  <c r="AN583" i="1"/>
  <c r="AY540" i="1"/>
  <c r="AO545" i="1"/>
  <c r="AO672" i="1"/>
  <c r="AN62" i="1"/>
  <c r="AO582" i="1"/>
  <c r="AT324" i="1"/>
  <c r="AN672" i="1"/>
  <c r="AL62" i="1"/>
  <c r="AW85" i="1"/>
  <c r="AM256" i="1"/>
  <c r="AL321" i="1"/>
  <c r="AL540" i="1"/>
  <c r="AM672" i="1"/>
  <c r="AX545" i="1"/>
  <c r="AX90" i="1"/>
  <c r="AM346" i="1"/>
  <c r="D13" i="7" s="1"/>
  <c r="AN266" i="1"/>
  <c r="AL508" i="1"/>
  <c r="AN655" i="1"/>
  <c r="AT582" i="1"/>
  <c r="AM62" i="1"/>
  <c r="AL324" i="1"/>
  <c r="AM575" i="1"/>
  <c r="AO262" i="1"/>
  <c r="AO412" i="1"/>
  <c r="AM105" i="1"/>
  <c r="AX188" i="1"/>
  <c r="AM605" i="1"/>
  <c r="AX418" i="1"/>
  <c r="AX236" i="1"/>
  <c r="AX656" i="1"/>
  <c r="AN428" i="1"/>
  <c r="AX510" i="1"/>
  <c r="AO227" i="1"/>
  <c r="AO447" i="1"/>
  <c r="AM610" i="1"/>
  <c r="AO507" i="1"/>
  <c r="AM444" i="1"/>
  <c r="AO24" i="1"/>
  <c r="AW263" i="1"/>
  <c r="AO491" i="1"/>
  <c r="AX115" i="1"/>
  <c r="AM51" i="1"/>
  <c r="AX54" i="1"/>
  <c r="AX671" i="1"/>
  <c r="AO265" i="1"/>
  <c r="AN265" i="1"/>
  <c r="AO541" i="1"/>
  <c r="AM541" i="1"/>
  <c r="AT559" i="1"/>
  <c r="AY559" i="1" s="1"/>
  <c r="AO584" i="1"/>
  <c r="AM603" i="1"/>
  <c r="AN603" i="1"/>
  <c r="AT666" i="1"/>
  <c r="AT584" i="1"/>
  <c r="AL647" i="1"/>
  <c r="AX460" i="1"/>
  <c r="AW54" i="1"/>
  <c r="AO71" i="1"/>
  <c r="AY227" i="1"/>
  <c r="AM647" i="1"/>
  <c r="AM491" i="1"/>
  <c r="AT369" i="1"/>
  <c r="AY369" i="1" s="1"/>
  <c r="AM447" i="1"/>
  <c r="AN447" i="1"/>
  <c r="AL330" i="1"/>
  <c r="AO600" i="1"/>
  <c r="AY668" i="1"/>
  <c r="AT547" i="1"/>
  <c r="AO558" i="1"/>
  <c r="AO668" i="1"/>
  <c r="AO660" i="1"/>
  <c r="AM460" i="1"/>
  <c r="AO573" i="1"/>
  <c r="AO610" i="1"/>
  <c r="AL507" i="1"/>
  <c r="AN599" i="1"/>
  <c r="AL600" i="1"/>
  <c r="AY400" i="1"/>
  <c r="AO428" i="1"/>
  <c r="AL24" i="1"/>
  <c r="AM500" i="1"/>
  <c r="AN24" i="1"/>
  <c r="AM265" i="1"/>
  <c r="AN71" i="1"/>
  <c r="AM134" i="1"/>
  <c r="AM24" i="1"/>
  <c r="AM428" i="1"/>
  <c r="AO445" i="1"/>
  <c r="AM400" i="1"/>
  <c r="AT454" i="1"/>
  <c r="AM595" i="1"/>
  <c r="AT32" i="1"/>
  <c r="AY32" i="1" s="1"/>
  <c r="AN507" i="1"/>
  <c r="AT330" i="1"/>
  <c r="AY330" i="1" s="1"/>
  <c r="AT610" i="1"/>
  <c r="AY610" i="1" s="1"/>
  <c r="AX163" i="1"/>
  <c r="AM612" i="1"/>
  <c r="AN612" i="1"/>
  <c r="AX70" i="1"/>
  <c r="AX79" i="1"/>
  <c r="AO523" i="1"/>
  <c r="AL444" i="1"/>
  <c r="AW87" i="1"/>
  <c r="AT445" i="1"/>
  <c r="AX33" i="1"/>
  <c r="AX246" i="1"/>
  <c r="AX266" i="1"/>
  <c r="AX403" i="1"/>
  <c r="AX453" i="1"/>
  <c r="AX650" i="1"/>
  <c r="AO51" i="1"/>
  <c r="AX25" i="1"/>
  <c r="AX146" i="1"/>
  <c r="AX232" i="1"/>
  <c r="AX431" i="1"/>
  <c r="AW136" i="1"/>
  <c r="AW416" i="1"/>
  <c r="AX485" i="1"/>
  <c r="AN445" i="1"/>
  <c r="AX158" i="1"/>
  <c r="AW571" i="1"/>
  <c r="AX189" i="1"/>
  <c r="AX459" i="1"/>
  <c r="AX473" i="1"/>
  <c r="AX481" i="1"/>
  <c r="AX489" i="1"/>
  <c r="AX498" i="1"/>
  <c r="AX569" i="1"/>
  <c r="AX584" i="1"/>
  <c r="AX88" i="1"/>
  <c r="AX23" i="1"/>
  <c r="AX45" i="1"/>
  <c r="AX78" i="1"/>
  <c r="AX84" i="1"/>
  <c r="AX92" i="1"/>
  <c r="AX117" i="1"/>
  <c r="AX121" i="1"/>
  <c r="AX130" i="1"/>
  <c r="AX136" i="1"/>
  <c r="AX140" i="1"/>
  <c r="AX144" i="1"/>
  <c r="AX295" i="1"/>
  <c r="AX454" i="1"/>
  <c r="AX588" i="1"/>
  <c r="AL445" i="1"/>
  <c r="AX269" i="1"/>
  <c r="AX283" i="1"/>
  <c r="AX290" i="1"/>
  <c r="AX365" i="1"/>
  <c r="AX373" i="1"/>
  <c r="AX377" i="1"/>
  <c r="AX381" i="1"/>
  <c r="AX422" i="1"/>
  <c r="AX426" i="1"/>
  <c r="AX505" i="1"/>
  <c r="AX556" i="1"/>
  <c r="AX648" i="1"/>
  <c r="AX668" i="1"/>
  <c r="AX673" i="1"/>
  <c r="AT265" i="1"/>
  <c r="AN227" i="1"/>
  <c r="AT227" i="1"/>
  <c r="AO647" i="1"/>
  <c r="AN134" i="1"/>
  <c r="AL428" i="1"/>
  <c r="AM445" i="1"/>
  <c r="AL134" i="1"/>
  <c r="AW352" i="1"/>
  <c r="AO448" i="1"/>
  <c r="AT510" i="1"/>
  <c r="AL510" i="1"/>
  <c r="AY265" i="1"/>
  <c r="AT603" i="1"/>
  <c r="AN519" i="1"/>
  <c r="AO510" i="1"/>
  <c r="AO559" i="1"/>
  <c r="AY599" i="1"/>
  <c r="AM651" i="1"/>
  <c r="AO651" i="1"/>
  <c r="AX374" i="1"/>
  <c r="AY134" i="1"/>
  <c r="AL491" i="1"/>
  <c r="AL447" i="1"/>
  <c r="AO330" i="1"/>
  <c r="AL547" i="1"/>
  <c r="AM558" i="1"/>
  <c r="AM668" i="1"/>
  <c r="AY591" i="1"/>
  <c r="AM660" i="1"/>
  <c r="AX573" i="1"/>
  <c r="AL573" i="1"/>
  <c r="AL358" i="1"/>
  <c r="AM599" i="1"/>
  <c r="AN600" i="1"/>
  <c r="AN400" i="1"/>
  <c r="AX111" i="1"/>
  <c r="AX73" i="1"/>
  <c r="AN495" i="1"/>
  <c r="AW52" i="1"/>
  <c r="AY262" i="1"/>
  <c r="AW60" i="1"/>
  <c r="AW58" i="1"/>
  <c r="AT491" i="1"/>
  <c r="AY491" i="1" s="1"/>
  <c r="AX164" i="1"/>
  <c r="AX312" i="1"/>
  <c r="AM507" i="1"/>
  <c r="AN448" i="1"/>
  <c r="AT448" i="1"/>
  <c r="AX560" i="1"/>
  <c r="AX579" i="1"/>
  <c r="AX50" i="1"/>
  <c r="AY51" i="1"/>
  <c r="AT51" i="1"/>
  <c r="AW154" i="1"/>
  <c r="AW413" i="1"/>
  <c r="AY482" i="1"/>
  <c r="AT482" i="1"/>
  <c r="AY538" i="1"/>
  <c r="AN585" i="1"/>
  <c r="AO482" i="1"/>
  <c r="AN66" i="1"/>
  <c r="AX168" i="1"/>
  <c r="AN95" i="1"/>
  <c r="AL99" i="1"/>
  <c r="AM238" i="1"/>
  <c r="AO369" i="1"/>
  <c r="AT412" i="1"/>
  <c r="AY412" i="1" s="1"/>
  <c r="AW226" i="1"/>
  <c r="AM102" i="1"/>
  <c r="AM66" i="1"/>
  <c r="AX210" i="1"/>
  <c r="AY99" i="1"/>
  <c r="AL552" i="1"/>
  <c r="AO572" i="1"/>
  <c r="AL594" i="1"/>
  <c r="AW210" i="1"/>
  <c r="AX141" i="1"/>
  <c r="AW151" i="1"/>
  <c r="AX561" i="1"/>
  <c r="AX612" i="1"/>
  <c r="AX76" i="1"/>
  <c r="AW308" i="1"/>
  <c r="AX515" i="1"/>
  <c r="AW77" i="1"/>
  <c r="AT545" i="1"/>
  <c r="AY545" i="1"/>
  <c r="AX499" i="1"/>
  <c r="AX538" i="1"/>
  <c r="AX514" i="1"/>
  <c r="AX96" i="1"/>
  <c r="AO543" i="1"/>
  <c r="AY544" i="1"/>
  <c r="AO538" i="1"/>
  <c r="AM649" i="1"/>
  <c r="AT118" i="1"/>
  <c r="AT575" i="1"/>
  <c r="AY575" i="1" s="1"/>
  <c r="AO102" i="1"/>
  <c r="AO519" i="1"/>
  <c r="AO551" i="1"/>
  <c r="AL544" i="1"/>
  <c r="AT538" i="1"/>
  <c r="AL538" i="1"/>
  <c r="AY649" i="1"/>
  <c r="AM351" i="1"/>
  <c r="AM283" i="1"/>
  <c r="AL465" i="1"/>
  <c r="AL482" i="1"/>
  <c r="AL102" i="1"/>
  <c r="AW269" i="1"/>
  <c r="AL341" i="1"/>
  <c r="AN465" i="1"/>
  <c r="AM201" i="1"/>
  <c r="AM543" i="1"/>
  <c r="AO567" i="1"/>
  <c r="AM99" i="1"/>
  <c r="AW234" i="1"/>
  <c r="AL503" i="1"/>
  <c r="AL412" i="1"/>
  <c r="AN102" i="1"/>
  <c r="AW393" i="1"/>
  <c r="AW223" i="1"/>
  <c r="AX267" i="1"/>
  <c r="AO99" i="1"/>
  <c r="AT572" i="1"/>
  <c r="AY572" i="1" s="1"/>
  <c r="AX94" i="1"/>
  <c r="AX393" i="1"/>
  <c r="AW117" i="1"/>
  <c r="AX205" i="1"/>
  <c r="AX60" i="1"/>
  <c r="AX154" i="1"/>
  <c r="AX185" i="1"/>
  <c r="AX517" i="1"/>
  <c r="AX537" i="1"/>
  <c r="AX658" i="1"/>
  <c r="AW215" i="1"/>
  <c r="AL568" i="1"/>
  <c r="AM568" i="1"/>
  <c r="AO568" i="1"/>
  <c r="AN568" i="1"/>
  <c r="AT568" i="1"/>
  <c r="AY568" i="1" s="1"/>
  <c r="AT544" i="1"/>
  <c r="AN206" i="1"/>
  <c r="AM482" i="1"/>
  <c r="AY66" i="1"/>
  <c r="AN543" i="1"/>
  <c r="AO66" i="1"/>
  <c r="AL543" i="1"/>
  <c r="AM594" i="1"/>
  <c r="AW131" i="1"/>
  <c r="AM412" i="1"/>
  <c r="AN572" i="1"/>
  <c r="X18" i="7" s="1"/>
  <c r="AO109" i="1"/>
  <c r="AW110" i="1"/>
  <c r="AX19" i="1"/>
  <c r="AX41" i="1"/>
  <c r="AX61" i="1"/>
  <c r="AX66" i="1"/>
  <c r="AX74" i="1"/>
  <c r="AX85" i="1"/>
  <c r="AX137" i="1"/>
  <c r="AX145" i="1"/>
  <c r="AX159" i="1"/>
  <c r="AL649" i="1"/>
  <c r="AO495" i="1"/>
  <c r="AL495" i="1"/>
  <c r="AW664" i="1"/>
  <c r="AX37" i="1"/>
  <c r="AX42" i="1"/>
  <c r="AX31" i="1"/>
  <c r="AM32" i="1"/>
  <c r="AM552" i="1"/>
  <c r="AW203" i="1"/>
  <c r="AY353" i="1"/>
  <c r="AY324" i="1"/>
  <c r="AO356" i="1"/>
  <c r="AW191" i="1"/>
  <c r="AX287" i="1"/>
  <c r="AX366" i="1"/>
  <c r="AX435" i="1"/>
  <c r="AX666" i="1"/>
  <c r="AW231" i="1"/>
  <c r="AX62" i="1"/>
  <c r="AX71" i="1"/>
  <c r="AX98" i="1"/>
  <c r="AX123" i="1"/>
  <c r="AX156" i="1"/>
  <c r="AX257" i="1"/>
  <c r="AX362" i="1"/>
  <c r="AX419" i="1"/>
  <c r="AX439" i="1"/>
  <c r="AX447" i="1"/>
  <c r="AX67" i="1"/>
  <c r="AX138" i="1"/>
  <c r="AX152" i="1"/>
  <c r="AX161" i="1"/>
  <c r="AX208" i="1"/>
  <c r="AX217" i="1"/>
  <c r="AX240" i="1"/>
  <c r="AX253" i="1"/>
  <c r="AX370" i="1"/>
  <c r="AX399" i="1"/>
  <c r="AX411" i="1"/>
  <c r="AX444" i="1"/>
  <c r="AX477" i="1"/>
  <c r="AO577" i="1"/>
  <c r="AM577" i="1"/>
  <c r="AY594" i="1"/>
  <c r="AY534" i="1"/>
  <c r="AN262" i="1"/>
  <c r="AT661" i="1"/>
  <c r="AY661" i="1"/>
  <c r="AN49" i="1"/>
  <c r="AL558" i="1"/>
  <c r="AL583" i="1"/>
  <c r="AO95" i="1"/>
  <c r="AT460" i="1"/>
  <c r="AY460" i="1" s="1"/>
  <c r="AN498" i="1"/>
  <c r="AT594" i="1"/>
  <c r="AT356" i="1"/>
  <c r="AL661" i="1"/>
  <c r="AL353" i="1"/>
  <c r="AM353" i="1"/>
  <c r="AO32" i="1"/>
  <c r="AN552" i="1"/>
  <c r="AX305" i="1"/>
  <c r="AN577" i="1"/>
  <c r="AT378" i="1"/>
  <c r="AY378" i="1" s="1"/>
  <c r="AN356" i="1"/>
  <c r="AX113" i="1"/>
  <c r="AX524" i="1"/>
  <c r="AW140" i="1"/>
  <c r="AL351" i="1"/>
  <c r="AM472" i="1"/>
  <c r="AO598" i="1"/>
  <c r="AN598" i="1"/>
  <c r="AM661" i="1"/>
  <c r="AO661" i="1"/>
  <c r="AX195" i="1"/>
  <c r="AX488" i="1"/>
  <c r="AY49" i="1"/>
  <c r="AY360" i="1"/>
  <c r="AN530" i="1"/>
  <c r="AT558" i="1"/>
  <c r="AY558" i="1" s="1"/>
  <c r="AO365" i="1"/>
  <c r="AT530" i="1"/>
  <c r="AY530" i="1" s="1"/>
  <c r="AO583" i="1"/>
  <c r="AL530" i="1"/>
  <c r="AL349" i="1"/>
  <c r="AO360" i="1"/>
  <c r="AN594" i="1"/>
  <c r="AN351" i="1"/>
  <c r="AT49" i="1"/>
  <c r="AM360" i="1"/>
  <c r="AT472" i="1"/>
  <c r="AY598" i="1"/>
  <c r="AL49" i="1"/>
  <c r="AM95" i="1"/>
  <c r="AW149" i="1"/>
  <c r="AL598" i="1"/>
  <c r="AL95" i="1"/>
  <c r="AW569" i="1"/>
  <c r="AL356" i="1"/>
  <c r="AN353" i="1"/>
  <c r="AW216" i="1"/>
  <c r="AW316" i="1"/>
  <c r="AX433" i="1"/>
  <c r="AX87" i="1"/>
  <c r="AX608" i="1"/>
  <c r="AO134" i="1"/>
  <c r="AY577" i="1"/>
  <c r="AX546" i="1"/>
  <c r="AL577" i="1"/>
  <c r="AL32" i="1"/>
  <c r="AN378" i="1"/>
  <c r="AT95" i="1"/>
  <c r="AX361" i="1"/>
  <c r="AX596" i="1"/>
  <c r="AX227" i="1"/>
  <c r="AY356" i="1"/>
  <c r="AX507" i="1"/>
  <c r="AX662" i="1"/>
  <c r="AN501" i="1"/>
  <c r="AT501" i="1"/>
  <c r="AM501" i="1"/>
  <c r="AL501" i="1"/>
  <c r="AY501" i="1"/>
  <c r="AO501" i="1"/>
  <c r="AL595" i="1"/>
  <c r="AN595" i="1"/>
  <c r="AO435" i="1"/>
  <c r="AN435" i="1"/>
  <c r="AT435" i="1"/>
  <c r="AY435" i="1" s="1"/>
  <c r="AT120" i="1"/>
  <c r="AY120" i="1"/>
  <c r="AM120" i="1"/>
  <c r="AO120" i="1"/>
  <c r="AL120" i="1"/>
  <c r="AM222" i="1"/>
  <c r="AL222" i="1"/>
  <c r="AT222" i="1"/>
  <c r="AY462" i="1"/>
  <c r="AT462" i="1"/>
  <c r="AO462" i="1"/>
  <c r="AN462" i="1"/>
  <c r="AL462" i="1"/>
  <c r="AL511" i="1"/>
  <c r="AN511" i="1"/>
  <c r="AX503" i="1"/>
  <c r="AN55" i="1"/>
  <c r="AM55" i="1"/>
  <c r="AL55" i="1"/>
  <c r="AT55" i="1"/>
  <c r="AY55" i="1" s="1"/>
  <c r="AM402" i="1"/>
  <c r="AO402" i="1"/>
  <c r="AY402" i="1"/>
  <c r="AL402" i="1"/>
  <c r="AT557" i="1"/>
  <c r="AY557" i="1" s="1"/>
  <c r="AM557" i="1"/>
  <c r="AL557" i="1"/>
  <c r="AO390" i="1"/>
  <c r="AL390" i="1"/>
  <c r="AM390" i="1"/>
  <c r="AN390" i="1"/>
  <c r="AL108" i="1"/>
  <c r="AM108" i="1"/>
  <c r="AT108" i="1"/>
  <c r="AY108" i="1" s="1"/>
  <c r="AN108" i="1"/>
  <c r="AL261" i="1"/>
  <c r="AT261" i="1"/>
  <c r="AY261" i="1"/>
  <c r="AO261" i="1"/>
  <c r="AN261" i="1"/>
  <c r="AM261" i="1"/>
  <c r="AM340" i="1"/>
  <c r="AT340" i="1"/>
  <c r="AY340" i="1" s="1"/>
  <c r="AO340" i="1"/>
  <c r="AN340" i="1"/>
  <c r="AY542" i="1"/>
  <c r="AL542" i="1"/>
  <c r="AT542" i="1"/>
  <c r="AO542" i="1"/>
  <c r="AN542" i="1"/>
  <c r="AM542" i="1"/>
  <c r="AL270" i="1"/>
  <c r="AN557" i="1"/>
  <c r="AO305" i="1"/>
  <c r="AT390" i="1"/>
  <c r="AY390" i="1" s="1"/>
  <c r="AW196" i="1"/>
  <c r="AL340" i="1"/>
  <c r="AN139" i="1"/>
  <c r="AL139" i="1"/>
  <c r="AT527" i="1"/>
  <c r="AN527" i="1"/>
  <c r="AM527" i="1"/>
  <c r="AT398" i="1"/>
  <c r="AL398" i="1"/>
  <c r="AO222" i="1"/>
  <c r="AO55" i="1"/>
  <c r="AW119" i="1"/>
  <c r="AO53" i="1"/>
  <c r="AL53" i="1"/>
  <c r="AY53" i="1"/>
  <c r="AT53" i="1"/>
  <c r="AM53" i="1"/>
  <c r="AM301" i="1"/>
  <c r="AY301" i="1"/>
  <c r="AN301" i="1"/>
  <c r="AT301" i="1"/>
  <c r="AO301" i="1"/>
  <c r="AX86" i="1"/>
  <c r="AX511" i="1"/>
  <c r="AX566" i="1"/>
  <c r="AM497" i="1"/>
  <c r="AO497" i="1"/>
  <c r="AO108" i="1"/>
  <c r="AN402" i="1"/>
  <c r="AT452" i="1"/>
  <c r="AM435" i="1"/>
  <c r="AL452" i="1"/>
  <c r="AY222" i="1"/>
  <c r="AM250" i="1"/>
  <c r="AL250" i="1"/>
  <c r="AX169" i="1"/>
  <c r="AT511" i="1"/>
  <c r="AO511" i="1"/>
  <c r="AO250" i="1"/>
  <c r="AL305" i="1"/>
  <c r="AN250" i="1"/>
  <c r="AX128" i="1"/>
  <c r="AW185" i="1"/>
  <c r="AL372" i="1"/>
  <c r="AM462" i="1"/>
  <c r="AN488" i="1"/>
  <c r="AT488" i="1"/>
  <c r="AW225" i="1"/>
  <c r="AX382" i="1"/>
  <c r="AX398" i="1"/>
  <c r="AX406" i="1"/>
  <c r="AM365" i="1"/>
  <c r="AX155" i="1"/>
  <c r="AX548" i="1"/>
  <c r="AX83" i="1"/>
  <c r="AX430" i="1"/>
  <c r="AW436" i="1"/>
  <c r="AW72" i="1"/>
  <c r="AW92" i="1"/>
  <c r="AX244" i="1"/>
  <c r="AX252" i="1"/>
  <c r="AX256" i="1"/>
  <c r="AX603" i="1"/>
  <c r="AX541" i="1"/>
  <c r="AL460" i="1"/>
  <c r="AO460" i="1"/>
  <c r="AL608" i="1"/>
  <c r="AT608" i="1"/>
  <c r="AY608" i="1" s="1"/>
  <c r="AM608" i="1"/>
  <c r="AN128" i="1"/>
  <c r="AM128" i="1"/>
  <c r="AO128" i="1"/>
  <c r="AT128" i="1"/>
  <c r="AY128" i="1" s="1"/>
  <c r="AX119" i="1"/>
  <c r="AN611" i="1"/>
  <c r="AL611" i="1"/>
  <c r="AO611" i="1"/>
  <c r="AM611" i="1"/>
  <c r="AT611" i="1"/>
  <c r="AY611" i="1" s="1"/>
  <c r="AO90" i="1"/>
  <c r="AL90" i="1"/>
  <c r="AM90" i="1"/>
  <c r="AN90" i="1"/>
  <c r="AT90" i="1"/>
  <c r="AY90" i="1" s="1"/>
  <c r="AO114" i="1"/>
  <c r="AM114" i="1"/>
  <c r="AT114" i="1"/>
  <c r="AY114" i="1" s="1"/>
  <c r="AN114" i="1"/>
  <c r="AL114" i="1"/>
  <c r="AO454" i="1"/>
  <c r="AL454" i="1"/>
  <c r="AN454" i="1"/>
  <c r="AX262" i="1"/>
  <c r="AN84" i="1"/>
  <c r="AM84" i="1"/>
  <c r="AL84" i="1"/>
  <c r="AT84" i="1"/>
  <c r="AY84" i="1" s="1"/>
  <c r="AY351" i="1"/>
  <c r="AT351" i="1"/>
  <c r="AL418" i="1"/>
  <c r="AN418" i="1"/>
  <c r="AM418" i="1"/>
  <c r="AO418" i="1"/>
  <c r="AT418" i="1"/>
  <c r="AY418" i="1" s="1"/>
  <c r="AO552" i="1"/>
  <c r="AT552" i="1"/>
  <c r="AX314" i="1"/>
  <c r="AX663" i="1"/>
  <c r="AX261" i="1"/>
  <c r="AX346" i="1"/>
  <c r="AW150" i="1"/>
  <c r="AM519" i="1"/>
  <c r="AT519" i="1"/>
  <c r="AY519" i="1" s="1"/>
  <c r="AO238" i="1"/>
  <c r="AY238" i="1"/>
  <c r="AN238" i="1"/>
  <c r="AT238" i="1"/>
  <c r="AY422" i="1"/>
  <c r="AM422" i="1"/>
  <c r="AL422" i="1"/>
  <c r="AT422" i="1"/>
  <c r="AN466" i="1"/>
  <c r="AL466" i="1"/>
  <c r="AM466" i="1"/>
  <c r="AN605" i="1"/>
  <c r="AT605" i="1"/>
  <c r="AY605" i="1" s="1"/>
  <c r="AO605" i="1"/>
  <c r="AY321" i="1"/>
  <c r="AT321" i="1"/>
  <c r="AT467" i="1"/>
  <c r="AY467" i="1" s="1"/>
  <c r="AO467" i="1"/>
  <c r="AN467" i="1"/>
  <c r="AX29" i="1"/>
  <c r="AW339" i="1"/>
  <c r="AX250" i="1"/>
  <c r="AW361" i="1"/>
  <c r="AX186" i="1"/>
  <c r="AX293" i="1"/>
  <c r="AX558" i="1"/>
  <c r="AX142" i="1"/>
  <c r="AX539" i="1"/>
  <c r="AX327" i="1"/>
  <c r="AY284" i="1"/>
  <c r="AN284" i="1"/>
  <c r="AL284" i="1"/>
  <c r="AT284" i="1"/>
  <c r="AM284" i="1"/>
  <c r="AO284" i="1"/>
  <c r="AM378" i="1"/>
  <c r="AO378" i="1"/>
  <c r="AO444" i="1"/>
  <c r="AN444" i="1"/>
  <c r="AL360" i="1"/>
  <c r="AT360" i="1"/>
  <c r="AX378" i="1"/>
  <c r="AO346" i="1"/>
  <c r="AN346" i="1"/>
  <c r="F13" i="7" s="1"/>
  <c r="AY62" i="1"/>
  <c r="AT62" i="1"/>
  <c r="AM297" i="1"/>
  <c r="AN297" i="1"/>
  <c r="AO297" i="1"/>
  <c r="AL297" i="1"/>
  <c r="AY71" i="1"/>
  <c r="AT71" i="1"/>
  <c r="AX273" i="1"/>
  <c r="AL567" i="1"/>
  <c r="AT497" i="1"/>
  <c r="AM567" i="1"/>
  <c r="AN37" i="1"/>
  <c r="AT372" i="1"/>
  <c r="AW409" i="1"/>
  <c r="AW246" i="1"/>
  <c r="AM421" i="1"/>
  <c r="AX288" i="1"/>
  <c r="AM464" i="1"/>
  <c r="AX52" i="1"/>
  <c r="AX193" i="1"/>
  <c r="AX202" i="1"/>
  <c r="AX221" i="1"/>
  <c r="AX270" i="1"/>
  <c r="AX495" i="1"/>
  <c r="AX550" i="1"/>
  <c r="AX589" i="1"/>
  <c r="AX597" i="1"/>
  <c r="AX203" i="1"/>
  <c r="AX211" i="1"/>
  <c r="AX343" i="1"/>
  <c r="AW82" i="1"/>
  <c r="AW107" i="1"/>
  <c r="AW306" i="1"/>
  <c r="AW602" i="1"/>
  <c r="AX655" i="1"/>
  <c r="AX659" i="1"/>
  <c r="AW457" i="1"/>
  <c r="AW381" i="1"/>
  <c r="AX265" i="1"/>
  <c r="AX306" i="1"/>
  <c r="AX323" i="1"/>
  <c r="AX335" i="1"/>
  <c r="AX340" i="1"/>
  <c r="AX520" i="1"/>
  <c r="AX536" i="1"/>
  <c r="AY156" i="1"/>
  <c r="AN156" i="1"/>
  <c r="AO156" i="1"/>
  <c r="AL156" i="1"/>
  <c r="AT156" i="1"/>
  <c r="AM156" i="1"/>
  <c r="AM199" i="1"/>
  <c r="AN199" i="1"/>
  <c r="AL199" i="1"/>
  <c r="AO199" i="1"/>
  <c r="AO36" i="1"/>
  <c r="AL36" i="1"/>
  <c r="AM36" i="1"/>
  <c r="AT36" i="1"/>
  <c r="AY36" i="1" s="1"/>
  <c r="AN36" i="1"/>
  <c r="AL497" i="1"/>
  <c r="AW59" i="1"/>
  <c r="AX275" i="1"/>
  <c r="AN472" i="1"/>
  <c r="AX151" i="1"/>
  <c r="AM109" i="1"/>
  <c r="AX110" i="1"/>
  <c r="AM372" i="1"/>
  <c r="AL369" i="1"/>
  <c r="AW396" i="1"/>
  <c r="AT464" i="1"/>
  <c r="AX425" i="1"/>
  <c r="AN109" i="1"/>
  <c r="AX226" i="1"/>
  <c r="AW187" i="1"/>
  <c r="AW138" i="1"/>
  <c r="AX421" i="1"/>
  <c r="AN121" i="1"/>
  <c r="AT121" i="1"/>
  <c r="AY121" i="1" s="1"/>
  <c r="AO121" i="1"/>
  <c r="AL121" i="1"/>
  <c r="AM121" i="1"/>
  <c r="AX540" i="1"/>
  <c r="AL206" i="1"/>
  <c r="AM206" i="1"/>
  <c r="AT206" i="1"/>
  <c r="AY206" i="1" s="1"/>
  <c r="AX339" i="1"/>
  <c r="AW106" i="1"/>
  <c r="AL169" i="1"/>
  <c r="AT567" i="1"/>
  <c r="AW590" i="1"/>
  <c r="AX58" i="1"/>
  <c r="AX501" i="1"/>
  <c r="AW589" i="1"/>
  <c r="AW103" i="1"/>
  <c r="AX321" i="1"/>
  <c r="AX32" i="1"/>
  <c r="AX243" i="1"/>
  <c r="AX661" i="1"/>
  <c r="AW122" i="1"/>
  <c r="AW63" i="1"/>
  <c r="AX157" i="1"/>
  <c r="AX599" i="1"/>
  <c r="AT394" i="1"/>
  <c r="AY394" i="1" s="1"/>
  <c r="AO394" i="1"/>
  <c r="AN394" i="1"/>
  <c r="AN565" i="1"/>
  <c r="AM565" i="1"/>
  <c r="AT189" i="1"/>
  <c r="AM189" i="1"/>
  <c r="AY189" i="1"/>
  <c r="AL189" i="1"/>
  <c r="AO189" i="1"/>
  <c r="AN189" i="1"/>
  <c r="AL159" i="1"/>
  <c r="AN159" i="1"/>
  <c r="AM159" i="1"/>
  <c r="AT159" i="1"/>
  <c r="AY159" i="1" s="1"/>
  <c r="AN209" i="1"/>
  <c r="AM209" i="1"/>
  <c r="AO209" i="1"/>
  <c r="AT585" i="1"/>
  <c r="AO118" i="1"/>
  <c r="AY139" i="1"/>
  <c r="AL143" i="1"/>
  <c r="AW56" i="1"/>
  <c r="AW27" i="1"/>
  <c r="AX69" i="1"/>
  <c r="AX129" i="1"/>
  <c r="AN534" i="1"/>
  <c r="AM143" i="1"/>
  <c r="AX429" i="1"/>
  <c r="AW157" i="1"/>
  <c r="AX194" i="1"/>
  <c r="AX272" i="1"/>
  <c r="AX281" i="1"/>
  <c r="AX309" i="1"/>
  <c r="AX455" i="1"/>
  <c r="AW327" i="1"/>
  <c r="AW25" i="1"/>
  <c r="AW233" i="1"/>
  <c r="AL118" i="1"/>
  <c r="AW424" i="1"/>
  <c r="AX24" i="1"/>
  <c r="AX36" i="1"/>
  <c r="AX165" i="1"/>
  <c r="AX190" i="1"/>
  <c r="AX278" i="1"/>
  <c r="AX285" i="1"/>
  <c r="AX349" i="1"/>
  <c r="AX491" i="1"/>
  <c r="AX665" i="1"/>
  <c r="AW83" i="1"/>
  <c r="AX472" i="1"/>
  <c r="AX172" i="1"/>
  <c r="AX199" i="1"/>
  <c r="AX207" i="1"/>
  <c r="AX222" i="1"/>
  <c r="AX289" i="1"/>
  <c r="AX353" i="1"/>
  <c r="AX484" i="1"/>
  <c r="AX497" i="1"/>
  <c r="AX670" i="1"/>
  <c r="AW307" i="1"/>
  <c r="AN671" i="1"/>
  <c r="AM671" i="1"/>
  <c r="AT671" i="1"/>
  <c r="AY671" i="1" s="1"/>
  <c r="AL671" i="1"/>
  <c r="AO671" i="1"/>
  <c r="AT262" i="1"/>
  <c r="AL262" i="1"/>
  <c r="AT536" i="1"/>
  <c r="AY536" i="1" s="1"/>
  <c r="AO536" i="1"/>
  <c r="AL536" i="1"/>
  <c r="AM398" i="1"/>
  <c r="AY398" i="1"/>
  <c r="AO398" i="1"/>
  <c r="AX282" i="1"/>
  <c r="AX318" i="1"/>
  <c r="AO42" i="1"/>
  <c r="AL42" i="1"/>
  <c r="AT42" i="1"/>
  <c r="AY42" i="1" s="1"/>
  <c r="AM42" i="1"/>
  <c r="AN42" i="1"/>
  <c r="AY406" i="1"/>
  <c r="AT406" i="1"/>
  <c r="AN406" i="1"/>
  <c r="AM406" i="1"/>
  <c r="AL406" i="1"/>
  <c r="AM270" i="1"/>
  <c r="AT171" i="1"/>
  <c r="AM171" i="1"/>
  <c r="AN479" i="1"/>
  <c r="AM266" i="1"/>
  <c r="AM585" i="1"/>
  <c r="AX526" i="1"/>
  <c r="AY118" i="1"/>
  <c r="AT139" i="1"/>
  <c r="AT479" i="1"/>
  <c r="AY479" i="1" s="1"/>
  <c r="AO228" i="1"/>
  <c r="AT358" i="1"/>
  <c r="AY358" i="1" s="1"/>
  <c r="AX525" i="1"/>
  <c r="AW425" i="1"/>
  <c r="AX313" i="1"/>
  <c r="AW193" i="1"/>
  <c r="AL575" i="1"/>
  <c r="AC18" i="7" s="1"/>
  <c r="AO143" i="1"/>
  <c r="AM383" i="1"/>
  <c r="AL383" i="1"/>
  <c r="AO406" i="1"/>
  <c r="AX396" i="1"/>
  <c r="AX292" i="1"/>
  <c r="AX387" i="1"/>
  <c r="AX575" i="1"/>
  <c r="AM118" i="1"/>
  <c r="AM139" i="1"/>
  <c r="AT57" i="1"/>
  <c r="AN57" i="1"/>
  <c r="AO57" i="1"/>
  <c r="AM57" i="1"/>
  <c r="AL57" i="1"/>
  <c r="AY57" i="1"/>
  <c r="AL129" i="1"/>
  <c r="AM129" i="1"/>
  <c r="AT129" i="1"/>
  <c r="AY129" i="1" s="1"/>
  <c r="AO129" i="1"/>
  <c r="AN129" i="1"/>
  <c r="AO200" i="1"/>
  <c r="AL200" i="1"/>
  <c r="AT200" i="1"/>
  <c r="AY200" i="1" s="1"/>
  <c r="AM200" i="1"/>
  <c r="AN200" i="1"/>
  <c r="AY239" i="1"/>
  <c r="AN239" i="1"/>
  <c r="AT239" i="1"/>
  <c r="AO239" i="1"/>
  <c r="AM239" i="1"/>
  <c r="AL239" i="1"/>
  <c r="AT503" i="1"/>
  <c r="AM503" i="1"/>
  <c r="AO503" i="1"/>
  <c r="AY503" i="1"/>
  <c r="AX239" i="1"/>
  <c r="AT228" i="1"/>
  <c r="AL228" i="1"/>
  <c r="AY228" i="1"/>
  <c r="AL534" i="1"/>
  <c r="AT534" i="1"/>
  <c r="AT270" i="1"/>
  <c r="AN270" i="1"/>
  <c r="AY270" i="1"/>
  <c r="AO479" i="1"/>
  <c r="AO585" i="1"/>
  <c r="AX476" i="1"/>
  <c r="AL527" i="1"/>
  <c r="AT143" i="1"/>
  <c r="AM479" i="1"/>
  <c r="AX177" i="1"/>
  <c r="AX286" i="1"/>
  <c r="AM228" i="1"/>
  <c r="AX445" i="1"/>
  <c r="AO527" i="1"/>
  <c r="AX549" i="1"/>
  <c r="AO575" i="1"/>
  <c r="AI18" i="7" s="1"/>
  <c r="AM534" i="1"/>
  <c r="AX35" i="1"/>
  <c r="AX493" i="1"/>
  <c r="AW93" i="1"/>
  <c r="AY527" i="1"/>
  <c r="AN464" i="1"/>
  <c r="AL464" i="1"/>
  <c r="AY464" i="1"/>
  <c r="AY109" i="1"/>
  <c r="AT109" i="1"/>
  <c r="AX532" i="1"/>
  <c r="AM387" i="1"/>
  <c r="M13" i="7" s="1"/>
  <c r="AT387" i="1"/>
  <c r="AY387" i="1" s="1"/>
  <c r="AL387" i="1"/>
  <c r="K13" i="7" s="1"/>
  <c r="AN387" i="1"/>
  <c r="O13" i="7" s="1"/>
  <c r="AO387" i="1"/>
  <c r="Q13" i="7" s="1"/>
  <c r="AX350" i="1"/>
  <c r="AX527" i="1"/>
  <c r="AX358" i="1"/>
  <c r="AX502" i="1"/>
  <c r="AX150" i="1"/>
  <c r="AX326" i="1"/>
  <c r="AX438" i="1"/>
  <c r="AX423" i="1"/>
  <c r="AM465" i="1"/>
  <c r="AX105" i="1"/>
  <c r="AX594" i="1"/>
  <c r="AX180" i="1"/>
  <c r="AX379" i="1"/>
  <c r="AW137" i="1"/>
  <c r="AW29" i="1"/>
  <c r="AW100" i="1"/>
  <c r="AX372" i="1"/>
  <c r="AX557" i="1"/>
  <c r="AX82" i="1"/>
  <c r="AL421" i="1"/>
  <c r="AN383" i="1"/>
  <c r="AW220" i="1"/>
  <c r="AX40" i="1"/>
  <c r="AX562" i="1"/>
  <c r="AX284" i="1"/>
  <c r="AX301" i="1"/>
  <c r="AT365" i="1"/>
  <c r="AL365" i="1"/>
  <c r="AX28" i="1"/>
  <c r="AX187" i="1"/>
  <c r="AX296" i="1"/>
  <c r="AX458" i="1"/>
  <c r="AX570" i="1"/>
  <c r="AN41" i="1"/>
  <c r="AL41" i="1"/>
  <c r="AM41" i="1"/>
  <c r="AO41" i="1"/>
  <c r="AT41" i="1"/>
  <c r="AY41" i="1" s="1"/>
  <c r="AL141" i="1"/>
  <c r="AT141" i="1"/>
  <c r="AY141" i="1"/>
  <c r="AO141" i="1"/>
  <c r="AN141" i="1"/>
  <c r="AM141" i="1"/>
  <c r="AM427" i="1"/>
  <c r="AT427" i="1"/>
  <c r="AY427" i="1" s="1"/>
  <c r="AN427" i="1"/>
  <c r="AO427" i="1"/>
  <c r="AL427" i="1"/>
  <c r="AT264" i="1"/>
  <c r="AX474" i="1"/>
  <c r="AW70" i="1"/>
  <c r="AT465" i="1"/>
  <c r="AY465" i="1" s="1"/>
  <c r="AW142" i="1"/>
  <c r="AL435" i="1"/>
  <c r="AX51" i="1"/>
  <c r="AX241" i="1"/>
  <c r="AX334" i="1"/>
  <c r="AX409" i="1"/>
  <c r="AX486" i="1"/>
  <c r="AX587" i="1"/>
  <c r="AX611" i="1"/>
  <c r="AM358" i="1"/>
  <c r="AM504" i="1"/>
  <c r="AW518" i="1"/>
  <c r="AW300" i="1"/>
  <c r="AW146" i="1"/>
  <c r="AX547" i="1"/>
  <c r="AW190" i="1"/>
  <c r="AW665" i="1"/>
  <c r="AW278" i="1"/>
  <c r="AW379" i="1"/>
  <c r="AW408" i="1"/>
  <c r="AW202" i="1"/>
  <c r="AT421" i="1"/>
  <c r="AY421" i="1" s="1"/>
  <c r="AW217" i="1"/>
  <c r="AT383" i="1"/>
  <c r="AY383" i="1" s="1"/>
  <c r="AW86" i="1"/>
  <c r="AW68" i="1"/>
  <c r="AX452" i="1"/>
  <c r="AT213" i="1"/>
  <c r="AY213" i="1"/>
  <c r="AO213" i="1"/>
  <c r="AL213" i="1"/>
  <c r="AM213" i="1"/>
  <c r="AN213" i="1"/>
  <c r="AX225" i="1"/>
  <c r="AX234" i="1"/>
  <c r="AX585" i="1"/>
  <c r="AX593" i="1"/>
  <c r="AX229" i="1"/>
  <c r="AX308" i="1"/>
  <c r="AX467" i="1"/>
  <c r="AX554" i="1"/>
  <c r="AX322" i="1"/>
  <c r="AX216" i="1"/>
  <c r="AX231" i="1"/>
  <c r="AN372" i="1"/>
  <c r="AY372" i="1"/>
  <c r="AT463" i="1"/>
  <c r="AY463" i="1" s="1"/>
  <c r="AN463" i="1"/>
  <c r="AL463" i="1"/>
  <c r="AO463" i="1"/>
  <c r="AM463" i="1"/>
  <c r="AN497" i="1"/>
  <c r="AY497" i="1"/>
  <c r="AX468" i="1"/>
  <c r="AX654" i="1"/>
  <c r="AL45" i="1"/>
  <c r="AT45" i="1"/>
  <c r="AY45" i="1" s="1"/>
  <c r="AO45" i="1"/>
  <c r="AI4" i="7" s="1"/>
  <c r="AN45" i="1"/>
  <c r="AG4" i="7" s="1"/>
  <c r="AM45" i="1"/>
  <c r="AE4" i="7" s="1"/>
  <c r="AM415" i="1"/>
  <c r="AY415" i="1"/>
  <c r="AO415" i="1"/>
  <c r="AT415" i="1"/>
  <c r="AN415" i="1"/>
  <c r="AT433" i="1"/>
  <c r="AY433" i="1" s="1"/>
  <c r="AL433" i="1"/>
  <c r="AO433" i="1"/>
  <c r="AW275" i="1"/>
  <c r="AX170" i="1"/>
  <c r="D45" i="7"/>
  <c r="AY169" i="1"/>
  <c r="AX464" i="1"/>
  <c r="AW313" i="1"/>
  <c r="AW257" i="1"/>
  <c r="AW521" i="1"/>
  <c r="AW440" i="1"/>
  <c r="AW310" i="1"/>
  <c r="AW23" i="1"/>
  <c r="AO530" i="1"/>
  <c r="Z17" i="7" s="1"/>
  <c r="AX420" i="1"/>
  <c r="AX415" i="1"/>
  <c r="AN358" i="1"/>
  <c r="AM349" i="1"/>
  <c r="AX27" i="1"/>
  <c r="AX53" i="1"/>
  <c r="AX89" i="1"/>
  <c r="AX97" i="1"/>
  <c r="AX457" i="1"/>
  <c r="AX254" i="1"/>
  <c r="AX461" i="1"/>
  <c r="AX414" i="1"/>
  <c r="AX543" i="1"/>
  <c r="AX448" i="1"/>
  <c r="AX534" i="1"/>
  <c r="AN421" i="1"/>
  <c r="AW22" i="1"/>
  <c r="AX565" i="1"/>
  <c r="AN244" i="1"/>
  <c r="X10" i="7" s="1"/>
  <c r="AO244" i="1"/>
  <c r="Z10" i="7" s="1"/>
  <c r="AT244" i="1"/>
  <c r="AY244" i="1" s="1"/>
  <c r="AM244" i="1"/>
  <c r="V10" i="7" s="1"/>
  <c r="AL244" i="1"/>
  <c r="T10" i="7" s="1"/>
  <c r="AT596" i="1"/>
  <c r="AY596" i="1" s="1"/>
  <c r="AN596" i="1"/>
  <c r="AL596" i="1"/>
  <c r="AM596" i="1"/>
  <c r="AO596" i="1"/>
  <c r="AX263" i="1"/>
  <c r="AX215" i="1"/>
  <c r="AX280" i="1"/>
  <c r="AL472" i="1"/>
  <c r="AO472" i="1"/>
  <c r="AX206" i="1"/>
  <c r="AX316" i="1"/>
  <c r="AX487" i="1"/>
  <c r="AX581" i="1"/>
  <c r="AL26" i="1"/>
  <c r="AM26" i="1"/>
  <c r="AT26" i="1"/>
  <c r="AY26" i="1" s="1"/>
  <c r="AN26" i="1"/>
  <c r="AO26" i="1"/>
  <c r="AW88" i="1"/>
  <c r="AO471" i="1"/>
  <c r="AY471" i="1"/>
  <c r="AN471" i="1"/>
  <c r="AT471" i="1"/>
  <c r="AL471" i="1"/>
  <c r="AM471" i="1"/>
  <c r="AX235" i="1"/>
  <c r="AO37" i="1"/>
  <c r="AT37" i="1"/>
  <c r="AY37" i="1" s="1"/>
  <c r="AM37" i="1"/>
  <c r="AM374" i="1"/>
  <c r="AL374" i="1"/>
  <c r="AN374" i="1"/>
  <c r="AO374" i="1"/>
  <c r="AT374" i="1"/>
  <c r="AY374" i="1" s="1"/>
  <c r="AX368" i="1"/>
  <c r="AM252" i="1"/>
  <c r="AT252" i="1"/>
  <c r="AL252" i="1"/>
  <c r="AN252" i="1"/>
  <c r="AY252" i="1"/>
  <c r="AO252" i="1"/>
  <c r="AT384" i="1"/>
  <c r="AY384" i="1" s="1"/>
  <c r="AM384" i="1"/>
  <c r="AO112" i="1"/>
  <c r="AL112" i="1"/>
  <c r="AL155" i="1"/>
  <c r="AT155" i="1"/>
  <c r="AY155" i="1" s="1"/>
  <c r="AO155" i="1"/>
  <c r="AN155" i="1"/>
  <c r="AY184" i="1"/>
  <c r="AT184" i="1"/>
  <c r="AL184" i="1"/>
  <c r="AO188" i="1"/>
  <c r="AM188" i="1"/>
  <c r="AM236" i="1"/>
  <c r="AT236" i="1"/>
  <c r="AY236" i="1" s="1"/>
  <c r="AO236" i="1"/>
  <c r="AN236" i="1"/>
  <c r="AL236" i="1"/>
  <c r="AO289" i="1"/>
  <c r="AL289" i="1"/>
  <c r="AN289" i="1"/>
  <c r="AM289" i="1"/>
  <c r="AY289" i="1"/>
  <c r="AT289" i="1"/>
  <c r="AM303" i="1"/>
  <c r="AT303" i="1"/>
  <c r="AO303" i="1"/>
  <c r="AY303" i="1"/>
  <c r="AN314" i="1"/>
  <c r="AO314" i="1"/>
  <c r="AM314" i="1"/>
  <c r="AT314" i="1"/>
  <c r="AY314" i="1"/>
  <c r="AT169" i="1"/>
  <c r="AW355" i="1"/>
  <c r="AN452" i="1"/>
  <c r="AW258" i="1"/>
  <c r="AW292" i="1"/>
  <c r="AX600" i="1"/>
  <c r="AW311" i="1"/>
  <c r="AX200" i="1"/>
  <c r="AX259" i="1"/>
  <c r="AX490" i="1"/>
  <c r="AX592" i="1"/>
  <c r="AL314" i="1"/>
  <c r="AM184" i="1"/>
  <c r="AL303" i="1"/>
  <c r="AW604" i="1"/>
  <c r="AW548" i="1"/>
  <c r="AO384" i="1"/>
  <c r="AX238" i="1"/>
  <c r="AX434" i="1"/>
  <c r="AN112" i="1"/>
  <c r="AW279" i="1"/>
  <c r="AT112" i="1"/>
  <c r="AY112" i="1" s="1"/>
  <c r="AL125" i="1"/>
  <c r="AO125" i="1"/>
  <c r="AT125" i="1"/>
  <c r="AY125" i="1" s="1"/>
  <c r="AN125" i="1"/>
  <c r="AM125" i="1"/>
  <c r="AW76" i="1"/>
  <c r="AM434" i="1"/>
  <c r="AL434" i="1"/>
  <c r="AO434" i="1"/>
  <c r="AT434" i="1"/>
  <c r="AY434" i="1" s="1"/>
  <c r="AN434" i="1"/>
  <c r="AN240" i="1"/>
  <c r="AL240" i="1"/>
  <c r="AT240" i="1"/>
  <c r="AM240" i="1"/>
  <c r="AO240" i="1"/>
  <c r="AY240" i="1"/>
  <c r="AY296" i="1"/>
  <c r="AT296" i="1"/>
  <c r="AM296" i="1"/>
  <c r="AL296" i="1"/>
  <c r="AO296" i="1"/>
  <c r="AN296" i="1"/>
  <c r="AO386" i="1"/>
  <c r="AT386" i="1"/>
  <c r="AL386" i="1"/>
  <c r="AN386" i="1"/>
  <c r="AM386" i="1"/>
  <c r="AY386" i="1"/>
  <c r="AM443" i="1"/>
  <c r="AT443" i="1"/>
  <c r="AO443" i="1"/>
  <c r="AN443" i="1"/>
  <c r="AL443" i="1"/>
  <c r="AY443" i="1"/>
  <c r="AN549" i="1"/>
  <c r="AO549" i="1"/>
  <c r="AY549" i="1"/>
  <c r="AM549" i="1"/>
  <c r="AT549" i="1"/>
  <c r="AL549" i="1"/>
  <c r="AX77" i="1"/>
  <c r="AN115" i="1"/>
  <c r="AT115" i="1"/>
  <c r="AY115" i="1" s="1"/>
  <c r="AM115" i="1"/>
  <c r="AO115" i="1"/>
  <c r="AL115" i="1"/>
  <c r="AW35" i="1"/>
  <c r="AN130" i="1"/>
  <c r="AO130" i="1"/>
  <c r="AL130" i="1"/>
  <c r="AT130" i="1"/>
  <c r="AY130" i="1" s="1"/>
  <c r="AM130" i="1"/>
  <c r="AT152" i="1"/>
  <c r="AM152" i="1"/>
  <c r="AY152" i="1"/>
  <c r="AN152" i="1"/>
  <c r="AL152" i="1"/>
  <c r="AO152" i="1"/>
  <c r="AM158" i="1"/>
  <c r="AL158" i="1"/>
  <c r="AO158" i="1"/>
  <c r="AN158" i="1"/>
  <c r="AL221" i="1"/>
  <c r="AO221" i="1"/>
  <c r="AN221" i="1"/>
  <c r="AT221" i="1"/>
  <c r="AY221" i="1"/>
  <c r="AL232" i="1"/>
  <c r="AT232" i="1"/>
  <c r="AY232" i="1" s="1"/>
  <c r="AO232" i="1"/>
  <c r="AN232" i="1"/>
  <c r="AM232" i="1"/>
  <c r="AY250" i="1"/>
  <c r="AT250" i="1"/>
  <c r="AT281" i="1"/>
  <c r="AY281" i="1"/>
  <c r="AO281" i="1"/>
  <c r="AM281" i="1"/>
  <c r="AL281" i="1"/>
  <c r="AL287" i="1"/>
  <c r="AT287" i="1"/>
  <c r="AN287" i="1"/>
  <c r="AM287" i="1"/>
  <c r="AY287" i="1"/>
  <c r="AO287" i="1"/>
  <c r="AT305" i="1"/>
  <c r="AY305" i="1" s="1"/>
  <c r="AM305" i="1"/>
  <c r="AL333" i="1"/>
  <c r="AN333" i="1"/>
  <c r="AM333" i="1"/>
  <c r="AT333" i="1"/>
  <c r="AO333" i="1"/>
  <c r="AY333" i="1"/>
  <c r="AT341" i="1"/>
  <c r="AY341" i="1" s="1"/>
  <c r="AN341" i="1"/>
  <c r="AM341" i="1"/>
  <c r="AW656" i="1"/>
  <c r="AX363" i="1"/>
  <c r="AM61" i="1"/>
  <c r="AO61" i="1"/>
  <c r="AT61" i="1"/>
  <c r="AY61" i="1" s="1"/>
  <c r="AL61" i="1"/>
  <c r="AN61" i="1"/>
  <c r="AL431" i="1"/>
  <c r="AN431" i="1"/>
  <c r="AO431" i="1"/>
  <c r="AM431" i="1"/>
  <c r="AT431" i="1"/>
  <c r="AY431" i="1" s="1"/>
  <c r="AN389" i="1"/>
  <c r="AT389" i="1"/>
  <c r="AY389" i="1" s="1"/>
  <c r="AO389" i="1"/>
  <c r="AL389" i="1"/>
  <c r="AM389" i="1"/>
  <c r="AN564" i="1"/>
  <c r="AT564" i="1"/>
  <c r="AY564" i="1" s="1"/>
  <c r="AL564" i="1"/>
  <c r="AO564" i="1"/>
  <c r="AM564" i="1"/>
  <c r="AO123" i="1"/>
  <c r="AN123" i="1"/>
  <c r="AL123" i="1"/>
  <c r="AM123" i="1"/>
  <c r="AT123" i="1"/>
  <c r="AY123" i="1" s="1"/>
  <c r="AO253" i="1"/>
  <c r="AN253" i="1"/>
  <c r="AY253" i="1"/>
  <c r="AL253" i="1"/>
  <c r="AT253" i="1"/>
  <c r="AM452" i="1"/>
  <c r="AX204" i="1"/>
  <c r="AL188" i="1"/>
  <c r="AL384" i="1"/>
  <c r="AX449" i="1"/>
  <c r="AX427" i="1"/>
  <c r="AX390" i="1"/>
  <c r="AX482" i="1"/>
  <c r="AX559" i="1"/>
  <c r="AX567" i="1"/>
  <c r="AX610" i="1"/>
  <c r="AW91" i="1"/>
  <c r="AM112" i="1"/>
  <c r="AX400" i="1"/>
  <c r="AX478" i="1"/>
  <c r="AX571" i="1"/>
  <c r="AX102" i="1"/>
  <c r="AX120" i="1"/>
  <c r="AX465" i="1"/>
  <c r="AM371" i="1"/>
  <c r="AT371" i="1"/>
  <c r="AY371" i="1" s="1"/>
  <c r="AN371" i="1"/>
  <c r="AL371" i="1"/>
  <c r="AO371" i="1"/>
  <c r="AL423" i="1"/>
  <c r="AN423" i="1"/>
  <c r="AM423" i="1"/>
  <c r="AO423" i="1"/>
  <c r="AO504" i="1"/>
  <c r="AT504" i="1"/>
  <c r="AY504" i="1" s="1"/>
  <c r="AL504" i="1"/>
  <c r="AO349" i="1"/>
  <c r="AN349" i="1"/>
  <c r="AL195" i="1"/>
  <c r="AO195" i="1"/>
  <c r="AY195" i="1"/>
  <c r="AT195" i="1"/>
  <c r="AN195" i="1"/>
  <c r="AM195" i="1"/>
  <c r="AN201" i="1"/>
  <c r="AT201" i="1"/>
  <c r="AY201" i="1" s="1"/>
  <c r="AL201" i="1"/>
  <c r="AL224" i="1"/>
  <c r="AY224" i="1"/>
  <c r="AO224" i="1"/>
  <c r="AM224" i="1"/>
  <c r="AN224" i="1"/>
  <c r="AL283" i="1"/>
  <c r="AO283" i="1"/>
  <c r="AN283" i="1"/>
  <c r="AT283" i="1"/>
  <c r="AL336" i="1"/>
  <c r="AT336" i="1"/>
  <c r="AY336" i="1" s="1"/>
  <c r="AN336" i="1"/>
  <c r="AO336" i="1"/>
  <c r="AM336" i="1"/>
  <c r="AT498" i="1"/>
  <c r="AY498" i="1" s="1"/>
  <c r="AO498" i="1"/>
  <c r="AL498" i="1"/>
  <c r="AM520" i="1"/>
  <c r="AO520" i="1"/>
  <c r="AL520" i="1"/>
  <c r="AY520" i="1"/>
  <c r="AN520" i="1"/>
  <c r="AT520" i="1"/>
  <c r="AO135" i="1"/>
  <c r="AY135" i="1"/>
  <c r="AL135" i="1"/>
  <c r="AT135" i="1"/>
  <c r="AN135" i="1"/>
  <c r="AT188" i="1"/>
  <c r="AY188" i="1" s="1"/>
  <c r="AM155" i="1"/>
  <c r="AX181" i="1"/>
  <c r="AX255" i="1"/>
  <c r="AX329" i="1"/>
  <c r="AX354" i="1"/>
  <c r="AX492" i="1"/>
  <c r="AX605" i="1"/>
  <c r="AN184" i="1"/>
  <c r="AX300" i="1"/>
  <c r="AX577" i="1"/>
  <c r="AO184" i="1"/>
  <c r="AN303" i="1"/>
  <c r="AN384" i="1"/>
  <c r="AX391" i="1"/>
  <c r="AX424" i="1"/>
  <c r="AO452" i="1"/>
  <c r="AW342" i="1"/>
  <c r="AX122" i="1"/>
  <c r="AW326" i="1"/>
  <c r="AX93" i="1"/>
  <c r="AX118" i="1"/>
  <c r="AW94" i="1"/>
  <c r="AW363" i="1"/>
  <c r="AT212" i="1"/>
  <c r="AO212" i="1"/>
  <c r="AY212" i="1"/>
  <c r="AN212" i="1"/>
  <c r="AM212" i="1"/>
  <c r="AL212" i="1"/>
  <c r="AX251" i="1"/>
  <c r="AX116" i="1"/>
  <c r="AX114" i="1"/>
  <c r="AN411" i="1"/>
  <c r="AM411" i="1"/>
  <c r="AO411" i="1"/>
  <c r="AL411" i="1"/>
  <c r="AT411" i="1"/>
  <c r="AY411" i="1" s="1"/>
  <c r="AN459" i="1"/>
  <c r="AM459" i="1"/>
  <c r="AN515" i="1"/>
  <c r="AO515" i="1"/>
  <c r="AT515" i="1"/>
  <c r="AY515" i="1" s="1"/>
  <c r="AM515" i="1"/>
  <c r="AL515" i="1"/>
  <c r="AW162" i="1"/>
  <c r="AT186" i="1"/>
  <c r="AM186" i="1"/>
  <c r="AY186" i="1"/>
  <c r="AN186" i="1"/>
  <c r="AO186" i="1"/>
  <c r="AL186" i="1"/>
  <c r="AL192" i="1"/>
  <c r="AT192" i="1"/>
  <c r="AN192" i="1"/>
  <c r="AM192" i="1"/>
  <c r="AY192" i="1"/>
  <c r="AN198" i="1"/>
  <c r="AT198" i="1"/>
  <c r="AY198" i="1" s="1"/>
  <c r="AL198" i="1"/>
  <c r="AO198" i="1"/>
  <c r="AM198" i="1"/>
  <c r="AT204" i="1"/>
  <c r="AY204" i="1" s="1"/>
  <c r="AL204" i="1"/>
  <c r="AN204" i="1"/>
  <c r="AM204" i="1"/>
  <c r="AO204" i="1"/>
  <c r="AW318" i="1"/>
  <c r="AW347" i="1"/>
  <c r="AU15" i="1"/>
  <c r="AT69" i="1"/>
  <c r="AY69" i="1" s="1"/>
  <c r="AM69" i="1"/>
  <c r="AN69" i="1"/>
  <c r="AO69" i="1"/>
  <c r="AL69" i="1"/>
  <c r="AN31" i="1"/>
  <c r="AT31" i="1"/>
  <c r="AY31" i="1" s="1"/>
  <c r="AL31" i="1"/>
  <c r="AM31" i="1"/>
  <c r="AO31" i="1"/>
  <c r="AT439" i="1"/>
  <c r="AY439" i="1" s="1"/>
  <c r="AN439" i="1"/>
  <c r="AO439" i="1"/>
  <c r="AM439" i="1"/>
  <c r="AL439" i="1"/>
  <c r="AW502" i="1"/>
  <c r="AN646" i="1"/>
  <c r="AY646" i="1"/>
  <c r="AT646" i="1"/>
  <c r="AM646" i="1"/>
  <c r="AL646" i="1"/>
  <c r="AO646" i="1"/>
  <c r="AY264" i="1"/>
  <c r="D44" i="7"/>
  <c r="AW588" i="1"/>
  <c r="AX512" i="1"/>
  <c r="AX325" i="1"/>
  <c r="AX364" i="1"/>
  <c r="AX509" i="1"/>
  <c r="AX304" i="1"/>
  <c r="AX413" i="1"/>
  <c r="AX483" i="1"/>
  <c r="AW410" i="1"/>
  <c r="AW555" i="1"/>
  <c r="AW388" i="1"/>
  <c r="AW373" i="1"/>
  <c r="AW329" i="1"/>
  <c r="AW375" i="1"/>
  <c r="AT255" i="1"/>
  <c r="AY255" i="1"/>
  <c r="AL255" i="1"/>
  <c r="AN255" i="1"/>
  <c r="AM255" i="1"/>
  <c r="AL34" i="1"/>
  <c r="AM34" i="1"/>
  <c r="AN34" i="1"/>
  <c r="AO34" i="1"/>
  <c r="AT34" i="1"/>
  <c r="AY34" i="1" s="1"/>
  <c r="AX380" i="1"/>
  <c r="AX428" i="1"/>
  <c r="AX475" i="1"/>
  <c r="AX653" i="1"/>
  <c r="AX34" i="1"/>
  <c r="AX109" i="1"/>
  <c r="AX412" i="1"/>
  <c r="AL126" i="1"/>
  <c r="AT126" i="1"/>
  <c r="AY126" i="1" s="1"/>
  <c r="AN126" i="1"/>
  <c r="AO126" i="1"/>
  <c r="AM126" i="1"/>
  <c r="AX333" i="1"/>
  <c r="AX352" i="1"/>
  <c r="AM441" i="1"/>
  <c r="AL441" i="1"/>
  <c r="AN441" i="1"/>
  <c r="AO441" i="1"/>
  <c r="AT441" i="1"/>
  <c r="AY441" i="1" s="1"/>
  <c r="AX542" i="1"/>
  <c r="AX660" i="1"/>
  <c r="AX667" i="1"/>
  <c r="AW309" i="1"/>
  <c r="AX356" i="1"/>
  <c r="AW505" i="1"/>
  <c r="AX392" i="1"/>
  <c r="AW124" i="1"/>
  <c r="AW513" i="1"/>
  <c r="AW532" i="1"/>
  <c r="AW229" i="1"/>
  <c r="AW294" i="1"/>
  <c r="AX331" i="1"/>
  <c r="AX212" i="1"/>
  <c r="AM417" i="1"/>
  <c r="AT417" i="1"/>
  <c r="AL417" i="1"/>
  <c r="AN417" i="1"/>
  <c r="AO417" i="1"/>
  <c r="AY417" i="1"/>
  <c r="AX451" i="1"/>
  <c r="AN113" i="1"/>
  <c r="AL113" i="1"/>
  <c r="AM113" i="1"/>
  <c r="AO113" i="1"/>
  <c r="AT113" i="1"/>
  <c r="AY113" i="1" s="1"/>
  <c r="AW334" i="1"/>
  <c r="AX56" i="1"/>
  <c r="AX404" i="1"/>
  <c r="AX504" i="1"/>
  <c r="AX518" i="1"/>
  <c r="AX590" i="1"/>
  <c r="AM397" i="1"/>
  <c r="AY397" i="1"/>
  <c r="AT397" i="1"/>
  <c r="AO397" i="1"/>
  <c r="AL397" i="1"/>
  <c r="AN397" i="1"/>
  <c r="AO28" i="1"/>
  <c r="AL28" i="1"/>
  <c r="AT28" i="1"/>
  <c r="AY28" i="1" s="1"/>
  <c r="AM28" i="1"/>
  <c r="AN28" i="1"/>
  <c r="AO652" i="1"/>
  <c r="AL652" i="1"/>
  <c r="AN652" i="1"/>
  <c r="AM652" i="1"/>
  <c r="AT652" i="1"/>
  <c r="AY652" i="1"/>
  <c r="AX30" i="1"/>
  <c r="AX338" i="1"/>
  <c r="AX342" i="1"/>
  <c r="AX348" i="1"/>
  <c r="AX367" i="1"/>
  <c r="AX59" i="1"/>
  <c r="AX112" i="1"/>
  <c r="AX126" i="1"/>
  <c r="AX408" i="1"/>
  <c r="AX508" i="1"/>
  <c r="AX555" i="1"/>
  <c r="AW50" i="1"/>
  <c r="AX672" i="1"/>
  <c r="AV15" i="1"/>
  <c r="AW368" i="1"/>
  <c r="AW476" i="1"/>
  <c r="AY96" i="1"/>
  <c r="AT96" i="1"/>
  <c r="AN96" i="1"/>
  <c r="AL96" i="1"/>
  <c r="AM96" i="1"/>
  <c r="AO96" i="1"/>
  <c r="AX134" i="1"/>
  <c r="AX191" i="1"/>
  <c r="AX223" i="1"/>
  <c r="AX521" i="1"/>
  <c r="AX330" i="1"/>
  <c r="AX443" i="1"/>
  <c r="AW111" i="1"/>
  <c r="AX664" i="1"/>
  <c r="AL21" i="1"/>
  <c r="AT21" i="1"/>
  <c r="AY21" i="1" s="1"/>
  <c r="AN21" i="1"/>
  <c r="AM21" i="1"/>
  <c r="AO21" i="1"/>
  <c r="AT420" i="1"/>
  <c r="AY420" i="1" s="1"/>
  <c r="AN420" i="1"/>
  <c r="AM420" i="1"/>
  <c r="AO420" i="1"/>
  <c r="AL420" i="1"/>
  <c r="AX500" i="1"/>
  <c r="AM399" i="1"/>
  <c r="AL399" i="1"/>
  <c r="AO399" i="1"/>
  <c r="AY399" i="1"/>
  <c r="AN399" i="1"/>
  <c r="AT399" i="1"/>
  <c r="AL432" i="1"/>
  <c r="AO432" i="1"/>
  <c r="AM432" i="1"/>
  <c r="AN432" i="1"/>
  <c r="AT432" i="1"/>
  <c r="AY432" i="1" s="1"/>
  <c r="AX101" i="1"/>
  <c r="AX375" i="1"/>
  <c r="AX383" i="1"/>
  <c r="AX647" i="1"/>
  <c r="AX386" i="1"/>
  <c r="AX466" i="1"/>
  <c r="AX522" i="1"/>
  <c r="AX563" i="1"/>
  <c r="AY658" i="1"/>
  <c r="AT658" i="1"/>
  <c r="AO658" i="1"/>
  <c r="AN658" i="1"/>
  <c r="AL658" i="1"/>
  <c r="AM658" i="1"/>
  <c r="AX371" i="1"/>
  <c r="AM430" i="1"/>
  <c r="AO430" i="1"/>
  <c r="AL430" i="1"/>
  <c r="AN430" i="1"/>
  <c r="AT430" i="1"/>
  <c r="AY430" i="1" s="1"/>
  <c r="AO438" i="1"/>
  <c r="AL438" i="1"/>
  <c r="AT438" i="1"/>
  <c r="AY438" i="1" s="1"/>
  <c r="AM438" i="1"/>
  <c r="AN438" i="1"/>
  <c r="AO295" i="1"/>
  <c r="AY295" i="1"/>
  <c r="AM295" i="1"/>
  <c r="AN295" i="1"/>
  <c r="AT295" i="1"/>
  <c r="AL295" i="1"/>
  <c r="AM73" i="1"/>
  <c r="AT73" i="1"/>
  <c r="AY73" i="1"/>
  <c r="AO73" i="1"/>
  <c r="AN73" i="1"/>
  <c r="AL73" i="1"/>
  <c r="AX317" i="1"/>
  <c r="AX441" i="1"/>
  <c r="AX506" i="1"/>
  <c r="AX568" i="1"/>
  <c r="AN235" i="1"/>
  <c r="AT235" i="1"/>
  <c r="AY235" i="1" s="1"/>
  <c r="AM235" i="1"/>
  <c r="AL235" i="1"/>
  <c r="AO235" i="1"/>
  <c r="AX649" i="1"/>
  <c r="AW539" i="1"/>
  <c r="AL487" i="1"/>
  <c r="AO487" i="1"/>
  <c r="AY487" i="1"/>
  <c r="AM487" i="1"/>
  <c r="AN487" i="1"/>
  <c r="AT487" i="1"/>
  <c r="AW362" i="1"/>
  <c r="AW237" i="1"/>
  <c r="AL322" i="1"/>
  <c r="AT322" i="1"/>
  <c r="AY322" i="1" s="1"/>
  <c r="AO322" i="1"/>
  <c r="AN322" i="1"/>
  <c r="AM322" i="1"/>
  <c r="AL673" i="1"/>
  <c r="AT673" i="1"/>
  <c r="AY673" i="1" s="1"/>
  <c r="AN673" i="1"/>
  <c r="AO673" i="1"/>
  <c r="AM673" i="1"/>
  <c r="AL163" i="1"/>
  <c r="T7" i="7" s="1"/>
  <c r="AT163" i="1"/>
  <c r="AY163" i="1" s="1"/>
  <c r="AM163" i="1"/>
  <c r="AN163" i="1"/>
  <c r="X7" i="7" s="1"/>
  <c r="AO163" i="1"/>
  <c r="AW354" i="1"/>
  <c r="AT456" i="1"/>
  <c r="AN456" i="1"/>
  <c r="AY456" i="1"/>
  <c r="AL456" i="1"/>
  <c r="AM456" i="1"/>
  <c r="AO456" i="1"/>
  <c r="AM317" i="1"/>
  <c r="AO317" i="1"/>
  <c r="AL317" i="1"/>
  <c r="AT317" i="1"/>
  <c r="AY317" i="1" s="1"/>
  <c r="AN317" i="1"/>
  <c r="AY266" i="1"/>
  <c r="AW485" i="1"/>
  <c r="AM98" i="1"/>
  <c r="AN98" i="1"/>
  <c r="AL98" i="1"/>
  <c r="AT98" i="1"/>
  <c r="AY98" i="1"/>
  <c r="AO98" i="1"/>
  <c r="AX107" i="1"/>
  <c r="AX302" i="1"/>
  <c r="AX384" i="1"/>
  <c r="AX416" i="1"/>
  <c r="AX479" i="1"/>
  <c r="AX311" i="1"/>
  <c r="AO266" i="1"/>
  <c r="AR15" i="1"/>
  <c r="AW168" i="1"/>
  <c r="AW592" i="1"/>
  <c r="AN171" i="1"/>
  <c r="AO171" i="1"/>
  <c r="AN169" i="1"/>
  <c r="AO169" i="1"/>
  <c r="AX535" i="1"/>
  <c r="AL39" i="1"/>
  <c r="AO39" i="1"/>
  <c r="AM39" i="1"/>
  <c r="AN39" i="1"/>
  <c r="AT39" i="1"/>
  <c r="AY39" i="1" s="1"/>
  <c r="AX583" i="1"/>
  <c r="AT302" i="1"/>
  <c r="AY302" i="1"/>
  <c r="AL302" i="1"/>
  <c r="AO302" i="1"/>
  <c r="AM302" i="1"/>
  <c r="AN302" i="1"/>
  <c r="AX21" i="1"/>
  <c r="AX651" i="1"/>
  <c r="AX357" i="1"/>
  <c r="AX376" i="1"/>
  <c r="AX405" i="1"/>
  <c r="AX513" i="1"/>
  <c r="AX533" i="1"/>
  <c r="AX601" i="1"/>
  <c r="AX402" i="1"/>
  <c r="AX410" i="1"/>
  <c r="AX462" i="1"/>
  <c r="AX564" i="1"/>
  <c r="AX598" i="1"/>
  <c r="AW285" i="1"/>
  <c r="AL335" i="1"/>
  <c r="AM335" i="1"/>
  <c r="AN335" i="1"/>
  <c r="AO335" i="1"/>
  <c r="AT335" i="1"/>
  <c r="AY335" i="1" s="1"/>
  <c r="AX609" i="1"/>
  <c r="AW419" i="1"/>
  <c r="AW243" i="1"/>
  <c r="AW404" i="1"/>
  <c r="AL325" i="1"/>
  <c r="AM325" i="1"/>
  <c r="AN325" i="1"/>
  <c r="AO325" i="1"/>
  <c r="AT325" i="1"/>
  <c r="AY325" i="1" s="1"/>
  <c r="AL331" i="1"/>
  <c r="AY331" i="1"/>
  <c r="AN331" i="1"/>
  <c r="AM331" i="1"/>
  <c r="AT331" i="1"/>
  <c r="AO331" i="1"/>
  <c r="AM551" i="1"/>
  <c r="AT551" i="1"/>
  <c r="AY551" i="1" s="1"/>
  <c r="AL551" i="1"/>
  <c r="AX228" i="1"/>
  <c r="AM391" i="1"/>
  <c r="AT391" i="1"/>
  <c r="AY391" i="1" s="1"/>
  <c r="AN391" i="1"/>
  <c r="AO391" i="1"/>
  <c r="AL391" i="1"/>
  <c r="AW251" i="1"/>
  <c r="AL266" i="1"/>
  <c r="AX268" i="1"/>
  <c r="AW259" i="1"/>
  <c r="AW535" i="1"/>
  <c r="AW662" i="1"/>
  <c r="AX178" i="1"/>
  <c r="AX198" i="1"/>
  <c r="AW43" i="1"/>
  <c r="AY579" i="1"/>
  <c r="AM579" i="1"/>
  <c r="AO579" i="1"/>
  <c r="AL579" i="1"/>
  <c r="AT579" i="1"/>
  <c r="AN579" i="1"/>
  <c r="AX360" i="1"/>
  <c r="AX388" i="1"/>
  <c r="AX394" i="1"/>
  <c r="AX401" i="1"/>
  <c r="AX437" i="1"/>
  <c r="AX471" i="1"/>
  <c r="AX552" i="1"/>
  <c r="AX385" i="1"/>
  <c r="AX480" i="1"/>
  <c r="AX523" i="1"/>
  <c r="AX595" i="1"/>
  <c r="AX604" i="1"/>
  <c r="AX646" i="1"/>
  <c r="AX657" i="1"/>
  <c r="AW207" i="1"/>
  <c r="AW97" i="1"/>
  <c r="AW101" i="1"/>
  <c r="AL328" i="1"/>
  <c r="AT328" i="1"/>
  <c r="AN328" i="1"/>
  <c r="AY328" i="1"/>
  <c r="AO328" i="1"/>
  <c r="AM328" i="1"/>
  <c r="AL290" i="1"/>
  <c r="AT290" i="1"/>
  <c r="AM290" i="1"/>
  <c r="AY290" i="1"/>
  <c r="AO290" i="1"/>
  <c r="AN290" i="1"/>
  <c r="AM315" i="1"/>
  <c r="AN315" i="1"/>
  <c r="AO315" i="1"/>
  <c r="AL315" i="1"/>
  <c r="AT315" i="1"/>
  <c r="AY315" i="1" s="1"/>
  <c r="AO320" i="1"/>
  <c r="AM320" i="1"/>
  <c r="AL320" i="1"/>
  <c r="AT320" i="1"/>
  <c r="AY320" i="1" s="1"/>
  <c r="AN320" i="1"/>
  <c r="AT458" i="1"/>
  <c r="AY458" i="1" s="1"/>
  <c r="AL458" i="1"/>
  <c r="AM458" i="1"/>
  <c r="AO458" i="1"/>
  <c r="AN458" i="1"/>
  <c r="AM653" i="1"/>
  <c r="AO653" i="1"/>
  <c r="AT653" i="1"/>
  <c r="AY653" i="1"/>
  <c r="AN653" i="1"/>
  <c r="AL653" i="1"/>
  <c r="AY657" i="1"/>
  <c r="AL657" i="1"/>
  <c r="AM657" i="1"/>
  <c r="AN657" i="1"/>
  <c r="AT657" i="1"/>
  <c r="AO657" i="1"/>
  <c r="AO663" i="1"/>
  <c r="AN663" i="1"/>
  <c r="AL663" i="1"/>
  <c r="AM663" i="1"/>
  <c r="AT663" i="1"/>
  <c r="AY663" i="1" s="1"/>
  <c r="AY650" i="1"/>
  <c r="AM650" i="1"/>
  <c r="AT650" i="1"/>
  <c r="AO650" i="1"/>
  <c r="AN650" i="1"/>
  <c r="AL650" i="1"/>
  <c r="AY659" i="1"/>
  <c r="AN659" i="1"/>
  <c r="AT659" i="1"/>
  <c r="AM659" i="1"/>
  <c r="AL659" i="1"/>
  <c r="AO659" i="1"/>
  <c r="AL654" i="1"/>
  <c r="AT654" i="1"/>
  <c r="AY654" i="1"/>
  <c r="AM654" i="1"/>
  <c r="AO654" i="1"/>
  <c r="AN654" i="1"/>
  <c r="AW648" i="1"/>
  <c r="AL667" i="1"/>
  <c r="AM667" i="1"/>
  <c r="AO667" i="1"/>
  <c r="AT667" i="1"/>
  <c r="AY667" i="1" s="1"/>
  <c r="AN667" i="1"/>
  <c r="AM607" i="1"/>
  <c r="AT607" i="1"/>
  <c r="AL607" i="1"/>
  <c r="AO607" i="1"/>
  <c r="AN607" i="1"/>
  <c r="AY607" i="1"/>
  <c r="AT606" i="1"/>
  <c r="AO606" i="1"/>
  <c r="AM606" i="1"/>
  <c r="AY606" i="1"/>
  <c r="AL606" i="1"/>
  <c r="AN606" i="1"/>
  <c r="AW601" i="1"/>
  <c r="AW587" i="1"/>
  <c r="AM586" i="1"/>
  <c r="AO586" i="1"/>
  <c r="AN586" i="1"/>
  <c r="AY586" i="1"/>
  <c r="AL586" i="1"/>
  <c r="AT586" i="1"/>
  <c r="AN580" i="1"/>
  <c r="AT580" i="1"/>
  <c r="AY580" i="1" s="1"/>
  <c r="AO580" i="1"/>
  <c r="AM580" i="1"/>
  <c r="AL580" i="1"/>
  <c r="AO537" i="1"/>
  <c r="AN537" i="1"/>
  <c r="AM537" i="1"/>
  <c r="AT537" i="1"/>
  <c r="AY537" i="1"/>
  <c r="AL537" i="1"/>
  <c r="AT566" i="1"/>
  <c r="AY566" i="1" s="1"/>
  <c r="AM566" i="1"/>
  <c r="AL566" i="1"/>
  <c r="AO566" i="1"/>
  <c r="AN566" i="1"/>
  <c r="AN546" i="1"/>
  <c r="AO546" i="1"/>
  <c r="AL546" i="1"/>
  <c r="AT546" i="1"/>
  <c r="AY546" i="1" s="1"/>
  <c r="AM546" i="1"/>
  <c r="AW561" i="1"/>
  <c r="AM554" i="1"/>
  <c r="AY554" i="1"/>
  <c r="AO554" i="1"/>
  <c r="AT554" i="1"/>
  <c r="AN554" i="1"/>
  <c r="AL554" i="1"/>
  <c r="AT563" i="1"/>
  <c r="AY563" i="1" s="1"/>
  <c r="AN563" i="1"/>
  <c r="AL563" i="1"/>
  <c r="AO563" i="1"/>
  <c r="AM563" i="1"/>
  <c r="AL550" i="1"/>
  <c r="AO550" i="1"/>
  <c r="AN550" i="1"/>
  <c r="AT550" i="1"/>
  <c r="AY550" i="1" s="1"/>
  <c r="AM550" i="1"/>
  <c r="AW556" i="1"/>
  <c r="AT562" i="1"/>
  <c r="AO562" i="1"/>
  <c r="AL562" i="1"/>
  <c r="AN562" i="1"/>
  <c r="AM562" i="1"/>
  <c r="AY562" i="1"/>
  <c r="AW524" i="1"/>
  <c r="AN526" i="1"/>
  <c r="AY526" i="1"/>
  <c r="AO526" i="1"/>
  <c r="AT526" i="1"/>
  <c r="AM526" i="1"/>
  <c r="AL526" i="1"/>
  <c r="AO525" i="1"/>
  <c r="AL525" i="1"/>
  <c r="AT525" i="1"/>
  <c r="AY525" i="1" s="1"/>
  <c r="AM525" i="1"/>
  <c r="AN525" i="1"/>
  <c r="AN522" i="1"/>
  <c r="AM522" i="1"/>
  <c r="AT522" i="1"/>
  <c r="AO522" i="1"/>
  <c r="AY522" i="1"/>
  <c r="AL522" i="1"/>
  <c r="AW517" i="1"/>
  <c r="AN512" i="1"/>
  <c r="AM512" i="1"/>
  <c r="AO512" i="1"/>
  <c r="AL512" i="1"/>
  <c r="AY512" i="1"/>
  <c r="AT512" i="1"/>
  <c r="AY506" i="1"/>
  <c r="AN506" i="1"/>
  <c r="AT506" i="1"/>
  <c r="AM506" i="1"/>
  <c r="AL506" i="1"/>
  <c r="AO506" i="1"/>
  <c r="AN499" i="1"/>
  <c r="AM499" i="1"/>
  <c r="AT499" i="1"/>
  <c r="AO499" i="1"/>
  <c r="AL499" i="1"/>
  <c r="AY499" i="1"/>
  <c r="AY514" i="1"/>
  <c r="AM514" i="1"/>
  <c r="AL514" i="1"/>
  <c r="AT514" i="1"/>
  <c r="AO514" i="1"/>
  <c r="AN514" i="1"/>
  <c r="AT509" i="1"/>
  <c r="AO509" i="1"/>
  <c r="AY509" i="1"/>
  <c r="AM509" i="1"/>
  <c r="AN509" i="1"/>
  <c r="AL509" i="1"/>
  <c r="AW516" i="1"/>
  <c r="AW483" i="1"/>
  <c r="AW484" i="1"/>
  <c r="AT477" i="1"/>
  <c r="AO477" i="1"/>
  <c r="AN477" i="1"/>
  <c r="AM477" i="1"/>
  <c r="AL477" i="1"/>
  <c r="AY477" i="1"/>
  <c r="AM486" i="1"/>
  <c r="AY486" i="1"/>
  <c r="AO486" i="1"/>
  <c r="AT486" i="1"/>
  <c r="AL486" i="1"/>
  <c r="AN486" i="1"/>
  <c r="AO493" i="1"/>
  <c r="AN493" i="1"/>
  <c r="AY493" i="1"/>
  <c r="AM493" i="1"/>
  <c r="AL493" i="1"/>
  <c r="AT493" i="1"/>
  <c r="AT480" i="1"/>
  <c r="AL480" i="1"/>
  <c r="AY480" i="1"/>
  <c r="AM480" i="1"/>
  <c r="AN480" i="1"/>
  <c r="AO480" i="1"/>
  <c r="AT489" i="1"/>
  <c r="AY489" i="1"/>
  <c r="AO489" i="1"/>
  <c r="AN489" i="1"/>
  <c r="AM489" i="1"/>
  <c r="AL489" i="1"/>
  <c r="AO481" i="1"/>
  <c r="AT481" i="1"/>
  <c r="AM481" i="1"/>
  <c r="AN481" i="1"/>
  <c r="AL481" i="1"/>
  <c r="AY481" i="1"/>
  <c r="AL478" i="1"/>
  <c r="AM478" i="1"/>
  <c r="AO478" i="1"/>
  <c r="AT478" i="1"/>
  <c r="AY478" i="1"/>
  <c r="AN478" i="1"/>
  <c r="AO474" i="1"/>
  <c r="AM474" i="1"/>
  <c r="AN474" i="1"/>
  <c r="AL474" i="1"/>
  <c r="AT474" i="1"/>
  <c r="AY474" i="1" s="1"/>
  <c r="AW492" i="1"/>
  <c r="AT494" i="1"/>
  <c r="AN494" i="1"/>
  <c r="AO494" i="1"/>
  <c r="AY494" i="1"/>
  <c r="AM494" i="1"/>
  <c r="AL494" i="1"/>
  <c r="AM475" i="1"/>
  <c r="AT475" i="1"/>
  <c r="AN475" i="1"/>
  <c r="AO475" i="1"/>
  <c r="AY475" i="1"/>
  <c r="AL475" i="1"/>
  <c r="AN490" i="1"/>
  <c r="AM490" i="1"/>
  <c r="AL490" i="1"/>
  <c r="AT490" i="1"/>
  <c r="AY490" i="1" s="1"/>
  <c r="AO490" i="1"/>
  <c r="AN461" i="1"/>
  <c r="AY461" i="1"/>
  <c r="AO461" i="1"/>
  <c r="AL461" i="1"/>
  <c r="AT461" i="1"/>
  <c r="AM461" i="1"/>
  <c r="AO449" i="1"/>
  <c r="AT449" i="1"/>
  <c r="AM449" i="1"/>
  <c r="AL449" i="1"/>
  <c r="AN449" i="1"/>
  <c r="AY449" i="1"/>
  <c r="AW451" i="1"/>
  <c r="AT455" i="1"/>
  <c r="AM455" i="1"/>
  <c r="AL455" i="1"/>
  <c r="AY455" i="1"/>
  <c r="AO455" i="1"/>
  <c r="AN455" i="1"/>
  <c r="AO453" i="1"/>
  <c r="AN453" i="1"/>
  <c r="AT453" i="1"/>
  <c r="AM453" i="1"/>
  <c r="AY453" i="1"/>
  <c r="AL453" i="1"/>
  <c r="AW450" i="1"/>
  <c r="AO446" i="1"/>
  <c r="AT446" i="1"/>
  <c r="AM446" i="1"/>
  <c r="AY446" i="1"/>
  <c r="AN446" i="1"/>
  <c r="AL446" i="1"/>
  <c r="AX179" i="1"/>
  <c r="AT597" i="1"/>
  <c r="AY597" i="1"/>
  <c r="AM597" i="1"/>
  <c r="AL597" i="1"/>
  <c r="AN597" i="1"/>
  <c r="AO597" i="1"/>
  <c r="AN180" i="1"/>
  <c r="AT180" i="1"/>
  <c r="AY180" i="1"/>
  <c r="AL180" i="1"/>
  <c r="AM180" i="1"/>
  <c r="AO180" i="1"/>
  <c r="AY178" i="1"/>
  <c r="AN178" i="1"/>
  <c r="AL178" i="1"/>
  <c r="AM178" i="1"/>
  <c r="AO178" i="1"/>
  <c r="AT178" i="1"/>
  <c r="AW268" i="1"/>
  <c r="AY177" i="1"/>
  <c r="AN177" i="1"/>
  <c r="AL177" i="1"/>
  <c r="AM177" i="1"/>
  <c r="AT177" i="1"/>
  <c r="AO177" i="1"/>
  <c r="AM170" i="1"/>
  <c r="AL170" i="1"/>
  <c r="AN170" i="1"/>
  <c r="AO170" i="1"/>
  <c r="AT170" i="1"/>
  <c r="AY170" i="1"/>
  <c r="AM172" i="1"/>
  <c r="AO172" i="1"/>
  <c r="AT172" i="1"/>
  <c r="AN172" i="1"/>
  <c r="AY172" i="1"/>
  <c r="AL172" i="1"/>
  <c r="AT173" i="1"/>
  <c r="AY173" i="1"/>
  <c r="AW570" i="1"/>
  <c r="AS15" i="1"/>
  <c r="AW254" i="1"/>
  <c r="AP15" i="1"/>
  <c r="AX171" i="1"/>
  <c r="AN179" i="1"/>
  <c r="AO179" i="1"/>
  <c r="AT179" i="1"/>
  <c r="AY179" i="1"/>
  <c r="AM179" i="1"/>
  <c r="AL179" i="1"/>
  <c r="AT147" i="1"/>
  <c r="AO147" i="1"/>
  <c r="AL147" i="1"/>
  <c r="AM147" i="1"/>
  <c r="AN147" i="1"/>
  <c r="AY147" i="1"/>
  <c r="AX264" i="1"/>
  <c r="AO264" i="1"/>
  <c r="AN264" i="1"/>
  <c r="AM264" i="1"/>
  <c r="AW267" i="1"/>
  <c r="AJ5" i="1"/>
  <c r="AO272" i="1"/>
  <c r="AT272" i="1"/>
  <c r="AY272" i="1" s="1"/>
  <c r="AL272" i="1"/>
  <c r="AN272" i="1"/>
  <c r="AM272" i="1"/>
  <c r="AM274" i="1"/>
  <c r="AL274" i="1"/>
  <c r="AT274" i="1"/>
  <c r="AY274" i="1" s="1"/>
  <c r="AN274" i="1"/>
  <c r="AO274" i="1"/>
  <c r="AQ15" i="1"/>
  <c r="T9" i="7"/>
  <c r="E4" i="7"/>
  <c r="C4" i="7"/>
  <c r="C6" i="7"/>
  <c r="C17" i="7"/>
  <c r="C10" i="7"/>
  <c r="G18" i="7"/>
  <c r="C7" i="7"/>
  <c r="E17" i="7"/>
  <c r="I4" i="7"/>
  <c r="E13" i="7"/>
  <c r="G17" i="7"/>
  <c r="I20" i="7"/>
  <c r="L18" i="7"/>
  <c r="N17" i="7"/>
  <c r="P16" i="7"/>
  <c r="E9" i="7"/>
  <c r="I5" i="7"/>
  <c r="L9" i="7"/>
  <c r="N14" i="7"/>
  <c r="P18" i="7"/>
  <c r="R19" i="7"/>
  <c r="U14" i="7"/>
  <c r="W13" i="7"/>
  <c r="Y12" i="7"/>
  <c r="AA11" i="7"/>
  <c r="AC10" i="7"/>
  <c r="AE9" i="7"/>
  <c r="AG8" i="7"/>
  <c r="AI11" i="7"/>
  <c r="AD10" i="7"/>
  <c r="AF9" i="7"/>
  <c r="AH8" i="7"/>
  <c r="AJ7" i="7"/>
  <c r="J19" i="7"/>
  <c r="S5" i="7"/>
  <c r="J16" i="7"/>
  <c r="S20" i="7"/>
  <c r="S11" i="7"/>
  <c r="AK15" i="7"/>
  <c r="I7" i="7"/>
  <c r="P10" i="7"/>
  <c r="U12" i="7"/>
  <c r="Y14" i="7"/>
  <c r="AC12" i="7"/>
  <c r="AG10" i="7"/>
  <c r="AD4" i="7"/>
  <c r="AF19" i="7"/>
  <c r="AJ17" i="7"/>
  <c r="G13" i="7"/>
  <c r="L5" i="7"/>
  <c r="N10" i="7"/>
  <c r="P14" i="7"/>
  <c r="R16" i="7"/>
  <c r="U7" i="7"/>
  <c r="W6" i="7"/>
  <c r="Y5" i="7"/>
  <c r="AA4" i="7"/>
  <c r="AA20" i="7"/>
  <c r="AC19" i="7"/>
  <c r="AG17" i="7"/>
  <c r="AI20" i="7"/>
  <c r="AD19" i="7"/>
  <c r="AF18" i="7"/>
  <c r="AH17" i="7"/>
  <c r="AJ16" i="7"/>
  <c r="S16" i="7"/>
  <c r="AK12" i="7"/>
  <c r="AK19" i="7"/>
  <c r="E14" i="7"/>
  <c r="L7" i="7"/>
  <c r="P15" i="7"/>
  <c r="U16" i="7"/>
  <c r="Y10" i="7"/>
  <c r="AC8" i="7"/>
  <c r="AG18" i="7"/>
  <c r="AF7" i="7"/>
  <c r="AI9" i="7"/>
  <c r="T8" i="7"/>
  <c r="E20" i="7"/>
  <c r="E12" i="7"/>
  <c r="C15" i="7"/>
  <c r="G5" i="7"/>
  <c r="C8" i="7"/>
  <c r="E18" i="7"/>
  <c r="I8" i="7"/>
  <c r="L6" i="7"/>
  <c r="N5" i="7"/>
  <c r="P4" i="7"/>
  <c r="P20" i="7"/>
  <c r="E19" i="7"/>
  <c r="I10" i="7"/>
  <c r="L15" i="7"/>
  <c r="N19" i="7"/>
  <c r="R6" i="7"/>
  <c r="U18" i="7"/>
  <c r="W17" i="7"/>
  <c r="Y16" i="7"/>
  <c r="AA15" i="7"/>
  <c r="AC14" i="7"/>
  <c r="AE13" i="7"/>
  <c r="AG12" i="7"/>
  <c r="AI15" i="7"/>
  <c r="AD14" i="7"/>
  <c r="AF13" i="7"/>
  <c r="AH12" i="7"/>
  <c r="AJ11" i="7"/>
  <c r="J7" i="7"/>
  <c r="S6" i="7"/>
  <c r="S9" i="7"/>
  <c r="AB14" i="7"/>
  <c r="AK17" i="7"/>
  <c r="AK20" i="7"/>
  <c r="L12" i="7"/>
  <c r="R4" i="7"/>
  <c r="U20" i="7"/>
  <c r="AA5" i="7"/>
  <c r="AC20" i="7"/>
  <c r="AG14" i="7"/>
  <c r="AD12" i="7"/>
  <c r="AH14" i="7"/>
  <c r="C19" i="7"/>
  <c r="I6" i="7"/>
  <c r="L11" i="7"/>
  <c r="N15" i="7"/>
  <c r="P19" i="7"/>
  <c r="R20" i="7"/>
  <c r="U11" i="7"/>
  <c r="W10" i="7"/>
  <c r="Y9" i="7"/>
  <c r="AA8" i="7"/>
  <c r="AC7" i="7"/>
  <c r="AE6" i="7"/>
  <c r="AG5" i="7"/>
  <c r="AD7" i="7"/>
  <c r="AF6" i="7"/>
  <c r="AH5" i="7"/>
  <c r="AJ4" i="7"/>
  <c r="AJ20" i="7"/>
  <c r="J12" i="7"/>
  <c r="AB11" i="7"/>
  <c r="AK7" i="7"/>
  <c r="G15" i="7"/>
  <c r="L17" i="7"/>
  <c r="R9" i="7"/>
  <c r="W7" i="7"/>
  <c r="Y18" i="7"/>
  <c r="AE7" i="7"/>
  <c r="AI17" i="7"/>
  <c r="AF15" i="7"/>
  <c r="AJ13" i="7"/>
  <c r="I14" i="7"/>
  <c r="U17" i="7"/>
  <c r="AC13" i="7"/>
  <c r="AD9" i="7"/>
  <c r="C13" i="7"/>
  <c r="G10" i="7"/>
  <c r="E6" i="7"/>
  <c r="G11" i="7"/>
  <c r="C16" i="7"/>
  <c r="G7" i="7"/>
  <c r="I12" i="7"/>
  <c r="L10" i="7"/>
  <c r="N9" i="7"/>
  <c r="P8" i="7"/>
  <c r="R7" i="7"/>
  <c r="G9" i="7"/>
  <c r="I15" i="7"/>
  <c r="L20" i="7"/>
  <c r="P7" i="7"/>
  <c r="R11" i="7"/>
  <c r="U6" i="7"/>
  <c r="W5" i="7"/>
  <c r="Y4" i="7"/>
  <c r="Y20" i="7"/>
  <c r="AA19" i="7"/>
  <c r="AE17" i="7"/>
  <c r="AG20" i="7"/>
  <c r="AI19" i="7"/>
  <c r="AD18" i="7"/>
  <c r="AF17" i="7"/>
  <c r="AH16" i="7"/>
  <c r="AJ15" i="7"/>
  <c r="S13" i="7"/>
  <c r="AK6" i="7"/>
  <c r="AB12" i="7"/>
  <c r="J6" i="7"/>
  <c r="J15" i="7"/>
  <c r="H4" i="7"/>
  <c r="N6" i="7"/>
  <c r="R13" i="7"/>
  <c r="W15" i="7"/>
  <c r="AA13" i="7"/>
  <c r="AE11" i="7"/>
  <c r="AI5" i="7"/>
  <c r="AD20" i="7"/>
  <c r="AJ5" i="7"/>
  <c r="E10" i="7"/>
  <c r="I11" i="7"/>
  <c r="L16" i="7"/>
  <c r="N20" i="7"/>
  <c r="R8" i="7"/>
  <c r="U15" i="7"/>
  <c r="W14" i="7"/>
  <c r="Y13" i="7"/>
  <c r="AA12" i="7"/>
  <c r="AC11" i="7"/>
  <c r="AE10" i="7"/>
  <c r="AG9" i="7"/>
  <c r="AI8" i="7"/>
  <c r="AD11" i="7"/>
  <c r="AF10" i="7"/>
  <c r="AH9" i="7"/>
  <c r="AJ8" i="7"/>
  <c r="AK4" i="7"/>
  <c r="S18" i="7"/>
  <c r="S19" i="7"/>
  <c r="AB13" i="7"/>
  <c r="I13" i="7"/>
  <c r="N11" i="7"/>
  <c r="R17" i="7"/>
  <c r="W11" i="7"/>
  <c r="AA9" i="7"/>
  <c r="AE15" i="7"/>
  <c r="AD8" i="7"/>
  <c r="AH6" i="7"/>
  <c r="C11" i="7"/>
  <c r="L13" i="7"/>
  <c r="W16" i="7"/>
  <c r="AE12" i="7"/>
  <c r="AF8" i="7"/>
  <c r="AK5" i="7"/>
  <c r="T5" i="7"/>
  <c r="C5" i="7"/>
  <c r="C18" i="7"/>
  <c r="E11" i="7"/>
  <c r="G16" i="7"/>
  <c r="E7" i="7"/>
  <c r="G12" i="7"/>
  <c r="I16" i="7"/>
  <c r="L14" i="7"/>
  <c r="N13" i="7"/>
  <c r="P12" i="7"/>
  <c r="C12" i="7"/>
  <c r="G20" i="7"/>
  <c r="L4" i="7"/>
  <c r="N8" i="7"/>
  <c r="P13" i="7"/>
  <c r="R15" i="7"/>
  <c r="U10" i="7"/>
  <c r="W9" i="7"/>
  <c r="Y8" i="7"/>
  <c r="AA7" i="7"/>
  <c r="AC6" i="7"/>
  <c r="AE5" i="7"/>
  <c r="AI7" i="7"/>
  <c r="AD6" i="7"/>
  <c r="AF5" i="7"/>
  <c r="AH4" i="7"/>
  <c r="AH20" i="7"/>
  <c r="AJ19" i="7"/>
  <c r="J8" i="7"/>
  <c r="J14" i="7"/>
  <c r="AB10" i="7"/>
  <c r="AB19" i="7"/>
  <c r="AK13" i="7"/>
  <c r="C20" i="7"/>
  <c r="N16" i="7"/>
  <c r="U8" i="7"/>
  <c r="Y6" i="7"/>
  <c r="AE19" i="7"/>
  <c r="AI13" i="7"/>
  <c r="AF11" i="7"/>
  <c r="AJ9" i="7"/>
  <c r="G4" i="7"/>
  <c r="I17" i="7"/>
  <c r="N4" i="7"/>
  <c r="P9" i="7"/>
  <c r="R12" i="7"/>
  <c r="U19" i="7"/>
  <c r="W18" i="7"/>
  <c r="Y17" i="7"/>
  <c r="AA16" i="7"/>
  <c r="AC15" i="7"/>
  <c r="AE14" i="7"/>
  <c r="AG13" i="7"/>
  <c r="AI12" i="7"/>
  <c r="AD15" i="7"/>
  <c r="AF14" i="7"/>
  <c r="AH13" i="7"/>
  <c r="AJ12" i="7"/>
  <c r="J11" i="7"/>
  <c r="J5" i="7"/>
  <c r="S15" i="7"/>
  <c r="AB17" i="7"/>
  <c r="I18" i="7"/>
  <c r="P5" i="7"/>
  <c r="U4" i="7"/>
  <c r="W19" i="7"/>
  <c r="AA17" i="7"/>
  <c r="AG6" i="7"/>
  <c r="AD16" i="7"/>
  <c r="AH10" i="7"/>
  <c r="E15" i="7"/>
  <c r="N18" i="7"/>
  <c r="Y15" i="7"/>
  <c r="AG11" i="7"/>
  <c r="AH7" i="7"/>
  <c r="J9" i="7"/>
  <c r="AK16" i="7"/>
  <c r="G8" i="7"/>
  <c r="AJ6" i="7"/>
  <c r="J4" i="7"/>
  <c r="AA6" i="7"/>
  <c r="AH15" i="7"/>
  <c r="AB8" i="7"/>
  <c r="P6" i="7"/>
  <c r="W20" i="7"/>
  <c r="AG15" i="7"/>
  <c r="AH11" i="7"/>
  <c r="J13" i="7"/>
  <c r="AB20" i="7"/>
  <c r="U9" i="7"/>
  <c r="AB7" i="7"/>
  <c r="E5" i="7"/>
  <c r="P17" i="7"/>
  <c r="W12" i="7"/>
  <c r="AE8" i="7"/>
  <c r="AF4" i="7"/>
  <c r="AB5" i="7"/>
  <c r="AB9" i="7"/>
  <c r="F4" i="7"/>
  <c r="X9" i="7"/>
  <c r="V9" i="7"/>
  <c r="R5" i="7"/>
  <c r="AK8" i="7"/>
  <c r="J17" i="7"/>
  <c r="S7" i="7"/>
  <c r="G19" i="7"/>
  <c r="R10" i="7"/>
  <c r="Y19" i="7"/>
  <c r="AI14" i="7"/>
  <c r="AJ10" i="7"/>
  <c r="S12" i="7"/>
  <c r="J10" i="7"/>
  <c r="Y7" i="7"/>
  <c r="AF16" i="7"/>
  <c r="AB4" i="7"/>
  <c r="I9" i="7"/>
  <c r="R18" i="7"/>
  <c r="Y11" i="7"/>
  <c r="AG7" i="7"/>
  <c r="AF20" i="7"/>
  <c r="AB16" i="7"/>
  <c r="AB18" i="7"/>
  <c r="E8" i="7"/>
  <c r="AE16" i="7"/>
  <c r="AG16" i="7"/>
  <c r="C14" i="7"/>
  <c r="C9" i="7"/>
  <c r="V18" i="7"/>
  <c r="B4" i="7"/>
  <c r="Z8" i="7"/>
  <c r="Z9" i="7"/>
  <c r="V8" i="7"/>
  <c r="X8" i="7"/>
  <c r="AA14" i="7"/>
  <c r="AK18" i="7"/>
  <c r="R14" i="7"/>
  <c r="AG19" i="7"/>
  <c r="S8" i="7"/>
  <c r="I19" i="7"/>
  <c r="U5" i="7"/>
  <c r="AA18" i="7"/>
  <c r="AD13" i="7"/>
  <c r="AK10" i="7"/>
  <c r="J20" i="7"/>
  <c r="N7" i="7"/>
  <c r="AC5" i="7"/>
  <c r="AJ14" i="7"/>
  <c r="AK9" i="7"/>
  <c r="L8" i="7"/>
  <c r="AA10" i="7"/>
  <c r="AI6" i="7"/>
  <c r="AH19" i="7"/>
  <c r="S14" i="7"/>
  <c r="AK14" i="7"/>
  <c r="G6" i="7"/>
  <c r="D4" i="7"/>
  <c r="E16" i="7"/>
  <c r="X5" i="7"/>
  <c r="H13" i="7"/>
  <c r="AH18" i="7"/>
  <c r="AI10" i="7"/>
  <c r="S4" i="7"/>
  <c r="W8" i="7"/>
  <c r="AD17" i="7"/>
  <c r="AB15" i="7"/>
  <c r="L19" i="7"/>
  <c r="W4" i="7"/>
  <c r="AC17" i="7"/>
  <c r="AF12" i="7"/>
  <c r="J18" i="7"/>
  <c r="S10" i="7"/>
  <c r="AD5" i="7"/>
  <c r="AI16" i="7"/>
  <c r="P11" i="7"/>
  <c r="N12" i="7"/>
  <c r="AJ18" i="7"/>
  <c r="AC16" i="7"/>
  <c r="S17" i="7"/>
  <c r="AE20" i="7"/>
  <c r="U13" i="7"/>
  <c r="AB6" i="7"/>
  <c r="G14" i="7"/>
  <c r="AK11" i="7"/>
  <c r="AC9" i="7"/>
  <c r="AY181" i="1"/>
  <c r="AO181" i="1"/>
  <c r="AM181" i="1"/>
  <c r="AN181" i="1"/>
  <c r="AT181" i="1"/>
  <c r="AJ1" i="1"/>
  <c r="AJ3" i="1" s="1"/>
  <c r="AG1" i="1"/>
  <c r="AL181" i="1"/>
  <c r="AW211" i="1" l="1"/>
  <c r="V7" i="7"/>
  <c r="AW338" i="1"/>
  <c r="Z12" i="7"/>
  <c r="V6" i="7"/>
  <c r="AW350" i="1"/>
  <c r="AW304" i="1"/>
  <c r="T19" i="7"/>
  <c r="AW161" i="1"/>
  <c r="AW282" i="1"/>
  <c r="AW377" i="1"/>
  <c r="AW405" i="1"/>
  <c r="AW357" i="1"/>
  <c r="M7" i="7"/>
  <c r="AW500" i="1"/>
  <c r="AW64" i="1"/>
  <c r="AW429" i="1"/>
  <c r="AW560" i="1"/>
  <c r="Z7" i="7"/>
  <c r="AW488" i="1"/>
  <c r="AW332" i="1"/>
  <c r="AW376" i="1"/>
  <c r="AW414" i="1"/>
  <c r="T20" i="7"/>
  <c r="AW367" i="1"/>
  <c r="AW256" i="1"/>
  <c r="AW545" i="1"/>
  <c r="AW312" i="1"/>
  <c r="AW360" i="1"/>
  <c r="AW437" i="1"/>
  <c r="AW78" i="1"/>
  <c r="AW385" i="1"/>
  <c r="AW533" i="1"/>
  <c r="AW293" i="1"/>
  <c r="AW343" i="1"/>
  <c r="AW426" i="1"/>
  <c r="AW288" i="1"/>
  <c r="AW348" i="1"/>
  <c r="AW280" i="1"/>
  <c r="AW591" i="1"/>
  <c r="AW153" i="1"/>
  <c r="X12" i="7"/>
  <c r="T15" i="7"/>
  <c r="AW523" i="1"/>
  <c r="AW581" i="1"/>
  <c r="AW584" i="1"/>
  <c r="B15" i="7"/>
  <c r="AW670" i="1"/>
  <c r="Z14" i="7"/>
  <c r="AG3" i="1"/>
  <c r="T17" i="7"/>
  <c r="AW482" i="1"/>
  <c r="AW400" i="1"/>
  <c r="AW573" i="1"/>
  <c r="AW603" i="1"/>
  <c r="AW286" i="1"/>
  <c r="AW473" i="1"/>
  <c r="K9" i="7"/>
  <c r="Z19" i="7"/>
  <c r="V12" i="7"/>
  <c r="AW208" i="1"/>
  <c r="H9" i="7"/>
  <c r="AW655" i="1"/>
  <c r="AW321" i="1"/>
  <c r="AW672" i="1"/>
  <c r="AW510" i="1"/>
  <c r="V17" i="7"/>
  <c r="D9" i="7"/>
  <c r="V19" i="7"/>
  <c r="H11" i="7"/>
  <c r="AW543" i="1"/>
  <c r="AW445" i="1"/>
  <c r="AW612" i="1"/>
  <c r="AW610" i="1"/>
  <c r="AW105" i="1"/>
  <c r="AW353" i="1"/>
  <c r="AW324" i="1"/>
  <c r="AW559" i="1"/>
  <c r="AW547" i="1"/>
  <c r="AW330" i="1"/>
  <c r="AW51" i="1"/>
  <c r="AW30" i="1"/>
  <c r="T18" i="7"/>
  <c r="AW540" i="1"/>
  <c r="AW583" i="1"/>
  <c r="AW582" i="1"/>
  <c r="AW593" i="1"/>
  <c r="AW273" i="1"/>
  <c r="B11" i="7"/>
  <c r="X11" i="7"/>
  <c r="O15" i="7"/>
  <c r="O9" i="7"/>
  <c r="X17" i="7"/>
  <c r="M5" i="7"/>
  <c r="AW651" i="1"/>
  <c r="Q5" i="7"/>
  <c r="D15" i="7"/>
  <c r="AW508" i="1"/>
  <c r="Z20" i="7"/>
  <c r="H7" i="7"/>
  <c r="V20" i="7"/>
  <c r="AW394" i="1"/>
  <c r="AW544" i="1"/>
  <c r="V15" i="7"/>
  <c r="AW356" i="1"/>
  <c r="AW666" i="1"/>
  <c r="Q20" i="7"/>
  <c r="AW71" i="1"/>
  <c r="AW599" i="1"/>
  <c r="T4" i="7"/>
  <c r="X19" i="7"/>
  <c r="AW558" i="1"/>
  <c r="AW668" i="1"/>
  <c r="AW541" i="1"/>
  <c r="AW62" i="1"/>
  <c r="AW468" i="1"/>
  <c r="B20" i="7"/>
  <c r="F10" i="7"/>
  <c r="Z15" i="7"/>
  <c r="AW99" i="1"/>
  <c r="AW600" i="1"/>
  <c r="AW265" i="1"/>
  <c r="AW575" i="1"/>
  <c r="F12" i="7"/>
  <c r="F9" i="7"/>
  <c r="AW519" i="1"/>
  <c r="AW134" i="1"/>
  <c r="AW95" i="1"/>
  <c r="AW649" i="1"/>
  <c r="AW412" i="1"/>
  <c r="AW448" i="1"/>
  <c r="AW428" i="1"/>
  <c r="AW227" i="1"/>
  <c r="F20" i="7"/>
  <c r="AW594" i="1"/>
  <c r="T13" i="7"/>
  <c r="X20" i="7"/>
  <c r="Q10" i="7"/>
  <c r="AW585" i="1"/>
  <c r="AW143" i="1"/>
  <c r="D6" i="7"/>
  <c r="X6" i="7"/>
  <c r="AE18" i="7"/>
  <c r="AE21" i="7" s="1"/>
  <c r="F29" i="7" s="1"/>
  <c r="H14" i="7"/>
  <c r="K11" i="7"/>
  <c r="B9" i="7"/>
  <c r="AW605" i="1"/>
  <c r="AW552" i="1"/>
  <c r="AW435" i="1"/>
  <c r="B5" i="7"/>
  <c r="B14" i="7"/>
  <c r="T11" i="7"/>
  <c r="M12" i="7"/>
  <c r="M9" i="7"/>
  <c r="AW530" i="1"/>
  <c r="Q9" i="7"/>
  <c r="X4" i="7"/>
  <c r="AW536" i="1"/>
  <c r="T12" i="7"/>
  <c r="AW598" i="1"/>
  <c r="AW102" i="1"/>
  <c r="X15" i="7"/>
  <c r="AW538" i="1"/>
  <c r="AW66" i="1"/>
  <c r="AW491" i="1"/>
  <c r="AW507" i="1"/>
  <c r="AW660" i="1"/>
  <c r="AW447" i="1"/>
  <c r="AW647" i="1"/>
  <c r="AW24" i="1"/>
  <c r="K17" i="7"/>
  <c r="H8" i="7"/>
  <c r="K5" i="7"/>
  <c r="AW228" i="1"/>
  <c r="AW250" i="1"/>
  <c r="AW542" i="1"/>
  <c r="AW340" i="1"/>
  <c r="AW390" i="1"/>
  <c r="AW351" i="1"/>
  <c r="AW495" i="1"/>
  <c r="M20" i="7"/>
  <c r="D14" i="7"/>
  <c r="AW358" i="1"/>
  <c r="AW365" i="1"/>
  <c r="AW465" i="1"/>
  <c r="AW567" i="1"/>
  <c r="AW572" i="1"/>
  <c r="Z18" i="7"/>
  <c r="B19" i="7"/>
  <c r="AW595" i="1"/>
  <c r="K20" i="7"/>
  <c r="Q6" i="7"/>
  <c r="F14" i="7"/>
  <c r="O7" i="7"/>
  <c r="D10" i="7"/>
  <c r="AW467" i="1"/>
  <c r="AW238" i="1"/>
  <c r="AW305" i="1"/>
  <c r="AW568" i="1"/>
  <c r="X13" i="7"/>
  <c r="V14" i="7"/>
  <c r="AW270" i="1"/>
  <c r="AW32" i="1"/>
  <c r="AW383" i="1"/>
  <c r="AW565" i="1"/>
  <c r="AW109" i="1"/>
  <c r="AW369" i="1"/>
  <c r="AW511" i="1"/>
  <c r="AW222" i="1"/>
  <c r="AW120" i="1"/>
  <c r="AW49" i="1"/>
  <c r="AW661" i="1"/>
  <c r="AW472" i="1"/>
  <c r="K15" i="7"/>
  <c r="AW557" i="1"/>
  <c r="H6" i="7"/>
  <c r="M4" i="7"/>
  <c r="F6" i="7"/>
  <c r="H15" i="7"/>
  <c r="F5" i="7"/>
  <c r="D5" i="7"/>
  <c r="AW527" i="1"/>
  <c r="AW159" i="1"/>
  <c r="AW346" i="1"/>
  <c r="AW378" i="1"/>
  <c r="AW454" i="1"/>
  <c r="AW128" i="1"/>
  <c r="AW608" i="1"/>
  <c r="AW108" i="1"/>
  <c r="AW139" i="1"/>
  <c r="AW577" i="1"/>
  <c r="K10" i="7"/>
  <c r="O12" i="7"/>
  <c r="T14" i="7"/>
  <c r="AW501" i="1"/>
  <c r="Z4" i="7"/>
  <c r="O4" i="7"/>
  <c r="O5" i="7"/>
  <c r="H10" i="7"/>
  <c r="Z6" i="7"/>
  <c r="AW479" i="1"/>
  <c r="AW503" i="1"/>
  <c r="AW398" i="1"/>
  <c r="AW262" i="1"/>
  <c r="AW206" i="1"/>
  <c r="AW121" i="1"/>
  <c r="AW297" i="1"/>
  <c r="AW466" i="1"/>
  <c r="AW422" i="1"/>
  <c r="AW418" i="1"/>
  <c r="AW84" i="1"/>
  <c r="AW114" i="1"/>
  <c r="AW90" i="1"/>
  <c r="AW460" i="1"/>
  <c r="AW301" i="1"/>
  <c r="AW53" i="1"/>
  <c r="AW402" i="1"/>
  <c r="AW462" i="1"/>
  <c r="Z13" i="7"/>
  <c r="B6" i="7"/>
  <c r="AW459" i="1"/>
  <c r="AW239" i="1"/>
  <c r="AW199" i="1"/>
  <c r="AW611" i="1"/>
  <c r="AW55" i="1"/>
  <c r="AW497" i="1"/>
  <c r="AW156" i="1"/>
  <c r="AW284" i="1"/>
  <c r="AW261" i="1"/>
  <c r="B16" i="7"/>
  <c r="D18" i="7"/>
  <c r="Q15" i="7"/>
  <c r="V13" i="7"/>
  <c r="AW209" i="1"/>
  <c r="AW189" i="1"/>
  <c r="AW444" i="1"/>
  <c r="X16" i="7"/>
  <c r="H17" i="7"/>
  <c r="M19" i="7"/>
  <c r="D19" i="7"/>
  <c r="H5" i="7"/>
  <c r="M11" i="7"/>
  <c r="F15" i="7"/>
  <c r="F19" i="7"/>
  <c r="H16" i="7"/>
  <c r="Q18" i="7"/>
  <c r="M6" i="7"/>
  <c r="K7" i="7"/>
  <c r="AW36" i="1"/>
  <c r="K16" i="7"/>
  <c r="K18" i="7"/>
  <c r="K19" i="7"/>
  <c r="Q12" i="7"/>
  <c r="T16" i="7"/>
  <c r="AW201" i="1"/>
  <c r="AW303" i="1"/>
  <c r="Q7" i="7"/>
  <c r="V4" i="7"/>
  <c r="AW387" i="1"/>
  <c r="AW464" i="1"/>
  <c r="AW266" i="1"/>
  <c r="AW498" i="1"/>
  <c r="O10" i="7"/>
  <c r="AW236" i="1"/>
  <c r="D11" i="7"/>
  <c r="AW415" i="1"/>
  <c r="AW372" i="1"/>
  <c r="AW421" i="1"/>
  <c r="V16" i="7"/>
  <c r="H12" i="7"/>
  <c r="H18" i="7"/>
  <c r="K14" i="7"/>
  <c r="AW129" i="1"/>
  <c r="K8" i="7"/>
  <c r="AN15" i="1"/>
  <c r="T6" i="7"/>
  <c r="O20" i="7"/>
  <c r="O11" i="7"/>
  <c r="AW452" i="1"/>
  <c r="M16" i="7"/>
  <c r="AW192" i="1"/>
  <c r="B7" i="7"/>
  <c r="O18" i="7"/>
  <c r="M18" i="7"/>
  <c r="Q14" i="7"/>
  <c r="M10" i="7"/>
  <c r="M14" i="7"/>
  <c r="Q4" i="7"/>
  <c r="K4" i="7"/>
  <c r="AW596" i="1"/>
  <c r="O14" i="7"/>
  <c r="F7" i="7"/>
  <c r="AW41" i="1"/>
  <c r="Z16" i="7"/>
  <c r="B17" i="7"/>
  <c r="B18" i="7"/>
  <c r="F18" i="7"/>
  <c r="Q19" i="7"/>
  <c r="O19" i="7"/>
  <c r="H19" i="7"/>
  <c r="H20" i="7"/>
  <c r="D20" i="7"/>
  <c r="M15" i="7"/>
  <c r="AW315" i="1"/>
  <c r="F11" i="7"/>
  <c r="K6" i="7"/>
  <c r="AW341" i="1"/>
  <c r="D12" i="7"/>
  <c r="B12" i="7"/>
  <c r="AW221" i="1"/>
  <c r="AW549" i="1"/>
  <c r="AW296" i="1"/>
  <c r="AW240" i="1"/>
  <c r="O6" i="7"/>
  <c r="AW384" i="1"/>
  <c r="AW37" i="1"/>
  <c r="AW200" i="1"/>
  <c r="AW57" i="1"/>
  <c r="AW406" i="1"/>
  <c r="AW42" i="1"/>
  <c r="AW118" i="1"/>
  <c r="Q11" i="7"/>
  <c r="D7" i="7"/>
  <c r="D8" i="7"/>
  <c r="F8" i="7"/>
  <c r="D16" i="7"/>
  <c r="F16" i="7"/>
  <c r="O16" i="7"/>
  <c r="F17" i="7"/>
  <c r="D47" i="7"/>
  <c r="B28" i="10" s="1"/>
  <c r="D28" i="10" s="1"/>
  <c r="X14" i="7"/>
  <c r="AW188" i="1"/>
  <c r="AW61" i="1"/>
  <c r="AW130" i="1"/>
  <c r="AW534" i="1"/>
  <c r="AW671" i="1"/>
  <c r="O17" i="7"/>
  <c r="Q17" i="7"/>
  <c r="M17" i="7"/>
  <c r="AW45" i="1"/>
  <c r="AW141" i="1"/>
  <c r="B8" i="7"/>
  <c r="AC4" i="7"/>
  <c r="AC21" i="7" s="1"/>
  <c r="D29" i="7" s="1"/>
  <c r="AW653" i="1"/>
  <c r="AW283" i="1"/>
  <c r="AW281" i="1"/>
  <c r="AW564" i="1"/>
  <c r="AW431" i="1"/>
  <c r="AW26" i="1"/>
  <c r="AW433" i="1"/>
  <c r="AW213" i="1"/>
  <c r="AM15" i="1"/>
  <c r="K12" i="7"/>
  <c r="AO15" i="1"/>
  <c r="B10" i="7"/>
  <c r="D17" i="7"/>
  <c r="AW204" i="1"/>
  <c r="AW198" i="1"/>
  <c r="AW212" i="1"/>
  <c r="AW520" i="1"/>
  <c r="AW504" i="1"/>
  <c r="AW253" i="1"/>
  <c r="AW471" i="1"/>
  <c r="AW427" i="1"/>
  <c r="AT15" i="1"/>
  <c r="AG2" i="1" s="1"/>
  <c r="AG4" i="1" s="1"/>
  <c r="AG5" i="1" s="1"/>
  <c r="AW184" i="1"/>
  <c r="AW112" i="1"/>
  <c r="AW374" i="1"/>
  <c r="AW244" i="1"/>
  <c r="AW463" i="1"/>
  <c r="AW186" i="1"/>
  <c r="AW336" i="1"/>
  <c r="AW125" i="1"/>
  <c r="AW417" i="1"/>
  <c r="AW411" i="1"/>
  <c r="AW389" i="1"/>
  <c r="AW434" i="1"/>
  <c r="Z11" i="7"/>
  <c r="V11" i="7"/>
  <c r="AW658" i="1"/>
  <c r="AW432" i="1"/>
  <c r="AW31" i="1"/>
  <c r="AW224" i="1"/>
  <c r="AW195" i="1"/>
  <c r="AW423" i="1"/>
  <c r="AW152" i="1"/>
  <c r="AW115" i="1"/>
  <c r="AW255" i="1"/>
  <c r="AW439" i="1"/>
  <c r="AW515" i="1"/>
  <c r="AW155" i="1"/>
  <c r="AW135" i="1"/>
  <c r="AW349" i="1"/>
  <c r="AW371" i="1"/>
  <c r="AW123" i="1"/>
  <c r="AW333" i="1"/>
  <c r="AW287" i="1"/>
  <c r="AW232" i="1"/>
  <c r="AW158" i="1"/>
  <c r="AW443" i="1"/>
  <c r="AW386" i="1"/>
  <c r="AW314" i="1"/>
  <c r="AW289" i="1"/>
  <c r="AW252" i="1"/>
  <c r="AW579" i="1"/>
  <c r="AW391" i="1"/>
  <c r="AX15" i="1"/>
  <c r="AW98" i="1"/>
  <c r="AW399" i="1"/>
  <c r="AW420" i="1"/>
  <c r="AW652" i="1"/>
  <c r="AW34" i="1"/>
  <c r="AW563" i="1"/>
  <c r="AW551" i="1"/>
  <c r="AW171" i="1"/>
  <c r="AW21" i="1"/>
  <c r="AW96" i="1"/>
  <c r="AW397" i="1"/>
  <c r="AW441" i="1"/>
  <c r="AW646" i="1"/>
  <c r="AW69" i="1"/>
  <c r="AW481" i="1"/>
  <c r="AW169" i="1"/>
  <c r="AW73" i="1"/>
  <c r="AW438" i="1"/>
  <c r="AW28" i="1"/>
  <c r="AW113" i="1"/>
  <c r="AW126" i="1"/>
  <c r="AW163" i="1"/>
  <c r="AW487" i="1"/>
  <c r="Q16" i="7"/>
  <c r="AW512" i="1"/>
  <c r="AW458" i="1"/>
  <c r="AW328" i="1"/>
  <c r="AW335" i="1"/>
  <c r="AW317" i="1"/>
  <c r="AW673" i="1"/>
  <c r="AW235" i="1"/>
  <c r="AW430" i="1"/>
  <c r="AW147" i="1"/>
  <c r="AW170" i="1"/>
  <c r="AW178" i="1"/>
  <c r="AW446" i="1"/>
  <c r="AW320" i="1"/>
  <c r="AW290" i="1"/>
  <c r="AW331" i="1"/>
  <c r="AW325" i="1"/>
  <c r="AW264" i="1"/>
  <c r="AW477" i="1"/>
  <c r="AW526" i="1"/>
  <c r="AW606" i="1"/>
  <c r="AW607" i="1"/>
  <c r="AW650" i="1"/>
  <c r="AW302" i="1"/>
  <c r="AW39" i="1"/>
  <c r="AW456" i="1"/>
  <c r="AW322" i="1"/>
  <c r="AW295" i="1"/>
  <c r="AW586" i="1"/>
  <c r="AQ8" i="1"/>
  <c r="AR8" i="1" s="1"/>
  <c r="AW667" i="1"/>
  <c r="AW659" i="1"/>
  <c r="AW654" i="1"/>
  <c r="AW663" i="1"/>
  <c r="AW657" i="1"/>
  <c r="AW580" i="1"/>
  <c r="AW554" i="1"/>
  <c r="AW566" i="1"/>
  <c r="AW537" i="1"/>
  <c r="AW562" i="1"/>
  <c r="AW550" i="1"/>
  <c r="AW546" i="1"/>
  <c r="AW525" i="1"/>
  <c r="AW506" i="1"/>
  <c r="AW509" i="1"/>
  <c r="AW514" i="1"/>
  <c r="AW499" i="1"/>
  <c r="AW522" i="1"/>
  <c r="AW494" i="1"/>
  <c r="AW474" i="1"/>
  <c r="AW493" i="1"/>
  <c r="AW475" i="1"/>
  <c r="AW478" i="1"/>
  <c r="AW490" i="1"/>
  <c r="AW480" i="1"/>
  <c r="AW489" i="1"/>
  <c r="AW486" i="1"/>
  <c r="AW461" i="1"/>
  <c r="AW453" i="1"/>
  <c r="AW455" i="1"/>
  <c r="AW449" i="1"/>
  <c r="AY15" i="1"/>
  <c r="O8" i="7"/>
  <c r="AW177" i="1"/>
  <c r="AW180" i="1"/>
  <c r="AW272" i="1"/>
  <c r="AW172" i="1"/>
  <c r="AW179" i="1"/>
  <c r="AW597" i="1"/>
  <c r="AW274" i="1"/>
  <c r="L21" i="7"/>
  <c r="E27" i="7" s="1"/>
  <c r="AM5" i="7"/>
  <c r="AM11" i="7"/>
  <c r="AJ21" i="7"/>
  <c r="K29" i="7" s="1"/>
  <c r="AI21" i="7"/>
  <c r="J29" i="7" s="1"/>
  <c r="R21" i="7"/>
  <c r="K27" i="7" s="1"/>
  <c r="M37" i="7" s="1"/>
  <c r="M40" i="7" s="1"/>
  <c r="B12" i="10" s="1"/>
  <c r="D12" i="10" s="1"/>
  <c r="AM8" i="7"/>
  <c r="AM17" i="7"/>
  <c r="Q8" i="7"/>
  <c r="S21" i="7"/>
  <c r="L27" i="7" s="1"/>
  <c r="AM9" i="7"/>
  <c r="AB21" i="7"/>
  <c r="L28" i="7" s="1"/>
  <c r="AF21" i="7"/>
  <c r="G29" i="7" s="1"/>
  <c r="U21" i="7"/>
  <c r="E28" i="7" s="1"/>
  <c r="G21" i="7"/>
  <c r="I26" i="7" s="1"/>
  <c r="AM16" i="7"/>
  <c r="AM13" i="7"/>
  <c r="AM19" i="7"/>
  <c r="AM7" i="7"/>
  <c r="AM6" i="7"/>
  <c r="M8" i="7"/>
  <c r="W21" i="7"/>
  <c r="G28" i="7" s="1"/>
  <c r="AK21" i="7"/>
  <c r="L29" i="7" s="1"/>
  <c r="AM14" i="7"/>
  <c r="J21" i="7"/>
  <c r="L26" i="7" s="1"/>
  <c r="AM20" i="7"/>
  <c r="AH21" i="7"/>
  <c r="I29" i="7" s="1"/>
  <c r="AG21" i="7"/>
  <c r="H29" i="7" s="1"/>
  <c r="AM12" i="7"/>
  <c r="AM15" i="7"/>
  <c r="AD21" i="7"/>
  <c r="E29" i="7" s="1"/>
  <c r="AM4" i="7"/>
  <c r="C21" i="7"/>
  <c r="E26" i="7" s="1"/>
  <c r="AW181" i="1"/>
  <c r="AL15" i="1"/>
  <c r="AM8" i="1" s="1"/>
  <c r="N21" i="7"/>
  <c r="G27" i="7" s="1"/>
  <c r="AM18" i="7"/>
  <c r="Y21" i="7"/>
  <c r="I28" i="7" s="1"/>
  <c r="P21" i="7"/>
  <c r="I27" i="7" s="1"/>
  <c r="O37" i="7" s="1"/>
  <c r="O40" i="7" s="1"/>
  <c r="B22" i="10" s="1"/>
  <c r="D22" i="10" s="1"/>
  <c r="AA21" i="7"/>
  <c r="K28" i="7" s="1"/>
  <c r="I21" i="7"/>
  <c r="K26" i="7" s="1"/>
  <c r="AM10" i="7"/>
  <c r="E21" i="7"/>
  <c r="G26" i="7" s="1"/>
  <c r="AL13" i="7" l="1"/>
  <c r="AL9" i="7"/>
  <c r="AN9" i="7" s="1"/>
  <c r="AL5" i="7"/>
  <c r="AN5" i="7" s="1"/>
  <c r="AL15" i="7"/>
  <c r="AN15" i="7" s="1"/>
  <c r="AL6" i="7"/>
  <c r="AN6" i="7" s="1"/>
  <c r="AL20" i="7"/>
  <c r="AN20" i="7" s="1"/>
  <c r="T21" i="7"/>
  <c r="D28" i="7" s="1"/>
  <c r="V21" i="7"/>
  <c r="F28" i="7" s="1"/>
  <c r="P38" i="7" s="1"/>
  <c r="X21" i="7"/>
  <c r="H28" i="7" s="1"/>
  <c r="AL10" i="7"/>
  <c r="AN10" i="7" s="1"/>
  <c r="H21" i="7"/>
  <c r="J26" i="7" s="1"/>
  <c r="H36" i="7" s="1"/>
  <c r="H40" i="7" s="1"/>
  <c r="B8" i="10" s="1"/>
  <c r="D8" i="10" s="1"/>
  <c r="AL18" i="7"/>
  <c r="AN18" i="7" s="1"/>
  <c r="AL7" i="7"/>
  <c r="AN7" i="7" s="1"/>
  <c r="Z21" i="7"/>
  <c r="J28" i="7" s="1"/>
  <c r="AL19" i="7"/>
  <c r="AN19" i="7" s="1"/>
  <c r="F21" i="7"/>
  <c r="H26" i="7" s="1"/>
  <c r="J36" i="7" s="1"/>
  <c r="J40" i="7" s="1"/>
  <c r="B18" i="10" s="1"/>
  <c r="D18" i="10" s="1"/>
  <c r="AL14" i="7"/>
  <c r="AN14" i="7" s="1"/>
  <c r="O21" i="7"/>
  <c r="H27" i="7" s="1"/>
  <c r="N37" i="7" s="1"/>
  <c r="N40" i="7" s="1"/>
  <c r="B21" i="10" s="1"/>
  <c r="D21" i="10" s="1"/>
  <c r="AL17" i="7"/>
  <c r="AN17" i="7" s="1"/>
  <c r="AN8" i="1"/>
  <c r="AL16" i="7"/>
  <c r="AN16" i="7" s="1"/>
  <c r="K21" i="7"/>
  <c r="D27" i="7" s="1"/>
  <c r="AL12" i="7"/>
  <c r="AN12" i="7" s="1"/>
  <c r="B21" i="7"/>
  <c r="D26" i="7" s="1"/>
  <c r="AL4" i="7"/>
  <c r="AN4" i="7" s="1"/>
  <c r="D21" i="7"/>
  <c r="F26" i="7" s="1"/>
  <c r="P36" i="7" s="1"/>
  <c r="AL11" i="7"/>
  <c r="AN11" i="7" s="1"/>
  <c r="Q21" i="7"/>
  <c r="J27" i="7" s="1"/>
  <c r="L37" i="7" s="1"/>
  <c r="L40" i="7" s="1"/>
  <c r="B11" i="10" s="1"/>
  <c r="D11" i="10" s="1"/>
  <c r="AW15" i="1"/>
  <c r="G30" i="7"/>
  <c r="AL8" i="7"/>
  <c r="AN8" i="7" s="1"/>
  <c r="P39" i="7"/>
  <c r="S27" i="7"/>
  <c r="K30" i="7"/>
  <c r="AM21" i="7"/>
  <c r="Q39" i="7"/>
  <c r="R29" i="7"/>
  <c r="M29" i="7"/>
  <c r="I30" i="7"/>
  <c r="K36" i="7"/>
  <c r="K40" i="7" s="1"/>
  <c r="B19" i="10" s="1"/>
  <c r="D19" i="10" s="1"/>
  <c r="E30" i="7"/>
  <c r="S26" i="7"/>
  <c r="M21" i="7"/>
  <c r="F27" i="7" s="1"/>
  <c r="P37" i="7" s="1"/>
  <c r="S29" i="7"/>
  <c r="L30" i="7"/>
  <c r="S28" i="7"/>
  <c r="AN13" i="7"/>
  <c r="R28" i="7" l="1"/>
  <c r="N28" i="7" s="1"/>
  <c r="Q38" i="7"/>
  <c r="M28" i="7"/>
  <c r="R26" i="7"/>
  <c r="AL26" i="7" s="1"/>
  <c r="H30" i="7"/>
  <c r="M26" i="7"/>
  <c r="D30" i="7"/>
  <c r="Q37" i="7"/>
  <c r="Q36" i="7"/>
  <c r="J30" i="7"/>
  <c r="AL21" i="7"/>
  <c r="P29" i="7"/>
  <c r="P28" i="7"/>
  <c r="S30" i="7"/>
  <c r="AL29" i="7"/>
  <c r="N29" i="7"/>
  <c r="AN21" i="7"/>
  <c r="P40" i="7"/>
  <c r="B24" i="10" s="1"/>
  <c r="D24" i="10" s="1"/>
  <c r="R27" i="7"/>
  <c r="F30" i="7"/>
  <c r="M27" i="7"/>
  <c r="AL28" i="7" l="1"/>
  <c r="N26" i="7"/>
  <c r="P26" i="7"/>
  <c r="M30" i="7"/>
  <c r="Q40" i="7"/>
  <c r="B26" i="10" s="1"/>
  <c r="D26" i="10" s="1"/>
  <c r="N27" i="7"/>
  <c r="AL27" i="7"/>
  <c r="P27" i="7"/>
  <c r="R30" i="7"/>
  <c r="N30" i="7" s="1"/>
  <c r="AL30" i="7" l="1"/>
  <c r="B33" i="10" s="1"/>
  <c r="D33" i="10" s="1"/>
  <c r="D35" i="10" s="1"/>
  <c r="D36" i="10" s="1"/>
  <c r="P3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Plumb, Patricia</author>
  </authors>
  <commentList>
    <comment ref="B67" authorId="0" shapeId="0" xr:uid="{161F70C8-BACB-4A76-ADB4-D5D9626B12B9}">
      <text>
        <r>
          <rPr>
            <b/>
            <sz val="9"/>
            <color indexed="81"/>
            <rFont val="Tahoma"/>
            <family val="2"/>
          </rPr>
          <t>Plumb, Patricia:</t>
        </r>
        <r>
          <rPr>
            <sz val="9"/>
            <color indexed="81"/>
            <rFont val="Tahoma"/>
            <family val="2"/>
          </rPr>
          <t xml:space="preserve">
use SOCF as this is the more common term, (Revsine uses this and Cash Flow statement)</t>
        </r>
      </text>
    </comment>
    <comment ref="B88" authorId="0" shapeId="0" xr:uid="{52363800-12A4-46E2-AF22-5A5B21CDA1E4}">
      <text>
        <r>
          <rPr>
            <b/>
            <sz val="9"/>
            <color indexed="81"/>
            <rFont val="Tahoma"/>
            <charset val="1"/>
          </rPr>
          <t>Plumb, Patricia:</t>
        </r>
        <r>
          <rPr>
            <sz val="9"/>
            <color indexed="81"/>
            <rFont val="Tahoma"/>
            <charset val="1"/>
          </rPr>
          <t xml:space="preserve">
Suggest deleting this</t>
        </r>
      </text>
    </comment>
  </commentList>
</comments>
</file>

<file path=xl/sharedStrings.xml><?xml version="1.0" encoding="utf-8"?>
<sst xmlns="http://schemas.openxmlformats.org/spreadsheetml/2006/main" count="12085" uniqueCount="3600">
  <si>
    <t>3-8</t>
  </si>
  <si>
    <t>12-18</t>
  </si>
  <si>
    <t>11-16</t>
  </si>
  <si>
    <t>11-17</t>
  </si>
  <si>
    <t>12-22</t>
  </si>
  <si>
    <t>12-20</t>
  </si>
  <si>
    <t>11-19</t>
  </si>
  <si>
    <t>12-19</t>
  </si>
  <si>
    <t>12-21</t>
  </si>
  <si>
    <t>11-21</t>
  </si>
  <si>
    <t>12-26</t>
  </si>
  <si>
    <t>Chapter 11</t>
  </si>
  <si>
    <t>11-1</t>
  </si>
  <si>
    <t>12-2</t>
  </si>
  <si>
    <t>12-3</t>
  </si>
  <si>
    <t>11-5</t>
  </si>
  <si>
    <t>12-4</t>
  </si>
  <si>
    <t>12-16</t>
  </si>
  <si>
    <t>11-6</t>
  </si>
  <si>
    <t>12-10</t>
  </si>
  <si>
    <t>12-5</t>
  </si>
  <si>
    <t>12-12</t>
  </si>
  <si>
    <t>12-8</t>
  </si>
  <si>
    <t>12-6</t>
  </si>
  <si>
    <t>12-11</t>
  </si>
  <si>
    <t>12-9</t>
  </si>
  <si>
    <t>11-13</t>
  </si>
  <si>
    <t>12-7</t>
  </si>
  <si>
    <t>12-17</t>
  </si>
  <si>
    <t>Chapter 14</t>
  </si>
  <si>
    <t>15-1</t>
  </si>
  <si>
    <t>15-2</t>
  </si>
  <si>
    <t>15-3</t>
  </si>
  <si>
    <t>15-4</t>
  </si>
  <si>
    <t>15-6</t>
  </si>
  <si>
    <t>15-8</t>
  </si>
  <si>
    <t>15-9</t>
  </si>
  <si>
    <t>15-7</t>
  </si>
  <si>
    <t>15-12</t>
  </si>
  <si>
    <t>15-11</t>
  </si>
  <si>
    <t>Appendix 14A</t>
  </si>
  <si>
    <t>Chapter 15</t>
  </si>
  <si>
    <t>15-5</t>
  </si>
  <si>
    <t>15-10</t>
  </si>
  <si>
    <t>15-13</t>
  </si>
  <si>
    <t>15-14</t>
  </si>
  <si>
    <t>15-15</t>
  </si>
  <si>
    <t>15-16</t>
  </si>
  <si>
    <t>15-17</t>
  </si>
  <si>
    <t>15-18</t>
  </si>
  <si>
    <t>15-19</t>
  </si>
  <si>
    <t>4-1</t>
  </si>
  <si>
    <t>4-2</t>
  </si>
  <si>
    <t>4-3</t>
  </si>
  <si>
    <t>4-4</t>
  </si>
  <si>
    <t>4-5</t>
  </si>
  <si>
    <t>4-6</t>
  </si>
  <si>
    <t>4-8</t>
  </si>
  <si>
    <t>Appendix 11B</t>
  </si>
  <si>
    <t>Appendix 11A</t>
  </si>
  <si>
    <t>Appendix 2B</t>
  </si>
  <si>
    <t>Appendix 2A</t>
  </si>
  <si>
    <t>Appendix 4B</t>
  </si>
  <si>
    <t>Chapter 5</t>
  </si>
  <si>
    <t>6-1</t>
  </si>
  <si>
    <t>6-2</t>
  </si>
  <si>
    <t>6-3</t>
  </si>
  <si>
    <t>6-4</t>
  </si>
  <si>
    <t>6-5</t>
  </si>
  <si>
    <t>6-6</t>
  </si>
  <si>
    <t>6-7</t>
  </si>
  <si>
    <t>6-8</t>
  </si>
  <si>
    <t>6-9</t>
  </si>
  <si>
    <t>6-10</t>
  </si>
  <si>
    <t>6-12</t>
  </si>
  <si>
    <t>6-13</t>
  </si>
  <si>
    <t>6-16</t>
  </si>
  <si>
    <t>6-17</t>
  </si>
  <si>
    <t>6-18</t>
  </si>
  <si>
    <t>6-15</t>
  </si>
  <si>
    <t>5-16</t>
  </si>
  <si>
    <t>6-11</t>
  </si>
  <si>
    <t>5-18</t>
  </si>
  <si>
    <t>6-14</t>
  </si>
  <si>
    <t>6-21</t>
  </si>
  <si>
    <t>5-20</t>
  </si>
  <si>
    <t>6-22</t>
  </si>
  <si>
    <t>5-21</t>
  </si>
  <si>
    <t>6-19</t>
  </si>
  <si>
    <t>5-22</t>
  </si>
  <si>
    <t>6-20</t>
  </si>
  <si>
    <t>5-23</t>
  </si>
  <si>
    <t>6-23</t>
  </si>
  <si>
    <t>5-24</t>
  </si>
  <si>
    <t>5-25</t>
  </si>
  <si>
    <t>6-26</t>
  </si>
  <si>
    <t>5-26</t>
  </si>
  <si>
    <t>6-29</t>
  </si>
  <si>
    <t>5-27</t>
  </si>
  <si>
    <t>6-24</t>
  </si>
  <si>
    <t>5-28</t>
  </si>
  <si>
    <t>6-28</t>
  </si>
  <si>
    <t>5-29</t>
  </si>
  <si>
    <t>6-27</t>
  </si>
  <si>
    <t>5-30</t>
  </si>
  <si>
    <t>6-30</t>
  </si>
  <si>
    <t>5-31</t>
  </si>
  <si>
    <t>5-32</t>
  </si>
  <si>
    <t>5-33</t>
  </si>
  <si>
    <t>9-8</t>
  </si>
  <si>
    <t>9-9</t>
  </si>
  <si>
    <t>3-6</t>
  </si>
  <si>
    <t>11-22</t>
  </si>
  <si>
    <t>11-23</t>
  </si>
  <si>
    <t>12-29</t>
  </si>
  <si>
    <t>3-22</t>
  </si>
  <si>
    <t>3-23</t>
  </si>
  <si>
    <t>3-30</t>
  </si>
  <si>
    <t>3-24</t>
  </si>
  <si>
    <t>3-27</t>
  </si>
  <si>
    <t>3-25</t>
  </si>
  <si>
    <t>3-26</t>
  </si>
  <si>
    <t>3-28</t>
  </si>
  <si>
    <t>3-29</t>
  </si>
  <si>
    <t>Appendix 3A</t>
  </si>
  <si>
    <t>Appendix 3B</t>
  </si>
  <si>
    <t>Chapter 4</t>
  </si>
  <si>
    <t>2-21</t>
  </si>
  <si>
    <t>5-17</t>
  </si>
  <si>
    <t>2-24</t>
  </si>
  <si>
    <t>2-25</t>
  </si>
  <si>
    <t>5-19</t>
  </si>
  <si>
    <t>4-7</t>
  </si>
  <si>
    <t>4-10</t>
  </si>
  <si>
    <t>4-9</t>
  </si>
  <si>
    <t>4-11</t>
  </si>
  <si>
    <t>4-12</t>
  </si>
  <si>
    <t>4-13</t>
  </si>
  <si>
    <t>4-14</t>
  </si>
  <si>
    <t>4-15</t>
  </si>
  <si>
    <t>4-17</t>
  </si>
  <si>
    <t>4-16</t>
  </si>
  <si>
    <t>4-18</t>
  </si>
  <si>
    <t>4-19</t>
  </si>
  <si>
    <t>4-20</t>
  </si>
  <si>
    <t>Appendix 4A</t>
  </si>
  <si>
    <t>Chapter 3</t>
  </si>
  <si>
    <t>3-1</t>
  </si>
  <si>
    <t>3-3</t>
  </si>
  <si>
    <t>3-4</t>
  </si>
  <si>
    <t>3-2</t>
  </si>
  <si>
    <t>3-5</t>
  </si>
  <si>
    <t>3-7</t>
  </si>
  <si>
    <t>2-1</t>
  </si>
  <si>
    <t>2-2</t>
  </si>
  <si>
    <t>2-4</t>
  </si>
  <si>
    <t>2-5</t>
  </si>
  <si>
    <t>2-3</t>
  </si>
  <si>
    <t>2-6</t>
  </si>
  <si>
    <t>5-1</t>
  </si>
  <si>
    <t>5-2</t>
  </si>
  <si>
    <t>5-3</t>
  </si>
  <si>
    <t>2-7</t>
  </si>
  <si>
    <t>5-4</t>
  </si>
  <si>
    <t>2-8</t>
  </si>
  <si>
    <t>5-6</t>
  </si>
  <si>
    <t>2-9</t>
  </si>
  <si>
    <t>5-7</t>
  </si>
  <si>
    <t>2-10</t>
  </si>
  <si>
    <t>5-9</t>
  </si>
  <si>
    <t>2-11</t>
  </si>
  <si>
    <t>5-10</t>
  </si>
  <si>
    <t>2-12</t>
  </si>
  <si>
    <t>5-11</t>
  </si>
  <si>
    <t>2-13</t>
  </si>
  <si>
    <t>5-12</t>
  </si>
  <si>
    <t>2-14</t>
  </si>
  <si>
    <t>5-14</t>
  </si>
  <si>
    <t>2-15</t>
  </si>
  <si>
    <t>5-15</t>
  </si>
  <si>
    <t>2-16</t>
  </si>
  <si>
    <t>2-17</t>
  </si>
  <si>
    <t>Exercises</t>
  </si>
  <si>
    <t>5-5</t>
  </si>
  <si>
    <t>Chapter 8</t>
  </si>
  <si>
    <t>9-1</t>
  </si>
  <si>
    <t>9-2</t>
  </si>
  <si>
    <t>9-3</t>
  </si>
  <si>
    <t>9-4</t>
  </si>
  <si>
    <t>9-5</t>
  </si>
  <si>
    <t>9-6</t>
  </si>
  <si>
    <t>9-7</t>
  </si>
  <si>
    <t>Appendix 13A</t>
  </si>
  <si>
    <t>3-9</t>
  </si>
  <si>
    <t>3-10</t>
  </si>
  <si>
    <t>3-13</t>
  </si>
  <si>
    <t>3-11</t>
  </si>
  <si>
    <t>3-14</t>
  </si>
  <si>
    <t>3-12</t>
  </si>
  <si>
    <t>3-17</t>
  </si>
  <si>
    <t>3-18</t>
  </si>
  <si>
    <t>3-15</t>
  </si>
  <si>
    <t>3-20</t>
  </si>
  <si>
    <t>3-16</t>
  </si>
  <si>
    <t>3-19</t>
  </si>
  <si>
    <t>3-21</t>
  </si>
  <si>
    <t># Chapters</t>
  </si>
  <si>
    <t># Appendices</t>
  </si>
  <si>
    <t>Chapter 2</t>
  </si>
  <si>
    <t>Problems</t>
  </si>
  <si>
    <t>10A-10</t>
  </si>
  <si>
    <t>10A-11</t>
  </si>
  <si>
    <t>10A-12</t>
  </si>
  <si>
    <t>Cases</t>
  </si>
  <si>
    <t>2-26</t>
  </si>
  <si>
    <t>Appendix B</t>
  </si>
  <si>
    <t>7-7</t>
  </si>
  <si>
    <t>12-13</t>
  </si>
  <si>
    <t>12-14</t>
  </si>
  <si>
    <t>7-12</t>
  </si>
  <si>
    <t>7-11</t>
  </si>
  <si>
    <t>12-24</t>
  </si>
  <si>
    <t>7-15</t>
  </si>
  <si>
    <t>7-14</t>
  </si>
  <si>
    <t>7-13</t>
  </si>
  <si>
    <t>12-27</t>
  </si>
  <si>
    <t>7-17</t>
  </si>
  <si>
    <t>6-25</t>
  </si>
  <si>
    <t>7-16</t>
  </si>
  <si>
    <t>12-25</t>
  </si>
  <si>
    <t>12-28</t>
  </si>
  <si>
    <t>Chapter 7</t>
  </si>
  <si>
    <t>8-1</t>
  </si>
  <si>
    <t>8-2</t>
  </si>
  <si>
    <t>8-3</t>
  </si>
  <si>
    <t>7-4</t>
  </si>
  <si>
    <t>8-4</t>
  </si>
  <si>
    <t>8-5</t>
  </si>
  <si>
    <t>8-8</t>
  </si>
  <si>
    <t>8-9</t>
  </si>
  <si>
    <t>8-10</t>
  </si>
  <si>
    <t>7-10</t>
  </si>
  <si>
    <t>8-6</t>
  </si>
  <si>
    <t>8-14</t>
  </si>
  <si>
    <t>8-7</t>
  </si>
  <si>
    <t>8-12</t>
  </si>
  <si>
    <t>8-11</t>
  </si>
  <si>
    <t>8-15</t>
  </si>
  <si>
    <t>8-18</t>
  </si>
  <si>
    <t>7-18</t>
  </si>
  <si>
    <t>8-16</t>
  </si>
  <si>
    <t>7-19</t>
  </si>
  <si>
    <t>8-19</t>
  </si>
  <si>
    <t>7-20</t>
  </si>
  <si>
    <t>8-17</t>
  </si>
  <si>
    <t>Appendix 7A</t>
  </si>
  <si>
    <t>5-8</t>
  </si>
  <si>
    <t>5-13</t>
  </si>
  <si>
    <t>2-23</t>
  </si>
  <si>
    <t>2-18</t>
  </si>
  <si>
    <t>2-19</t>
  </si>
  <si>
    <t>2-20</t>
  </si>
  <si>
    <t>2-22</t>
  </si>
  <si>
    <t>Author</t>
  </si>
  <si>
    <t>Title</t>
  </si>
  <si>
    <t>Edition</t>
  </si>
  <si>
    <t>Chapter</t>
  </si>
  <si>
    <t>9-13</t>
  </si>
  <si>
    <t>9-14</t>
  </si>
  <si>
    <t>8-13</t>
  </si>
  <si>
    <t>9-10</t>
  </si>
  <si>
    <t>9-17</t>
  </si>
  <si>
    <t>9-24</t>
  </si>
  <si>
    <t>9-27</t>
  </si>
  <si>
    <t>8-20</t>
  </si>
  <si>
    <t>9-19</t>
  </si>
  <si>
    <t>8-21</t>
  </si>
  <si>
    <t>8-22</t>
  </si>
  <si>
    <t>9-20</t>
  </si>
  <si>
    <t>8-23</t>
  </si>
  <si>
    <t>9-21</t>
  </si>
  <si>
    <t>8-24</t>
  </si>
  <si>
    <t>9-26</t>
  </si>
  <si>
    <t>8-25</t>
  </si>
  <si>
    <t>8-26</t>
  </si>
  <si>
    <t>9-25</t>
  </si>
  <si>
    <t>8-27</t>
  </si>
  <si>
    <t>9-28</t>
  </si>
  <si>
    <t>8-28</t>
  </si>
  <si>
    <t>8-29</t>
  </si>
  <si>
    <t>Chapter 9</t>
  </si>
  <si>
    <t>9-11</t>
  </si>
  <si>
    <t>9-12</t>
  </si>
  <si>
    <t>9-15</t>
  </si>
  <si>
    <t>9-16</t>
  </si>
  <si>
    <t>9-18</t>
  </si>
  <si>
    <t>9-22</t>
  </si>
  <si>
    <t>9-23</t>
  </si>
  <si>
    <t>Chapter 10</t>
  </si>
  <si>
    <t>10-1</t>
  </si>
  <si>
    <t>10-2</t>
  </si>
  <si>
    <t>10-3</t>
  </si>
  <si>
    <t>10-4</t>
  </si>
  <si>
    <t>11-2</t>
  </si>
  <si>
    <t>11-3</t>
  </si>
  <si>
    <t>11-4</t>
  </si>
  <si>
    <t>11-10</t>
  </si>
  <si>
    <t>10-5</t>
  </si>
  <si>
    <t>11-11</t>
  </si>
  <si>
    <t>10-6</t>
  </si>
  <si>
    <t>11-9</t>
  </si>
  <si>
    <t>11-8</t>
  </si>
  <si>
    <t>10-7</t>
  </si>
  <si>
    <t>10-8</t>
  </si>
  <si>
    <t>11-7</t>
  </si>
  <si>
    <t>10-9</t>
  </si>
  <si>
    <t>11-14</t>
  </si>
  <si>
    <t>10-10</t>
  </si>
  <si>
    <t>11-15</t>
  </si>
  <si>
    <t>10-11</t>
  </si>
  <si>
    <t>11-12</t>
  </si>
  <si>
    <t>10-12</t>
  </si>
  <si>
    <t>10-13</t>
  </si>
  <si>
    <t>10-14</t>
  </si>
  <si>
    <t>11-18</t>
  </si>
  <si>
    <t>10-15</t>
  </si>
  <si>
    <t>11-20</t>
  </si>
  <si>
    <t>10-16</t>
  </si>
  <si>
    <t>Case</t>
  </si>
  <si>
    <t>10-17</t>
  </si>
  <si>
    <t>Appendix 10A</t>
  </si>
  <si>
    <t>10A-1</t>
  </si>
  <si>
    <t>11A-1</t>
  </si>
  <si>
    <t>10A-2</t>
  </si>
  <si>
    <t>11A-2</t>
  </si>
  <si>
    <t>10A-3</t>
  </si>
  <si>
    <t>11A-5</t>
  </si>
  <si>
    <t>10A-4</t>
  </si>
  <si>
    <t>11A-7</t>
  </si>
  <si>
    <t>10A-5</t>
  </si>
  <si>
    <t>11A-3</t>
  </si>
  <si>
    <t>10A-6</t>
  </si>
  <si>
    <t>11A-4</t>
  </si>
  <si>
    <t>10A-7</t>
  </si>
  <si>
    <t>11A-6</t>
  </si>
  <si>
    <t>10A-8</t>
  </si>
  <si>
    <t>10A-9</t>
  </si>
  <si>
    <t>Appendix 13C</t>
  </si>
  <si>
    <t>Chapter 6</t>
  </si>
  <si>
    <t>7-1</t>
  </si>
  <si>
    <t>7-2</t>
  </si>
  <si>
    <t>7-3</t>
  </si>
  <si>
    <t>12-1</t>
  </si>
  <si>
    <t>7-6</t>
  </si>
  <si>
    <t>7-5</t>
  </si>
  <si>
    <t>7-8</t>
  </si>
  <si>
    <t>7-9</t>
  </si>
  <si>
    <t>12-15</t>
  </si>
  <si>
    <t>Chapter 12</t>
  </si>
  <si>
    <t>13-1</t>
  </si>
  <si>
    <t>13-2</t>
  </si>
  <si>
    <t>13-3</t>
  </si>
  <si>
    <t>13-4</t>
  </si>
  <si>
    <t>13-6</t>
  </si>
  <si>
    <t>13-12</t>
  </si>
  <si>
    <t>13-11</t>
  </si>
  <si>
    <t>13-14</t>
  </si>
  <si>
    <t>13-9</t>
  </si>
  <si>
    <t>13-10</t>
  </si>
  <si>
    <t>13-16</t>
  </si>
  <si>
    <t>13-7</t>
  </si>
  <si>
    <t>13-5</t>
  </si>
  <si>
    <t>13-13</t>
  </si>
  <si>
    <t>13-15</t>
  </si>
  <si>
    <t>13-18</t>
  </si>
  <si>
    <t>13-17</t>
  </si>
  <si>
    <t>13-19</t>
  </si>
  <si>
    <t>13-25</t>
  </si>
  <si>
    <t>13-21</t>
  </si>
  <si>
    <t>12-23</t>
  </si>
  <si>
    <t>13-22</t>
  </si>
  <si>
    <t>13-23</t>
  </si>
  <si>
    <t>13-24</t>
  </si>
  <si>
    <t>13-20</t>
  </si>
  <si>
    <t>13-27</t>
  </si>
  <si>
    <t>13-26</t>
  </si>
  <si>
    <t>13-30</t>
  </si>
  <si>
    <t>12-30</t>
  </si>
  <si>
    <t>13-29</t>
  </si>
  <si>
    <t>12-31</t>
  </si>
  <si>
    <t>13-28</t>
  </si>
  <si>
    <t>12-32</t>
  </si>
  <si>
    <t>13-32</t>
  </si>
  <si>
    <t>12-33</t>
  </si>
  <si>
    <t>13-31</t>
  </si>
  <si>
    <t>Chapter 13</t>
  </si>
  <si>
    <t>14-1</t>
  </si>
  <si>
    <t>14-2</t>
  </si>
  <si>
    <t>14-3</t>
  </si>
  <si>
    <t>14-4</t>
  </si>
  <si>
    <t>14-5</t>
  </si>
  <si>
    <t>14-6</t>
  </si>
  <si>
    <t>14-12</t>
  </si>
  <si>
    <t>13-8</t>
  </si>
  <si>
    <t>14-11</t>
  </si>
  <si>
    <t>14-13</t>
  </si>
  <si>
    <t>14-8</t>
  </si>
  <si>
    <t>14-7</t>
  </si>
  <si>
    <t>14-14</t>
  </si>
  <si>
    <t>14-10</t>
  </si>
  <si>
    <t>14-9</t>
  </si>
  <si>
    <t>Appendix A</t>
  </si>
  <si>
    <t>Applying Excel</t>
  </si>
  <si>
    <t>Chapter 1</t>
  </si>
  <si>
    <t>15e</t>
  </si>
  <si>
    <t>The Foundational 15</t>
  </si>
  <si>
    <t>Chapter 1 Foundational 15</t>
  </si>
  <si>
    <t>2-27</t>
  </si>
  <si>
    <t>2A-1</t>
  </si>
  <si>
    <t>2A-2</t>
  </si>
  <si>
    <t>2A-3</t>
  </si>
  <si>
    <t>2A-4</t>
  </si>
  <si>
    <t>2A-5</t>
  </si>
  <si>
    <t>2B-1</t>
  </si>
  <si>
    <t>2B-2</t>
  </si>
  <si>
    <t>2B-3</t>
  </si>
  <si>
    <t>2B-4</t>
  </si>
  <si>
    <t>3A-1</t>
  </si>
  <si>
    <t>3A-2</t>
  </si>
  <si>
    <t>3A-3</t>
  </si>
  <si>
    <t>3A-4</t>
  </si>
  <si>
    <t>3A-5</t>
  </si>
  <si>
    <t>3B-1</t>
  </si>
  <si>
    <t>3B-2</t>
  </si>
  <si>
    <t>3B-3</t>
  </si>
  <si>
    <t>3B-4</t>
  </si>
  <si>
    <t>4A-1</t>
  </si>
  <si>
    <t>4A-2</t>
  </si>
  <si>
    <t>4A-3</t>
  </si>
  <si>
    <t>4A-4</t>
  </si>
  <si>
    <t>4A--5</t>
  </si>
  <si>
    <t>4A-6</t>
  </si>
  <si>
    <t>4A-7</t>
  </si>
  <si>
    <t>4A-8</t>
  </si>
  <si>
    <t>4A-9</t>
  </si>
  <si>
    <t>4A-10</t>
  </si>
  <si>
    <t>4A-11</t>
  </si>
  <si>
    <t>4A-12</t>
  </si>
  <si>
    <t>4B-1</t>
  </si>
  <si>
    <t>4B-2</t>
  </si>
  <si>
    <t>4B-3</t>
  </si>
  <si>
    <t>4B-4</t>
  </si>
  <si>
    <t>4B-5</t>
  </si>
  <si>
    <t>4B-6</t>
  </si>
  <si>
    <t>4B-7</t>
  </si>
  <si>
    <t>Appendix 6A</t>
  </si>
  <si>
    <t>6A-1</t>
  </si>
  <si>
    <t>6A-2</t>
  </si>
  <si>
    <t>6A-3</t>
  </si>
  <si>
    <t>6A-5</t>
  </si>
  <si>
    <t>6A-4</t>
  </si>
  <si>
    <t>7A-1</t>
  </si>
  <si>
    <t>7A-2</t>
  </si>
  <si>
    <t>7A-3</t>
  </si>
  <si>
    <t>7A-4</t>
  </si>
  <si>
    <t>7A-5</t>
  </si>
  <si>
    <t>8-30</t>
  </si>
  <si>
    <t>8-31</t>
  </si>
  <si>
    <t>10B-1</t>
  </si>
  <si>
    <t>10B-2</t>
  </si>
  <si>
    <t>10B-3</t>
  </si>
  <si>
    <t>10B-4</t>
  </si>
  <si>
    <t>10B-5</t>
  </si>
  <si>
    <t>11B-1</t>
  </si>
  <si>
    <t>11B-2</t>
  </si>
  <si>
    <t>11B-3</t>
  </si>
  <si>
    <t>11B-4</t>
  </si>
  <si>
    <t>11B-5</t>
  </si>
  <si>
    <t>13A-1</t>
  </si>
  <si>
    <t>13A-2</t>
  </si>
  <si>
    <t>13A-3</t>
  </si>
  <si>
    <t>13A-4</t>
  </si>
  <si>
    <t>13A-5</t>
  </si>
  <si>
    <t>13A-6</t>
  </si>
  <si>
    <t>13C-1</t>
  </si>
  <si>
    <t>13C-2</t>
  </si>
  <si>
    <t>13C-3</t>
  </si>
  <si>
    <t>13C-4</t>
  </si>
  <si>
    <t>13C-5</t>
  </si>
  <si>
    <t>14A-1</t>
  </si>
  <si>
    <t>14A-2</t>
  </si>
  <si>
    <t>14A-3</t>
  </si>
  <si>
    <t>14A-4</t>
  </si>
  <si>
    <t>14A-5</t>
  </si>
  <si>
    <t>14A-6</t>
  </si>
  <si>
    <t>14A-7</t>
  </si>
  <si>
    <t>15-20</t>
  </si>
  <si>
    <t>15-21</t>
  </si>
  <si>
    <t>A-1</t>
  </si>
  <si>
    <t>A-2</t>
  </si>
  <si>
    <t>A-3</t>
  </si>
  <si>
    <t>A-4</t>
  </si>
  <si>
    <t>A-5</t>
  </si>
  <si>
    <t>A-6</t>
  </si>
  <si>
    <t>A-7</t>
  </si>
  <si>
    <t>A-8</t>
  </si>
  <si>
    <t>B-1</t>
  </si>
  <si>
    <t>B-3</t>
  </si>
  <si>
    <t>B-4</t>
  </si>
  <si>
    <t>B-5</t>
  </si>
  <si>
    <t>B-6</t>
  </si>
  <si>
    <t>B-7</t>
  </si>
  <si>
    <t>B-8</t>
  </si>
  <si>
    <t>B-2</t>
  </si>
  <si>
    <t>Ch 2 Foundational 15</t>
  </si>
  <si>
    <t>Ch 4 Foundational 15</t>
  </si>
  <si>
    <t>Ch 5 Foundational 15</t>
  </si>
  <si>
    <t>Ch 6 Foundational 15</t>
  </si>
  <si>
    <t>Ch 3 Foundational 15</t>
  </si>
  <si>
    <t>*****redo all algo as datasets for this chapter</t>
  </si>
  <si>
    <t>Ch 7 Foundational 15</t>
  </si>
  <si>
    <t>Appendix 10B</t>
  </si>
  <si>
    <t>Ch 8 Foundational 15</t>
  </si>
  <si>
    <t>Ch 9 Foundational 15</t>
  </si>
  <si>
    <t>no Applying Excel in this chapter</t>
  </si>
  <si>
    <t>Ch 12 Foundational 15</t>
  </si>
  <si>
    <t>Ch 13 Foundational 15</t>
  </si>
  <si>
    <t>RPU FROM GARRISON 14e and convert to IRT:</t>
  </si>
  <si>
    <t>Ch 4 Exercises and Problems RPU from GNB 14e and convert to IRT:</t>
  </si>
  <si>
    <t>***LW: Please confirm whether this chapter was already converted to datasets so pickup will be datasets. If not, please convert all algo to datasets in this chapter.</t>
  </si>
  <si>
    <t>Tags</t>
  </si>
  <si>
    <t>LO</t>
  </si>
  <si>
    <t>AACSB</t>
  </si>
  <si>
    <t>AICPA BB</t>
  </si>
  <si>
    <t>AICPA FN</t>
  </si>
  <si>
    <t>Bloom's</t>
  </si>
  <si>
    <t>Completion Time</t>
  </si>
  <si>
    <t>Analytic</t>
  </si>
  <si>
    <t>Industry</t>
  </si>
  <si>
    <t>Measurement</t>
  </si>
  <si>
    <t>Apply</t>
  </si>
  <si>
    <t>15 min.</t>
  </si>
  <si>
    <t>Critical thinking</t>
  </si>
  <si>
    <t xml:space="preserve">Measurement </t>
  </si>
  <si>
    <t xml:space="preserve">Apply </t>
  </si>
  <si>
    <t>45 min.</t>
  </si>
  <si>
    <t>Reflective Thinking</t>
  </si>
  <si>
    <t>Decision Making</t>
  </si>
  <si>
    <t>Remember</t>
  </si>
  <si>
    <t>10 min.</t>
  </si>
  <si>
    <t>Communication</t>
  </si>
  <si>
    <t>Understand</t>
  </si>
  <si>
    <t>20 min.</t>
  </si>
  <si>
    <t>Reporting</t>
  </si>
  <si>
    <t>30 min.</t>
  </si>
  <si>
    <t>Technology</t>
  </si>
  <si>
    <t>Leveraging Technology</t>
  </si>
  <si>
    <t>Ethics</t>
  </si>
  <si>
    <t>60 min.</t>
  </si>
  <si>
    <t>20 min</t>
  </si>
  <si>
    <t>25 min</t>
  </si>
  <si>
    <t>31 min.</t>
  </si>
  <si>
    <t>Critical Thinking</t>
  </si>
  <si>
    <t>Analyze</t>
  </si>
  <si>
    <t>40 min</t>
  </si>
  <si>
    <t>120 min.</t>
  </si>
  <si>
    <t>90 min.</t>
  </si>
  <si>
    <t>75 min.</t>
  </si>
  <si>
    <t>2-1, 2-2, 2-3, 2-4, 2-6, 2-7</t>
  </si>
  <si>
    <t>2-4, 2-5</t>
  </si>
  <si>
    <t>2-2, 2-3</t>
  </si>
  <si>
    <t>2-4, 2-6</t>
  </si>
  <si>
    <t>2-2, 2-3, 2-4, 2-7</t>
  </si>
  <si>
    <t>2-3, 2-4</t>
  </si>
  <si>
    <t>2-4, 2-5, 2-6</t>
  </si>
  <si>
    <t>2-1, 2-4</t>
  </si>
  <si>
    <t>2-1, 2-3, 2-4</t>
  </si>
  <si>
    <t>2-5, 2-6</t>
  </si>
  <si>
    <t>2-1, 2-2, 2-3, 2-4</t>
  </si>
  <si>
    <t>2-4, 2-8</t>
  </si>
  <si>
    <t>2-9, 2-10</t>
  </si>
  <si>
    <t>Cost Classifications for Assigning Costs to Cost Objects</t>
  </si>
  <si>
    <t>Cost Classifications for Manufacturing Companies</t>
  </si>
  <si>
    <t>Cost Classifications for Preparing Financial Statements</t>
  </si>
  <si>
    <t>Cost Classifications for Predicting Cost Behavior</t>
  </si>
  <si>
    <t>The Analysis of Mixed Costs</t>
  </si>
  <si>
    <t>Traditional and Contribution Format Income Statements</t>
  </si>
  <si>
    <t>Cost Classifications for Decision Making</t>
  </si>
  <si>
    <t>Cost Classifications for Predicting Cost Behavior; The Analysis of Mixed Costs</t>
  </si>
  <si>
    <t>Cost Classifications for Manufacturing Companies; Cost Classifications for Preparing Financial Statements</t>
  </si>
  <si>
    <t>Cost Classifications for Predicting Cost Behavior; Traditional and Contribution Format Income Statements</t>
  </si>
  <si>
    <t>Cost Classifications for Manufacturing Companies; Cost Classifications for Preparing Financial Statements; Cost Classifications for Predicting Cost Behavior; Cost Classifications for Decision Making</t>
  </si>
  <si>
    <t>Cost Classifications for Preparing Financial Statements; Cost Classifications for Predicting Cost Behavior</t>
  </si>
  <si>
    <t>Cost Classifications for Predicting Cost Behavior; The Analysis of Mixed Costs; Traditional and Contribution Format Income Statements</t>
  </si>
  <si>
    <t>Cost Classifications for Assigning Costs to Cost Objects; Cost Classifications for Predicting Cost Behavior</t>
  </si>
  <si>
    <t>Cost Classifications for Assigning Costs to Cost Objects;Cost Classifications for Preparing Financial Statements; Cost Classifications for Predicting Cost Behavior</t>
  </si>
  <si>
    <t>Cost Classifications for Assigning Costs to Cost Objects; Cost Classifications for Manufacturing Companies; Cost Classifications for Preparing Financial Statements; Cost Classifications for Predicting Cost Behavior</t>
  </si>
  <si>
    <t>The Analysis of Mixed Costs; Traditional and Contribution Format Income Statements</t>
  </si>
  <si>
    <t>Cost of Quality</t>
  </si>
  <si>
    <t>Least-Squares Regression Computations</t>
  </si>
  <si>
    <t>Cost Classifications for Predicting Cost Behavior; Least-Squares Regression Computations</t>
  </si>
  <si>
    <t>Quality Cost Reports</t>
  </si>
  <si>
    <t>Cost of Quality; Quality of Cost Reports</t>
  </si>
  <si>
    <t>Cost Classifications for Assigning Costs to Cost Objects; Cost Classifications for Manufacturing Companies; Cost Classifications for Preparing Financial Statements; Cost Classifications for Predicting Cost Behavior; Traditional and Contribution Format Income Statements; Cost Classifications for Decision Making</t>
  </si>
  <si>
    <t>6-2, 6-6</t>
  </si>
  <si>
    <t>25 min.</t>
  </si>
  <si>
    <t>3-1, 3-4, 3-7</t>
  </si>
  <si>
    <t>3-1, 3-2, 3-3, 3-4, 3-5, 3-6, 3-7</t>
  </si>
  <si>
    <t>3-5, 3-7</t>
  </si>
  <si>
    <t>3-2, 3-3</t>
  </si>
  <si>
    <t>3-2, 3-4, 3-5</t>
  </si>
  <si>
    <t>3-2, 3-6, 3-7</t>
  </si>
  <si>
    <t>3-1, 3-2, 3-3</t>
  </si>
  <si>
    <t>3-1, 3-2, 3-3, 3-7</t>
  </si>
  <si>
    <t>3-4, 3-5, 3-7</t>
  </si>
  <si>
    <t>3-1, 3-2, 3-4, 3-5, 3-7</t>
  </si>
  <si>
    <t>3-1, 3-2, 3-3, 3-4, 3-5</t>
  </si>
  <si>
    <t>3-1, 3-5, 3-6, 3-7</t>
  </si>
  <si>
    <t>3-1, 3-7</t>
  </si>
  <si>
    <t>3-1, 3-2, 3-3, 3-6, 3-7</t>
  </si>
  <si>
    <t>3-1, 3-2, 3-5, 3-6, 3-7</t>
  </si>
  <si>
    <t>3-1, 3-2, 3-7, 3-9</t>
  </si>
  <si>
    <t>3-2, 3-7, 3-9</t>
  </si>
  <si>
    <t>Computing Predetermined Overhead Rates</t>
  </si>
  <si>
    <t>Applying Manufacturing Overhead</t>
  </si>
  <si>
    <t>Computation of Unit Costs</t>
  </si>
  <si>
    <t>Job Order Costing-The Flow of Costs</t>
  </si>
  <si>
    <t>Schedules of Cost of Goods Manufactured and Cost of Goods Sold</t>
  </si>
  <si>
    <t>Underapplied and Overapplied Overhead</t>
  </si>
  <si>
    <t>Applying Manufacturing Overhead; Computation of Unit Costs</t>
  </si>
  <si>
    <t>Applying Manufacturing Overhead; Job Order Costing-The Flow of Costs; Using T-accounts in Job- Order Costing</t>
  </si>
  <si>
    <t>Using T-accounts in Job-Order Costing; Underapplied and Overapplied Overhead</t>
  </si>
  <si>
    <t>Applying Manufacturing Overhead; Schedules of Cost of Goods Manufactured and Cost of Goods Sold; Underapplied and Overapplied Overhead</t>
  </si>
  <si>
    <t>Computing Predetermined Overhead Rates;Applying Manufacturing Overhead; Computation of Unit Costs</t>
  </si>
  <si>
    <t>Computing Predetermined Overhead Rates;Applying Manufacturing Overhead; Computation of Unit Costs; Underapplied and Overapplied Overhead</t>
  </si>
  <si>
    <t xml:space="preserve"> Job Order Costing-The Flow of Costs; Using T-accounts in Job- Order Costing; Underapplied and Overapplied Overhead</t>
  </si>
  <si>
    <t>Computing Predetermined Overhead Rates; Applying Manufacturing Overhead; Job Order Costing-The Flow of Costs; Using T-accounts in Job- Order Costing; Underapplied and Overapplied Overhead</t>
  </si>
  <si>
    <t>Computing Predetermined Overhead Rates; Applying Manufacturing Overhead; Job Order Costing-The Flow of Costs; Using T-accounts in Job- Order Costing</t>
  </si>
  <si>
    <t>Computing Predetermined Overhead Rates; Using T-accounts in Job- Order Costing; Schedules of Cost of Goods Manufactured and Cost of Goods Sold; Underapplied and Overapplied Overhead</t>
  </si>
  <si>
    <t>Computing Predetermined Overhead Rates; Underapplied and Overapplied Overhead</t>
  </si>
  <si>
    <t>Computing Predetermined Overhead Rates;Applying Manufacturing Overhead; Computation of Unit Costs; Schedule of Cost of Goods Manufactured and Cost of Goods Sold; Underapplied and Overapplied Overhead</t>
  </si>
  <si>
    <t>Computing Predetermined Overhead Rates; Applying Manufacturing Overhead; Job Order Costing-The Flow of Costs; Using T-accounts in Job- Order Costing; Schedules of Cost of Goods Manufactured and Cost of Goods Sold; Underapplied and Overapplied Overhead</t>
  </si>
  <si>
    <t>Computing Predetermined Overhead Rates;Applying Manufacturing Overhead; Using T-accounts in Job- Order Costing Computation of Unit Costs; Schedule of Cost of Goods Manufactured and Cost of Goods Sold; Underapplied and Overapplied Overhead</t>
  </si>
  <si>
    <t>Appendix 3A: Activity-Based Absorption Costing</t>
  </si>
  <si>
    <t>Appendix 3B: The Predetermined Overhead Rate and Capacity</t>
  </si>
  <si>
    <t>Computing Predetermined Overhead Rates; Applying Manufacturing Overhead; Computation of Unit Costs; Underapplied and Overapplied Overhead; Appendix 3B: The Predetermined Overhead Rate and Capacity</t>
  </si>
  <si>
    <t>Computing Predetermined Overhead Rates;Applying Manufacturing Overhead; Computation of Unit Costs; Underapplied and Overapplied Overhead; Appendix 3B: The Predetermined Overhead Rate and Capacity</t>
  </si>
  <si>
    <t>Applying Manufacturing Overhead; Computation of Unit Costs; Underapplied and Overapplied Overhead; Appendix 3B: The Predetermined Overhead Rate and Capacity</t>
  </si>
  <si>
    <t>4-2, 4-3, 4-4, 4-5</t>
  </si>
  <si>
    <t>4-1, 4-2, 4-3, 4-4, 4-5</t>
  </si>
  <si>
    <t>4-2, 4-3, 4-4</t>
  </si>
  <si>
    <t>4-2, 4-3</t>
  </si>
  <si>
    <t>4-2, 4-4, 4-5</t>
  </si>
  <si>
    <t>4-1, 4-2, 4-3, 4-4</t>
  </si>
  <si>
    <t>4-6, 4-7</t>
  </si>
  <si>
    <t>4-6, 4-7, 4-8</t>
  </si>
  <si>
    <t>4-6, 4-7, 4-8, 4-9</t>
  </si>
  <si>
    <t>4-10, 4-11</t>
  </si>
  <si>
    <t>Computing Predetermined Overhead Rates; Job Order Costing-The Flow of Costs; Underapplied and Overapplied Overhead</t>
  </si>
  <si>
    <t>Materials, Labor, and Overhead Cost Entries</t>
  </si>
  <si>
    <t>Weighted-Average Method</t>
  </si>
  <si>
    <t>Compute and Apply Costs</t>
  </si>
  <si>
    <t>Applying Costs--Weighted-Average Method</t>
  </si>
  <si>
    <t>Cost Reconciliation Report</t>
  </si>
  <si>
    <t>Weighted-Average Method; Compute and Apply Costs; Applying Costs--Weighted Average Method</t>
  </si>
  <si>
    <t>Weighted-Average Method; Compute and Apply Costs</t>
  </si>
  <si>
    <t>Weighted-Average Method; Compute and Apply Costs; Applying Costs--Weighted Average Method; Cost Reconciliation Report</t>
  </si>
  <si>
    <t>Weighted-Average Method; Applying Costs--Weighted Average Method; Cost Reconciliation Report</t>
  </si>
  <si>
    <t>Materials, Labor and Overhead Cost Entries; Weighted-Average Method; Applying Costs--Weighted Average Method; Cost Reconciliation Report</t>
  </si>
  <si>
    <t>Appendix 4A: FIFO Method</t>
  </si>
  <si>
    <t>Appendix 4A: Cost per Equivalent Unit--FIFO Method</t>
  </si>
  <si>
    <t>Appendix 4A: FIFO Method; Appendix 4A: Cost per Equivalent Unit--FIFO Method</t>
  </si>
  <si>
    <t>Appendix 4A: Applying  Costs--FIFO Method</t>
  </si>
  <si>
    <t>Appendix 4A: Cost Reconciliation Report-FIFO Method</t>
  </si>
  <si>
    <t>Appendix 4A: FIFO Method; Appendix 4A: Cost per Equivalent Unit--FIFO Method; Appendix 4A: Cost Reconciliation Report-FIFO Method</t>
  </si>
  <si>
    <t>Appendix 4B: Direct Method</t>
  </si>
  <si>
    <t>Appendix 4B: Step-Down Method</t>
  </si>
  <si>
    <t>Appendix 4B: Direct Method; Appendix 4B: Step-Down Method</t>
  </si>
  <si>
    <t>Materials, Labor, and Overhead Cost Entries; Weighted-Average Method; Compute and Apply Costs; Applying Costs--Weighted Average Method; Cost Reconciliation Report</t>
  </si>
  <si>
    <t>5-6, 5-7, 5-8</t>
  </si>
  <si>
    <t>5-1, 5-3, 5-4, 5-5, 5-6, 5-7, 5-8</t>
  </si>
  <si>
    <t>5-1, 5-9</t>
  </si>
  <si>
    <t>5-1, 5-4</t>
  </si>
  <si>
    <t>5-3, 5-4, 5-5, 5-6</t>
  </si>
  <si>
    <t>5-4, 5-8</t>
  </si>
  <si>
    <t>5-2, 5-4, 5-5</t>
  </si>
  <si>
    <t>5-4, 5-5, 5-6</t>
  </si>
  <si>
    <t>5-1, 5-3, 5-5, 5-6, 5-7</t>
  </si>
  <si>
    <t>5-1, 5-4, 5-5</t>
  </si>
  <si>
    <t>5-1, 5-3, 5-4, 5-5, 5-6, 5-8</t>
  </si>
  <si>
    <t>5-1, 5-3, 5-4, 5-5, 5-6</t>
  </si>
  <si>
    <t>5-1, 5-3, 5-4, 5-5, 5-8</t>
  </si>
  <si>
    <t>5-5, 5-6</t>
  </si>
  <si>
    <t>5-1, 5-2, 5-4, 5-5</t>
  </si>
  <si>
    <t>5-7, 5-9</t>
  </si>
  <si>
    <t>5-4, 5-5, 5-7, 5-8</t>
  </si>
  <si>
    <t>5-2, 5-4, 5-5, 5-6, 5-8</t>
  </si>
  <si>
    <t>5-2, 5-5</t>
  </si>
  <si>
    <t>5-5, 5-9</t>
  </si>
  <si>
    <t>Contribution Margin</t>
  </si>
  <si>
    <t>CVP Relationships in Graphic Form</t>
  </si>
  <si>
    <t>Contribution Margin Ratio (CM Ratio)</t>
  </si>
  <si>
    <t>Some Applications of CVP Concepts</t>
  </si>
  <si>
    <t>Break-Even Analysis</t>
  </si>
  <si>
    <t>Target Profit Analysis</t>
  </si>
  <si>
    <t>The Margin of Safety</t>
  </si>
  <si>
    <t>Operating Leverage</t>
  </si>
  <si>
    <t>Sales Mix</t>
  </si>
  <si>
    <t>Contribution Margin; Sales Mix</t>
  </si>
  <si>
    <t>Contribution Margin; Some Applications of CVP Concepts</t>
  </si>
  <si>
    <t>Contribution Margin Ratio (CM Ratio); Some Applications of CVP Concepts; Break-Even Analysis; Target Profit Analysis</t>
  </si>
  <si>
    <t>Some Applications of CVP Concepts; Operating Leverage</t>
  </si>
  <si>
    <t>CVP Relationships in Graphic Form; Some Applications of CVP Concepts; Break-Even Analysis</t>
  </si>
  <si>
    <t xml:space="preserve">Some Applications of CVP Concepts; Break-Even Analysis; Target Profit </t>
  </si>
  <si>
    <t>Contribution Margin;Contribution Margin Ratio (CM Ratio); Break-Even Analysis; Target Profit Analysis; The Margin of Safety</t>
  </si>
  <si>
    <t>Contribution Margin; Some Applications of CVP Concepts; Break-Even Analysis</t>
  </si>
  <si>
    <t>Contribution Margin;Contribution Margin Ratio (CM Ratio); Some Applications of CVP Concepts; Break-Even Analysis; Target Profit Analysis</t>
  </si>
  <si>
    <t>Contribution Margin;Contribution Margin Ratio (CM Ratio); Some Applications of CVP Concepts; Break-Even Analysis; Target Profit Analysis; Operating Leverage</t>
  </si>
  <si>
    <t>Break-Even Analysis; Target Profit Analysis</t>
  </si>
  <si>
    <t>Some Applications of CVP Concepts;Break-Even Analysis; Target Profit Analysis</t>
  </si>
  <si>
    <t>Contribution Margin; CVP Relationships in Graphic Form; Some Applications of CVP Concepts; Break-Even Analysis</t>
  </si>
  <si>
    <t>The Margin of Safety; Sales Mix</t>
  </si>
  <si>
    <t>Sales  Mix</t>
  </si>
  <si>
    <t>CVP Relationships in Graphic Form; Some Applications of CVP Concepts; Break-Even Analysis; Target Profit Analysis; Operating Leverage</t>
  </si>
  <si>
    <t>CVP Relationships in Graphic Form; Break-Even Analysis</t>
  </si>
  <si>
    <t>Break-Even Analysis; Sales Mix</t>
  </si>
  <si>
    <t>Some Applications of CVP Concepts; Break-Even  Analysis; The Margin of Safety; Operating Leverage</t>
  </si>
  <si>
    <t>Some Applications of CVP Concepts; Break-Even Analysis; Target Profit Analysis</t>
  </si>
  <si>
    <t xml:space="preserve"> Target Profit Analysis; The Margin of Safety; Some Applications of CVP</t>
  </si>
  <si>
    <t>Contribution Margin;Contribution Margin Ratio (CM Ratio); Some Applications of CVP Concepts; Break-Even Analysis; Target Profit Analysis; The Margin of Safety; Operating Leverage</t>
  </si>
  <si>
    <t>6-1, 6-2, 6-3, 6-4</t>
  </si>
  <si>
    <t>6-1, 6-2</t>
  </si>
  <si>
    <t>6-1, 6-2, 6-3</t>
  </si>
  <si>
    <t>6-2, 6-3</t>
  </si>
  <si>
    <t>6-4, 6-5</t>
  </si>
  <si>
    <t>Overview of Variable and Absorption Costing</t>
  </si>
  <si>
    <t>Variable Costing Contribution Format Income Statement</t>
  </si>
  <si>
    <t>Reconciliation of Variable Costing with Absorption Costing Income</t>
  </si>
  <si>
    <t>Segmented Income Statements and the Contribution Approach</t>
  </si>
  <si>
    <t>Overview of Variable and Absorption Costing; Variable Costing Contribution Format Income Statement</t>
  </si>
  <si>
    <t>Overview of Variable and Absorption Costing; Variable Costing Contribution Format Income Statement; Reconciliation of Variable Costing with Absorption Costing Income</t>
  </si>
  <si>
    <t>Overview of Variable and Absorption Costing; Variable Costing Contribution Format Income Statement; Reconciliation of Variable Costing with Absorption Costing Income; Segmented Income Statements and the Contribution Approach</t>
  </si>
  <si>
    <t>Segmented Income Statements: Break-Even Analysis</t>
  </si>
  <si>
    <t>Variable Costing Contribution Format Income Statement; Reconciliation of Variable Costing with Absorption Costing Income</t>
  </si>
  <si>
    <t>Segmented Income Statements and the Contribution Approach; Segmented Income Statements: Break-Even Analysis</t>
  </si>
  <si>
    <t>Appendix 6A: Super-Variable Costing</t>
  </si>
  <si>
    <t>Variable Costing Contribution Format Income Statement; Appendix 6A: Super-Variable Costing</t>
  </si>
  <si>
    <t>Analytical</t>
  </si>
  <si>
    <t>Communication; Analytic</t>
  </si>
  <si>
    <t>The Economists’ Approach to Pricing</t>
  </si>
  <si>
    <t>The Absorption Costing Approach to Cost-Plus Pricing</t>
  </si>
  <si>
    <t>Target Costing</t>
  </si>
  <si>
    <t>A-1; A-2</t>
  </si>
  <si>
    <t>The Economists’ Approach to Pricing; The Absorption Costing Approach to Cost-Plus Pricing</t>
  </si>
  <si>
    <t>Relative Profitability</t>
  </si>
  <si>
    <t>Volume Trade-Off Decisions</t>
  </si>
  <si>
    <t>Managerial Implications</t>
  </si>
  <si>
    <t>B-1, B-3</t>
  </si>
  <si>
    <t>Relative Profitability; Managerial Implications</t>
  </si>
  <si>
    <t>B-2, B-3</t>
  </si>
  <si>
    <t>Volume Trade-Off Decisions; Managerial Implications</t>
  </si>
  <si>
    <t>5 min.</t>
  </si>
  <si>
    <t>16 min.</t>
  </si>
  <si>
    <t>65 min.</t>
  </si>
  <si>
    <t>7-1, 7-2, 7-3, 7-4</t>
  </si>
  <si>
    <t>7-1, 7-3, 7-4</t>
  </si>
  <si>
    <t>7-4, 7-5</t>
  </si>
  <si>
    <t>7-3, 7-4, 7-5</t>
  </si>
  <si>
    <t>7-3, 7-4</t>
  </si>
  <si>
    <t>7-2, 7-3, 7-4, 7-5</t>
  </si>
  <si>
    <t>7-1, 7-3, 7-4, 7-5</t>
  </si>
  <si>
    <t>7-2, 7-3, 7-4</t>
  </si>
  <si>
    <t>7-4,7-6</t>
  </si>
  <si>
    <t>7-2, 7-3, 7-4, 7-6</t>
  </si>
  <si>
    <t>Activity-Based Costing: An Overview</t>
  </si>
  <si>
    <t>The Mechanics of Activity-Based Costing</t>
  </si>
  <si>
    <t>Calculate Activity Rates</t>
  </si>
  <si>
    <t>Assign Overhead Costs to Cost Objects</t>
  </si>
  <si>
    <t>Assign Overhead Costs to Cost Objects; Prepare Management Reports</t>
  </si>
  <si>
    <t>Appendix 7A: ABC Action Analysis</t>
  </si>
  <si>
    <t>Assign Overhead Costs to Cost Objects; Appendix 7A: ABC Action Analysis</t>
  </si>
  <si>
    <t>Activity-Based Costing: An Overview; The Mechanics of Activity-Based Costing; Calculate Activity Rates; Assign Overhead Costs to Cost Objects</t>
  </si>
  <si>
    <t>Activity-Based Costing: An Overview; Calculate Activity Rates; Assign Overhead Costs to Cost Objects</t>
  </si>
  <si>
    <t xml:space="preserve"> Calculate Activity Rates; Assign Overhead Costs to Cost Objects; Prepare Management Reports</t>
  </si>
  <si>
    <t>Calculate Activity Rates; Assign Overhead Costs to Cost Objects</t>
  </si>
  <si>
    <t>Assign Overhead Costs to Cost Objects; The Mechanics of Activity-Based Costing; Calculate Activity Rates; Assign Overhead Costs to Cost Objects</t>
  </si>
  <si>
    <t xml:space="preserve"> The Mechanics of Activity-Based Costing; Calculate Activity Rates; Assign Overhead Costs to Cost Objects;  The Mechanics of Activity-Based Costing; Calculate Activity Rates; Assign Overhead Costs to Cost Objects</t>
  </si>
  <si>
    <t>Activity-Based Costing: An Overview; Calculate Activity Rates; Assign Overhead Costs to Cost Objects; Assign Overhead Costs to Cost Objects</t>
  </si>
  <si>
    <t xml:space="preserve"> The Mechanics of Activity-Based Costing; Calculate Activity Rates; Assign Overhead Costs to Cost Objects;  The Mechanics of Activity-Based Costing; Calculate Activity Rates</t>
  </si>
  <si>
    <t xml:space="preserve"> The Mechanics of Activity-Based Costing; Calculate Activity Rates; Assign Overhead Costs to Cost Objects;  The Mechanics of Activity-Based Costing; Calculate Activity Rates; Appendix 7A: ABC Action Analysis</t>
  </si>
  <si>
    <t>8-2, 8-3, 8-4</t>
  </si>
  <si>
    <t>8-2, 8-3, 8-4, 8-5, 8-7, 8-9, 8-10</t>
  </si>
  <si>
    <t>8-3, 8-4</t>
  </si>
  <si>
    <t>8-2, 8-4, 8-9, 8-10</t>
  </si>
  <si>
    <t>8-2. 8-3</t>
  </si>
  <si>
    <t>8-5, 8-6</t>
  </si>
  <si>
    <t>8-4, 8-5</t>
  </si>
  <si>
    <t>8-2, 8-4, 8-8, 8-9, 8-10</t>
  </si>
  <si>
    <t>8-2, 8-4, 8-8</t>
  </si>
  <si>
    <t>8-2, 8-8</t>
  </si>
  <si>
    <t>8-2, 8-4, 8-7, 8-8</t>
  </si>
  <si>
    <t>8-2, 8-4, 8-7, 8-8, 8-9, 8-10</t>
  </si>
  <si>
    <t>What Is a Budget?</t>
  </si>
  <si>
    <t>The Sales Budget</t>
  </si>
  <si>
    <t>The Production Budget</t>
  </si>
  <si>
    <t>The Direct Materials Budget</t>
  </si>
  <si>
    <t>The Sales Budget; The Production Budget; The Direct Materials Budget</t>
  </si>
  <si>
    <t>The Direct Labor Budget</t>
  </si>
  <si>
    <t>The Manufacturing Overhead Budget</t>
  </si>
  <si>
    <t>The Selling and Administrative Expense Budget</t>
  </si>
  <si>
    <t>The Cash Budget</t>
  </si>
  <si>
    <t>The Budgeted Income Statement</t>
  </si>
  <si>
    <t>The Budgeted Balance Sheet</t>
  </si>
  <si>
    <t>The Production Budget; The Direct Materials Budget</t>
  </si>
  <si>
    <t>The Sales Budget; The Production Budget; The Direct Materials Budget; The Direct Labor Budget; The Selling and Administrative Expense Budget; The Budgeted Income Statement; The Budgeted Balance Sheet</t>
  </si>
  <si>
    <t>The Sales Budget; The Budgeted Income Statement; The Budgeted Balance Sheet</t>
  </si>
  <si>
    <t>The Sales Budget; The Production Budget</t>
  </si>
  <si>
    <t>The Direct Labor Budget; The Manufacturing Overhead Budget</t>
  </si>
  <si>
    <t>The Direct Materials Budget; The Direct Labor Budget</t>
  </si>
  <si>
    <t>The Sales Budget; The Budgeted Income Statement; The Cash Budget; The Budgeted Balance Sheet</t>
  </si>
  <si>
    <t>The Sales Budget; The Budgeted Income Statement; The Cash Budget</t>
  </si>
  <si>
    <t>The Sales Budget; The Cash Budget</t>
  </si>
  <si>
    <t>The Sales Budget; The Budgeted Income Statement; The Selling and Administrative Expense Budget; The Cash Budget; The Budgeted Balance Sheet</t>
  </si>
  <si>
    <t>The Sales Budget; The Budgeted Income Statement; The Selling and Administrative Expense Budget; The Cash Budget</t>
  </si>
  <si>
    <t>9-1, 9-2, 9-3, 9-4</t>
  </si>
  <si>
    <t>9-1, 9-2, 9-3</t>
  </si>
  <si>
    <t>9-1, 9-2</t>
  </si>
  <si>
    <t>9-1, 9-4</t>
  </si>
  <si>
    <t>9-1, 9-3</t>
  </si>
  <si>
    <t>9-4, 9-5</t>
  </si>
  <si>
    <t>9-1, 9-4, 9-6</t>
  </si>
  <si>
    <t>9-3, 9-5, 9-6</t>
  </si>
  <si>
    <t>Flexible Budgets</t>
  </si>
  <si>
    <t>Activity Variances</t>
  </si>
  <si>
    <t>Revenue and Spending Variances</t>
  </si>
  <si>
    <t>Flexible Budgets; Activity Variances</t>
  </si>
  <si>
    <t>Performance Report Combining Activity and Revenue and Spending Variances</t>
  </si>
  <si>
    <t>Flexible Budgets; Performance Report Combining Activity and Revenue and Spending Variances</t>
  </si>
  <si>
    <t>Flexible Budgets with Multiple Cost Drivers</t>
  </si>
  <si>
    <t>Some Common Errors</t>
  </si>
  <si>
    <t>Flexible Budgets; Activity Variances; Revenue and Spending Variances</t>
  </si>
  <si>
    <t>Flexible Budgets; Activity Variances; Revenue and Spending Variances; Performance Report Combining Activity and Revenue and Spending Variances</t>
  </si>
  <si>
    <t>Flexible Budgets; Revenue and Spending Variances</t>
  </si>
  <si>
    <t>Performance Report Combining Activity and Revenue and Spending Variances; Flexible Budgets with Multiple Cost Drivers</t>
  </si>
  <si>
    <t>Flexible Budgets;Performance Report Combining Activity and Revenue and Spending Variances; Some Common Errors</t>
  </si>
  <si>
    <t>Revenue and Spending Variances;  Flexible Budgets with Multiple Cost Drivers; Some Common Errors</t>
  </si>
  <si>
    <t>10-1, 10-2, 10-3</t>
  </si>
  <si>
    <t>10-2, 10-3</t>
  </si>
  <si>
    <t>10-1, 10-2</t>
  </si>
  <si>
    <t>10-3, 10-4</t>
  </si>
  <si>
    <t>10-1, 10-2, 10-3, 10-4</t>
  </si>
  <si>
    <t>10-1, 10-2, 10-5</t>
  </si>
  <si>
    <t>10-1, 10-2, 10-3, 10-5</t>
  </si>
  <si>
    <t>Using Standard Costs—Direct Materials Variances</t>
  </si>
  <si>
    <t>Using Standard Costs—Direct Labor Variances</t>
  </si>
  <si>
    <t>Using Standard Costs—Variable Manufacturing Overhead Variances</t>
  </si>
  <si>
    <t>Using Standard Costs—Direct Labor Variances and Variable Manufacturing Overhead Variances</t>
  </si>
  <si>
    <t>Using Standard Costs—Direct Materials Variances and Direct Labor Variances</t>
  </si>
  <si>
    <t>Using Standard Costs—Direct Materials Variances,  Direct Labor Variances, and Variable Manufacturing Overhead Variances</t>
  </si>
  <si>
    <t>Appendix 10A: Predetermined Overhead Rates and
Overhead Analysis in a Standard Costing System</t>
  </si>
  <si>
    <t>Using Standard Costs—Variable Manufacturing Overhead Variances; Appendix 10A: Predetermined Overhead Rates and
Overhead Analysis in a Standard Costing System</t>
  </si>
  <si>
    <t>Using Standard Costs—Direct Materials Variances,  Direct Labor Variances, and Variable Manufacturing Overhead Variances; Appendix 10A: Predetermined Overhead Rates and
Overhead Analysis in a Standard Costing System</t>
  </si>
  <si>
    <t>Appendix 10B: Journal Entries to Record Variances</t>
  </si>
  <si>
    <t>Using Standard Costs—Direct Materials Variances and Direct Labor Variances; Appendix 10B: Journal Entries to Record Variances</t>
  </si>
  <si>
    <t>Using Standard Costs—Direct Materials Variances, Direct Labor Variances, and Variable Manufacturing Overhead Variances; Appendix 10B: Journal Entries to Record Variances</t>
  </si>
  <si>
    <t>11-1, 11-2</t>
  </si>
  <si>
    <t>Evaluating Investment Center Performance—Return on Investment</t>
  </si>
  <si>
    <t>Residual Income</t>
  </si>
  <si>
    <t>Evaluating Investment Center Performance—Return on Investment; Residual Income</t>
  </si>
  <si>
    <t>Operating Performance Measures</t>
  </si>
  <si>
    <t>Appendix 11A: Transfer Pricing</t>
  </si>
  <si>
    <t>Appendix 11B: Service Department Charges</t>
  </si>
  <si>
    <t>12-2, 12-3, 12-4, 12-5, 12-6</t>
  </si>
  <si>
    <t>12-5, 12-6</t>
  </si>
  <si>
    <t>12-2, 12-3, 12-4</t>
  </si>
  <si>
    <t>12-1, 12-4</t>
  </si>
  <si>
    <t>12-1, 12-3, 12-5</t>
  </si>
  <si>
    <t>12-1, 12-2</t>
  </si>
  <si>
    <t>Cost Concepts for Decision Making</t>
  </si>
  <si>
    <t>Adding and Dropping Product Lines and Other Segments</t>
  </si>
  <si>
    <t>The Make or Buy Decision</t>
  </si>
  <si>
    <t>Special Orders</t>
  </si>
  <si>
    <t>Contribution Margin per Unit of the Constrained Resource</t>
  </si>
  <si>
    <t>Managing Constraints</t>
  </si>
  <si>
    <t>Joint Product Costs and the Contribution Approach</t>
  </si>
  <si>
    <t>Adding and Dropping Product Lines and Other Segments; The Make or Buy Decision; Special Orders</t>
  </si>
  <si>
    <t>Adding and Dropping Product Lines and Other Segments; The Make or Buy Decision; Special Orders; Contribution Margin per Unit of the Constrained Resource; Managing Constraints</t>
  </si>
  <si>
    <t>Contribution Margin per Unit of the Constrained Resource; Managing Constraints</t>
  </si>
  <si>
    <t>Cost Concepts for Decision Making; Special Orders</t>
  </si>
  <si>
    <t>Cost Concepts for Decision Making; The Make or Buy Decision; Contribution Margin per Unit of the Constrained Resource</t>
  </si>
  <si>
    <t>Cost Concepts for Decision Making; Adding and Dropping Product Lines and Other Segments</t>
  </si>
  <si>
    <t>13-1, 13-3</t>
  </si>
  <si>
    <t>13-1, 13-2, 13-3, 13-5, 13-6</t>
  </si>
  <si>
    <t>13-1, 13-6</t>
  </si>
  <si>
    <t>13-2, 13-6</t>
  </si>
  <si>
    <t>13-2, 13-3</t>
  </si>
  <si>
    <t>13-2, 13-3, 13-6</t>
  </si>
  <si>
    <t>13-2, 13-4</t>
  </si>
  <si>
    <t>13-1, 13-3, 13-6</t>
  </si>
  <si>
    <t>13-5, 13-8</t>
  </si>
  <si>
    <t>The Payback Method</t>
  </si>
  <si>
    <t>The Net Present Value Method</t>
  </si>
  <si>
    <t>The Internal Rate of Return Method</t>
  </si>
  <si>
    <t>Uncertain Cash Flows</t>
  </si>
  <si>
    <t>Preference Decisions—The Ranking of Investment Projects</t>
  </si>
  <si>
    <t>The Simple Rate of Return Method</t>
  </si>
  <si>
    <t>Appendix 13A: The Concept of Present Value</t>
  </si>
  <si>
    <t>Appendix 13C: Income Taxes and the Net Present Value Method</t>
  </si>
  <si>
    <t>The Payback Method; The Simple Rate of Return Method</t>
  </si>
  <si>
    <t>The Net Present Value; The Simple Rate of Return Method</t>
  </si>
  <si>
    <t>The Net Present Value; The Internal Rate of Return of Method</t>
  </si>
  <si>
    <t>The Net Present Value; The Internal Rate of Return of Method; The Simple Rate of Return Method</t>
  </si>
  <si>
    <t>The Net Present Value Method; Uncertain Cash Flows</t>
  </si>
  <si>
    <t>The Payback Method;The Net Present Value; The Internal Rate of Return of Method; Preference Decisions--The Ranking of Investment Projects; The Simple Rate of Return Method</t>
  </si>
  <si>
    <t>Preference Decisions—The Ranking of Investment Projects; Appendix 13C: Income Taxes and the Net Present Value Method</t>
  </si>
  <si>
    <t xml:space="preserve"> The Payback Method;The Internal Rate of Return of Method; The Simple Rate of Return Method</t>
  </si>
  <si>
    <t>The Payback Method;The Internal Rate of Return of Method</t>
  </si>
  <si>
    <t>14-1, 14-2</t>
  </si>
  <si>
    <t>14-1, 14-2, 14-3</t>
  </si>
  <si>
    <t>14-1, 14-4</t>
  </si>
  <si>
    <t>Organizing the Statement of Cash Flows</t>
  </si>
  <si>
    <t>An Example of a Statement of Cash Flows</t>
  </si>
  <si>
    <t>Free Cash Flow</t>
  </si>
  <si>
    <t>Organizing the Statement of Cash Flows; An Example of a Statement of Cash Flows</t>
  </si>
  <si>
    <t>Organizing the Statement of Cash Flows; An Example of a Statement of Cash Flows; Free Cash Flow</t>
  </si>
  <si>
    <t>Appendix 14A: The Direct Method of Determining the Net Cash Provided
by Operating Activities</t>
  </si>
  <si>
    <t>Organizing the Statement of Cash Flows; Organizing the Statement of Cash Flows</t>
  </si>
  <si>
    <t>15-2, 15-3, 15-4, 15-5, 15-6</t>
  </si>
  <si>
    <t>15-2, 15-3, 15-4</t>
  </si>
  <si>
    <t>15-4, 15-5</t>
  </si>
  <si>
    <t>15-2, 15-3, 15-5, 15-6</t>
  </si>
  <si>
    <t>15-1, 15-2, 15-3, 15-4</t>
  </si>
  <si>
    <t>15-2, 15-4</t>
  </si>
  <si>
    <t>Statements in Comparative and Common-Size Form</t>
  </si>
  <si>
    <t>Ratio Analysis—Liquidity</t>
  </si>
  <si>
    <t>Ratio Analysis—Asset Management</t>
  </si>
  <si>
    <t>Ratio Analysis—Debt Management</t>
  </si>
  <si>
    <t>Ratio Analysis—Profitability</t>
  </si>
  <si>
    <t>Ratio Analysis—Market Performance</t>
  </si>
  <si>
    <t>Ratio Analysis—Liquidity, Asset Management, Debt Management, Profitability, Market Performance</t>
  </si>
  <si>
    <t>Ratio Analysis—Liquidity, Asset Management, Profitability, Market Performance</t>
  </si>
  <si>
    <t>Ratio Analysis—Debt Management and Profitability</t>
  </si>
  <si>
    <t>Ratio Analysis—Liquidity, Asset Management, and Debt Management</t>
  </si>
  <si>
    <t>Ratio Analysis—Liquidity and Debt Management</t>
  </si>
  <si>
    <t>Statements in Comparative and Commons-Size Form; Ratio Analysis—Liquidity, Asset Management, Debt Management</t>
  </si>
  <si>
    <t>Static, Algo, Both</t>
  </si>
  <si>
    <t>Dataset,  True Algo, Convert to Dataset</t>
  </si>
  <si>
    <t>Notes:</t>
  </si>
  <si>
    <t>P = Pickup (updating categories / tags / question titles (no content edits))</t>
  </si>
  <si>
    <t>RPU = Revised Pickup (repurposing with minor text edits)</t>
  </si>
  <si>
    <t>R = Revised (revisions to content data OR conversion from HTML to IRT)</t>
  </si>
  <si>
    <t>N = New (new content creation)</t>
  </si>
  <si>
    <t>Convert to Dataset</t>
  </si>
  <si>
    <t>Ch 11 Foundational 15</t>
  </si>
  <si>
    <t>FOR SUMMARY SHEET - DO NOT DELETE</t>
  </si>
  <si>
    <t>First column</t>
  </si>
  <si>
    <t>Problem Type</t>
  </si>
  <si>
    <t>Pickup</t>
  </si>
  <si>
    <t>Revised</t>
  </si>
  <si>
    <t>New</t>
  </si>
  <si>
    <t>Dataset info</t>
  </si>
  <si>
    <t>3A-6</t>
  </si>
  <si>
    <t>Static</t>
  </si>
  <si>
    <t>Algo</t>
  </si>
  <si>
    <t>S Only</t>
  </si>
  <si>
    <t>+ Both</t>
  </si>
  <si>
    <t>= All S</t>
  </si>
  <si>
    <t>Check</t>
  </si>
  <si>
    <t>Totals</t>
  </si>
  <si>
    <t>TOTALS</t>
  </si>
  <si>
    <t>Content Type</t>
  </si>
  <si>
    <t>Connect Counts</t>
  </si>
  <si>
    <t>Static Total</t>
  </si>
  <si>
    <t>Algo Total</t>
  </si>
  <si>
    <t>Not suitable</t>
  </si>
  <si>
    <t>Total Connect Count</t>
  </si>
  <si>
    <t>Revised PU</t>
  </si>
  <si>
    <t>Chapter Total</t>
  </si>
  <si>
    <t>Total Connect</t>
  </si>
  <si>
    <t>Simple</t>
  </si>
  <si>
    <t>New Datasets</t>
  </si>
  <si>
    <t>Medium</t>
  </si>
  <si>
    <t>Complex</t>
  </si>
  <si>
    <t>New static</t>
  </si>
  <si>
    <t>New algo</t>
  </si>
  <si>
    <t>Rev. static</t>
  </si>
  <si>
    <t>Rev. algo</t>
  </si>
  <si>
    <t>RPU</t>
  </si>
  <si>
    <t>PU</t>
  </si>
  <si>
    <t>All</t>
  </si>
  <si>
    <t>LW Classifications</t>
  </si>
  <si>
    <t>(included in LW class. above)</t>
  </si>
  <si>
    <t>Static Changes
(p, rpu, r, n)</t>
  </si>
  <si>
    <t>Algo Changes
(p, rpu, r, n)</t>
  </si>
  <si>
    <t>Edition Changes</t>
  </si>
  <si>
    <t>Static Changes</t>
  </si>
  <si>
    <t>Algo Changes</t>
  </si>
  <si>
    <t>40 min.</t>
  </si>
  <si>
    <t>1 Easy</t>
  </si>
  <si>
    <t>2 Medium</t>
  </si>
  <si>
    <t>3 Hard</t>
  </si>
  <si>
    <t>Level of Difficulty</t>
  </si>
  <si>
    <t>Section Break Info (if necessary)</t>
  </si>
  <si>
    <t>Quantity</t>
  </si>
  <si>
    <t>Amount</t>
  </si>
  <si>
    <t>Total</t>
  </si>
  <si>
    <t>New Content Creation</t>
  </si>
  <si>
    <t>Medium (Exercises)</t>
  </si>
  <si>
    <t xml:space="preserve">Static Questions </t>
  </si>
  <si>
    <t>Algo based on static</t>
  </si>
  <si>
    <t>Complex ‐ Problems / Cases</t>
  </si>
  <si>
    <t>Revising existing content</t>
  </si>
  <si>
    <t>Links to e‐book</t>
  </si>
  <si>
    <t>Dataset questions:</t>
  </si>
  <si>
    <t>Test Bank</t>
  </si>
  <si>
    <t>Load static EZ Test bank questions including adding a title for each question (without creating any algo questions)</t>
  </si>
  <si>
    <t>Repurposing with minor text edits</t>
  </si>
  <si>
    <t>Repurposing algo test bank questions from prior edition (includes renumbering)</t>
  </si>
  <si>
    <t>Repurposing current content, including minor text edits only to Algo versions based on Static text edits - no need to change Algo data</t>
  </si>
  <si>
    <t>Assignment Creation</t>
  </si>
  <si>
    <t>Pickup content</t>
  </si>
  <si>
    <t>Project Management Charges</t>
  </si>
  <si>
    <t>Updating categories, tags, question titles - no content edits on either Static and Algo question</t>
  </si>
  <si>
    <t>To create data for dataset questions and worksheet(s) within Excel if no dataset provided on NEW Content</t>
  </si>
  <si>
    <t>MHE Cost Estimate Summary from Problem Map (see reconciliation tab)</t>
  </si>
  <si>
    <t>Item # in new edition</t>
  </si>
  <si>
    <t>Item number in previous edition</t>
  </si>
  <si>
    <t>Changes to EOC from manuscript</t>
  </si>
  <si>
    <t>Topic (A Header)</t>
  </si>
  <si>
    <t>Pre-Built Assignment Question</t>
  </si>
  <si>
    <t>Connect specific instructions (if necessary)</t>
  </si>
  <si>
    <t>Total Questions</t>
  </si>
  <si>
    <t>SAMPLE</t>
  </si>
  <si>
    <t>E2-3</t>
  </si>
  <si>
    <t>E2-5</t>
  </si>
  <si>
    <t>E2-8</t>
  </si>
  <si>
    <t>E2-9</t>
  </si>
  <si>
    <t>E2-10</t>
  </si>
  <si>
    <t>E2-11</t>
  </si>
  <si>
    <t>E2-15</t>
  </si>
  <si>
    <t>E3-5</t>
  </si>
  <si>
    <t>E3-10</t>
  </si>
  <si>
    <t>E3-11</t>
  </si>
  <si>
    <t>E3-7</t>
  </si>
  <si>
    <t>E3-8</t>
  </si>
  <si>
    <t>E3-9</t>
  </si>
  <si>
    <t>E3-12</t>
  </si>
  <si>
    <t>E3-13</t>
  </si>
  <si>
    <t>E3-14</t>
  </si>
  <si>
    <t>E3-15</t>
  </si>
  <si>
    <t>E3-16</t>
  </si>
  <si>
    <t>E3-17</t>
  </si>
  <si>
    <t>E3-18</t>
  </si>
  <si>
    <t>E3-19</t>
  </si>
  <si>
    <t>E4-5</t>
  </si>
  <si>
    <t>E4-13</t>
  </si>
  <si>
    <t>E4-12</t>
  </si>
  <si>
    <t>E5-2</t>
  </si>
  <si>
    <t>E5-3</t>
  </si>
  <si>
    <t>E5-4</t>
  </si>
  <si>
    <t>E5-5</t>
  </si>
  <si>
    <t>E5-10</t>
  </si>
  <si>
    <t>E5-11</t>
  </si>
  <si>
    <t>E5-6</t>
  </si>
  <si>
    <t>E5-7</t>
  </si>
  <si>
    <t>E5-8</t>
  </si>
  <si>
    <t>E5-9</t>
  </si>
  <si>
    <t>E5-13</t>
  </si>
  <si>
    <t>E6-1</t>
  </si>
  <si>
    <t>E6-2</t>
  </si>
  <si>
    <t>E6-3</t>
  </si>
  <si>
    <t>E6-4</t>
  </si>
  <si>
    <t>E6-6</t>
  </si>
  <si>
    <t>E6-7</t>
  </si>
  <si>
    <t>E6-8</t>
  </si>
  <si>
    <t>E6-9</t>
  </si>
  <si>
    <t>E7-1</t>
  </si>
  <si>
    <t>E7-2</t>
  </si>
  <si>
    <t>E7-3</t>
  </si>
  <si>
    <t>E7-5</t>
  </si>
  <si>
    <t>E7-6</t>
  </si>
  <si>
    <t>E7-7</t>
  </si>
  <si>
    <t>E7-10</t>
  </si>
  <si>
    <t>E7-9</t>
  </si>
  <si>
    <t>E8-3</t>
  </si>
  <si>
    <t>E8-4</t>
  </si>
  <si>
    <t>E8-5</t>
  </si>
  <si>
    <t>E8-6</t>
  </si>
  <si>
    <t>E8-7</t>
  </si>
  <si>
    <t>E8-10</t>
  </si>
  <si>
    <t>E8-8</t>
  </si>
  <si>
    <t>E8-9</t>
  </si>
  <si>
    <t>E8-2</t>
  </si>
  <si>
    <t>E9-1</t>
  </si>
  <si>
    <t>E9-3</t>
  </si>
  <si>
    <t>E9-4</t>
  </si>
  <si>
    <t>E9-5</t>
  </si>
  <si>
    <t>E9-6</t>
  </si>
  <si>
    <t>E9-7</t>
  </si>
  <si>
    <t>E9-10</t>
  </si>
  <si>
    <t>E9-11</t>
  </si>
  <si>
    <t>E9-12</t>
  </si>
  <si>
    <t>E9-13</t>
  </si>
  <si>
    <t>E9-8</t>
  </si>
  <si>
    <t>E9-9</t>
  </si>
  <si>
    <t>E9-14</t>
  </si>
  <si>
    <t>E9-15</t>
  </si>
  <si>
    <t>E10-3</t>
  </si>
  <si>
    <t>E10-4</t>
  </si>
  <si>
    <t>E10-5</t>
  </si>
  <si>
    <t>E10-6</t>
  </si>
  <si>
    <t>E10-7</t>
  </si>
  <si>
    <t>E10-11</t>
  </si>
  <si>
    <t>E10-12</t>
  </si>
  <si>
    <t>E10-8</t>
  </si>
  <si>
    <t>E10-9</t>
  </si>
  <si>
    <t>E10-13</t>
  </si>
  <si>
    <t>E10-14</t>
  </si>
  <si>
    <t>E10-15</t>
  </si>
  <si>
    <t>E10-16</t>
  </si>
  <si>
    <t>E11-8</t>
  </si>
  <si>
    <t>E11-9</t>
  </si>
  <si>
    <t>E11-10</t>
  </si>
  <si>
    <t>E11-11</t>
  </si>
  <si>
    <t>E11-12</t>
  </si>
  <si>
    <t>E11-13</t>
  </si>
  <si>
    <t>E11-14</t>
  </si>
  <si>
    <t>E12-2</t>
  </si>
  <si>
    <t>E12-3</t>
  </si>
  <si>
    <t>E12-4</t>
  </si>
  <si>
    <t>E12-5</t>
  </si>
  <si>
    <t>E12-6</t>
  </si>
  <si>
    <t>E12-7</t>
  </si>
  <si>
    <t>E12-10</t>
  </si>
  <si>
    <t>E12-8</t>
  </si>
  <si>
    <t>E12-12</t>
  </si>
  <si>
    <t>% in 
Connect (Static / MS Count)</t>
  </si>
  <si>
    <t>* These questions are algo only questions - they are included in the manuscript, but in Connect are only included as algos</t>
  </si>
  <si>
    <t>% in Algo (Algo / Static)</t>
  </si>
  <si>
    <t>E2-12</t>
  </si>
  <si>
    <t>E2-13</t>
  </si>
  <si>
    <t>E2-16</t>
  </si>
  <si>
    <t>P2-12</t>
  </si>
  <si>
    <t>P2-13</t>
  </si>
  <si>
    <t>E4-3</t>
  </si>
  <si>
    <t>P4-2</t>
  </si>
  <si>
    <t>P5-3</t>
  </si>
  <si>
    <t>P8-4</t>
  </si>
  <si>
    <t>P9-6</t>
  </si>
  <si>
    <t>E11-7</t>
  </si>
  <si>
    <t>P11-5</t>
  </si>
  <si>
    <t>P11-10</t>
  </si>
  <si>
    <t>P12-5</t>
  </si>
  <si>
    <t>P12-9</t>
  </si>
  <si>
    <t>E14-5</t>
  </si>
  <si>
    <t>E14-16</t>
  </si>
  <si>
    <t>P14-3</t>
  </si>
  <si>
    <t>E16-13</t>
  </si>
  <si>
    <t>E16-15</t>
  </si>
  <si>
    <t>E16-18</t>
  </si>
  <si>
    <t>E17-2</t>
  </si>
  <si>
    <t>Guided Example</t>
  </si>
  <si>
    <t>01-02</t>
  </si>
  <si>
    <t>01-03</t>
  </si>
  <si>
    <t>02-01</t>
  </si>
  <si>
    <t>02-06</t>
  </si>
  <si>
    <t>02-07</t>
  </si>
  <si>
    <t>02-08</t>
  </si>
  <si>
    <t>Balance sheet classification</t>
  </si>
  <si>
    <t>03-04</t>
  </si>
  <si>
    <t>04-01</t>
  </si>
  <si>
    <t>04-05</t>
  </si>
  <si>
    <t>04-04</t>
  </si>
  <si>
    <t>05-02</t>
  </si>
  <si>
    <t>05-03</t>
  </si>
  <si>
    <t>05-04</t>
  </si>
  <si>
    <t>05-05</t>
  </si>
  <si>
    <t>05-06</t>
  </si>
  <si>
    <t>05-07</t>
  </si>
  <si>
    <t>06-01</t>
  </si>
  <si>
    <t>06-04</t>
  </si>
  <si>
    <t>06-03</t>
  </si>
  <si>
    <t>06-07</t>
  </si>
  <si>
    <t>07-01</t>
  </si>
  <si>
    <t>07-02</t>
  </si>
  <si>
    <t>07-03</t>
  </si>
  <si>
    <t>07-04</t>
  </si>
  <si>
    <t>07-05</t>
  </si>
  <si>
    <t>08-01</t>
  </si>
  <si>
    <t>08-02</t>
  </si>
  <si>
    <t>08-03</t>
  </si>
  <si>
    <t>08-04</t>
  </si>
  <si>
    <t>10-02</t>
  </si>
  <si>
    <t>10-04</t>
  </si>
  <si>
    <t>10-06</t>
  </si>
  <si>
    <t>Diversity</t>
  </si>
  <si>
    <t>Codification</t>
  </si>
  <si>
    <t>Financial Statements</t>
  </si>
  <si>
    <t>General Journal</t>
  </si>
  <si>
    <t>Multiple Choice</t>
  </si>
  <si>
    <t>Question Type</t>
  </si>
  <si>
    <t>Learning Objectives</t>
  </si>
  <si>
    <t>Topic</t>
  </si>
  <si>
    <t>01-05</t>
  </si>
  <si>
    <t xml:space="preserve">Ethics </t>
  </si>
  <si>
    <t xml:space="preserve">Technology </t>
  </si>
  <si>
    <t>16-20</t>
  </si>
  <si>
    <t xml:space="preserve">Diversity </t>
  </si>
  <si>
    <t>20-25</t>
  </si>
  <si>
    <t xml:space="preserve">Reflective Thinking </t>
  </si>
  <si>
    <t>25-30</t>
  </si>
  <si>
    <t>35-40</t>
  </si>
  <si>
    <t>40-45</t>
  </si>
  <si>
    <t>50-60</t>
  </si>
  <si>
    <t>New Dataset</t>
  </si>
  <si>
    <t>Simple (Brief Exercises, MC)</t>
  </si>
  <si>
    <t>To create data for dataset questions and worksheet(s) within Excel if no dataset provided on REVISED Content (convert to dataset, previously true algo)</t>
  </si>
  <si>
    <t>* this number comes from LW as far as I know - not sure where they get this amount from.</t>
  </si>
  <si>
    <t>Activity Type</t>
  </si>
  <si>
    <t>01-01</t>
  </si>
  <si>
    <t>Evaluate</t>
  </si>
  <si>
    <t>Create</t>
  </si>
  <si>
    <t>Learning Asset</t>
  </si>
  <si>
    <t>Est Time (minutes)</t>
  </si>
  <si>
    <t>Excel Template</t>
  </si>
  <si>
    <t>Star Problem</t>
  </si>
  <si>
    <t>2</t>
  </si>
  <si>
    <t>Question Title</t>
  </si>
  <si>
    <t>.</t>
  </si>
  <si>
    <t>03-02</t>
  </si>
  <si>
    <t>03-03</t>
  </si>
  <si>
    <t>03-06</t>
  </si>
  <si>
    <t>03-05</t>
  </si>
  <si>
    <t>Screenshots/ Comments</t>
  </si>
  <si>
    <t>Cost of goods sold</t>
  </si>
  <si>
    <t>NOTE ABOUT TOPICS: topics do not correlate directly to Learning Objectives</t>
  </si>
  <si>
    <t>AICPA</t>
  </si>
  <si>
    <t>BB Leveraging Technology</t>
  </si>
  <si>
    <t>BB Industry</t>
  </si>
  <si>
    <t>BB Critical Thinking</t>
  </si>
  <si>
    <t>FN Decision Making</t>
  </si>
  <si>
    <t>FN Reporting</t>
  </si>
  <si>
    <t>FN Leveraging Technology</t>
  </si>
  <si>
    <t>Assets</t>
  </si>
  <si>
    <t>Liabilities</t>
  </si>
  <si>
    <t>Item</t>
  </si>
  <si>
    <t>04-03</t>
  </si>
  <si>
    <t>Analytical Thinking</t>
  </si>
  <si>
    <t>Teamwork</t>
  </si>
  <si>
    <t>Knowledge Application</t>
  </si>
  <si>
    <t>BB Global</t>
  </si>
  <si>
    <t>BB Legal</t>
  </si>
  <si>
    <t>BB Marketing</t>
  </si>
  <si>
    <t>BB Resource Management</t>
  </si>
  <si>
    <t>FN Measurement</t>
  </si>
  <si>
    <t>FN Research</t>
  </si>
  <si>
    <t>FN Risk Analysis</t>
  </si>
  <si>
    <t>Income tax expense</t>
  </si>
  <si>
    <t>Retained earnings</t>
  </si>
  <si>
    <t>AICPA (BB)</t>
  </si>
  <si>
    <t>AICPA (FN)</t>
  </si>
  <si>
    <t>Previous Edition Pre-Built Assigned Count</t>
  </si>
  <si>
    <t>Previous Edition Static Assigned  Count</t>
  </si>
  <si>
    <t>Previous Edition Algo Assigned Count</t>
  </si>
  <si>
    <t>Previous Edition Total Question Count</t>
  </si>
  <si>
    <t>Notes</t>
  </si>
  <si>
    <t>Chapter 01</t>
  </si>
  <si>
    <t>P1-1</t>
  </si>
  <si>
    <t>P1-2</t>
  </si>
  <si>
    <t>PROBLEMS/DISCUSSION QUESTIONS</t>
  </si>
  <si>
    <t>P1-3</t>
  </si>
  <si>
    <t>P1-4</t>
  </si>
  <si>
    <t>P1-5</t>
  </si>
  <si>
    <t>P1-6</t>
  </si>
  <si>
    <t>P1-7</t>
  </si>
  <si>
    <t>P1-8</t>
  </si>
  <si>
    <t>P1-9</t>
  </si>
  <si>
    <t>P1-10</t>
  </si>
  <si>
    <t>P1-11</t>
  </si>
  <si>
    <t>P1-12</t>
  </si>
  <si>
    <t>P1-13</t>
  </si>
  <si>
    <t>P1-14</t>
  </si>
  <si>
    <t>P1-15</t>
  </si>
  <si>
    <t>P1-16</t>
  </si>
  <si>
    <t>P1-17</t>
  </si>
  <si>
    <t>s</t>
  </si>
  <si>
    <t>n</t>
  </si>
  <si>
    <t>CASES</t>
  </si>
  <si>
    <t>C1-1</t>
  </si>
  <si>
    <t>C1-2</t>
  </si>
  <si>
    <t>C1-3</t>
  </si>
  <si>
    <t>C1-4</t>
  </si>
  <si>
    <t>C1-5</t>
  </si>
  <si>
    <t>COLLABORATIVE LEARNING CASES</t>
  </si>
  <si>
    <t>Chapter 02</t>
  </si>
  <si>
    <t>EXERCISES</t>
  </si>
  <si>
    <t>E2-1</t>
  </si>
  <si>
    <t>E2-2</t>
  </si>
  <si>
    <t>E2-4</t>
  </si>
  <si>
    <t>E2-6</t>
  </si>
  <si>
    <t>E2-7</t>
  </si>
  <si>
    <t>02-04</t>
  </si>
  <si>
    <t>02-01; 02-03</t>
  </si>
  <si>
    <t>02-05; 02-06</t>
  </si>
  <si>
    <t>02-05, 02-10</t>
  </si>
  <si>
    <t>02-11</t>
  </si>
  <si>
    <t>P2-1</t>
  </si>
  <si>
    <t>P2-2</t>
  </si>
  <si>
    <t>02-13</t>
  </si>
  <si>
    <t>P2-3</t>
  </si>
  <si>
    <t>P2-4</t>
  </si>
  <si>
    <t>P2-5</t>
  </si>
  <si>
    <t>P2-6</t>
  </si>
  <si>
    <t>P2-7</t>
  </si>
  <si>
    <t>02-05: 02-06</t>
  </si>
  <si>
    <t>02-05: 02-06; 02-08</t>
  </si>
  <si>
    <t>P2-8</t>
  </si>
  <si>
    <t>P2-9</t>
  </si>
  <si>
    <t>02-12</t>
  </si>
  <si>
    <t>C2-1</t>
  </si>
  <si>
    <t>C2-2</t>
  </si>
  <si>
    <t>C2-3</t>
  </si>
  <si>
    <t>C2-4</t>
  </si>
  <si>
    <t>Chapter 03</t>
  </si>
  <si>
    <t>E3-1</t>
  </si>
  <si>
    <t>E3-2</t>
  </si>
  <si>
    <t>E3-3</t>
  </si>
  <si>
    <t>E3-4</t>
  </si>
  <si>
    <t>E3-6</t>
  </si>
  <si>
    <t>03-07</t>
  </si>
  <si>
    <t>03-03: 03-04</t>
  </si>
  <si>
    <t>E3-20</t>
  </si>
  <si>
    <t>E3-21</t>
  </si>
  <si>
    <t>E3-22</t>
  </si>
  <si>
    <t>P3-1</t>
  </si>
  <si>
    <t>03-04; 03-09</t>
  </si>
  <si>
    <t>P3-2</t>
  </si>
  <si>
    <t>P3-3</t>
  </si>
  <si>
    <t>P3-4</t>
  </si>
  <si>
    <t>03-02, 03-03; 03-04</t>
  </si>
  <si>
    <t>P3-5</t>
  </si>
  <si>
    <t>P3-6</t>
  </si>
  <si>
    <t>P3-7</t>
  </si>
  <si>
    <t>P3-8</t>
  </si>
  <si>
    <t>P3-9</t>
  </si>
  <si>
    <t>P3-10</t>
  </si>
  <si>
    <t>P3-11</t>
  </si>
  <si>
    <t>P3-12</t>
  </si>
  <si>
    <t>P3-13</t>
  </si>
  <si>
    <t>P3-14</t>
  </si>
  <si>
    <t>P3-15</t>
  </si>
  <si>
    <t>P3-16</t>
  </si>
  <si>
    <t>P3-17</t>
  </si>
  <si>
    <t>P3-18</t>
  </si>
  <si>
    <t>P3-19</t>
  </si>
  <si>
    <t>P3-20</t>
  </si>
  <si>
    <t>P3-21</t>
  </si>
  <si>
    <t>P3-22</t>
  </si>
  <si>
    <t>C3-1</t>
  </si>
  <si>
    <t>03-01</t>
  </si>
  <si>
    <t>C3-2</t>
  </si>
  <si>
    <t>C3-3</t>
  </si>
  <si>
    <t>C3-4</t>
  </si>
  <si>
    <t>Chapter 04</t>
  </si>
  <si>
    <t>E4-1</t>
  </si>
  <si>
    <t>E4-2</t>
  </si>
  <si>
    <t>E4-4</t>
  </si>
  <si>
    <t>E4-6</t>
  </si>
  <si>
    <t>E4-7</t>
  </si>
  <si>
    <t>E4-8</t>
  </si>
  <si>
    <t>E4-9</t>
  </si>
  <si>
    <t>E4-10</t>
  </si>
  <si>
    <t>04-05; 04-07; 04-08</t>
  </si>
  <si>
    <t>E4-11</t>
  </si>
  <si>
    <t>04-05; 04-08</t>
  </si>
  <si>
    <t>P4-1</t>
  </si>
  <si>
    <t>04-01; 04-05; 04-07</t>
  </si>
  <si>
    <t>P4-3</t>
  </si>
  <si>
    <t>P4-4</t>
  </si>
  <si>
    <t>P4-5</t>
  </si>
  <si>
    <t>04-02</t>
  </si>
  <si>
    <t>P4-6</t>
  </si>
  <si>
    <t>P4-7</t>
  </si>
  <si>
    <t>P4-8</t>
  </si>
  <si>
    <t>04-05; 04-06</t>
  </si>
  <si>
    <t>P4-9</t>
  </si>
  <si>
    <t>04-05; 04-06; 04-08</t>
  </si>
  <si>
    <t>P4-10</t>
  </si>
  <si>
    <t>P4-11</t>
  </si>
  <si>
    <t>C4-1</t>
  </si>
  <si>
    <t>C4-2</t>
  </si>
  <si>
    <t>C4-3</t>
  </si>
  <si>
    <t>C4-4</t>
  </si>
  <si>
    <t>C4-5</t>
  </si>
  <si>
    <t>Chapter 05</t>
  </si>
  <si>
    <t>E5-1</t>
  </si>
  <si>
    <t>E5-12</t>
  </si>
  <si>
    <t>05-01</t>
  </si>
  <si>
    <t>P5-1</t>
  </si>
  <si>
    <t>P5-2</t>
  </si>
  <si>
    <t>P5-4</t>
  </si>
  <si>
    <t>P5-5</t>
  </si>
  <si>
    <t>P5-6</t>
  </si>
  <si>
    <t>P5-7</t>
  </si>
  <si>
    <t>P5-8</t>
  </si>
  <si>
    <t>P5-9</t>
  </si>
  <si>
    <t>P5-10</t>
  </si>
  <si>
    <t>P5-11</t>
  </si>
  <si>
    <t>P5-12</t>
  </si>
  <si>
    <t>P5-13</t>
  </si>
  <si>
    <t>P5-14</t>
  </si>
  <si>
    <t>P5-15</t>
  </si>
  <si>
    <t>P5-16</t>
  </si>
  <si>
    <t>C5-1</t>
  </si>
  <si>
    <t>C5-2</t>
  </si>
  <si>
    <t>C5-3</t>
  </si>
  <si>
    <t>Chapter 06</t>
  </si>
  <si>
    <t>06-05</t>
  </si>
  <si>
    <t>P6-5</t>
  </si>
  <si>
    <t>P6-10</t>
  </si>
  <si>
    <t>Chapter 07</t>
  </si>
  <si>
    <t>E7-4</t>
  </si>
  <si>
    <t>E7-8</t>
  </si>
  <si>
    <t>P7-1</t>
  </si>
  <si>
    <t>P7-2</t>
  </si>
  <si>
    <t>P7-3</t>
  </si>
  <si>
    <t>P7-4</t>
  </si>
  <si>
    <t>P7-5</t>
  </si>
  <si>
    <t>P7-6</t>
  </si>
  <si>
    <t>P7-7</t>
  </si>
  <si>
    <t>P7-8</t>
  </si>
  <si>
    <t>P7-9</t>
  </si>
  <si>
    <t>P7-10</t>
  </si>
  <si>
    <t>C7-1</t>
  </si>
  <si>
    <t>C7-2</t>
  </si>
  <si>
    <t>E8-1</t>
  </si>
  <si>
    <t>08-05</t>
  </si>
  <si>
    <t>P8-1</t>
  </si>
  <si>
    <t>P8-2</t>
  </si>
  <si>
    <t>P8-3</t>
  </si>
  <si>
    <t>P8-5</t>
  </si>
  <si>
    <t>P8-6</t>
  </si>
  <si>
    <t>P8-7</t>
  </si>
  <si>
    <t>P8-8</t>
  </si>
  <si>
    <t>P8-9</t>
  </si>
  <si>
    <t>P8-10</t>
  </si>
  <si>
    <t>C8-1</t>
  </si>
  <si>
    <t>C8-2</t>
  </si>
  <si>
    <t>Chapter 09</t>
  </si>
  <si>
    <t>E9-2</t>
  </si>
  <si>
    <t>09-12</t>
  </si>
  <si>
    <t>E9-17</t>
  </si>
  <si>
    <t>P9-1</t>
  </si>
  <si>
    <t>P9-4</t>
  </si>
  <si>
    <t>P9-7</t>
  </si>
  <si>
    <t>P9-8</t>
  </si>
  <si>
    <t>P9-10</t>
  </si>
  <si>
    <t>P9-12</t>
  </si>
  <si>
    <t>P9-14</t>
  </si>
  <si>
    <t>P9-15</t>
  </si>
  <si>
    <t>P9-16</t>
  </si>
  <si>
    <t>09-05; 09-06; 09-07</t>
  </si>
  <si>
    <t>09-05; 09-08</t>
  </si>
  <si>
    <t>09-10</t>
  </si>
  <si>
    <t>09-10; 09-11</t>
  </si>
  <si>
    <t>P9-17</t>
  </si>
  <si>
    <t>C9-2</t>
  </si>
  <si>
    <t>C9-3</t>
  </si>
  <si>
    <t>C9-1</t>
  </si>
  <si>
    <t>09-11</t>
  </si>
  <si>
    <t>C9-4</t>
  </si>
  <si>
    <t>C9-5</t>
  </si>
  <si>
    <t>C9-6</t>
  </si>
  <si>
    <t>09-04; 09-07; 09-11</t>
  </si>
  <si>
    <t>09-05; 09-07</t>
  </si>
  <si>
    <t>E10-1</t>
  </si>
  <si>
    <t>E10-2</t>
  </si>
  <si>
    <t>E10-10</t>
  </si>
  <si>
    <t>E10-17</t>
  </si>
  <si>
    <t>E10-18</t>
  </si>
  <si>
    <t>E10-19</t>
  </si>
  <si>
    <t>P10-1</t>
  </si>
  <si>
    <t>P10-2</t>
  </si>
  <si>
    <t>P10-3</t>
  </si>
  <si>
    <t>P10-4</t>
  </si>
  <si>
    <t>P10-5</t>
  </si>
  <si>
    <t>P10-6</t>
  </si>
  <si>
    <t>P10-7</t>
  </si>
  <si>
    <t>P10-8</t>
  </si>
  <si>
    <t>P10-9</t>
  </si>
  <si>
    <t>P10-10</t>
  </si>
  <si>
    <t>P10-11</t>
  </si>
  <si>
    <t>P10-12</t>
  </si>
  <si>
    <t>P10-13</t>
  </si>
  <si>
    <t>10-05</t>
  </si>
  <si>
    <t>P10-14</t>
  </si>
  <si>
    <t>P10-15</t>
  </si>
  <si>
    <t>P10-16</t>
  </si>
  <si>
    <t>P10-17</t>
  </si>
  <si>
    <t>10-03</t>
  </si>
  <si>
    <t>P10-18</t>
  </si>
  <si>
    <t>P10-19</t>
  </si>
  <si>
    <t>P10-20</t>
  </si>
  <si>
    <t>10-01</t>
  </si>
  <si>
    <t>P10-21</t>
  </si>
  <si>
    <t>P10-22</t>
  </si>
  <si>
    <t>C10-1</t>
  </si>
  <si>
    <t>C10-2</t>
  </si>
  <si>
    <t>C10-3</t>
  </si>
  <si>
    <t>C10-4</t>
  </si>
  <si>
    <t>C10-5</t>
  </si>
  <si>
    <t>C10-6</t>
  </si>
  <si>
    <t>E11-1</t>
  </si>
  <si>
    <t>11-02</t>
  </si>
  <si>
    <t>E11-2</t>
  </si>
  <si>
    <t>E11-3</t>
  </si>
  <si>
    <t>E11-4</t>
  </si>
  <si>
    <t>E11-5</t>
  </si>
  <si>
    <t>E11-6</t>
  </si>
  <si>
    <t>11-04</t>
  </si>
  <si>
    <t>11-09</t>
  </si>
  <si>
    <t>11-03</t>
  </si>
  <si>
    <t>11-05</t>
  </si>
  <si>
    <t>11-08</t>
  </si>
  <si>
    <t>P11-1</t>
  </si>
  <si>
    <t>P11-2</t>
  </si>
  <si>
    <t>P11-3</t>
  </si>
  <si>
    <t>P11-4</t>
  </si>
  <si>
    <t>P11-6</t>
  </si>
  <si>
    <t>P11-7</t>
  </si>
  <si>
    <t>P11-8</t>
  </si>
  <si>
    <t>P11-9</t>
  </si>
  <si>
    <t>11-07</t>
  </si>
  <si>
    <t>11-07; 11-08</t>
  </si>
  <si>
    <t>P11-11</t>
  </si>
  <si>
    <t>P11-12</t>
  </si>
  <si>
    <t>P11-13</t>
  </si>
  <si>
    <t>P11-14</t>
  </si>
  <si>
    <t>P11-15</t>
  </si>
  <si>
    <t>P11-16</t>
  </si>
  <si>
    <t>P11-17</t>
  </si>
  <si>
    <t>P11-18</t>
  </si>
  <si>
    <t>P11-19</t>
  </si>
  <si>
    <t>P11-20</t>
  </si>
  <si>
    <t>P11-21</t>
  </si>
  <si>
    <t>P11-22</t>
  </si>
  <si>
    <t>P11-23</t>
  </si>
  <si>
    <t>P11-24</t>
  </si>
  <si>
    <t>P11-26</t>
  </si>
  <si>
    <t>C11-1</t>
  </si>
  <si>
    <t>11-01; 11-02</t>
  </si>
  <si>
    <t>C11-2</t>
  </si>
  <si>
    <t>11-01; 11-06</t>
  </si>
  <si>
    <t>C11-3</t>
  </si>
  <si>
    <t>C11-4</t>
  </si>
  <si>
    <t>C11-5</t>
  </si>
  <si>
    <t>E12-1</t>
  </si>
  <si>
    <t>E12-11</t>
  </si>
  <si>
    <t>12-07; 12-08</t>
  </si>
  <si>
    <t>P12-6</t>
  </si>
  <si>
    <t>P12-7</t>
  </si>
  <si>
    <t>P12-8</t>
  </si>
  <si>
    <t>P12-11</t>
  </si>
  <si>
    <t>P12-12</t>
  </si>
  <si>
    <t>12-02; 12-03; 12-05</t>
  </si>
  <si>
    <t>P12-17</t>
  </si>
  <si>
    <t>12-10; 12-11</t>
  </si>
  <si>
    <t>C12-1</t>
  </si>
  <si>
    <t>C12-2</t>
  </si>
  <si>
    <t>12-02; 12-05; 12-10; 12-11</t>
  </si>
  <si>
    <t>C12-3</t>
  </si>
  <si>
    <t>C12-4</t>
  </si>
  <si>
    <t>12-02; 12-05; 12-11</t>
  </si>
  <si>
    <t>E13-3</t>
  </si>
  <si>
    <t>E13-4</t>
  </si>
  <si>
    <t>E13-5</t>
  </si>
  <si>
    <t>E13-6</t>
  </si>
  <si>
    <t>E13-7</t>
  </si>
  <si>
    <t>E13-8</t>
  </si>
  <si>
    <t>E13-9</t>
  </si>
  <si>
    <t>E13-11</t>
  </si>
  <si>
    <t>E13-12</t>
  </si>
  <si>
    <t>E13-13</t>
  </si>
  <si>
    <t>E13-14</t>
  </si>
  <si>
    <t>E13-16</t>
  </si>
  <si>
    <t>E13-17</t>
  </si>
  <si>
    <t>E13-18</t>
  </si>
  <si>
    <t>P13-1</t>
  </si>
  <si>
    <t>P13-2</t>
  </si>
  <si>
    <t>P13-3</t>
  </si>
  <si>
    <t>P13-4</t>
  </si>
  <si>
    <t>P13-5</t>
  </si>
  <si>
    <t>P13-6</t>
  </si>
  <si>
    <t>P13-10</t>
  </si>
  <si>
    <t>P13-11</t>
  </si>
  <si>
    <t>E14-1</t>
  </si>
  <si>
    <t>E14-3</t>
  </si>
  <si>
    <t>E14-4</t>
  </si>
  <si>
    <t>E14-6</t>
  </si>
  <si>
    <t>E14-7</t>
  </si>
  <si>
    <t>E14-8</t>
  </si>
  <si>
    <t>E14-9</t>
  </si>
  <si>
    <t>E14-10</t>
  </si>
  <si>
    <t>E14-11</t>
  </si>
  <si>
    <t>E14-12</t>
  </si>
  <si>
    <t>E14-13</t>
  </si>
  <si>
    <t>E14-14</t>
  </si>
  <si>
    <t>14-03</t>
  </si>
  <si>
    <t>E14-15</t>
  </si>
  <si>
    <t>P14-1</t>
  </si>
  <si>
    <t>P14-2</t>
  </si>
  <si>
    <t>P14-4</t>
  </si>
  <si>
    <t>P14-5</t>
  </si>
  <si>
    <t>P14-7</t>
  </si>
  <si>
    <t>P14-8</t>
  </si>
  <si>
    <t>P14-9</t>
  </si>
  <si>
    <t>C14-4</t>
  </si>
  <si>
    <t>14-09</t>
  </si>
  <si>
    <t>E15-1</t>
  </si>
  <si>
    <t>E15-2</t>
  </si>
  <si>
    <t>15-01; 15-03; 15-06; 15-07</t>
  </si>
  <si>
    <t>15-05</t>
  </si>
  <si>
    <t>15-03</t>
  </si>
  <si>
    <t>E15-3</t>
  </si>
  <si>
    <t>E15-4</t>
  </si>
  <si>
    <t>E15-5</t>
  </si>
  <si>
    <t>E15-6</t>
  </si>
  <si>
    <t>E15-7</t>
  </si>
  <si>
    <t>E15-8</t>
  </si>
  <si>
    <t>E15-9</t>
  </si>
  <si>
    <t>15-04</t>
  </si>
  <si>
    <t>E15-10</t>
  </si>
  <si>
    <t>E15-11</t>
  </si>
  <si>
    <t>E15-12</t>
  </si>
  <si>
    <t>E15-13</t>
  </si>
  <si>
    <t>E15-14</t>
  </si>
  <si>
    <t>E15-15</t>
  </si>
  <si>
    <t>15-06</t>
  </si>
  <si>
    <t>E15-16</t>
  </si>
  <si>
    <t>P15-1</t>
  </si>
  <si>
    <t>P15-2</t>
  </si>
  <si>
    <t>15-02</t>
  </si>
  <si>
    <t>P15-3</t>
  </si>
  <si>
    <t>P15-4</t>
  </si>
  <si>
    <t>P15-6</t>
  </si>
  <si>
    <t>P15-7</t>
  </si>
  <si>
    <t>P15-8</t>
  </si>
  <si>
    <t>P15-9</t>
  </si>
  <si>
    <t>P15-10</t>
  </si>
  <si>
    <t>C16-1</t>
  </si>
  <si>
    <t>C16-2</t>
  </si>
  <si>
    <t>C15-1</t>
  </si>
  <si>
    <t>C15-2</t>
  </si>
  <si>
    <t>C15-3</t>
  </si>
  <si>
    <t>COLLABORATIVE LEARNING CASE</t>
  </si>
  <si>
    <t>15-03; 15-08</t>
  </si>
  <si>
    <t>Chapter 16</t>
  </si>
  <si>
    <t>E16-2</t>
  </si>
  <si>
    <t>E16-3</t>
  </si>
  <si>
    <t>E16-4</t>
  </si>
  <si>
    <t>E16-5</t>
  </si>
  <si>
    <t>E16-6</t>
  </si>
  <si>
    <t>E16-7</t>
  </si>
  <si>
    <t>E16-8</t>
  </si>
  <si>
    <t>E16-9</t>
  </si>
  <si>
    <t>E16-10</t>
  </si>
  <si>
    <t>E16-11</t>
  </si>
  <si>
    <t>E16-12</t>
  </si>
  <si>
    <t>E16-14</t>
  </si>
  <si>
    <t>E16-16</t>
  </si>
  <si>
    <t>E16-19</t>
  </si>
  <si>
    <t>E16-20</t>
  </si>
  <si>
    <t>E16-21</t>
  </si>
  <si>
    <t>P16-1</t>
  </si>
  <si>
    <t>P16-2</t>
  </si>
  <si>
    <t>P16-3</t>
  </si>
  <si>
    <t>P16-4</t>
  </si>
  <si>
    <t>P16-5</t>
  </si>
  <si>
    <t>P16-6</t>
  </si>
  <si>
    <t>P16-7</t>
  </si>
  <si>
    <t>P16-8</t>
  </si>
  <si>
    <t>P16-9</t>
  </si>
  <si>
    <t>P16-10</t>
  </si>
  <si>
    <t>P16-11</t>
  </si>
  <si>
    <t>P16-12</t>
  </si>
  <si>
    <t>P16-13</t>
  </si>
  <si>
    <t>P16-14</t>
  </si>
  <si>
    <t>C16-3</t>
  </si>
  <si>
    <t>Chapter 17</t>
  </si>
  <si>
    <t>E17-1</t>
  </si>
  <si>
    <t>17-02; 17-03</t>
  </si>
  <si>
    <t>E17-3</t>
  </si>
  <si>
    <t>E17-4</t>
  </si>
  <si>
    <t>E17-5</t>
  </si>
  <si>
    <t>E17-6</t>
  </si>
  <si>
    <t>E17-7</t>
  </si>
  <si>
    <t>E17-9</t>
  </si>
  <si>
    <t>E17-10</t>
  </si>
  <si>
    <t>E17-11</t>
  </si>
  <si>
    <t>17-02</t>
  </si>
  <si>
    <t>17-04</t>
  </si>
  <si>
    <t>17-01; 17-04</t>
  </si>
  <si>
    <t>P17-1</t>
  </si>
  <si>
    <t>P17-2</t>
  </si>
  <si>
    <t>P17-3</t>
  </si>
  <si>
    <t>P17-4</t>
  </si>
  <si>
    <t>P17-5</t>
  </si>
  <si>
    <t>P17-6</t>
  </si>
  <si>
    <t>P17-7</t>
  </si>
  <si>
    <t>P17-8</t>
  </si>
  <si>
    <t>P17-9</t>
  </si>
  <si>
    <t>17-01; 17-02; 17-04</t>
  </si>
  <si>
    <t>17-01; 17-02; 17-03; 17-04</t>
  </si>
  <si>
    <t>C17-1</t>
  </si>
  <si>
    <t>C17-2</t>
  </si>
  <si>
    <t>17-07</t>
  </si>
  <si>
    <t>17-06</t>
  </si>
  <si>
    <t>C17-3</t>
  </si>
  <si>
    <t>C17-4</t>
  </si>
  <si>
    <t>01-04</t>
  </si>
  <si>
    <t>01-06</t>
  </si>
  <si>
    <t>Problems/Discussion Questions</t>
  </si>
  <si>
    <t>Collaborative Learning Cases</t>
  </si>
  <si>
    <t>Problems/Disc. Questions</t>
  </si>
  <si>
    <t>Collab. Learning Cases</t>
  </si>
  <si>
    <t>Connect</t>
  </si>
  <si>
    <t>A Only</t>
  </si>
  <si>
    <t>= All A</t>
  </si>
  <si>
    <t>S T A T I C</t>
  </si>
  <si>
    <t>A L G O R I T H M I C</t>
  </si>
  <si>
    <t>IRT Changes</t>
  </si>
  <si>
    <t>Section Break Count</t>
  </si>
  <si>
    <t>p</t>
  </si>
  <si>
    <t>rpu</t>
  </si>
  <si>
    <t>r</t>
  </si>
  <si>
    <t>Static Check</t>
  </si>
  <si>
    <t>Algo Check</t>
  </si>
  <si>
    <r>
      <rPr>
        <b/>
        <u/>
        <sz val="10"/>
        <rFont val="Arial"/>
        <family val="2"/>
      </rPr>
      <t>Note:</t>
    </r>
    <r>
      <rPr>
        <b/>
        <sz val="10"/>
        <rFont val="Arial"/>
        <family val="2"/>
      </rPr>
      <t xml:space="preserve">  </t>
    </r>
    <r>
      <rPr>
        <sz val="10"/>
        <rFont val="Arial"/>
        <family val="2"/>
      </rPr>
      <t>The Topic (A-Header) should be a tagging requirement since it will be used for data analytics.  This is different than the question title.  Question titles should only be included as such and NOT as a tag and will NOT replace the Topic tag.</t>
    </r>
  </si>
  <si>
    <t>This title is new for Connect.  Content is Static only.</t>
  </si>
  <si>
    <t>7e</t>
  </si>
  <si>
    <t>N/A</t>
  </si>
  <si>
    <t>Financial Reporting and Analysis</t>
  </si>
  <si>
    <t>Revsine, Collins, Johnson, Mittelstaedt, Soffer</t>
  </si>
  <si>
    <t>Edition changes key based on SPi rate sheet:</t>
  </si>
  <si>
    <t>3</t>
  </si>
  <si>
    <t>4</t>
  </si>
  <si>
    <t>5</t>
  </si>
  <si>
    <t>6</t>
  </si>
  <si>
    <t>7</t>
  </si>
  <si>
    <t>8</t>
  </si>
  <si>
    <t>Worksheet</t>
  </si>
  <si>
    <t>Check All That Apply</t>
  </si>
  <si>
    <t>CLC1-6</t>
  </si>
  <si>
    <t>CLC15-4</t>
  </si>
  <si>
    <t>Single-input worksheet</t>
  </si>
  <si>
    <t>Matching</t>
  </si>
  <si>
    <t>Ensure that the first dropdown column contains the four items listed in the problem statement and the second has the three options listed in the sentence beginning with "(2) indicate whether…"</t>
  </si>
  <si>
    <t>Single-input worksheet with a dropdown to select loss or profit.</t>
  </si>
  <si>
    <t>Matching worksheet - refer to SM for design.</t>
  </si>
  <si>
    <t>Accrued tax liability</t>
  </si>
  <si>
    <t>Inventory</t>
  </si>
  <si>
    <t>Unearned revenue</t>
  </si>
  <si>
    <t>Depreciation expense</t>
  </si>
  <si>
    <t>Interest expense</t>
  </si>
  <si>
    <t>Accumulated depreciation</t>
  </si>
  <si>
    <t>Equipment</t>
  </si>
  <si>
    <t>Prepaid insurance</t>
  </si>
  <si>
    <t>Capital stock</t>
  </si>
  <si>
    <t>Prepaid rent</t>
  </si>
  <si>
    <t>Salaries expense</t>
  </si>
  <si>
    <t>Advances from customer</t>
  </si>
  <si>
    <t>Salaries payable</t>
  </si>
  <si>
    <t>Accounts payable</t>
  </si>
  <si>
    <t>Allowance for doubtful accounts</t>
  </si>
  <si>
    <t>Common stock</t>
  </si>
  <si>
    <t>Cash</t>
  </si>
  <si>
    <t>Utilities expense</t>
  </si>
  <si>
    <t>Accounts receivable</t>
  </si>
  <si>
    <t>Sales revenue</t>
  </si>
  <si>
    <t>Rent expense</t>
  </si>
  <si>
    <t>Wages expense</t>
  </si>
  <si>
    <t>Notes payable</t>
  </si>
  <si>
    <t>Interest payable</t>
  </si>
  <si>
    <t>Wages payable</t>
  </si>
  <si>
    <t>Vehicle</t>
  </si>
  <si>
    <t>Vehicle expense</t>
  </si>
  <si>
    <t>Exercise 2-10</t>
  </si>
  <si>
    <t>Exercise 2-12</t>
  </si>
  <si>
    <t>Exercise 2-14</t>
  </si>
  <si>
    <t>Exercise 2-5</t>
  </si>
  <si>
    <t>No journal entry required</t>
  </si>
  <si>
    <t>Income tax payable</t>
  </si>
  <si>
    <t>Marketing, administrative, and other expenses</t>
  </si>
  <si>
    <t>Restructuring charges</t>
  </si>
  <si>
    <t>Provision for income taxes</t>
  </si>
  <si>
    <t>Build an income statement consistent with our style specs and following the SM.  Use COA for applicable cells only.</t>
  </si>
  <si>
    <t>Build an income statement consistent with our style specs and following the SM.  There should be one column for 2017 and another for 2016.  Use COA for applicable cells only.</t>
  </si>
  <si>
    <t>Net Income</t>
  </si>
  <si>
    <t>OS</t>
  </si>
  <si>
    <t>NE</t>
  </si>
  <si>
    <t>Supplies inventory</t>
  </si>
  <si>
    <t>Exercise 2-11</t>
  </si>
  <si>
    <t>Gasoline expense</t>
  </si>
  <si>
    <t>Graded cells under the "Item" column should use the COA for this chapter.</t>
  </si>
  <si>
    <t>Graded cells for the first column in the Assets, Liabilities, and Net Income columns should be numerical</t>
  </si>
  <si>
    <t>Graded cells for the first column in the Assets, Liabilities, and Net Income columns should include only OS, US, and NE</t>
  </si>
  <si>
    <t>Screenshot</t>
  </si>
  <si>
    <t>Use the COA for this chapter and develop JE descriptions as appropriate.  Req. 2 is not appropriate for Connect.</t>
  </si>
  <si>
    <t>not suitable</t>
  </si>
  <si>
    <t>Problem 2-1</t>
  </si>
  <si>
    <t>Build table like the text presentation, with blanks for missing items.</t>
  </si>
  <si>
    <t>3 input cells.</t>
  </si>
  <si>
    <t>Multi tab with 4 tabs (Scenario 3).  Use COA for this chapter, but for applicable cells only for the Financial Statements.</t>
  </si>
  <si>
    <t>Multi tab with 3 tabs (Scenario 3).  Use COA for this chapter, but for applicable cells only for the Financial Statements.</t>
  </si>
  <si>
    <r>
      <t>Multi tab with 4 tabs (Scenario 2).  Use COA for this chapter, but for applicable cells only for the Financial Statements.  For the hint, rephrase it as follows: (</t>
    </r>
    <r>
      <rPr>
        <i/>
        <sz val="9"/>
        <rFont val="Arial"/>
        <family val="2"/>
      </rPr>
      <t>Hint:</t>
    </r>
    <r>
      <rPr>
        <sz val="9"/>
        <rFont val="Arial"/>
        <family val="2"/>
      </rPr>
      <t xml:space="preserve"> You may want to consider using T-accounts in your offline calculations to classify and accumulate the preceding transactions before preparing the statements.)</t>
    </r>
  </si>
  <si>
    <t>Problem 2-6</t>
  </si>
  <si>
    <t>Problem 2-14</t>
  </si>
  <si>
    <r>
      <t xml:space="preserve">Provide in red </t>
    </r>
    <r>
      <rPr>
        <b/>
        <sz val="10"/>
        <color rgb="FFFF0000"/>
        <rFont val="Arial"/>
        <family val="2"/>
      </rPr>
      <t>(If there is no effect for a particular item in the Assets, Liabilities, or Net Income columns, select "NE".)</t>
    </r>
    <r>
      <rPr>
        <sz val="10"/>
        <rFont val="Arial"/>
        <family val="2"/>
      </rPr>
      <t xml:space="preserve"> and grade the numercial cells with 0 or blank.</t>
    </r>
  </si>
  <si>
    <t>For the Accounts to be adjusted section ONLY (the rest of the table should be built to match the SM/Text)</t>
  </si>
  <si>
    <t>Accounts to be adjusted</t>
  </si>
  <si>
    <t>Dr. Account</t>
  </si>
  <si>
    <t>Cr. Account</t>
  </si>
  <si>
    <t>Use the COA for this chapter and develop JE descriptions as appropriate.</t>
  </si>
  <si>
    <t>Counterbalancing error</t>
  </si>
  <si>
    <t>Instruct students that counterbalancing error should be selected if there is one, and No correction needed if there is none needed for that type of error and place it in the "Dr. Account" column only.</t>
  </si>
  <si>
    <t>Chapter 2 COA</t>
  </si>
  <si>
    <t>Chapter 3 COA</t>
  </si>
  <si>
    <t>Exercise 3-6</t>
  </si>
  <si>
    <t>Customer deposits</t>
  </si>
  <si>
    <t>Revenue - forfeited deposit</t>
  </si>
  <si>
    <t>(Placeholder - DO NOT ADD)</t>
  </si>
  <si>
    <t>Warranty expense</t>
  </si>
  <si>
    <t>Warranty liability</t>
  </si>
  <si>
    <t>Deferred revenue</t>
  </si>
  <si>
    <t>Deferred revenue - extended warranty</t>
  </si>
  <si>
    <t>Exercise 3-7</t>
  </si>
  <si>
    <t>All 3 requirements should be in one GJ carousel.  Use the COA for this chapter and develop JE descriptions as appropriate.</t>
  </si>
  <si>
    <t>Use multi tab setup for both requirements.  Use the COA for this chapter and develop JE descriptions as appropriate.</t>
  </si>
  <si>
    <t>Both requirements should be in one GJ carousel.  Use the COA for this chapter and develop JE descriptions as appropriate.</t>
  </si>
  <si>
    <r>
      <t xml:space="preserve">Matching worksheet.  Dropdown choices should be "Point in time" or "Over time".  </t>
    </r>
    <r>
      <rPr>
        <b/>
        <sz val="9"/>
        <rFont val="Arial"/>
        <family val="2"/>
      </rPr>
      <t>Do we want these types of questions?  If yes, consider adding them for some of the exercises above.</t>
    </r>
  </si>
  <si>
    <t>Single input worksheet</t>
  </si>
  <si>
    <t>Input worksheet with an input for 2019 and 2020</t>
  </si>
  <si>
    <t>Both requirements should be in one IRT table (Scenario 4)</t>
  </si>
  <si>
    <t>Two requirements - Requirement 1, three journal entries (use COA and develop descriptions).  The requirement statement for Req 1 should be "Complete the required journal entries for the gift certificate activity."  Requirement 2, single input worksheet.  Use multi tab (Scenario 4).</t>
  </si>
  <si>
    <t>Both requirements should be in one IRT table (Scenario 4).  Requirement 1 should be an IRT dropdown row to select yes or no.</t>
  </si>
  <si>
    <t>Exercise 3-17</t>
  </si>
  <si>
    <t>Exercise 3-10</t>
  </si>
  <si>
    <t>For the worksheet, have input cells with "Bicycle sale" and "Bicycle tune-ups" hardcoded to the left.</t>
  </si>
  <si>
    <t>Liability for gift certificates</t>
  </si>
  <si>
    <t>Breakage revenue</t>
  </si>
  <si>
    <t>Requirement 3 is not applicable for Connect.  Both Requirements 1 and 2 should be in one IRT table (Scenario 4)</t>
  </si>
  <si>
    <t>Billings on contract</t>
  </si>
  <si>
    <t>Construction in progress</t>
  </si>
  <si>
    <t>Construction expense</t>
  </si>
  <si>
    <t>Construction revenue</t>
  </si>
  <si>
    <t>Problem 3-3</t>
  </si>
  <si>
    <t>All Requirements should be in one IRT table (Scenario 4).  Requirements 1 and 3 are IRT dropdown type rows with Requirement 2 being input cells.  The dropdown for Req. 1 should be Yes or No with the one for Req. 3 being "when control of goods has transferred" and "over time".</t>
  </si>
  <si>
    <t>Both Requirements 1 and 2 should be in one IRT table (Scenario 4)</t>
  </si>
  <si>
    <t>All Requirements should be in one IRT table (Scenario 4)</t>
  </si>
  <si>
    <t>All requirements should be in one GJ carousel.  Use the COA for this chapter and develop JE descriptions as appropriate.</t>
  </si>
  <si>
    <t>Note receivable</t>
  </si>
  <si>
    <t>Interest revenue</t>
  </si>
  <si>
    <t>Build an income statement consistent with our style specs and following the SM.  Hardcode the accounts in the left-hand column but include Sellers fees.  Requirement 2 is not applicable for Connect.</t>
  </si>
  <si>
    <t xml:space="preserve">Inventory </t>
  </si>
  <si>
    <t>Inventory recovery asset</t>
  </si>
  <si>
    <t>Refund liability</t>
  </si>
  <si>
    <t>Requirement 2.</t>
  </si>
  <si>
    <t>Determine whether Sapra has one performance obligation or two.  If there are two performance obligations, allocate</t>
  </si>
  <si>
    <t>How many performance obligations does Sapra have?</t>
  </si>
  <si>
    <t>Dropdown should have 1 and 2 as possible options</t>
  </si>
  <si>
    <t>Allocation for obligation 1</t>
  </si>
  <si>
    <t>Allocation for obligation 2</t>
  </si>
  <si>
    <r>
      <t xml:space="preserve">the transaction price between the two performance obligations. </t>
    </r>
    <r>
      <rPr>
        <b/>
        <sz val="10"/>
        <color rgb="FFFF0000"/>
        <rFont val="Arial"/>
        <family val="2"/>
      </rPr>
      <t>(If there is only one obligation, do not input any amounts</t>
    </r>
  </si>
  <si>
    <t>for allocation.  Round your answers to the nearest whole dollar.)</t>
  </si>
  <si>
    <t>Shuffle group and a tolerance of +/- 1</t>
  </si>
  <si>
    <t>All Requirements should be in one IRT table (Scenario 4).  For requirement 2, build the part of the table to be similar to the example from the screenshot.  Requirement 3  should be a yes/no IRT dropdown row.</t>
  </si>
  <si>
    <t>All Requirements should be in one IRT table (Scenario 4).  Each graded cell should have a dropdown for Yes and No, and the cells to the left should have this hardcoded - "Can Gallemore recognize sales revenue under scenario 1/2/3?"</t>
  </si>
  <si>
    <t>Problem 3-14</t>
  </si>
  <si>
    <t>All Requirements should be in one IRT table (Scenario 4).</t>
  </si>
  <si>
    <t>Gift card liability</t>
  </si>
  <si>
    <t>Problem 3-16</t>
  </si>
  <si>
    <t>Liability for free rooms</t>
  </si>
  <si>
    <t>Input worksheet for the three years.</t>
  </si>
  <si>
    <t>X</t>
  </si>
  <si>
    <t>(Any exceptions for specific questions can be found in the columns to the right.  Accounts to not include for a question are noted by an X.  If no exceptions, use the entire list.  For requirements involving financial statements, do not include "No journal entry required".  The placeholders in the column below are meant for specific accounts that should only be included in certain questions - see the notes in the question heading for detail.)</t>
  </si>
  <si>
    <t>Cash, payables, materials, etc.</t>
  </si>
  <si>
    <t>Learning Objective 01–01: Understand why financial statements are valuable sources of information about companies.</t>
  </si>
  <si>
    <t>Learning Objective 01–02: Understand how financial reporting addresses the information demands of current or potential stakeholders allocating resources and monitoring manager activities.</t>
  </si>
  <si>
    <t>Learning Objective 01–03: Understand how the supply of financial information is influenced by the costs of producing and disseminating it and by the benefits it provides.</t>
  </si>
  <si>
    <t>Learning Objective 01–04 Understand how accounting rules are established, and why management can shape the financial information communicated to outsiders and still be within those rules.</t>
  </si>
  <si>
    <t>Fundamental Concepts of Financial Reporting</t>
  </si>
  <si>
    <t>Learning Objective 02–05: Understand the format and classifications for a multiple-step income statement and how the statement format is designed to differentiate earnings components that are more sustainable from those that are more transitory.</t>
  </si>
  <si>
    <t>Learning Objective 02–04: Understand the difference between traceable and period costs.</t>
  </si>
  <si>
    <t>Learning Objective 02–03: Understand the matching principle and how it is applied to recognize expenses under accrual accounting.</t>
  </si>
  <si>
    <t>Learning Objective 02–02: Understand the general concept behind revenue recognition under accrual accounting.</t>
  </si>
  <si>
    <t>Learning Objective 02–01: Understand the distinction between cash-basis versus accrual income and why accrual-basis income generally is a better measure of operating performance.</t>
  </si>
  <si>
    <t>Learning Objective 02–06: Understand the presentation of discontinued operations and unusual or infrequently occurring items.</t>
  </si>
  <si>
    <t>Learning Objective 03-01: Understand the five-step revenue recognition model under the newly issued standard.</t>
  </si>
  <si>
    <t>Learning Objective 03-02: Understand what constitutes a contract and a performance obligation.</t>
  </si>
  <si>
    <t>Learning Objective 03-03: Understand how transaction prices are determined and allocated among performance obligations.</t>
  </si>
  <si>
    <t>Learning Objective 03-04: Understand how revenue is recognized at a point in time or over time.</t>
  </si>
  <si>
    <t>Learning Objective 03-05: Understand how to determine whether the firm is a principal or an agent, and the accounting implications of the determination.</t>
  </si>
  <si>
    <t>Learning Objective 03-06: Understand how to account for contract acquisition and fulfillment costs.</t>
  </si>
  <si>
    <t>Learning Objective 03-07: Understand how to account for contract modifications.</t>
  </si>
  <si>
    <t>Learning Objective 03-08: Understand how firms will transition to the new standard.</t>
  </si>
  <si>
    <t>Exercise 4-2</t>
  </si>
  <si>
    <t>Factory supplies</t>
  </si>
  <si>
    <t>Land</t>
  </si>
  <si>
    <t>Patents</t>
  </si>
  <si>
    <t>Goodwill</t>
  </si>
  <si>
    <t>Returnable containers</t>
  </si>
  <si>
    <t>Bonds payable</t>
  </si>
  <si>
    <t>Discount on bonds payable</t>
  </si>
  <si>
    <t>Liability for contingencies</t>
  </si>
  <si>
    <t>Additional paid-in capital</t>
  </si>
  <si>
    <t>Build a balance sheet consistent with our style specs and following the SM.  Use COA for applicable cells only.</t>
  </si>
  <si>
    <r>
      <t>Build a worksheet with dropdown cells for the accounts shown on the Balance Sheet.  Ensure to include several distractor rows.  Since we cannot include the explanation piece, please make the problem statement read "</t>
    </r>
    <r>
      <rPr>
        <b/>
        <sz val="9"/>
        <rFont val="Arial"/>
        <family val="2"/>
      </rPr>
      <t>Identify the accounts that most likely would require further disclosure in the notes to the financial statements before the statement can be included as part of the annual report for presentation to its stockholders</t>
    </r>
    <r>
      <rPr>
        <sz val="9"/>
        <rFont val="Arial"/>
        <family val="2"/>
      </rPr>
      <t xml:space="preserve">."  </t>
    </r>
    <r>
      <rPr>
        <b/>
        <sz val="9"/>
        <rFont val="Arial"/>
        <family val="2"/>
      </rPr>
      <t>Is this too subjective to include/is it missing the point if we don't include the explanation piece.</t>
    </r>
  </si>
  <si>
    <t>Build a balance sheet consistent with our style specs and following the SM.  Use the accounts shown in the problem statement rather than the COA.</t>
  </si>
  <si>
    <t>Accumulated depreciation - buildings</t>
  </si>
  <si>
    <t>Accumulated depreciation - machinery and equipment</t>
  </si>
  <si>
    <t>Trademarks</t>
  </si>
  <si>
    <t>Prepaid expenses</t>
  </si>
  <si>
    <t>Income taxes payable</t>
  </si>
  <si>
    <t>Deferred tax liability</t>
  </si>
  <si>
    <t>Accrued expenses</t>
  </si>
  <si>
    <t>Raw materials</t>
  </si>
  <si>
    <t>Work-in-process inventory</t>
  </si>
  <si>
    <t>Finished products inventory</t>
  </si>
  <si>
    <t>Machinery and equipment</t>
  </si>
  <si>
    <t>Preferred stock</t>
  </si>
  <si>
    <t>Build a worksheet similar to the SM.  Only hardcode Cash paid to suppliers, and include the following accounts in the rest of the dropdowns - Cost of goods sold, Inventory purchases, Add: Increase in inventory, Less: Decrease in inventory, Add: Decrease in accounts payable, Less: Increase in accounts payable.</t>
  </si>
  <si>
    <t>Single input worksheet.  Requirement 2 is not applicable for Connect.</t>
  </si>
  <si>
    <t>Develop the Operating Activities section of a Cash Flows statement using our style specs.  Use the accounts shown in the problem statement and ensure to include proper distractors where appropriate (i.e. - Add and Less).</t>
  </si>
  <si>
    <t>Develop a Cash Flows statement using our style specs.  Use the accounts shown in the problem statement and ensure to include proper distractors where appropriate (i.e. - Add and Less).  For the Requirement statement, ensure to phrase the second sentence as follows: "For your calculations, it may be helpful to use the worksheet approach described in the chapter appendix to construct the cash flow statement." to be more suitable for an online format.</t>
  </si>
  <si>
    <t>Land improvements</t>
  </si>
  <si>
    <t>Chapter 4 COA</t>
  </si>
  <si>
    <t>Accumulated depreciation - furniture and office equipment</t>
  </si>
  <si>
    <t>Accumulated depreciation - land improvements</t>
  </si>
  <si>
    <t>Accrued liabilities</t>
  </si>
  <si>
    <t>Unearned revenues</t>
  </si>
  <si>
    <t>Special tools</t>
  </si>
  <si>
    <t>Furniture and office equipment</t>
  </si>
  <si>
    <t>Investment (noncurrent)</t>
  </si>
  <si>
    <t>Short-term investments</t>
  </si>
  <si>
    <t>Problem 4-1</t>
  </si>
  <si>
    <t>Buildings</t>
  </si>
  <si>
    <t>Notes payable (short-term)</t>
  </si>
  <si>
    <t>Notes payable (long-term)</t>
  </si>
  <si>
    <t>Notes receivable (long-term)</t>
  </si>
  <si>
    <t>Notes receivable (short-term)</t>
  </si>
  <si>
    <t>Use the multi-tab setup.  For Reqruiement 1, Develop a Cash Flows statement using our style specs.  Use the accounts shown in the problem statement and SM and ensure to include proper distractors where appropriate (i.e. - Add and Less). For Requriement 2, build a balance sheet consistent with our style specs and following the SM.  Use COA for applicable cells only.</t>
  </si>
  <si>
    <t>Problem 4-2 (Balance Sheet Only)</t>
  </si>
  <si>
    <t>Taxes payable</t>
  </si>
  <si>
    <t>Long-term investments</t>
  </si>
  <si>
    <t>Leasehold</t>
  </si>
  <si>
    <t>Notes receivable</t>
  </si>
  <si>
    <t>Use the multi-tab setup, but refer to the three requirements as 1-a., 1-b., and 1-c.  For Reqruiement 1a, Develop a short Income Statement per our style specs and similar to the SM.  Ensure that there is a distractor row.  The dropdown for the IS should only include (in alpha order) - Sales revenue, Cost of goods sold, Cash, Inventory, Accounts payable, Common stock, Retained earnings.  Requirements 1-b and 1-c should be Cash Flows statements for direct and indirect method.  Use the accounts shown in the problem statement and SM and ensure to include proper distractors where appropriate (i.e. - Add and Less).  Requirement 2 is not applicable for Connect.</t>
  </si>
  <si>
    <t>Use the multi-tab setup for requirements 1 and 2 (3 is not applicable for Connect).  Refer to our style specs for the setup of both, and use only the accounts shown in the SM (and proper alternative distractors).</t>
  </si>
  <si>
    <t>Use the multi-tab setup for requirements 1 and 2.  Refer to our style specs for the setup of both, and use only the accounts shown in the SM (and proper alternative distractors for the Cash Flow statement), but for Requirement 1, please also include the following accounts - Accounts receivable, Inventory, Accounts payable, Accrued payable, and Deferred taxes payable.</t>
  </si>
  <si>
    <t>Income statement with two columns for 2016 and 2017. Adjustment and Final columns</t>
  </si>
  <si>
    <t>As budgeted</t>
  </si>
  <si>
    <t>Selling, general, and administrative expenses</t>
  </si>
  <si>
    <t>Investment gains</t>
  </si>
  <si>
    <t>Investment losses</t>
  </si>
  <si>
    <t>Supplies</t>
  </si>
  <si>
    <t>Revenue from services rendered</t>
  </si>
  <si>
    <t>Net sales</t>
  </si>
  <si>
    <t>Service revenue</t>
  </si>
  <si>
    <t>Utilities payable</t>
  </si>
  <si>
    <t>Build an income statement consistent with our style specs and following the SM.  Do not use the COA and instead use logical distractors from those shown in the SM.</t>
  </si>
  <si>
    <t>Retained earnings - Prior period adjustment</t>
  </si>
  <si>
    <t>Comprehensive Income</t>
  </si>
  <si>
    <t>Contract Acquisition and Fulfillment Costs</t>
  </si>
  <si>
    <t>Discontinued Operations</t>
  </si>
  <si>
    <t>T-Account Analysis</t>
  </si>
  <si>
    <t>Discontinued operations components held for sale</t>
  </si>
  <si>
    <t>Journal entries and statement preparation</t>
  </si>
  <si>
    <t>Converting from cash to accrual basis</t>
  </si>
  <si>
    <t>Preparing journal entries and statement</t>
  </si>
  <si>
    <t>Converting from cash receipts to accrual-basis revenue</t>
  </si>
  <si>
    <t>Preparing a multiple-step income statement</t>
  </si>
  <si>
    <t>Income statement presentation</t>
  </si>
  <si>
    <t>Determining loss on discontinued operations</t>
  </si>
  <si>
    <t>Determining period versus traceable costs</t>
  </si>
  <si>
    <t>Determining effect of omitting year-end adjusting entries</t>
  </si>
  <si>
    <t>11-15 mins.</t>
  </si>
  <si>
    <t>16-20 mins.</t>
  </si>
  <si>
    <t>Apply, Analyze</t>
  </si>
  <si>
    <t xml:space="preserve">Apply  </t>
  </si>
  <si>
    <t>21-25 mins.</t>
  </si>
  <si>
    <t>Knowledge Application, Analytical Thinking</t>
  </si>
  <si>
    <t>Apply, Evaluate</t>
  </si>
  <si>
    <t>3 Medium</t>
  </si>
  <si>
    <t>31-35 mins.</t>
  </si>
  <si>
    <t>26-30 mins.</t>
  </si>
  <si>
    <t>Deposits</t>
  </si>
  <si>
    <t>Warranties</t>
  </si>
  <si>
    <t>Volume discount and variable consideration</t>
  </si>
  <si>
    <t>Allocation of transaction price and revenue recognition</t>
  </si>
  <si>
    <t>Determining liability for unperformed obligation under ASC Topic 606</t>
  </si>
  <si>
    <t>Determining when to recognize revenue</t>
  </si>
  <si>
    <t>Allocating the transaction price</t>
  </si>
  <si>
    <t>Revenue recognition over time and at a point in time under ASC Topic 606</t>
  </si>
  <si>
    <t>Combining multiple contracts</t>
  </si>
  <si>
    <t>Gift cards with breakage</t>
  </si>
  <si>
    <t>Contract acquisition costs</t>
  </si>
  <si>
    <t>Customer options</t>
  </si>
  <si>
    <t>Measurement, Decision Making</t>
  </si>
  <si>
    <t>Only 2 requirements are suitable</t>
  </si>
  <si>
    <t>Only 1 Req is suitable.</t>
  </si>
  <si>
    <t>Only 1 Req is suitable</t>
  </si>
  <si>
    <t>Learning Objective 04-01: Understand how the various asset, liability, and stockholders’ equity accounts on a typical corporate balance sheet are measured and classified.</t>
  </si>
  <si>
    <t>Learning Objective 04-02: Understand how to use balance sheet information to understand key differences in the nature of firms’ operations and how those operations are financed.</t>
  </si>
  <si>
    <t>Learning Objective 04-03: Understand differences in balance sheet terminology and presentation format in countries outside the United States.</t>
  </si>
  <si>
    <t>Learning Objective 04-05: Understand how successive balance sheets and the income statement can be used to determine cash inflows and outflows for a period.</t>
  </si>
  <si>
    <t>Learning Objective 04-06: Understand how information provided in the cash flow statement can be used to explain changes in noncash accounts on the balance sheet.</t>
  </si>
  <si>
    <t>Learning Objective 04-07: Understand the distinction between operating, investing, and financing sources and uses of cash.</t>
  </si>
  <si>
    <t>Learning Objective 04-08: Understand how changes in current asset and current liability accounts can be used to adjust accrual earnings to obtain cash flows from operations.</t>
  </si>
  <si>
    <t>Learning Objective 04-09: Understand subtle differences between IFRS and U.S. GAAP regarding where certain items are shown on the statement of cash flows.</t>
  </si>
  <si>
    <t>Input worksheet for Total accrual basis expenses and Total cash disbursements for June.  Ensure that the problem statement is worded as follows: "On the basis of the preceding data, what are the total accrual basis expenses and the estimated cash disbursements from operations for June?"</t>
  </si>
  <si>
    <t>06-10</t>
  </si>
  <si>
    <t>06-10 mins.</t>
  </si>
  <si>
    <t>Distinguishing accrual-basis revenue from cash receipts</t>
  </si>
  <si>
    <t>Distinguishing between accrual-basis expense and cash disbursement</t>
  </si>
  <si>
    <t>Understanding the accounting equation</t>
  </si>
  <si>
    <t>Breakage</t>
  </si>
  <si>
    <t>Multiple performance obligations</t>
  </si>
  <si>
    <t>Analyzing balance sheet classification</t>
  </si>
  <si>
    <t>Preparing a balance sheet</t>
  </si>
  <si>
    <t>Determining collections on account</t>
  </si>
  <si>
    <t>Determining cash from operations</t>
  </si>
  <si>
    <t>Determining cash payments to suppliers</t>
  </si>
  <si>
    <t>Determining cash disbursements</t>
  </si>
  <si>
    <t>Determining cash from operations and reconciling with accrual net income</t>
  </si>
  <si>
    <t>Cash provided (used) by operations</t>
  </si>
  <si>
    <t>Construction of cash flow statement</t>
  </si>
  <si>
    <t>Preparation of a statement of cash flows and a balance sheet</t>
  </si>
  <si>
    <t>Preparing the income statement and statement of cash flows</t>
  </si>
  <si>
    <t>Understanding the relation between operating cash flows and accrual earnings</t>
  </si>
  <si>
    <t>Determining cash collections on account</t>
  </si>
  <si>
    <t>Knowledge Application, Reflective Thinking</t>
  </si>
  <si>
    <t>Calculating Profitability Ratios</t>
  </si>
  <si>
    <t>Determining inventory turnover</t>
  </si>
  <si>
    <t>Determining receivable turnover</t>
  </si>
  <si>
    <t>Assessing receivable and inventory turnover</t>
  </si>
  <si>
    <t>Analyzing effects on current ratio</t>
  </si>
  <si>
    <t>Calculating interest coverage</t>
  </si>
  <si>
    <t>Analyzing why inventory turnover increased</t>
  </si>
  <si>
    <t>Calculating days sales outstanding</t>
  </si>
  <si>
    <t>Calculating ROCE for Whole Foods Market</t>
  </si>
  <si>
    <t>Cause-of-change analysis</t>
  </si>
  <si>
    <t>Interpreting accounts receivable turnover</t>
  </si>
  <si>
    <t>All 3 requirements should be in one IRT table (Scenario 4) with one input for Requirement 1, 2 inputs for Requirement 2 (5.98 for Profit margin and 2.00 for Asset turnover respectively), and 1 input for Requirement 3.  For each cell that has a percentage answer, ensure to put the percentage sign hardcoded in a column to the right.  Red instructions should indicate that intermediate calculations should not be rounded and that all answers should be rounded to 2 decimal places.</t>
  </si>
  <si>
    <t>Single input worksheet.</t>
  </si>
  <si>
    <t>Both requirements should be in one IRT table (Scenario 4).</t>
  </si>
  <si>
    <t>For Connect, add an additional requirement which makes students compute the initial current ratio for better comparison between each of the effects for Parts 1-4.  Refer to the screenshot for a sample setup.</t>
  </si>
  <si>
    <t>Required:</t>
  </si>
  <si>
    <t>Determine Gil Corporations initial current ratio and then compute the effect of each of the following</t>
  </si>
  <si>
    <t>What is Gil's initial current ratio?</t>
  </si>
  <si>
    <t>What is the effect on Gil's current ratio if a refinancing on a $30,000 long-term mortgage with a short-term note occurs?</t>
  </si>
  <si>
    <t>What is the effect on Gil's current ratio if a purchase of $50,000 of merchandise inventory with short-term accounts payable occurs?</t>
  </si>
  <si>
    <t>What is the effect on Gil's current ratio if a payment of $20,000 of short-term accounts payable occurs?</t>
  </si>
  <si>
    <t>What is the effect on Gil's current ratio if a collection of $10,000 of short-term accounts receivable occurs?</t>
  </si>
  <si>
    <t>Current ratio</t>
  </si>
  <si>
    <t>Dropdown choices:</t>
  </si>
  <si>
    <t>increases</t>
  </si>
  <si>
    <t>decreases</t>
  </si>
  <si>
    <t>is not affected</t>
  </si>
  <si>
    <t>transaction does not affect Gil's current ratio, select "is not affected" from the dropdown list.)</t>
  </si>
  <si>
    <r>
      <t xml:space="preserve">independent transactions on Gil's current ratio. </t>
    </r>
    <r>
      <rPr>
        <b/>
        <sz val="10"/>
        <color rgb="FFFF0000"/>
        <rFont val="Arial"/>
        <family val="2"/>
      </rPr>
      <t>(Round your answers to 2 decimal places. If a</t>
    </r>
  </si>
  <si>
    <t>Gil's initial current ratio is</t>
  </si>
  <si>
    <t>to</t>
  </si>
  <si>
    <t>This cell should be correct whether blank or zero</t>
  </si>
  <si>
    <t>Both requirements should be in one IRT table (Scenario 4).  Requirement 2 should have two inputs</t>
  </si>
  <si>
    <t>Both requirements should be in one IRT table (Scenario 4).  Requirement 3 should be a dropdown type row with "help" and "hurt" as the dropdown choices (help is the correct answer.  Do not include "How can you tell?" in the Connect requirement statement.</t>
  </si>
  <si>
    <t>Only Requirement 1 is applicable for Connect.  Set up an IRT table similar to the SM approach, with input cells for each amount.  Ensure that negative amounts are graded correct only when entered with a minus sign, and provide an appropriate red instruction for students to this effect.</t>
  </si>
  <si>
    <t>Only Requirements 1-3 are applicable for Connect.  All reqs. Should be placed in an IRT table (Scenario 4).  Requirement 1 should have input cells for the ratios, while Requirements 2 and 3 should be IRT dropdown type rows with the company names as the answer choices (refer to the SM for the correct answers).</t>
  </si>
  <si>
    <t>Only Requirements 1-3 are applicable for Connect.  All reqs should be in a multi tab setup with one requirement in each tab.  Requirements 1 and 3 should have input cells for the values being asked, while Req. 2 should be a yes/no dropdown row.</t>
  </si>
  <si>
    <t>All requirements should be placed into an IRT table (Scenario 4).  Reqs 5 and 6 should be IRT dropdown type rows with yes or no as the answer choices.</t>
  </si>
  <si>
    <t>Only Requirements 1 and 3 are applicable for Connect.  All reqs should be in a multi tab setup with one requirement in each tab.  Requirements 1 should have input cells for the figures being asked for, while Requirement 3 should have a table built similar to "Table 1" in the textbook problem statement with entry cells for the missing information.  Additionally, create a column to the right of 2017 with "Credit Rating" as the heading, and dropdown cells in this column for each of the four metrics with AAA, AB, A, BBB, BB, and B as the dropdown choices.  Refer to the SM for the correct answer for each .  Put tables 1 and  2 in the main HTML problem statement for students to reference.</t>
  </si>
  <si>
    <t>All requirements should be placed into an IRT table (Scenario 4).  Req 3 should be an IRT dropdown row with "more" or "less" as the answer choices.  Do not include "how can you tell?" as part of the requirement statement on Connect.  Use the same dropdown choices that we suggested with Problem 5-16 for Requirements 1 and 2.</t>
  </si>
  <si>
    <t>All requirements should be placed into an IRT table (Scenario 4).  Requirement 1 should have two rows with Company A and Company A with input cells for Abnormal Earnings (AEt).  Reqs 2 and 3 should be IRT dropdown type rows with yes or no as the answer choices.</t>
  </si>
  <si>
    <r>
      <t xml:space="preserve">All requirements should be placed into an IRT table (Scenario 4).   Requirement 1 should be an IRT dropdown row to select Yes or No.  Requirement 2 should be a dropdown row to select one of the credit ratings (use the same list from P6-8), with Requirement 3 also being a dropdown row with the following answer choices (Q1 2017 is the correct answer) - </t>
    </r>
    <r>
      <rPr>
        <b/>
        <sz val="9"/>
        <rFont val="Arial"/>
        <family val="2"/>
      </rPr>
      <t>2016 Quarter 1</t>
    </r>
    <r>
      <rPr>
        <sz val="9"/>
        <rFont val="Arial"/>
        <family val="2"/>
      </rPr>
      <t xml:space="preserve">, </t>
    </r>
    <r>
      <rPr>
        <b/>
        <sz val="9"/>
        <rFont val="Arial"/>
        <family val="2"/>
      </rPr>
      <t>2016 Quarter 2</t>
    </r>
    <r>
      <rPr>
        <sz val="9"/>
        <rFont val="Arial"/>
        <family val="2"/>
      </rPr>
      <t xml:space="preserve">, </t>
    </r>
    <r>
      <rPr>
        <b/>
        <sz val="9"/>
        <rFont val="Arial"/>
        <family val="2"/>
      </rPr>
      <t>2016 Quarter 3</t>
    </r>
    <r>
      <rPr>
        <sz val="9"/>
        <rFont val="Arial"/>
        <family val="2"/>
      </rPr>
      <t xml:space="preserve">, </t>
    </r>
    <r>
      <rPr>
        <b/>
        <sz val="9"/>
        <rFont val="Arial"/>
        <family val="2"/>
      </rPr>
      <t>2016 Quarter 4</t>
    </r>
    <r>
      <rPr>
        <sz val="9"/>
        <rFont val="Arial"/>
        <family val="2"/>
      </rPr>
      <t xml:space="preserve">, </t>
    </r>
    <r>
      <rPr>
        <b/>
        <sz val="9"/>
        <rFont val="Arial"/>
        <family val="2"/>
      </rPr>
      <t>2017 Quarter 1</t>
    </r>
    <r>
      <rPr>
        <sz val="9"/>
        <rFont val="Arial"/>
        <family val="2"/>
      </rPr>
      <t xml:space="preserve">, </t>
    </r>
    <r>
      <rPr>
        <b/>
        <sz val="9"/>
        <rFont val="Arial"/>
        <family val="2"/>
      </rPr>
      <t>2017 Quarter 2</t>
    </r>
    <r>
      <rPr>
        <sz val="9"/>
        <rFont val="Arial"/>
        <family val="2"/>
      </rPr>
      <t>.  In order to make Req. 3 more applicable for Connect as there is some subjectivity in the answer, word the requirement as "</t>
    </r>
    <r>
      <rPr>
        <b/>
        <sz val="9"/>
        <rFont val="Arial"/>
        <family val="2"/>
      </rPr>
      <t>Which is the quarter from the table above that Standard &amp; Poor's would first consider downgrading this company's credit rating?</t>
    </r>
    <r>
      <rPr>
        <sz val="9"/>
        <rFont val="Arial"/>
        <family val="2"/>
      </rPr>
      <t>"</t>
    </r>
  </si>
  <si>
    <t>Single-input worksheet.</t>
  </si>
  <si>
    <t>For this exercise, develop a worksheet with two separate columns for input.  The first column should input the amount for the three balances or ratios given, while the second column should require students to choose one of the four possibilities.  For Connect, please put the full text for the possibilities in the dropdown choices rather than just the corresponding letter (for example, put "x more than y" as the dropdown choice rather than simply "a").</t>
  </si>
  <si>
    <t>Bad debt provision</t>
  </si>
  <si>
    <t>Develop a multi tab setup with 2 tabs.  Requirement 1 should be a single input worksheet while Requirement 2 should be a General Journal Carousel.  Use the COA for this chapter and develop JE descriptions as appropriate for Req. 2.</t>
  </si>
  <si>
    <t>Develop an amortization table similar to the SM.  Hardcode the Date column and require inputs for Payments, Interest Income, and Reduction of Principle column, while having formulas for all cells in the Net installments due column with the exception of the one for 1/1/17, which should be an input cell for $758,200.  Include red instructions stating that answers should be rounded to the nearest whole dollar.</t>
  </si>
  <si>
    <r>
      <t xml:space="preserve">Develop this exercise with a multi tab setup - only Req. 3 is not applicable for Connect.  Requirements 1 and 4 should be broken into Req. 1-a and 1-b respectively.                                                                    </t>
    </r>
    <r>
      <rPr>
        <b/>
        <sz val="9"/>
        <rFont val="Arial"/>
        <family val="2"/>
      </rPr>
      <t xml:space="preserve">Req 1-a </t>
    </r>
    <r>
      <rPr>
        <sz val="9"/>
        <rFont val="Arial"/>
        <family val="2"/>
      </rPr>
      <t xml:space="preserve">should be a single input worksheet with "What is the total present value of the note for Crimbring's sale of the machine on January 1, 2017?" as the the req. statement.  Add a tolerance of +/- 6 to the entry cell.                                                                              </t>
    </r>
    <r>
      <rPr>
        <b/>
        <sz val="9"/>
        <rFont val="Arial"/>
        <family val="2"/>
      </rPr>
      <t xml:space="preserve">Req 1-b </t>
    </r>
    <r>
      <rPr>
        <sz val="9"/>
        <rFont val="Arial"/>
        <family val="2"/>
      </rPr>
      <t xml:space="preserve">should be a GJ carousel with "Prepare the entry that Crimbring would make for the sale of the machine." as the the req. statement.  Add tolerances of +/- 6 to each side of the journal entry.                                                    </t>
    </r>
    <r>
      <rPr>
        <b/>
        <sz val="9"/>
        <rFont val="Arial"/>
        <family val="2"/>
      </rPr>
      <t xml:space="preserve">Req. 2 </t>
    </r>
    <r>
      <rPr>
        <sz val="9"/>
        <rFont val="Arial"/>
        <family val="2"/>
      </rPr>
      <t xml:space="preserve">should be a GJ carousel.  Add a tolerance of +/- 1 to Note receivable and to Interest revenue.                                                                            </t>
    </r>
    <r>
      <rPr>
        <b/>
        <sz val="9"/>
        <rFont val="Arial"/>
        <family val="2"/>
      </rPr>
      <t>Req. 4</t>
    </r>
    <r>
      <rPr>
        <sz val="9"/>
        <rFont val="Arial"/>
        <family val="2"/>
      </rPr>
      <t xml:space="preserve"> should be a single input worksheet with "Total present (or carrying) value of the note at 12/31/2017" hardcoded in a cell to the left of the entry cell.  Include a tolerance of +/- 5 to the input cell.                                                       </t>
    </r>
    <r>
      <rPr>
        <b/>
        <sz val="9"/>
        <rFont val="Arial"/>
        <family val="2"/>
      </rPr>
      <t>Req. 5</t>
    </r>
    <r>
      <rPr>
        <sz val="9"/>
        <rFont val="Arial"/>
        <family val="2"/>
      </rPr>
      <t xml:space="preserve"> should be a GJ carousel.  Add tolerances of +/- 12 to each side of the journal entry.  Use the COA for this chapter and develop JE descriptions as appropriate for the requirements with JEs.  Include hyperlinks to the three PV tables that have been provided by Dana in the main problem statement and add red instructions as appropriate (examples of the instructions can be found in Chapter 10 of Libby 9e).</t>
    </r>
  </si>
  <si>
    <t>Both requirements should be GJ carousels.  Ensure to create this exercise as multi tab.  Use the COA for this chapter and develop JE descriptions as appropriate for the requirements with JEs.</t>
  </si>
  <si>
    <t>Loan receivable</t>
  </si>
  <si>
    <t>Loan payable</t>
  </si>
  <si>
    <t>Cash (or receivable from SE)</t>
  </si>
  <si>
    <t>Only Reqs 1 and 2 are applicable for Connect.  Create both as one IRT table (Scenario 4).  Req 1 should have input cells while Req. 2 should be an IRT dropdown row for selecting yes or no.</t>
  </si>
  <si>
    <t>Due from factor</t>
  </si>
  <si>
    <t>Recourse liability</t>
  </si>
  <si>
    <t>Loss on sale of receivables</t>
  </si>
  <si>
    <t>Gain on sale of receivables</t>
  </si>
  <si>
    <t>Restructured note receivable</t>
  </si>
  <si>
    <t>Restructured note payable</t>
  </si>
  <si>
    <t>Loss on receivable restructuring</t>
  </si>
  <si>
    <t>Gain on receivable restructuring</t>
  </si>
  <si>
    <t>Loss on troubled debt restructuring</t>
  </si>
  <si>
    <t>Gain on troubled debt restructuring</t>
  </si>
  <si>
    <r>
      <t xml:space="preserve">Create a multi tab setup.  While there are only 3 requirements shown in the textbook, there should be a fourth added to have students prepare the amortization schedule which is used for the other requirements.                                                         </t>
    </r>
    <r>
      <rPr>
        <b/>
        <sz val="9"/>
        <rFont val="Arial"/>
        <family val="2"/>
      </rPr>
      <t>Requirement 1.</t>
    </r>
    <r>
      <rPr>
        <sz val="9"/>
        <rFont val="Arial"/>
        <family val="2"/>
      </rPr>
      <t xml:space="preserve">  Develop an amortization schedule similar to the SM.  Hardcode the dates in the first column (add a heading titled "Date" above this column for Connect) and have entry cells for each other value in the other three columns (hardcode the cells for Annual Payment and Interest on Previous Balance in the 12/31/17 row).  The entry cells in the annual payment column should be correct whether blank or zero.  Direct students to round their answers to the nearest whole dollar.                                                              </t>
    </r>
    <r>
      <rPr>
        <b/>
        <sz val="9"/>
        <rFont val="Arial"/>
        <family val="2"/>
      </rPr>
      <t>Requirement 2.</t>
    </r>
    <r>
      <rPr>
        <sz val="9"/>
        <rFont val="Arial"/>
        <family val="2"/>
      </rPr>
      <t xml:space="preserve">  This should be based off of Requirement 1 from the text.  General Journal Carousel.                                                                 </t>
    </r>
    <r>
      <rPr>
        <b/>
        <sz val="9"/>
        <rFont val="Arial"/>
        <family val="2"/>
      </rPr>
      <t xml:space="preserve">Requirement 3.  </t>
    </r>
    <r>
      <rPr>
        <sz val="9"/>
        <rFont val="Arial"/>
        <family val="2"/>
      </rPr>
      <t xml:space="preserve">This should be based off of Requirement 2 from the text.  General Journal Carousel.                                                                      </t>
    </r>
    <r>
      <rPr>
        <b/>
        <sz val="9"/>
        <rFont val="Arial"/>
        <family val="2"/>
      </rPr>
      <t xml:space="preserve">Requirement 4.  </t>
    </r>
    <r>
      <rPr>
        <sz val="9"/>
        <rFont val="Arial"/>
        <family val="2"/>
      </rPr>
      <t>This should be based off of Requirement 3 from the text.  Single input worksheet.                                                                             Use the COA for this chapter and develop JE descriptions as appropriate for the requirements with JEs.</t>
    </r>
  </si>
  <si>
    <t>Use the COA for this chapter and develop JE descriptions as appropriate for this exercise.  Add a tolerance of +/- 1 to the debits for Restructured note receivable and Loss on receivable restructuring.</t>
  </si>
  <si>
    <t>Sales returns and allowances</t>
  </si>
  <si>
    <t>Interest income</t>
  </si>
  <si>
    <t>Allowance for uncollectibles</t>
  </si>
  <si>
    <t>Prepaid interest</t>
  </si>
  <si>
    <t>Multi Tab, with 5 requirements (Req. 1 will be split into Req 1-a and 1-b). Requirement 1-a should be the first sentence of the textbook requirement statement and should be a single input worksheet.  Requirement 1-b should use the second sentence and is a general journal carousel.  Requirement 2 should have an aging schedule like the SM.  Requirement 3 is a GJ carousel.  Requirement 4 should be an input worksheet like the SM.  Use the COA for this chapter and develop JE descriptions as appropriate for this exercise</t>
  </si>
  <si>
    <t>General Journal carousel.  Use the COA for this chapter and develop JE descriptions as appropriate for the requirements with JEs.</t>
  </si>
  <si>
    <t xml:space="preserve">Multi tab with 2 tabs.  Requirements 1 and 2 should be combined into one GJ carousel.  Requirement 1 entry should have a tolerance of +/- 6 for Notes receivable and Sales revenue.  Requirement 2 entry should have a tolerance of +/- 1 for Notes receivable and Interest income.  Requirements 3 and 4 should be in one IRT table.  Use the COA for this chapter and develop JE descriptions as appropriate for the requirements with JEs.  Include hyperlinks to the three PV tables that have been provided by Dana in the main problem statement and add red instructions as appropriate (examples of the instructions can be found in Chapter 10 of Libby 9e). </t>
  </si>
  <si>
    <t>Dates for entries in SM for P8-7 should be updated.</t>
  </si>
  <si>
    <t>Multi tab with 3 tabs.  Requirement 1 is a GJ carousel.  Requriement 2 should be an input worksheet for the balances of Accounts receivable, Loan payable, and Interest payable to the balances shown in the SM.  Requriement 3 is a GJ carousel. Use the COA for this chapter and develop JE descriptions as appropriate for the requirements with JEs.</t>
  </si>
  <si>
    <t>Determining profitability</t>
  </si>
  <si>
    <t>EBITDA and revenue recognition</t>
  </si>
  <si>
    <t>Analyzing ratios</t>
  </si>
  <si>
    <t>Making credit-rating changes</t>
  </si>
  <si>
    <t>Calculating value creation by two companies</t>
  </si>
  <si>
    <t>Assigning credit ratings using financial ratios</t>
  </si>
  <si>
    <t>Determining abnormal earnings-Some examples</t>
  </si>
  <si>
    <t>Analyzing accounts receivable</t>
  </si>
  <si>
    <t>Determining ratio effects of write-offs</t>
  </si>
  <si>
    <t>Preparing an amortization schedule</t>
  </si>
  <si>
    <t>Discounting a note</t>
  </si>
  <si>
    <t>Reording note receivable carrying amount and fair value option</t>
  </si>
  <si>
    <t>Aging accounts receivables</t>
  </si>
  <si>
    <t>Analyzing accounts receivable and fair value option</t>
  </si>
  <si>
    <t>Accounting for a securitization</t>
  </si>
  <si>
    <t>Determining whether it's a real sale</t>
  </si>
  <si>
    <t>Calculating imputed interest on noninterest-bearing note</t>
  </si>
  <si>
    <t>Factoring receivables with recourse</t>
  </si>
  <si>
    <t>Recording troubled debt restructuring</t>
  </si>
  <si>
    <t>Determining balance sheet presentation and preparing journal entries for various receivables transactions</t>
  </si>
  <si>
    <t>Preparing journal entries, aging analysis, and balance sheet presentation</t>
  </si>
  <si>
    <t>Scheduling interest receivable</t>
  </si>
  <si>
    <t>Imputing interest on a nominal interest-bearing note and fair value option</t>
  </si>
  <si>
    <t>Balance sheet effects of collateralizing borrowing versus factoring</t>
  </si>
  <si>
    <t>01-05 mins.</t>
  </si>
  <si>
    <t>Multi Tab with 2 requirements.  Requirement 1 should be a general journal carousel.  Add a tolerance of +/- 1 to the debits and credit amounts for the second entry for transaction 7 (entry number 12 overall).  Requirement 2 should be an IRT table with three inputs for notes receivable, accounts receivable, and allowance for uncollectibles, but use the following requirement statement instead "Show the ending balance for the notes receivable, accounts receivable, and allowance for uncollectible accounts at December 31, 2017."  Please use "Sales revenue" instead of Sales as the credited account for the entry in Transaction 4 for Requirement 1.</t>
  </si>
  <si>
    <t>12-03</t>
  </si>
  <si>
    <t>12-06</t>
  </si>
  <si>
    <t>Develop a matching worksheet.  Answer choices should be "Period cost", "Product cost", and "Both period and product".  Ensure to include red instructions that note to students that if a cost is both product or period that "Both period and product" should be selected.</t>
  </si>
  <si>
    <t>All three requirements require one input, which should be placed into one IRT table (Scenario 4).</t>
  </si>
  <si>
    <t>Single-input worksheet.  Do not include the "Show supporting computations" sentence.</t>
  </si>
  <si>
    <t>All three requirements should have their input cells placed into one IRT table (Scenario 4).</t>
  </si>
  <si>
    <t>All requirements should have their input cells placed into one IRT table (Scenario 4).</t>
  </si>
  <si>
    <t>Use the COA for this chapter and develop JE descriptions as appropriate for the requirements with JEs.</t>
  </si>
  <si>
    <t>Multi tab, Req 1 is a GJ carousel while Req 2 is a single input worksheet.  Use the COA for this chapter For Req. 1 and develop JE descriptions as appropriate for the requirements with JEs.</t>
  </si>
  <si>
    <t>Single input worksheet.  The entry cell should have a tolerance of +/- 1 to prevent any rounding inconsistency.</t>
  </si>
  <si>
    <t>All three requirements should be included in an IRT table (Scenario 4).  Requirement 2 should simply have an IRT dropdown row with yes or no as the possible answers.</t>
  </si>
  <si>
    <t>Use multi tab with a requirement in each tab, although Requirement 3 is not applicable.  For both requirements, students have to input the percentage of ROA for each year.  All cells should be required for entry as whole percentages rounded to 1 decimal places.  Ensure to add red instructions to this effect in both of the tab descriptions.</t>
  </si>
  <si>
    <t>Both requirements should be in the same GJ carousel.  Use the COA for this chapter and develop JE descriptions as appropriate for the requirements with JEs.</t>
  </si>
  <si>
    <t>Multi tab - both requirements are general journal carousels.  Use the COA for this chapter and develop JE descriptions as appropriate for the requirements with JEs.</t>
  </si>
  <si>
    <t>Single input worksheet.  Add a tolerance of +/- 2 to the input cell.  Include hyperlinks to the three PV tables that have been provided by Dana in the main problem statement and add red instructions as appropriate (same instructions that you've added for Chapter 8).</t>
  </si>
  <si>
    <t>There should be an input worksheet, but in addition to the dollar amount students should have to select gain or loss (in this case it is a gain).</t>
  </si>
  <si>
    <t>All three requirements should be in one IRT table.</t>
  </si>
  <si>
    <t>Both requirements should be in one IRT table.  Each requirement has two inputs.</t>
  </si>
  <si>
    <t>One IRT worksheet with an input for Bond discount on issuance and the amortization required.</t>
  </si>
  <si>
    <t>Chapter 11 COA</t>
  </si>
  <si>
    <t>Chapter 12 COA</t>
  </si>
  <si>
    <t>Exercise 11-11</t>
  </si>
  <si>
    <t>Multi Tab.  Requirements 1 and 2 should be in one IRT table in the first tab, with each entry cell having a tolerance of +/- 2, while Requirement 3 should be in a GJ carousel in the second tab.  Use the COA for this chapter and develop JE descriptions as appropriate for the requirements with JEs.</t>
  </si>
  <si>
    <t>Multi Tab.  Requirement 1 should be a single input worksheet while Requirement 2 should be a GJ carousel.  Requirement 3 is not applicable for Connect.  Use the COA for this chapter and develop JE descriptions as appropriate for the requirements with JEs.</t>
  </si>
  <si>
    <t>Both requirements should be combined into one IRT table (Scenario 4).</t>
  </si>
  <si>
    <t>Develop an input worksheet with two inputs - one for the Gross lease payments receivable and one for the Total interest revenue earned over life of lease.  Both input cells should have a tolerance of +/- .05.  Include hyperlinks to the three PV tables that have been provided by Dana in the main problem statement and add red instructions as appropriate (same instructions that you've added for Chapter 8).</t>
  </si>
  <si>
    <t>All requirements should be in one IRT table.  Requirement 1 will have one input cell with a tolerance of +/- 1.  Requirement 2 should have two input cells for the 2017 and 2018 rent expense.  Requirement 3 should have two input cells for the total current liabilities for both years, which should have tolerances of +/- .06.  Include hyperlinks to the three PV tables that have been provided by Dana in the main problem statement and add red instructions as appropriate (same instructions that you've added for Chapter 8).</t>
  </si>
  <si>
    <t>Problem 12-5</t>
  </si>
  <si>
    <t>Problem 12-6</t>
  </si>
  <si>
    <t>Refer to the last table in the solutions manual (under the sentence beginning with "Having determined FIFO cost...) and develop a worksheet to match this appearance - account titles in the left column should be hardcoded.  Everything in both the 2017 and 2018 columns should be input cells and no formulas should be added.  Selling, General, and Administrative expense input cells should be correct whether inputted as positive or negative.  The requirement statement shoudl be worded as "Based on this information, provide updated condensed income statements for 2017 and 2018 for Blago after the change to the FIFO method. Ignore any income tax effects of this change in accounting method."</t>
  </si>
  <si>
    <t>Multi tab.  Requirement 1 should be an input table with entry cells for Gross margin percentage and Inventory turnover for both companies for 2017.  Do not include the last sentence of the requirement statement shown in the text for the Connect version.  Req 2 should be an input table with inputs for Cost of goods sold (FIFO) and Gross margin rate and Inventory turnover for just KW Steel for 2017.</t>
  </si>
  <si>
    <t>Requirement 3 is not applicable for Connect.  Requirements 1 and 2 should be in one IRT table, with inputs for both LIFO gross margin and Gross margin percentage for both requirements.</t>
  </si>
  <si>
    <t>Worksheet with inputs for Income before taxes for 2015 to 2017.</t>
  </si>
  <si>
    <t>Worksheet with three inputs for 2015, 2016, and 2017.</t>
  </si>
  <si>
    <t>Worksheet with 5 inputs for the requested computations.</t>
  </si>
  <si>
    <t>Develop a worksheet similar to the one shown in the SM, with descriptions for a to f hardcoded in the far left column.  Ensure to add red instructions that amounts to be deducted must be entered with a minus sign, and have formulas in the total adjustments and adjusted amounts rows.</t>
  </si>
  <si>
    <t>Develop a matching worksheet similar to the SM.</t>
  </si>
  <si>
    <t>Multi tab.  For Requirement 1, develop an Income Statement but hardcode the accounts in the left column since they are stated in the problem statement.  Do not add any formulas to the table and ensure that the expense entry cell will be graded correct whether positive or negative.  Include an input worksheet for EPS and add instructions stating that this should be rounded to 2 decimals and instructions telling students to round the rest of their calculations to the nearest whole dollar.  Requirement 2 is a single input cell.  Answer should be correct whether positive or negative.</t>
  </si>
  <si>
    <t>Requirement 2</t>
  </si>
  <si>
    <t>SIROTKA RETAIL COMPANY</t>
  </si>
  <si>
    <t>Income Statements for Years Ending 2015 to 2017</t>
  </si>
  <si>
    <t>Operating expenses</t>
  </si>
  <si>
    <t>Tax expense</t>
  </si>
  <si>
    <t>Net income</t>
  </si>
  <si>
    <t>Net loss</t>
  </si>
  <si>
    <t>Gross margin</t>
  </si>
  <si>
    <t>Pre-tax income</t>
  </si>
  <si>
    <t>Dropdown List 1 (Yes to DD policy)</t>
  </si>
  <si>
    <t>DD List 2 (No DD Policy)</t>
  </si>
  <si>
    <r>
      <t xml:space="preserve">Multi tab.  </t>
    </r>
    <r>
      <rPr>
        <b/>
        <sz val="9"/>
        <rFont val="Arial"/>
        <family val="2"/>
      </rPr>
      <t xml:space="preserve">Requirement 1 </t>
    </r>
    <r>
      <rPr>
        <sz val="9"/>
        <rFont val="Arial"/>
        <family val="2"/>
      </rPr>
      <t xml:space="preserve">should be an input worksheet with inputs for cost of goods sold and cost of ending inventory for the three years.  Do not include the hint in parentheses as they are not doing this for the Connect inputs.  Zero should be required for ending inventory 2017.  </t>
    </r>
    <r>
      <rPr>
        <b/>
        <sz val="9"/>
        <rFont val="Arial"/>
        <family val="2"/>
      </rPr>
      <t>Requirement 2</t>
    </r>
    <r>
      <rPr>
        <sz val="9"/>
        <rFont val="Arial"/>
        <family val="2"/>
      </rPr>
      <t xml:space="preserve"> should be an income statement built with our style specs but it should have columns for each year.  Refer to the screenshot and setups/dropdown choices for applicable cells.  </t>
    </r>
    <r>
      <rPr>
        <b/>
        <sz val="9"/>
        <rFont val="Arial"/>
        <family val="2"/>
      </rPr>
      <t xml:space="preserve">Requirement 3 </t>
    </r>
    <r>
      <rPr>
        <sz val="9"/>
        <rFont val="Arial"/>
        <family val="2"/>
      </rPr>
      <t xml:space="preserve">should have three inputs (zero should be required for 2015 and 2017.)  </t>
    </r>
    <r>
      <rPr>
        <b/>
        <sz val="9"/>
        <rFont val="Arial"/>
        <family val="2"/>
      </rPr>
      <t xml:space="preserve">Requirement 4 </t>
    </r>
    <r>
      <rPr>
        <sz val="9"/>
        <rFont val="Arial"/>
        <family val="2"/>
      </rPr>
      <t xml:space="preserve">should have two inputs (should require zero for 2016).  </t>
    </r>
    <r>
      <rPr>
        <b/>
        <sz val="9"/>
        <rFont val="Arial"/>
        <family val="2"/>
      </rPr>
      <t>Requirement 5</t>
    </r>
    <r>
      <rPr>
        <sz val="9"/>
        <rFont val="Arial"/>
        <family val="2"/>
      </rPr>
      <t xml:space="preserve"> should have two inputs rounded to 3 decimal places (add red instructions).  Do not include the rest of the requirement statement after the second sentence beginning with "Do not make adjustments..."   </t>
    </r>
    <r>
      <rPr>
        <b/>
        <sz val="9"/>
        <rFont val="Arial"/>
        <family val="2"/>
      </rPr>
      <t xml:space="preserve">Requirement 6 </t>
    </r>
    <r>
      <rPr>
        <sz val="9"/>
        <rFont val="Arial"/>
        <family val="2"/>
      </rPr>
      <t xml:space="preserve">should have two inputs rounded to 3 decimal places (add red instructions).   </t>
    </r>
    <r>
      <rPr>
        <b/>
        <sz val="9"/>
        <rFont val="Arial"/>
        <family val="2"/>
      </rPr>
      <t>Requirement 7</t>
    </r>
    <r>
      <rPr>
        <sz val="9"/>
        <rFont val="Arial"/>
        <family val="2"/>
      </rPr>
      <t xml:space="preserve"> should have two inputs rounded to 1 decimal places (add red instructions).  Do not include the rest of the text requiremetn beginnign with "Explain".  </t>
    </r>
    <r>
      <rPr>
        <b/>
        <sz val="9"/>
        <rFont val="Arial"/>
        <family val="2"/>
      </rPr>
      <t>Requirement 8</t>
    </r>
    <r>
      <rPr>
        <sz val="9"/>
        <rFont val="Arial"/>
        <family val="2"/>
      </rPr>
      <t xml:space="preserve"> should have three inputs.  </t>
    </r>
    <r>
      <rPr>
        <b/>
        <sz val="9"/>
        <rFont val="Arial"/>
        <family val="2"/>
      </rPr>
      <t xml:space="preserve">Requirement 9 </t>
    </r>
    <r>
      <rPr>
        <sz val="9"/>
        <rFont val="Arial"/>
        <family val="2"/>
      </rPr>
      <t xml:space="preserve">should have three inputs with zero required for 2015.  </t>
    </r>
    <r>
      <rPr>
        <b/>
        <sz val="9"/>
        <rFont val="Arial"/>
        <family val="2"/>
      </rPr>
      <t xml:space="preserve">Requirement 10 </t>
    </r>
    <r>
      <rPr>
        <sz val="9"/>
        <rFont val="Arial"/>
        <family val="2"/>
      </rPr>
      <t>is a single input worksheet rounded to 2 decimals.</t>
    </r>
  </si>
  <si>
    <t>Building</t>
  </si>
  <si>
    <t>Player contract - Clemens</t>
  </si>
  <si>
    <t>Player contract - Ruiz</t>
  </si>
  <si>
    <t>Gain</t>
  </si>
  <si>
    <t>Warehouse</t>
  </si>
  <si>
    <t>Manufacturing plant</t>
  </si>
  <si>
    <t>Loss on exchange</t>
  </si>
  <si>
    <t>Asset retirement obligation</t>
  </si>
  <si>
    <t>Multi tab.  Requirement 1 should have two tabs - one for the GJ carousel and the other for the amortization table.  Requirement 2 is not applicable for Connect.  Include hyperlinks to the three PV tables that have been provided by Dana in the main problem statement and add red instructions as appropriate (same instructions that you've added for Chapter 8).</t>
  </si>
  <si>
    <t>Accretion expense</t>
  </si>
  <si>
    <t>Impairment loss</t>
  </si>
  <si>
    <t>Revaluation surplus</t>
  </si>
  <si>
    <t>Impairment reversal</t>
  </si>
  <si>
    <t>Multi Tab.  Requirement 1 should be a GJ carousel.  Requirement 2 should be a single-input worksheet.  Requirement 3 should be a GJ carousel, but for the requirement statement, add in a sentence at the end to say "Prepare the journal entries needed for this decision."  Requirement 4 is not applicable for Connect.  Use the COA for this chapter and develop JE descriptions as appropriate for the requirements with JEs.</t>
  </si>
  <si>
    <r>
      <t xml:space="preserve">Multi tab - </t>
    </r>
    <r>
      <rPr>
        <b/>
        <sz val="9"/>
        <rFont val="Arial"/>
        <family val="2"/>
      </rPr>
      <t>Requirements 1 and 2</t>
    </r>
    <r>
      <rPr>
        <sz val="9"/>
        <rFont val="Arial"/>
        <family val="2"/>
      </rPr>
      <t xml:space="preserve"> should be in the same IRT table.  </t>
    </r>
    <r>
      <rPr>
        <b/>
        <sz val="9"/>
        <rFont val="Arial"/>
        <family val="2"/>
      </rPr>
      <t xml:space="preserve">Requirement 3 </t>
    </r>
    <r>
      <rPr>
        <sz val="9"/>
        <rFont val="Arial"/>
        <family val="2"/>
      </rPr>
      <t xml:space="preserve">should be a GJ carousel.  </t>
    </r>
    <r>
      <rPr>
        <b/>
        <sz val="9"/>
        <rFont val="Arial"/>
        <family val="2"/>
      </rPr>
      <t>Requirement 4</t>
    </r>
    <r>
      <rPr>
        <sz val="9"/>
        <rFont val="Arial"/>
        <family val="2"/>
      </rPr>
      <t xml:space="preserve"> should be an input worksheet (requiring 0 as the correct answer).  Use the COA for this chapter and develop JE descriptions as appropriate for the requirements with JEs.</t>
    </r>
  </si>
  <si>
    <r>
      <t xml:space="preserve">Multi Tab.  </t>
    </r>
    <r>
      <rPr>
        <b/>
        <sz val="9"/>
        <rFont val="Arial"/>
        <family val="2"/>
      </rPr>
      <t>Requirement 1</t>
    </r>
    <r>
      <rPr>
        <sz val="9"/>
        <rFont val="Arial"/>
        <family val="2"/>
      </rPr>
      <t xml:space="preserve"> should be a single-input worksheet with a tolerance of +/- 2 to the input cell.  </t>
    </r>
    <r>
      <rPr>
        <b/>
        <sz val="9"/>
        <rFont val="Arial"/>
        <family val="2"/>
      </rPr>
      <t>Requirement 2</t>
    </r>
    <r>
      <rPr>
        <sz val="9"/>
        <rFont val="Arial"/>
        <family val="2"/>
      </rPr>
      <t xml:space="preserve"> should be a GJ carousel - ensure to include a tolerance of +/- 2 to the debit and credit amounts for the fourth journal entry.  </t>
    </r>
    <r>
      <rPr>
        <b/>
        <sz val="9"/>
        <rFont val="Arial"/>
        <family val="2"/>
      </rPr>
      <t xml:space="preserve">Requirement 3 </t>
    </r>
    <r>
      <rPr>
        <sz val="9"/>
        <rFont val="Arial"/>
        <family val="2"/>
      </rPr>
      <t xml:space="preserve">should be a GJ carousel - ensure to include a tolerance of +/- 4 to the debit and credit amounts for the fourth journal entry. </t>
    </r>
    <r>
      <rPr>
        <b/>
        <sz val="9"/>
        <rFont val="Arial"/>
        <family val="2"/>
      </rPr>
      <t>Requirement 4</t>
    </r>
    <r>
      <rPr>
        <sz val="9"/>
        <rFont val="Arial"/>
        <family val="2"/>
      </rPr>
      <t xml:space="preserve"> should be a GJ carousel .  </t>
    </r>
    <r>
      <rPr>
        <b/>
        <sz val="9"/>
        <rFont val="Arial"/>
        <family val="2"/>
      </rPr>
      <t xml:space="preserve">Requirement 5 </t>
    </r>
    <r>
      <rPr>
        <sz val="9"/>
        <rFont val="Arial"/>
        <family val="2"/>
      </rPr>
      <t xml:space="preserve">should be a GJ carousel.  </t>
    </r>
    <r>
      <rPr>
        <b/>
        <sz val="9"/>
        <rFont val="Arial"/>
        <family val="2"/>
      </rPr>
      <t>Will test for more tolerances if needed during Pass 1 of AC</t>
    </r>
    <r>
      <rPr>
        <sz val="9"/>
        <rFont val="Arial"/>
        <family val="2"/>
      </rPr>
      <t>.  Include hyperlinks to the three PV tables that have been provided by Dana in the main problem statement and add red instructions as appropriate (same instructions that you've added for Chapter 8). Use the COA for this chapter and develop JE descriptions as appropriate for the requirements with JEs.</t>
    </r>
  </si>
  <si>
    <r>
      <t xml:space="preserve">Multi tab - </t>
    </r>
    <r>
      <rPr>
        <b/>
        <sz val="9"/>
        <rFont val="Arial"/>
        <family val="2"/>
      </rPr>
      <t>Requirements 1 and 2</t>
    </r>
    <r>
      <rPr>
        <sz val="9"/>
        <rFont val="Arial"/>
        <family val="2"/>
      </rPr>
      <t xml:space="preserve"> should be in the same GJ carousel for all entries.  </t>
    </r>
    <r>
      <rPr>
        <b/>
        <sz val="9"/>
        <rFont val="Arial"/>
        <family val="2"/>
      </rPr>
      <t>Requirement 3</t>
    </r>
    <r>
      <rPr>
        <sz val="9"/>
        <rFont val="Arial"/>
        <family val="2"/>
      </rPr>
      <t xml:space="preserve"> should be a single input worksheet.  Use the COA for this chapter and develop JE descriptions as appropriate for the requirements with JEs.</t>
    </r>
  </si>
  <si>
    <t>Bonds payable - par</t>
  </si>
  <si>
    <t>Loss on bond retirement</t>
  </si>
  <si>
    <t>Gain on bond retirement</t>
  </si>
  <si>
    <t>Fair value adjustment - Bonds payable</t>
  </si>
  <si>
    <t>Unrealized gain - Bonds payable</t>
  </si>
  <si>
    <t>Unrealized loss</t>
  </si>
  <si>
    <t>Fair value adjustment</t>
  </si>
  <si>
    <t>Unrealized gain</t>
  </si>
  <si>
    <t>Unrealized loss - Bonds payable</t>
  </si>
  <si>
    <t>Note payable</t>
  </si>
  <si>
    <t>Unrealized holding gain</t>
  </si>
  <si>
    <t>Unrealized holding loss</t>
  </si>
  <si>
    <t>Marketable securities</t>
  </si>
  <si>
    <t>Market adjusment</t>
  </si>
  <si>
    <t>Marketable securities - Corporate bonds</t>
  </si>
  <si>
    <t>Market adjusment - Corporate bonds</t>
  </si>
  <si>
    <t>OCI - Bonds payable gain</t>
  </si>
  <si>
    <t>OCI - Bonds payable gloss</t>
  </si>
  <si>
    <t>Discount on mortgage</t>
  </si>
  <si>
    <t>Premium on mortgage</t>
  </si>
  <si>
    <t>Gain on debt retirement</t>
  </si>
  <si>
    <t>Loss on debt retirement</t>
  </si>
  <si>
    <t>Bonds payable (old)</t>
  </si>
  <si>
    <t>Bonds payable (new)</t>
  </si>
  <si>
    <t>Income tax payable (current)</t>
  </si>
  <si>
    <t>Income tax payable (long-term)</t>
  </si>
  <si>
    <t>Swap contract</t>
  </si>
  <si>
    <t>Income tax expense (current)</t>
  </si>
  <si>
    <t>Income tax expense (long-term)</t>
  </si>
  <si>
    <t>All requirements should be in one IRT table.  Requirement 1 should be an IRT dropdown row with the following answer choices -  "capital lease" "direct financing lease", "operating lease", and "sales-type lease", with "operating lease" being the correct answer.  To the left of the dropdown cell, hardcode "The lease for Child Company is a(n)"  Requirement 2 should have two input cells, with $225,165 being the correct answer for both.  Requirement 3 should have one input and grade $128,000 as the correct answer. Include hyperlinks to the three PV tables that have been provided by Dana in the main problem statement and add red instructions as appropriate (same instructions that you've added for Chapter 8).</t>
  </si>
  <si>
    <r>
      <t xml:space="preserve">Multi tab.  </t>
    </r>
    <r>
      <rPr>
        <b/>
        <sz val="9"/>
        <rFont val="Arial"/>
        <family val="2"/>
      </rPr>
      <t xml:space="preserve">Requirement 1 </t>
    </r>
    <r>
      <rPr>
        <sz val="9"/>
        <rFont val="Arial"/>
        <family val="2"/>
      </rPr>
      <t xml:space="preserve">should be an amortization schedule.  </t>
    </r>
    <r>
      <rPr>
        <b/>
        <sz val="9"/>
        <rFont val="Arial"/>
        <family val="2"/>
      </rPr>
      <t>Requirements 2 to 4</t>
    </r>
    <r>
      <rPr>
        <sz val="9"/>
        <rFont val="Arial"/>
        <family val="2"/>
      </rPr>
      <t xml:space="preserve"> are  GJ carousels in their own individual tabs.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</si>
  <si>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r>
      <t xml:space="preserve">Multi tab.  </t>
    </r>
    <r>
      <rPr>
        <b/>
        <sz val="9"/>
        <rFont val="Arial"/>
        <family val="2"/>
      </rPr>
      <t>Requirement 1 is not applicable</t>
    </r>
    <r>
      <rPr>
        <sz val="9"/>
        <rFont val="Arial"/>
        <family val="2"/>
      </rPr>
      <t xml:space="preserve">.  </t>
    </r>
    <r>
      <rPr>
        <b/>
        <sz val="9"/>
        <rFont val="Arial"/>
        <family val="2"/>
      </rPr>
      <t>Requirement 2</t>
    </r>
    <r>
      <rPr>
        <sz val="9"/>
        <rFont val="Arial"/>
        <family val="2"/>
      </rPr>
      <t xml:space="preserve"> should be an amortization schedule.  </t>
    </r>
    <r>
      <rPr>
        <b/>
        <sz val="9"/>
        <rFont val="Arial"/>
        <family val="2"/>
      </rPr>
      <t>Requirement 3</t>
    </r>
    <r>
      <rPr>
        <sz val="9"/>
        <rFont val="Arial"/>
        <family val="2"/>
      </rPr>
      <t xml:space="preserve"> is a GJ carousel.  R</t>
    </r>
    <r>
      <rPr>
        <b/>
        <sz val="9"/>
        <rFont val="Arial"/>
        <family val="2"/>
      </rPr>
      <t>equirement 4</t>
    </r>
    <r>
      <rPr>
        <sz val="9"/>
        <rFont val="Arial"/>
        <family val="2"/>
      </rPr>
      <t xml:space="preserve"> is a single input worksheet (do not include the part of the requirment statement beginning with "Is this amount..."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</si>
  <si>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r>
      <t>Multi tab.  R</t>
    </r>
    <r>
      <rPr>
        <b/>
        <sz val="9"/>
        <rFont val="Arial"/>
        <family val="2"/>
      </rPr>
      <t xml:space="preserve">equirement 1 </t>
    </r>
    <r>
      <rPr>
        <sz val="9"/>
        <rFont val="Arial"/>
        <family val="2"/>
      </rPr>
      <t xml:space="preserve">should have an IRT dropdown row to select the type of lease - options are "capital lease" "direct financing lease", "operating lease", and "sales-type lease", with "capital lease" being the correct answer. Do not include the "and why?" for the Connect requirement statement. </t>
    </r>
    <r>
      <rPr>
        <b/>
        <sz val="9"/>
        <rFont val="Arial"/>
        <family val="2"/>
      </rPr>
      <t xml:space="preserve"> Requirement 2</t>
    </r>
    <r>
      <rPr>
        <sz val="9"/>
        <rFont val="Arial"/>
        <family val="2"/>
      </rPr>
      <t xml:space="preserve"> is an amortization table.  </t>
    </r>
    <r>
      <rPr>
        <b/>
        <sz val="9"/>
        <rFont val="Arial"/>
        <family val="2"/>
      </rPr>
      <t>Requirement 3</t>
    </r>
    <r>
      <rPr>
        <sz val="9"/>
        <rFont val="Arial"/>
        <family val="2"/>
      </rPr>
      <t xml:space="preserve"> is a GJ carousel.  </t>
    </r>
    <r>
      <rPr>
        <b/>
        <sz val="9"/>
        <rFont val="Arial"/>
        <family val="2"/>
      </rPr>
      <t>Req. 4 should be split into Reqs 4a and 4b</t>
    </r>
    <r>
      <rPr>
        <sz val="9"/>
        <rFont val="Arial"/>
        <family val="2"/>
      </rPr>
      <t>, with 4a being an amortization table and 4b being a GJ carousel.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</si>
  <si>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r>
      <t xml:space="preserve">Multi tab. </t>
    </r>
    <r>
      <rPr>
        <b/>
        <sz val="9"/>
        <rFont val="Arial"/>
        <family val="2"/>
      </rPr>
      <t>Requirement 1</t>
    </r>
    <r>
      <rPr>
        <sz val="9"/>
        <rFont val="Arial"/>
        <family val="2"/>
      </rPr>
      <t xml:space="preserve"> is not applicable.  </t>
    </r>
    <r>
      <rPr>
        <b/>
        <sz val="9"/>
        <rFont val="Arial"/>
        <family val="2"/>
      </rPr>
      <t>Requirement 2</t>
    </r>
    <r>
      <rPr>
        <sz val="9"/>
        <rFont val="Arial"/>
        <family val="2"/>
      </rPr>
      <t xml:space="preserve"> is an amortization table.  </t>
    </r>
    <r>
      <rPr>
        <b/>
        <sz val="9"/>
        <rFont val="Arial"/>
        <family val="2"/>
      </rPr>
      <t>Requirement 3</t>
    </r>
    <r>
      <rPr>
        <sz val="9"/>
        <rFont val="Arial"/>
        <family val="2"/>
      </rPr>
      <t xml:space="preserve"> is a GJ carousel.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</si>
  <si>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r>
      <t xml:space="preserve">Multi tab.  </t>
    </r>
    <r>
      <rPr>
        <b/>
        <sz val="9"/>
        <rFont val="Arial"/>
        <family val="2"/>
      </rPr>
      <t xml:space="preserve">Requirement 1 </t>
    </r>
    <r>
      <rPr>
        <sz val="9"/>
        <rFont val="Arial"/>
        <family val="2"/>
      </rPr>
      <t xml:space="preserve">should have an IRT dropdown row to select the type of lease - options are "capital lease" "direct financing lease", "operating lease", and "sales-type lease", with "capital lease" being the correct answer. Do not include the "and why?" for the Connect requirement statement. </t>
    </r>
    <r>
      <rPr>
        <b/>
        <sz val="9"/>
        <rFont val="Arial"/>
        <family val="2"/>
      </rPr>
      <t>Requirement 2</t>
    </r>
    <r>
      <rPr>
        <sz val="9"/>
        <rFont val="Arial"/>
        <family val="2"/>
      </rPr>
      <t xml:space="preserve"> is a single input worksheet but do not include the "and explain.." portion of the requirement statement on Connect.  </t>
    </r>
    <r>
      <rPr>
        <b/>
        <sz val="9"/>
        <rFont val="Arial"/>
        <family val="2"/>
      </rPr>
      <t>Requirement 3</t>
    </r>
    <r>
      <rPr>
        <sz val="9"/>
        <rFont val="Arial"/>
        <family val="2"/>
      </rPr>
      <t xml:space="preserve"> is a GJ carousel.  Requirement 4 is not applicable.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</si>
  <si>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r>
      <t xml:space="preserve">Multi tab.  </t>
    </r>
    <r>
      <rPr>
        <b/>
        <sz val="9"/>
        <rFont val="Arial"/>
        <family val="2"/>
      </rPr>
      <t xml:space="preserve">Requirement 1 </t>
    </r>
    <r>
      <rPr>
        <sz val="9"/>
        <rFont val="Arial"/>
        <family val="2"/>
      </rPr>
      <t xml:space="preserve">is a GJ carousel. </t>
    </r>
    <r>
      <rPr>
        <b/>
        <sz val="9"/>
        <rFont val="Arial"/>
        <family val="2"/>
      </rPr>
      <t>Requirement 2</t>
    </r>
    <r>
      <rPr>
        <sz val="9"/>
        <rFont val="Arial"/>
        <family val="2"/>
      </rPr>
      <t xml:space="preserve"> is an amortization schedule.  </t>
    </r>
    <r>
      <rPr>
        <b/>
        <sz val="9"/>
        <rFont val="Arial"/>
        <family val="2"/>
      </rPr>
      <t>Requirement 3</t>
    </r>
    <r>
      <rPr>
        <sz val="9"/>
        <rFont val="Arial"/>
        <family val="2"/>
      </rPr>
      <t xml:space="preserve"> is a GJ carousel.  </t>
    </r>
    <r>
      <rPr>
        <b/>
        <sz val="9"/>
        <rFont val="Arial"/>
        <family val="2"/>
      </rPr>
      <t>Requirements 4 and 5</t>
    </r>
    <r>
      <rPr>
        <sz val="9"/>
        <rFont val="Arial"/>
        <family val="2"/>
      </rPr>
      <t xml:space="preserve"> should be in one IRT table in the fourth tab.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</si>
  <si>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t>Right-of-use asset - Operating lease</t>
  </si>
  <si>
    <t>Operating lease liability</t>
  </si>
  <si>
    <t>Obligations under capital leases</t>
  </si>
  <si>
    <t>Accumulated depreciation - Leased assets</t>
  </si>
  <si>
    <t>Finance lease liability</t>
  </si>
  <si>
    <t>Miscellaneous expenses</t>
  </si>
  <si>
    <t>Right-of-use asset - Finance lease</t>
  </si>
  <si>
    <t>Amortization expense</t>
  </si>
  <si>
    <t>Accumulated amortization</t>
  </si>
  <si>
    <t>Loss</t>
  </si>
  <si>
    <t>Leased asset</t>
  </si>
  <si>
    <t>Lease obligation</t>
  </si>
  <si>
    <t>Loss on residual value guarantee</t>
  </si>
  <si>
    <t>Gain on residual value guarantee</t>
  </si>
  <si>
    <t>Net investment in leased assets</t>
  </si>
  <si>
    <t>Net investment in leased assets (current)</t>
  </si>
  <si>
    <t>Interest income - Leases</t>
  </si>
  <si>
    <t>Tractor</t>
  </si>
  <si>
    <t>Deferred gain</t>
  </si>
  <si>
    <t>Deferred loss</t>
  </si>
  <si>
    <t>Obligation under capital lease</t>
  </si>
  <si>
    <t>Lease expense</t>
  </si>
  <si>
    <t>Learning Objective 12-03: Understand lessee accounting under ASC 840.</t>
  </si>
  <si>
    <t>Learning Objective 12-04: Understand sale and leaseback accounting under ASC 840.</t>
  </si>
  <si>
    <t>Learning Objective 12-05: Understand the financial statement effects of capital lease versus operating lease treatment for lessees under ASC 840.</t>
  </si>
  <si>
    <t>Learning Objective 12-06: Understand lessee accounting under ASU 2016-02 (ASC 842) and IFRS 16.</t>
  </si>
  <si>
    <t>Learning Objective 12-08: Understand how the different lessor accounting treatments can affect income and net asset balances.</t>
  </si>
  <si>
    <t>Learning Objective 12-09: Understand lessor accounting under ASU 2016-02 (ASC 842) and IFRS 16.</t>
  </si>
  <si>
    <t>Learning Objective 12-10: Understand the key differences between ASC 840 and IAS 17 requirements for lease accounting.</t>
  </si>
  <si>
    <t>Learning Objective 12-11: Understand how to use current operating lease disclosures to estimate the financial statement effects of ASU 2016-02 or treatment as a capital lease.</t>
  </si>
  <si>
    <t>Please create this question as a section break, with the three steps for Req 1 in a multi tab in the first part and the three steps for Req 2 (since Req 2 is a repeat of Req 1 with a different method) in the second part.  Reqs 3 and 4 should not be developed for Connect.  Have COA set specific to this question based on the solution.</t>
  </si>
  <si>
    <t>Economic Incentives Behind Inventory Methods</t>
  </si>
  <si>
    <t>Structuring of Debt Instruments</t>
  </si>
  <si>
    <t>Learning Objective 12-02: Understand lessees’ incentives to keep leases off the balance sheet.</t>
  </si>
  <si>
    <t>Learning Objective 12-07: Understand lessor accounting under ASC 840.</t>
  </si>
  <si>
    <t>Computing inventory amount from income statement data</t>
  </si>
  <si>
    <t>Distinguishing between
product and period costs</t>
  </si>
  <si>
    <t>Computing ending inventory
and cost of goods sold
under different cost flow
assumptions</t>
  </si>
  <si>
    <t>Computing cost of goods
sold</t>
  </si>
  <si>
    <t>Computing sales from
inventory information</t>
  </si>
  <si>
    <t>Computing work-inprocess
inventory from balance
sheet and income
statement information</t>
  </si>
  <si>
    <t>Computing ending inventory
and cost of sales
under direct and absorption
costing</t>
  </si>
  <si>
    <t>Changing to FIFO method</t>
  </si>
  <si>
    <t>Converting LIFO to FIFO</t>
  </si>
  <si>
    <t>Identifying effects of a LIFO
liquidation</t>
  </si>
  <si>
    <t>Eliminating FIFO holding
gains</t>
  </si>
  <si>
    <t>Correcting inventory
errors</t>
  </si>
  <si>
    <t>Computing dollar-value
LIFO</t>
  </si>
  <si>
    <t>Determining income statement
amounts for a manufacturer</t>
  </si>
  <si>
    <t>Determining items to be
included in inventory</t>
  </si>
  <si>
    <t>Assessing managerial
opportunism</t>
  </si>
  <si>
    <t>Determining LIFO amounts—
comprehensive</t>
  </si>
  <si>
    <t>Determining depreciation
expense—multiple
methods</t>
  </si>
  <si>
    <t>Capitalizing costs subsequent
to acquisition</t>
  </si>
  <si>
    <t>Determining depreciation
base—straight-line depreciation</t>
  </si>
  <si>
    <t>Accounting for asset
exchanges</t>
  </si>
  <si>
    <t>Determining asset cost and
depreciation expense—
straight-line</t>
  </si>
  <si>
    <t>Determining retirement
obligation</t>
  </si>
  <si>
    <t>Capitalized interest</t>
  </si>
  <si>
    <t>Analyzing changes in asset
account balances—straight
line</t>
  </si>
  <si>
    <t>Amortizing intangibles</t>
  </si>
  <si>
    <t>Accounting for R&amp;D
cost</t>
  </si>
  <si>
    <t>Determining depletion
expense with asset retirement
obligation—units of
production</t>
  </si>
  <si>
    <t>Exchanging assets</t>
  </si>
  <si>
    <t>Determining asset impairment</t>
  </si>
  <si>
    <t>Making asset age and
intercompany comparisons</t>
  </si>
  <si>
    <t>Accounting for asset retirement
obligations</t>
  </si>
  <si>
    <t>Weakness of the straightline
depreciation
method</t>
  </si>
  <si>
    <t>IFRS impairment and
revaluation</t>
  </si>
  <si>
    <t>Finding the issue price</t>
  </si>
  <si>
    <t>Determining market price
following a change in interest
rates</t>
  </si>
  <si>
    <t>Finding the discount at
issuance</t>
  </si>
  <si>
    <t>Determining a bond’s balance
sheet value</t>
  </si>
  <si>
    <t>Calculating gain or loss at
early retirement</t>
  </si>
  <si>
    <t>Amortizing a premium</t>
  </si>
  <si>
    <t>Zero coupon bonds</t>
  </si>
  <si>
    <t>Floating-rate debt</t>
  </si>
  <si>
    <t>Early extinguishment of
debt</t>
  </si>
  <si>
    <t>Fair value option</t>
  </si>
  <si>
    <t>Noninterest-bearing loan</t>
  </si>
  <si>
    <t>Understanding the fair
value option</t>
  </si>
  <si>
    <t>Fair value method and
retiring debt early</t>
  </si>
  <si>
    <t>Sears: Reading the financials</t>
  </si>
  <si>
    <t>Recording floating-rate
debt</t>
  </si>
  <si>
    <t>Debt-for-debt swaps</t>
  </si>
  <si>
    <t>a fair value hedge</t>
  </si>
  <si>
    <t>41-50 mins.</t>
  </si>
  <si>
    <t>36-40 mins.</t>
  </si>
  <si>
    <r>
      <t xml:space="preserve">Multi tab - </t>
    </r>
    <r>
      <rPr>
        <b/>
        <sz val="9"/>
        <rFont val="Arial"/>
        <family val="2"/>
      </rPr>
      <t>Requirement 1</t>
    </r>
    <r>
      <rPr>
        <sz val="9"/>
        <rFont val="Arial"/>
        <family val="2"/>
      </rPr>
      <t xml:space="preserve"> should be a GJ carousel.  </t>
    </r>
    <r>
      <rPr>
        <b/>
        <sz val="9"/>
        <rFont val="Arial"/>
        <family val="2"/>
      </rPr>
      <t xml:space="preserve">Requirements 2 and 3 </t>
    </r>
    <r>
      <rPr>
        <sz val="9"/>
        <rFont val="Arial"/>
        <family val="2"/>
      </rPr>
      <t xml:space="preserve">should be in the same IRT table in the second tab.  Requirement 2 should have an input cell, while Requirement 3 should show the sentence that is shown in the SM "The transaction would </t>
    </r>
    <r>
      <rPr>
        <b/>
        <sz val="9"/>
        <rFont val="Arial"/>
        <family val="2"/>
      </rPr>
      <t>increase</t>
    </r>
    <r>
      <rPr>
        <sz val="9"/>
        <rFont val="Arial"/>
        <family val="2"/>
      </rPr>
      <t xml:space="preserve"> net income by </t>
    </r>
    <r>
      <rPr>
        <b/>
        <sz val="9"/>
        <rFont val="Arial"/>
        <family val="2"/>
      </rPr>
      <t>$1,170,000</t>
    </r>
    <r>
      <rPr>
        <sz val="9"/>
        <rFont val="Arial"/>
        <family val="2"/>
      </rPr>
      <t xml:space="preserve">", but with a dropdown cell to select increase or decrease and an input cell to enter in the amount bolded.  </t>
    </r>
    <r>
      <rPr>
        <b/>
        <sz val="9"/>
        <rFont val="Arial"/>
        <family val="2"/>
      </rPr>
      <t>Requirements 4 and 5</t>
    </r>
    <r>
      <rPr>
        <sz val="9"/>
        <rFont val="Arial"/>
        <family val="2"/>
      </rPr>
      <t xml:space="preserve"> are not applicable for Connect. Use the COA for this chapter and develop JE descriptions as appropriate for the requirements with JEs.</t>
    </r>
  </si>
  <si>
    <t>15-09</t>
  </si>
  <si>
    <t>P15-19</t>
  </si>
  <si>
    <t>P15-20</t>
  </si>
  <si>
    <r>
      <t xml:space="preserve">For the Connect setup, have a worksheet that first reads </t>
    </r>
    <r>
      <rPr>
        <b/>
        <sz val="9"/>
        <rFont val="Arial"/>
        <family val="2"/>
      </rPr>
      <t>The deferred tax</t>
    </r>
    <r>
      <rPr>
        <sz val="9"/>
        <rFont val="Arial"/>
        <family val="2"/>
      </rPr>
      <t>, followed by a dropdown cell to select asset or liability (</t>
    </r>
    <r>
      <rPr>
        <b/>
        <sz val="9"/>
        <rFont val="Arial"/>
        <family val="2"/>
      </rPr>
      <t>asset is the correct answer</t>
    </r>
    <r>
      <rPr>
        <sz val="9"/>
        <rFont val="Arial"/>
        <family val="2"/>
      </rPr>
      <t xml:space="preserve">), followed by </t>
    </r>
    <r>
      <rPr>
        <b/>
        <sz val="9"/>
        <rFont val="Arial"/>
        <family val="2"/>
      </rPr>
      <t>on December 31, 2019 is</t>
    </r>
    <r>
      <rPr>
        <sz val="9"/>
        <rFont val="Arial"/>
        <family val="2"/>
      </rPr>
      <t>, and then a blank entry cell for the answer shown in the SM.</t>
    </r>
  </si>
  <si>
    <t xml:space="preserve">Multi tab.  Tab 1 should have Requirements 1 and 2 with input cells.  Requirement 3 should be a Journal carousel.  Use the COA for this chapter and develop JE descriptions as appropriate for the requirements with JEs. </t>
  </si>
  <si>
    <t>Chapter 13 COA</t>
  </si>
  <si>
    <t>Both requirements should be in one IRT table.</t>
  </si>
  <si>
    <t>All requirements should be in one IRT table.</t>
  </si>
  <si>
    <t>Both requirements should be in one IRT table.  The answer for (b) should be 0.</t>
  </si>
  <si>
    <t xml:space="preserve">Multi tab.  Tab 1 should have Requirement 1 which is a single input worksheet.  Requirements 2 and 3 should be in one Journal carousel.  Use the COA for this chapter and develop JE descriptions as appropriate for the requirements with JEs. </t>
  </si>
  <si>
    <t>For the Connect setup, have a three row worksheet with the first two rows being input cells for Deferred tax asset and Valuation allowance (allow for pos/neg on this one), with the third row being the Net deferred asset, which should instead have a formula cell that is an IF statement taking into account whether the cell above it is entered as positive or negative.</t>
  </si>
  <si>
    <t xml:space="preserve">General Journal carousel.  Use the COA for this chapter and develop JE descriptions as appropriate for the requirements with JEs. </t>
  </si>
  <si>
    <t>Set this exercise up like the SM, with the last two rows having input cells for each of the cases (6 inputs in total).  Answers that are shown in the SM as not applicable or 0 should require 0 as the inputted answer.</t>
  </si>
  <si>
    <t xml:space="preserve">Multi tab.  Requirements 1 and 2 should in the first tab with input cells.  Requirement 3 should be a General Journal carousel.  Requirement 4 should be an input cell (Don't include the sentence beginning with Explain).  Use the COA for this chapter and develop JE descriptions as appropriate for the requirements with JEs. </t>
  </si>
  <si>
    <t>Multi tab.  Requirements 1 to 3 should be in one IRT table, but for Req 2, ensure that there are two rows (one for deferred tax asset and the other for deferred tax liability) with both an input cell and a dropdown to select increase or decrease (increase is the answer for both).  Requirement 4 should be set up like the SM.  Ensure to have formulas for the bottom row and instruct that negative amounts should be entered with a minus sign.</t>
  </si>
  <si>
    <t>Multi tab.  Reqs 1 and 2 should be set up like the SM (don't include the Notes column in the Connect setup but it should be there for the explanation).</t>
  </si>
  <si>
    <t xml:space="preserve">Both requirements should be in one GJ carousel.  Use the COA for this chapter and develop JE descriptions as appropriate for the requirements with JEs. </t>
  </si>
  <si>
    <t>Single input worksheet.  The hardcoded cell should read "Adjustment amount" and should allow for pos/neg.</t>
  </si>
  <si>
    <t>All requirements should be in one IRT table, with columns for the 2018 and 2017 answers.</t>
  </si>
  <si>
    <t>Multi tab.  Requirements 1-4 should be in one IRT table on the first tab.  Requirement 5 should be a GJ carousel.  Requirement 6 should be in the third tab as an IRT table - the first row should be requiring students to state gain or loss and then asking for the amount, and the last two should be asking for the amount to be amortized for 2017 and 2018.  Requirement 7 should be set up like the SM, with formula cells for Funded Status as of 12/31/2017 and Ending Balance.  Add "by completing the worksheet below" to the end of the requirement statement to make it more applicable for Connect.  Use the COA for this chapter and develop JE descriptions as appropriate for the requirements with JEs.</t>
  </si>
  <si>
    <t>Set this problem up similar to P14-2.  Refer to the instructions given above.</t>
  </si>
  <si>
    <t>Multi tab.  Requirement 1 should be set up like the SM "Other Postretirement Benefit Costs" table. Include the 2016 column from the problem statement and hardcode amounts that are shown in the problem statement.  Requirement 2 should be a GJ carousel.  Requirement 3 should be set up like the SM.  Use the COA for this chapter and develop JE descriptions as appropriate for the requirements with JEs.</t>
  </si>
  <si>
    <t>Worksheet with two inputs.</t>
  </si>
  <si>
    <t>Set up worksheet like the SM, with a formula for Total shareholders' equity.</t>
  </si>
  <si>
    <t>Set up worksheet like the SM.  Input cells should be in the Number and Weighted average columns, but have dropdowns in the Weight (months) column containing 1/12 to 12/12 as dropdown choices.  A formula cell should be added for Weighted average shares outstanding.</t>
  </si>
  <si>
    <t>Input worksheet.  Do not include the last two sentences of the Requirement statement for the Connect setup, but include all elements of the solution in the explanation.</t>
  </si>
  <si>
    <t xml:space="preserve">Input worksheet.   </t>
  </si>
  <si>
    <t>Set up a worksheet like the SM, but only include three rows (all as inputs): Number of shares used in EPS computation, Earnings used in EPS computation, and Earnings per share.</t>
  </si>
  <si>
    <t>Input worksheet for all requirements.  Req. 1 has two inputs, Req. 2 has one.</t>
  </si>
  <si>
    <t>Multi tab.  Requirement 1 should be a GJ carousel.  Requirement 2 should be a single-input worksheet ($122.73 is the correct answer).  This input cell should have a tolerance of +/- .01.  Use the COA for this chapter and develop JE descriptions as appropriate for the requirements with JEs.</t>
  </si>
  <si>
    <t>Multi tab - the first requirement (1a) should be the journal entry (requirement statement should read "Prepare the journal entry for the stock dividend.".  Requirement 1b should be an input worksheet for the retained earnings amount.  Use the COA for this chapter and develop JE descriptions as appropriate for the requirements with JEs.</t>
  </si>
  <si>
    <t>Multi tab with 3 tabs (Reqs 1 and 2 each in their own tabs, with 3 and 4 in one combined GJ carousel).  Requirement 1 should be a GJ carousel.  Requirement 2 should be an input cell.  Requirements 3 and 4 should be a GJ carousel.  For Connect, the requirement statement for Req 3 should read "Prepare a journal entry to record the exercise of the conversion option using the book value method.", while Req 4 should read "Redo the journal entry from (3) using the market-value method instead."  Use the COA for this chapter and develop JE descriptions as appropriate for the requirements with JEs.</t>
  </si>
  <si>
    <t>Worksheet with two inputs.  Both inputs should have a tolerance of +/- .01.</t>
  </si>
  <si>
    <t>Multi tab.  Requirement 1 should be a GJ carousel.  There should be 6 journal entries total for Req. 1, 3 of both shown ("To record pretax comp. expense" and "To record tax effects for compensation expense.") for the three years.  Requirement 2 should be a GJ carousel.  Requirement 3 should be set up like the SM.  Use the COA for this chapter and develop JE descriptions as appropriate for the requirements with JEs.</t>
  </si>
  <si>
    <t>Worksheet with an input for each requirement.</t>
  </si>
  <si>
    <t>Worksheet for both requirements</t>
  </si>
  <si>
    <t>Eliminating Entries</t>
  </si>
  <si>
    <t>Consolidation Entry setup</t>
  </si>
  <si>
    <r>
      <t xml:space="preserve">All four requirements should be in one GJ carousel.  Do not include sentences pertaining to "show supporting calculations" for Connect for any requirement.  For Requirement 4 (as there are two entries), rephrase the beginning of the first sentence to read "What would be the </t>
    </r>
    <r>
      <rPr>
        <b/>
        <sz val="9"/>
        <rFont val="Arial"/>
        <family val="2"/>
      </rPr>
      <t>entries</t>
    </r>
    <r>
      <rPr>
        <sz val="9"/>
        <rFont val="Arial"/>
        <family val="2"/>
      </rPr>
      <t xml:space="preserve"> to record..."  Use the COA for this chapter and develop JE descriptions as appropriate for the requirements with JEs.</t>
    </r>
  </si>
  <si>
    <t>All 7 requirements should be setup in one IRT table, with two inputs per requirement (one for acquisition method and one for purchase method).</t>
  </si>
  <si>
    <t>Multi tab.  Requirement 1 should be a GJ carousel.  Requirement 2 should be GJ set up in the Consolidation Worksheet setup.  Requirement 3 should be an input worksheet asking for consolidated income for 2017 and 2018.</t>
  </si>
  <si>
    <t>Develop a Cash Flows statement using our style specs and the SM.  Use the accounts shown in the problem statement and ensure to include proper distractors where appropriate (i.e. Increase in accounts payable and decrease in accounts payable).  Do not include the + or - signs in the dropdown options as this could be a giveaway for whether the amount is negative or not.</t>
  </si>
  <si>
    <t>All entries should be in one GJ carousel.  Use the COA for this chapter and develop JE descriptions as appropriate for the requirements with JEs.</t>
  </si>
  <si>
    <t>Multi tab.  Requirement 1 should be a single input worksheet on the first tab.  Requirements 2 and 3 should be single inputs for each year for both requirements.  The requirement statement for Req 2 should not include the last sentence (beginning with "Do you believe"), and Req 3 should only be the first sentence but cut it off after "Year 1" since the comment part can't be graded on Connect.</t>
  </si>
  <si>
    <t>Develop a Cash Flows statement using our style specs and the SM.  Use the accounts shown in the solution.  The last sentence for the requirement statement should instead read "(Hint: Use the worksheet approach from the Chapter 4 appendix in your calculations.)"</t>
  </si>
  <si>
    <t xml:space="preserve">An IRT table should be set up with rows for each of the items.  There should be a column for inputting the amount, and a second column to determine which section of the CF statement it would appear (refer to SM for answers).  </t>
  </si>
  <si>
    <t>Multi tab.  Requirement 1 should be a GJ carousel.  Include the implicit transactions.  For Req. 2, develop a Cash Flows statement using our style specs and the SM.  Use the accounts shown in the solution and ensure to include proper distractors where appropriate (i.e. Increase in accounts payable and decrease in accounts payable).  Use the COA for this chapter and develop JE descriptions as appropriate for the requirements with JEs.</t>
  </si>
  <si>
    <t>Set up the schedule in an IRT table like the SM.</t>
  </si>
  <si>
    <t>Single input worksheet.  The hardcoded cell should read "Net cash inflow (outflow)" and students should be required to input the amount as negative (add red instructions).</t>
  </si>
  <si>
    <t>Tax expense - current</t>
  </si>
  <si>
    <t>Tax expense - deferred</t>
  </si>
  <si>
    <t>Prepaid estimated tax payments</t>
  </si>
  <si>
    <t>Revaluation decrease</t>
  </si>
  <si>
    <t>Revaluation increase</t>
  </si>
  <si>
    <t>Deferred tax asset</t>
  </si>
  <si>
    <t>Tax payable</t>
  </si>
  <si>
    <t>Valuation allowance</t>
  </si>
  <si>
    <t>Tax contingency reserve</t>
  </si>
  <si>
    <t>Chapter 14 COA</t>
  </si>
  <si>
    <t>Problem 14-2</t>
  </si>
  <si>
    <t>Problem 14-9</t>
  </si>
  <si>
    <t>Set up the IRT table like the SM.  Amounts in the Projected Benefit Obligation and Fair Value of Pension Plan Assets columns should be hardcoded.</t>
  </si>
  <si>
    <t>Pension expense</t>
  </si>
  <si>
    <t>Pension asset (liability)</t>
  </si>
  <si>
    <t>Pension payable</t>
  </si>
  <si>
    <t>Benefit expense</t>
  </si>
  <si>
    <t>Benefit payable</t>
  </si>
  <si>
    <t>Retirement benefit asset (liability)</t>
  </si>
  <si>
    <t>Multi tab.  Req. 1 should be a Statement of Retained Earnings set up like the SM and using our specs.  Req. 2 should be the Shareholders' equity section like the SM and using our Specs.  Use accounts from the solution and problem statement for Reqs 1 and 2.  Requirement 3 should be a single input worksheet.</t>
  </si>
  <si>
    <t>Problem 15-3</t>
  </si>
  <si>
    <t>Chapter 15 COA</t>
  </si>
  <si>
    <t>Chapter 16 COA</t>
  </si>
  <si>
    <t>Exercise 16-16</t>
  </si>
  <si>
    <t>Exercise 16-19</t>
  </si>
  <si>
    <t>Problem 16-2</t>
  </si>
  <si>
    <t>Problem 16-5</t>
  </si>
  <si>
    <t>Problem 16-9</t>
  </si>
  <si>
    <t>Problem 16-13</t>
  </si>
  <si>
    <t>Exercise 17-8</t>
  </si>
  <si>
    <t>Chapter 17 COA</t>
  </si>
  <si>
    <t>Problem 17-1</t>
  </si>
  <si>
    <t>Problem 17-8</t>
  </si>
  <si>
    <t>Dividend</t>
  </si>
  <si>
    <t>Common stock, par</t>
  </si>
  <si>
    <t>Treasury stock</t>
  </si>
  <si>
    <t>Convertible bond payable</t>
  </si>
  <si>
    <t>Gain on debt conversion</t>
  </si>
  <si>
    <t>Loss on debt conversion</t>
  </si>
  <si>
    <t>Common stock, $10 par</t>
  </si>
  <si>
    <t>x</t>
  </si>
  <si>
    <t>Common stock, $30 par</t>
  </si>
  <si>
    <t>Shareholders' equity - conversion option</t>
  </si>
  <si>
    <t>Paid-in capital in excess of par</t>
  </si>
  <si>
    <t>Compensation expense</t>
  </si>
  <si>
    <t>Compensation payable</t>
  </si>
  <si>
    <t>Deferred income tax asset</t>
  </si>
  <si>
    <t>Additional paid-in capital - stock options</t>
  </si>
  <si>
    <t>Income tax expense - deferred</t>
  </si>
  <si>
    <t>Income tax expense - current</t>
  </si>
  <si>
    <t>Investment in Stroker</t>
  </si>
  <si>
    <t>Investment in Beta</t>
  </si>
  <si>
    <t>Noncontrolling interest</t>
  </si>
  <si>
    <t>Fixed assets</t>
  </si>
  <si>
    <t>Goodwill - noncontrolling interest</t>
  </si>
  <si>
    <t>Realized gain</t>
  </si>
  <si>
    <t>Realized loss</t>
  </si>
  <si>
    <t>Trading securities</t>
  </si>
  <si>
    <t>Fair value adjustment - trading securities</t>
  </si>
  <si>
    <t>Trading securities - Company A common stock</t>
  </si>
  <si>
    <t>Trading securities - Company B common stock</t>
  </si>
  <si>
    <t>Realized gain on sale of trading securities</t>
  </si>
  <si>
    <t>Realized loss on sale of trading securities</t>
  </si>
  <si>
    <t>Realized gain on sale of available-for-sale securities</t>
  </si>
  <si>
    <t>Realized loss on sale of available-for-sale securities</t>
  </si>
  <si>
    <t>Available-for-sale securities</t>
  </si>
  <si>
    <t>Available-for-sale securities - Company A common stock</t>
  </si>
  <si>
    <t>Available-for-sale - Company B common stock</t>
  </si>
  <si>
    <t>Other comprehensive income</t>
  </si>
  <si>
    <t>Other comprehensive income - (gain) loss</t>
  </si>
  <si>
    <t>Other comprehensive income - net actuarial (gain) loss</t>
  </si>
  <si>
    <t>Other comprehensive income - prior service cost</t>
  </si>
  <si>
    <t>Unrealized holding gain on trading securities</t>
  </si>
  <si>
    <t>Unrealized holding loss on trading securities</t>
  </si>
  <si>
    <t>Fair value adjustment - available-for-sale securities</t>
  </si>
  <si>
    <t>OCI - unrealized gains/losses in fair value of available-for-sale securities</t>
  </si>
  <si>
    <t>OCI - unrealized gains/losses in fair value of trading securities</t>
  </si>
  <si>
    <t>Investment in Sigma</t>
  </si>
  <si>
    <t>Plant and equipment</t>
  </si>
  <si>
    <t>Investment in Saturn</t>
  </si>
  <si>
    <t>Common stock, Saturn</t>
  </si>
  <si>
    <t>Retained earnings, Saturn</t>
  </si>
  <si>
    <t>Investment in Spiegel stock</t>
  </si>
  <si>
    <t>Fair value adjustment - equity securities</t>
  </si>
  <si>
    <t>Unrealized loss on equity securities</t>
  </si>
  <si>
    <t>Unrealized gain on equity securities</t>
  </si>
  <si>
    <t>Gain on sale of Spiegel stock</t>
  </si>
  <si>
    <t>Loss on sale of Spiegel stock</t>
  </si>
  <si>
    <t>Accumulated OCI - available-for-sale securities</t>
  </si>
  <si>
    <t>Accumulated OCI - equity securities</t>
  </si>
  <si>
    <t>Other comprehensive income - available-for-sale securities</t>
  </si>
  <si>
    <t>Other comprehensive income - equity securities</t>
  </si>
  <si>
    <t>Investment in Goff stock</t>
  </si>
  <si>
    <t>Investment in Pluto</t>
  </si>
  <si>
    <t>Investment in Delta</t>
  </si>
  <si>
    <t>Investment in Alpha</t>
  </si>
  <si>
    <t>Investment in Pushway</t>
  </si>
  <si>
    <t>Gain on sale</t>
  </si>
  <si>
    <t>Loss on sale</t>
  </si>
  <si>
    <t>Dividends payable</t>
  </si>
  <si>
    <t>Cash (operating)</t>
  </si>
  <si>
    <t>Cash (investing)</t>
  </si>
  <si>
    <t>Cash (financing)</t>
  </si>
  <si>
    <t>Patent</t>
  </si>
  <si>
    <t>Allowance for uncollectible accounts</t>
  </si>
  <si>
    <t>Securities held for plant expansion</t>
  </si>
  <si>
    <t>Inventories</t>
  </si>
  <si>
    <t>6% Serial bonds payable</t>
  </si>
  <si>
    <t>Property, plant and equipment</t>
  </si>
  <si>
    <t>Self-insurance reserves</t>
  </si>
  <si>
    <t>Federal and state income taxs</t>
  </si>
  <si>
    <t>Other noncurrent liabilities</t>
  </si>
  <si>
    <t>Investments</t>
  </si>
  <si>
    <t>Other, net</t>
  </si>
  <si>
    <t>Accumulated depreciation - equipment</t>
  </si>
  <si>
    <t>Accumulated depreciation - leased property</t>
  </si>
  <si>
    <t>Leased property</t>
  </si>
  <si>
    <t>Long-term notes payable</t>
  </si>
  <si>
    <t>Short-term notes payable</t>
  </si>
  <si>
    <t>Ralston, capital</t>
  </si>
  <si>
    <t>Lease liability</t>
  </si>
  <si>
    <t xml:space="preserve">Set up a balance sheet using our style specs (grading should be based on the last column of the SM "Balance Sheet 12/31/2017").  Use the accounts in the COA. </t>
  </si>
  <si>
    <t>Determining deferred tax effects</t>
  </si>
  <si>
    <t>Determining current portion of tax expense</t>
  </si>
  <si>
    <t>Determining deferred tax liability and current portion of tax expense</t>
  </si>
  <si>
    <t>Determining deferred tax asset amounts</t>
  </si>
  <si>
    <t>Reporting deferred portion of tax expense</t>
  </si>
  <si>
    <t>Determining tax effects of loss carryback and carryforward</t>
  </si>
  <si>
    <t>Accounting for loss carryforwards</t>
  </si>
  <si>
    <t>IFRS vs. U.S. GAAP tax entries</t>
  </si>
  <si>
    <t>Computing deferred tax asset and valuation allowance</t>
  </si>
  <si>
    <t>Computing tax due, deferred taxes, and tax expense</t>
  </si>
  <si>
    <t>Determining tax benefit for uncertain tax position</t>
  </si>
  <si>
    <t>Calculating deferred tax amounts</t>
  </si>
  <si>
    <t>Calculating the amount of temporary and permanent differences and tax entry</t>
  </si>
  <si>
    <t>Determining current and deferred portion of tax expense and reconciling statutory and effective tax rates</t>
  </si>
  <si>
    <t>Tax rate reconciliation schedules for IFRS vs. U.S. GAAP</t>
  </si>
  <si>
    <t>Converting from taxable income to book income</t>
  </si>
  <si>
    <t>Making entries for uncertain tax positions</t>
  </si>
  <si>
    <t>Determining balance sheet pension asset (liability)</t>
  </si>
  <si>
    <t>Determining PBO and ABO</t>
  </si>
  <si>
    <t>Determining actual return on plan assets</t>
  </si>
  <si>
    <t>Determining balance sheet pension asset (liability) and AOCI balance</t>
  </si>
  <si>
    <t>Adjusting balance sheet pension asset (liability)</t>
  </si>
  <si>
    <t>Determining postretirement expense</t>
  </si>
  <si>
    <t>Determining pension expense</t>
  </si>
  <si>
    <t>Determining pension expense and plan asset, PBO, and AOCI balances</t>
  </si>
  <si>
    <t>Determining postretirement (health care) benefits expense and obligation</t>
  </si>
  <si>
    <t>Determining plan assets, PBO, and AOCI for two years</t>
  </si>
  <si>
    <t>Determining pension elements</t>
  </si>
  <si>
    <t>Determining expense and balance sheet amounts (journal entries)</t>
  </si>
  <si>
    <t>Relating pension concepts to pension accounting</t>
  </si>
  <si>
    <t>Interpreting OPEB disclosures and making journal entries</t>
  </si>
  <si>
    <t>Amortizing actuarial (gains) losses</t>
  </si>
  <si>
    <t>Issuing common stock</t>
  </si>
  <si>
    <t>Retiring common stock</t>
  </si>
  <si>
    <t>Analyzing various stock transactions</t>
  </si>
  <si>
    <t>Determining how many shares</t>
  </si>
  <si>
    <t>Determining stockholders’ equity after a stock repurchase</t>
  </si>
  <si>
    <t>Stock dividends and retained earnings</t>
  </si>
  <si>
    <t>Weighted-average number of shares</t>
  </si>
  <si>
    <t>Retained earnings transactions</t>
  </si>
  <si>
    <t>Determining shareholders’ equity after a stock split</t>
  </si>
  <si>
    <t>Computing basic EPS</t>
  </si>
  <si>
    <t>Calculating earnings per share</t>
  </si>
  <si>
    <t>Recording cash and stock dividends</t>
  </si>
  <si>
    <t>Analyzing convertible debt</t>
  </si>
  <si>
    <t>Analyzing shareholders’ equity</t>
  </si>
  <si>
    <t>Computing basic and diluted EPS</t>
  </si>
  <si>
    <t>Stock option accounting</t>
  </si>
  <si>
    <t>Accounting for minority-passive equity investments under new rules</t>
  </si>
  <si>
    <t>Using the equity method and fair value option</t>
  </si>
  <si>
    <t>Determining the value of goodwill</t>
  </si>
  <si>
    <t>Goodwill—acquisition method</t>
  </si>
  <si>
    <t>Preparing consolidated financial statements</t>
  </si>
  <si>
    <t>Consolidated balances using the acquisition method</t>
  </si>
  <si>
    <t>Fair value accounting for trading securities</t>
  </si>
  <si>
    <t>Consolidating sales and cost of goods sold with intra-entity transactions</t>
  </si>
  <si>
    <t>Comparison of acquisition versus pooling method</t>
  </si>
  <si>
    <t>Adjustments and eliminations for consolidation under acquisition method</t>
  </si>
  <si>
    <t>Equity method accounting</t>
  </si>
  <si>
    <t>Accounting for trading &amp;#173;securities</t>
  </si>
  <si>
    <t>Using acquisition method with goodwill</t>
  </si>
  <si>
    <t>Consolidating at acquisition: Acquisition vs. purchase method</t>
  </si>
  <si>
    <t>Eliminating entries and accounting for goodwill</t>
  </si>
  <si>
    <t>Accounting for minority-passive equity investments during accounting transition</t>
  </si>
  <si>
    <t>Determining cash flow from operating activities</t>
  </si>
  <si>
    <t>Calculating cash flows from operating activities, direct method</t>
  </si>
  <si>
    <t>Determining cash collections from customers</t>
  </si>
  <si>
    <t>Determining cash flows from investing and operating activities</t>
  </si>
  <si>
    <t>Determining cash flows from investing and financing activities</t>
  </si>
  <si>
    <t>Determining cash flow from investing activities</t>
  </si>
  <si>
    <t>Relationship between balance sheet and statement of cash flows</t>
  </si>
  <si>
    <t>Determining operating cash flow</t>
  </si>
  <si>
    <t>Determining cash used in financing activities</t>
  </si>
  <si>
    <t>Preparing a statement of cash flows under the indirect method</t>
  </si>
  <si>
    <t>Determining amounts reported on statement of cash flows</t>
  </si>
  <si>
    <t>Preparing statement of cash flows under indirect method</t>
  </si>
  <si>
    <t>Preparing cash flow statement—Indirect method</t>
  </si>
  <si>
    <t>Working backward from the statement of cash flows</t>
  </si>
  <si>
    <t>Operating cash flow impact of securitization</t>
  </si>
  <si>
    <r>
      <t>Multi tab.  Requirement 1 should be a journal entry carousel.  Requirement 2 should be an input worksheet for the three balances.  Requirement 3 should be requirements 3-a and 3-b, with a GJ carousel for 3-a and a worksheet set up like Req 2 for 3-b.  The requirement statement for Req 3-a should be "Now assume the pooling method was used to record the acquisition. Provide the journal entry that Pushway would record for the acquisition of Stroker using the pooling method.", while Req 3-b should read " "What amount will now be shown on the July 1, 2017, consolidated balance sheet for total assets, total liabilities, and total equity? (</t>
    </r>
    <r>
      <rPr>
        <i/>
        <sz val="9"/>
        <rFont val="Arial"/>
        <family val="2"/>
      </rPr>
      <t>Note to student:</t>
    </r>
    <r>
      <rPr>
        <sz val="9"/>
        <rFont val="Arial"/>
        <family val="2"/>
      </rPr>
      <t xml:space="preserve"> Ignore the fact that the date in this problem would prohibit the use of the pooling method.)"  Use the COA for this chapter and develop JE descriptions as appropriate for the requirements with JEs.</t>
    </r>
  </si>
  <si>
    <t>Multi tab.  Requirement 1 should be a GJ carousel but ensure to use the Consolidation Worksheet Entry setup that is used in Christensen and Hoyle for these entries.  Screenshot of setup provided to the right for reference.  Requirement 2 should be a consolidated balance sheet.  (I.E. the last column shown in the SM's Consolidation Worksheet.)  Use the COA for this chapter for both requirements and develop JE descriptions as appropriate for the requirements with JEs.</t>
  </si>
  <si>
    <r>
      <t xml:space="preserve">Liabilities </t>
    </r>
    <r>
      <rPr>
        <b/>
        <sz val="10"/>
        <rFont val="Arial"/>
        <family val="2"/>
      </rPr>
      <t>(Consolidated Balance Sheet ONLY)</t>
    </r>
  </si>
  <si>
    <r>
      <t xml:space="preserve">Capital in excess of par </t>
    </r>
    <r>
      <rPr>
        <b/>
        <sz val="10"/>
        <rFont val="Arial"/>
        <family val="2"/>
      </rPr>
      <t>(Consolidated Balance Sheet ONLY)</t>
    </r>
  </si>
  <si>
    <t>Multi tab.  Requirement 1 should be a GJ carousel.  Requirement 2 should be a single input worksheet.  Requirement 3 should be a GJ but use the Consolidation Entry setup used in E16-19.  Requirement 4 should be a consolidated balance sheet set up like E16-19 Req 2.  Use the COA for this chapter for both requirements and develop JE descriptions as appropriate for the requirements with JEs.</t>
  </si>
  <si>
    <t>Long-term debt</t>
  </si>
  <si>
    <t>Critical Thinking; Global</t>
  </si>
  <si>
    <t>Multi tab.  Requirements 1 and 2 should be in one IRT table on the first tab and should have rows for Service cost, Interest, and Ending PBO from the SM.  Requirements 3 and 4 should be set up in the second tab like the SM.  Requirement 5 should be in the third tab with two inputs for the pension expenses.  Requriement 6 should be a GJ carousel.  Requirement 7 should not be developed.  Include hyperlinks to the three PV tables that have been provided by Dana in the main problem statement and add red instructions as appropriate (same instructions that you've added for Chapter 8).  Use the COA for this chapter and develop JE descriptions as appropriate for the requirements with JEs.</t>
  </si>
  <si>
    <t xml:space="preserve">Financial statements―As sources of information                     </t>
  </si>
  <si>
    <t xml:space="preserve">Financial statements―For decision-maker needs                       </t>
  </si>
  <si>
    <t xml:space="preserve">Financial statements―Disclosure costs and benefits                 </t>
  </si>
  <si>
    <t xml:space="preserve">Standard-setting―US GAAP </t>
  </si>
  <si>
    <t xml:space="preserve">Global differences and financial reporting                                </t>
  </si>
  <si>
    <t>Accrual versus cash basis of accounting</t>
  </si>
  <si>
    <t>Accrual basis―Revenue recognition</t>
  </si>
  <si>
    <t xml:space="preserve">Net assets and Net income interrelationship                             </t>
  </si>
  <si>
    <t>Accrual basis―Expense recognition</t>
  </si>
  <si>
    <t xml:space="preserve">Income statement―Traceable or period costs                           </t>
  </si>
  <si>
    <t xml:space="preserve">Income statement―Multiple-step                              </t>
  </si>
  <si>
    <t xml:space="preserve">Income statement―Unusual or infrequent items                        </t>
  </si>
  <si>
    <t>EPS―Earnings per share</t>
  </si>
  <si>
    <t>Comprehensive income―IFRS</t>
  </si>
  <si>
    <t>Earnings management</t>
  </si>
  <si>
    <t>Transaction analysis and adjusting entries</t>
  </si>
  <si>
    <t>Accrual versus cash basis of accountingt, Accrual basis―Expense recognition</t>
  </si>
  <si>
    <t>Income statement―Unusual or infrequent items, Discontinued Operations</t>
  </si>
  <si>
    <t xml:space="preserve">Income statement―Unusual or infrequent items, Discontinued Operations, Changes―Select the type of accounting change    </t>
  </si>
  <si>
    <t xml:space="preserve">Income statement―Traceable or period costs    </t>
  </si>
  <si>
    <t>Accrual versus cash basis of accounting, Accrual basis―Revenue recognition, Accrual basis―Expense recognition, Transaction analysis and adjusting entries</t>
  </si>
  <si>
    <t>Accrual basis―Expense recognition, Transaction analysis and adjusting entries</t>
  </si>
  <si>
    <t>Revenue recognition―Five-Step model</t>
  </si>
  <si>
    <t>Recognize revenue―Point in time or over time</t>
  </si>
  <si>
    <t>Principal or agent</t>
  </si>
  <si>
    <t>Contract acquisition and fulfillment costs</t>
  </si>
  <si>
    <t>Contract modifications</t>
  </si>
  <si>
    <t>Balance sheet―Assets</t>
  </si>
  <si>
    <t>Balance sheet―Liabilities and stockholders equity</t>
  </si>
  <si>
    <t>Balance sheet―Classification</t>
  </si>
  <si>
    <t>Balance sheet―Measurement</t>
  </si>
  <si>
    <t>Notes to financial statements</t>
  </si>
  <si>
    <t>IFRS and US GAAP differences―Cash flow statement</t>
  </si>
  <si>
    <t>Balance sheet―Assets, Balance sheet―Liabilities and stockholders equity, Balance sheet―Classification, Balance sheet―Measurement</t>
  </si>
  <si>
    <t>Basic approaches to financial statement analysis</t>
  </si>
  <si>
    <t>Common-size and trend statements</t>
  </si>
  <si>
    <t xml:space="preserve">Financial ratios to assess liquidity </t>
  </si>
  <si>
    <t xml:space="preserve">Financial ratios to assess solvency </t>
  </si>
  <si>
    <t>Interpret profitability and credit risk</t>
  </si>
  <si>
    <t>Z-Score and default risk</t>
  </si>
  <si>
    <t>Financial ratios to assess liquidity, Financial ratios to assess solvency</t>
  </si>
  <si>
    <t>Basic approaches to financial statement analysis, Cause-of-change analysis, Common-size and trend statements</t>
  </si>
  <si>
    <t>Basic steps in business valuation</t>
  </si>
  <si>
    <t>Discounted cash flow―Approach to valuation</t>
  </si>
  <si>
    <t>Discounted cash flow―Free cash flow model</t>
  </si>
  <si>
    <t>Discounted cash flow―Flows to equity model</t>
  </si>
  <si>
    <t>Earnings―Role in valuation</t>
  </si>
  <si>
    <t>Earnings―Abnormal earnings approach</t>
  </si>
  <si>
    <t>Fair value measurements</t>
  </si>
  <si>
    <t>Price/Earnings multiples―Variation factors</t>
  </si>
  <si>
    <t>Price/Earnings multiples―Components of earnings</t>
  </si>
  <si>
    <t xml:space="preserve">Quality of earnings </t>
  </si>
  <si>
    <t>Stock returns and earnings surprises</t>
  </si>
  <si>
    <t>Credit risk assessment―Types of lending</t>
  </si>
  <si>
    <t>Credit risk assessment―Credit ratings―Analysis</t>
  </si>
  <si>
    <t>Appendix B―Forecasts of financial statements</t>
  </si>
  <si>
    <t>Basic steps in business valuation, Discounted cash flow―Approach to valuation, Discounted cash flow―Free cash flow model, Discounted cash flow―Flows to equity model</t>
  </si>
  <si>
    <t>Credit risk assessment―Types of lending, Credit risk assessment―Credit ratings―Analysis</t>
  </si>
  <si>
    <t>Conflicts of interest―Relationships</t>
  </si>
  <si>
    <t>Conflicts of interest―Contract effects</t>
  </si>
  <si>
    <t>Debt covenants in lending―Purposes</t>
  </si>
  <si>
    <t>Debt covenants in lending―Types</t>
  </si>
  <si>
    <t>Contracts for compensation purposes</t>
  </si>
  <si>
    <t>Regulatory contracts</t>
  </si>
  <si>
    <t>Wall Street expectations</t>
  </si>
  <si>
    <t>Account for sales returns and allowances</t>
  </si>
  <si>
    <t>Analyze accounts receivable</t>
  </si>
  <si>
    <t>Evaluate reported receivables</t>
  </si>
  <si>
    <t>Notes receivable and interest</t>
  </si>
  <si>
    <t>Fair value option for receivables</t>
  </si>
  <si>
    <t xml:space="preserve">Receivables management―Sale </t>
  </si>
  <si>
    <t>Receivables management―Discounting</t>
  </si>
  <si>
    <t>Receivables management―Pledging</t>
  </si>
  <si>
    <t>Troubled debt―Settlement</t>
  </si>
  <si>
    <t>Troubled debt―Modify terms</t>
  </si>
  <si>
    <t>Receivables management―Securitization</t>
  </si>
  <si>
    <t>Ratios―Securitization</t>
  </si>
  <si>
    <t>IFRS―Receivables</t>
  </si>
  <si>
    <t xml:space="preserve">Receivables management―Sale, Receivables management―Discounting, Receivables management―Pledging, </t>
  </si>
  <si>
    <t>Notes receivable and interest, Fair value option for receivables</t>
  </si>
  <si>
    <t>Receivables management―Securitization, Ratios―Securitization</t>
  </si>
  <si>
    <t>Troubled debt―Settlement, Troubled debt―Modify terms</t>
  </si>
  <si>
    <t>Allocate inventory and cost of goods sold</t>
  </si>
  <si>
    <t>Perpetual versus periodic system</t>
  </si>
  <si>
    <t>Costs and items included in inventory</t>
  </si>
  <si>
    <t>Cost flow assumption―FIFO</t>
  </si>
  <si>
    <t>Cost flow assumption―LIFO</t>
  </si>
  <si>
    <t>Cost flow concepts</t>
  </si>
  <si>
    <t>LIFO reserve―Convert LIFO to FIFO</t>
  </si>
  <si>
    <t xml:space="preserve">LIFO liquidation </t>
  </si>
  <si>
    <t>LIFO earnings management</t>
  </si>
  <si>
    <t>LIFO tax implications</t>
  </si>
  <si>
    <t>FIFO holding gains―Replacement cost</t>
  </si>
  <si>
    <t>Inventory impairment―LCNRV</t>
  </si>
  <si>
    <t>IFRS inventory accounting</t>
  </si>
  <si>
    <t>Variable costing versus Absorption costing</t>
  </si>
  <si>
    <t>Dollar-value LIFO</t>
  </si>
  <si>
    <t>Inventory errors</t>
  </si>
  <si>
    <t>Allocate inventory and cost of goods sold, Variable costing versus Absorption costing</t>
  </si>
  <si>
    <t>Perpetual versus periodic system, Cost flow assumption―FIFO, Cost flow assumption―LIFO, Cost flow concepts</t>
  </si>
  <si>
    <t xml:space="preserve">Costs and items included in inventory, Variable costing versus Absorption </t>
  </si>
  <si>
    <t>Cost flow assumption―FIFO, Cost flow assumption―LIFO, Cost flow concepts</t>
  </si>
  <si>
    <t>LIFO liquidation</t>
  </si>
  <si>
    <t>Allocate inventory and cost of goods sold, FIFO holding gains―Replacement cost</t>
  </si>
  <si>
    <t>Allocate inventory and cost of goods sold, Costs and items included in inventory, Variable costing versus Absorption costing</t>
  </si>
  <si>
    <t>LIFO liquidation, Economic Incentives Behind Inventory Methods</t>
  </si>
  <si>
    <t>LIFO reserve―Convert LIFO to FIFO, LIFO liquidation, LIFO tax implications</t>
  </si>
  <si>
    <t>Asset measurement basis</t>
  </si>
  <si>
    <t>Capitalized costs</t>
  </si>
  <si>
    <t>Costs apportioned from lump-sum purchase</t>
  </si>
  <si>
    <t xml:space="preserve">Capitalization criteria for expenditures </t>
  </si>
  <si>
    <t>Intangible assets acquired</t>
  </si>
  <si>
    <t>Trend and cross-company analysis</t>
  </si>
  <si>
    <t>Intangible assets internally developed</t>
  </si>
  <si>
    <t>Impairment―Finite-lived assets</t>
  </si>
  <si>
    <t>Impairment―Indefinite-lived assets</t>
  </si>
  <si>
    <t>Held for sale assets</t>
  </si>
  <si>
    <t>Depreciation―DDB method</t>
  </si>
  <si>
    <t>Depreciation―SL method</t>
  </si>
  <si>
    <t>Depreciation―SYD method</t>
  </si>
  <si>
    <t>Disposition of long-lived assets</t>
  </si>
  <si>
    <t>Financial analysis and depreciation</t>
  </si>
  <si>
    <t>Exchanges of nonmonetary assets</t>
  </si>
  <si>
    <t>IFRS―Long-lived assets</t>
  </si>
  <si>
    <t>Depreciation in general, Depreciation―DDB method, Depreciation―SL method, Depreciation―SYD method, Disposition of long-lived assets</t>
  </si>
  <si>
    <t>Capitalized costs, Capitalized interest, Costs apportioned from lump-sum purchase, Capitalization criteria for expenditures, Intangible assets acquired</t>
  </si>
  <si>
    <t>Capitalized costs, Capitalized interest, Costs apportioned from lump-sum purchase, Capitalization criteria for expenditures, Intangible assets acquired, Depreciation in general, Depreciation―DDB method, Depreciation―SL method, Depreciation―SYD method, Disposition of long-lived assets</t>
  </si>
  <si>
    <t>Obligations from retiring assets, Held for sale assets</t>
  </si>
  <si>
    <t>Trend and cross-company analysis, Depreciation in general, Depreciation―DDB method, Depreciation―SL method, Depreciation―SYD method, Disposition of long-lived assets</t>
  </si>
  <si>
    <t>Obligations from retiring assets, Held for sale assets, Depreciation in general, Depreciation―DDB method, Depreciation―SL method, Depreciation―SYD method, Disposition of long-lived assets</t>
  </si>
  <si>
    <t>Impairment―Finite-lived assets, Impairment―Indefinite-lived assets</t>
  </si>
  <si>
    <t>Asset measurement basis, Depreciation in general, Depreciation―DDB method, Depreciation―SL method, Depreciation―SYD method, Disposition of long-lived assets</t>
  </si>
  <si>
    <t>Balance sheet presentation of liabilities</t>
  </si>
  <si>
    <t>Debt extinguishment</t>
  </si>
  <si>
    <t>Fair value accounting option</t>
  </si>
  <si>
    <t xml:space="preserve">Debt disclosures </t>
  </si>
  <si>
    <t>Derivatives―Overall</t>
  </si>
  <si>
    <t xml:space="preserve">Hedge accounting                      </t>
  </si>
  <si>
    <t>Loss contingencies</t>
  </si>
  <si>
    <t>IFRS―Contingencies</t>
  </si>
  <si>
    <t>IFRS―Debt</t>
  </si>
  <si>
    <t>IFRS―Hedge accounting</t>
  </si>
  <si>
    <t>Bonds payable, Debt extinguishment</t>
  </si>
  <si>
    <t>Bonds payable, Debt extinguishment, Fair value accounting option</t>
  </si>
  <si>
    <t xml:space="preserve">Lessee incentives for type of lease </t>
  </si>
  <si>
    <t>ASC 840―Lessee accounting</t>
  </si>
  <si>
    <t>ASC 840―Lessee sale and leaseback</t>
  </si>
  <si>
    <t>ASC 840―Lessee statement effects</t>
  </si>
  <si>
    <t>ASC 842―Lessee accounting</t>
  </si>
  <si>
    <t>IFRS lessee accounting―IFRS 16</t>
  </si>
  <si>
    <t>ASC 840―Lessor accounting</t>
  </si>
  <si>
    <t>ASC 840―Lessor statement effects</t>
  </si>
  <si>
    <t>ASC 842―Lessor accounting</t>
  </si>
  <si>
    <t>IFRS lessor accounting―IFRS 16</t>
  </si>
  <si>
    <t xml:space="preserve">IFRS lessor accounting―IAS 17 </t>
  </si>
  <si>
    <t>IFRS lessee accounting―IAS 17</t>
  </si>
  <si>
    <t>Recast for constructive capitalization</t>
  </si>
  <si>
    <t>Differences―Book to taxable income</t>
  </si>
  <si>
    <t>Differences―Permanent or Temporary</t>
  </si>
  <si>
    <t>Issues of interperiod tax allocation</t>
  </si>
  <si>
    <t>Distinguish deferred tax asset v liability</t>
  </si>
  <si>
    <t>Determine income tax expense</t>
  </si>
  <si>
    <t>Determine income tax payable</t>
  </si>
  <si>
    <t>Determine journal entry for income tax</t>
  </si>
  <si>
    <t>Classify deferred tax asset and liability</t>
  </si>
  <si>
    <t xml:space="preserve">Net operating losses </t>
  </si>
  <si>
    <t>Tax rate changes</t>
  </si>
  <si>
    <t>Uncertain tax positions</t>
  </si>
  <si>
    <t>IFRS ‒ Income tax reporting</t>
  </si>
  <si>
    <t>Defined benefit v defined contribution plan</t>
  </si>
  <si>
    <t>Regulatory and legal environment-Pensions</t>
  </si>
  <si>
    <t>Pension plan terminology</t>
  </si>
  <si>
    <t>Pension expense – Components</t>
  </si>
  <si>
    <t>Pension obligation – Changes in the PBO</t>
  </si>
  <si>
    <t>Funded status of the pension plan</t>
  </si>
  <si>
    <t>Pension plan assets</t>
  </si>
  <si>
    <t>Pension expense – Determine expense</t>
  </si>
  <si>
    <t>Pension expense – Service and interest cost</t>
  </si>
  <si>
    <t>Recording pension expense</t>
  </si>
  <si>
    <t>Recording plan assets funding and payments</t>
  </si>
  <si>
    <t>Smoothing of gain and loss volatility</t>
  </si>
  <si>
    <t>Determinants of funding―ERISA-Tax-etc</t>
  </si>
  <si>
    <t>Pension disclosures</t>
  </si>
  <si>
    <t>Other postretirement OPEB plan concepts</t>
  </si>
  <si>
    <t>Other postretirement OPEB plan accounting</t>
  </si>
  <si>
    <t>Other postretirement plans v pension plans</t>
  </si>
  <si>
    <t>Research on pension and OPEB disclosures</t>
  </si>
  <si>
    <t>IFRS v US pension accounting</t>
  </si>
  <si>
    <t>IFRS – Pension expense</t>
  </si>
  <si>
    <t>Regulatory and legal environment-Pensions, Pension plan terminology, Pension expense – Components, Pension obligation – Changes in the PBO, Funded status of the pension plan, Pension plan assets, Pension expense – Determine expense, Pension expense – Service and interest cost, Recording pension expense, Recording plan assets funding and payments</t>
  </si>
  <si>
    <t>Defined benefit v defined contribution plan, Regulatory and legal environment-Pensions, Pension plan terminology, Pension expense – Components, Pension obligation – Changes in the PBO, Funded status of the pension plan, Pension plan assets, Pension expense – Determine expense, Pension expense – Service and interest cost, Recording pension expense, Recording plan assets funding and payments</t>
  </si>
  <si>
    <t>Pension expense – Components, Pension obligation – Changes in the PBO, Funded status of the pension plan, Pension plan assets, Pension expense – Determine expense, Pension expense – Service and interest cost, Recording pension expense, Recording plan assets funding and payments</t>
  </si>
  <si>
    <t>Pension expense – Components, Pension obligation – Changes in the PBO, Funded status of the pension plan, Pension plan assets, Pension expense – Determine expense, Pension expense – Service and interest cost, Recording pension expense, Recording plan assets funding and payments, Smoothing of gain and loss volatility</t>
  </si>
  <si>
    <t>Other postretirement OPEB plan concepts, Other postretirement OPEB plan accounting, Other postretirement plans v pension plans</t>
  </si>
  <si>
    <t>Pension expense – Components, Pension obligation – Changes in the PBO, Funded status of the pension plan, Pension plan assets, Pension expense – Determine expense, Pension expense – Service and interest cost, Recording pension expense, Recording plan assets funding and payments, Smoothing of gain and loss volatility, Pension disclosures</t>
  </si>
  <si>
    <t>Pension expense – Components, Pension obligation – Changes in the PBO, Funded status of the pension plan, Pension plan assets, Pension expense – Determine expense, Pension expense – Service and interest cost, Recording pension expense, Recording plan assets funding and payments, Pension disclosures, Other postretirement OPEB plan concepts, Other postretirement OPEB plan accounting, Other postretirement plans v pension plans</t>
  </si>
  <si>
    <t>Transactions with shareholders</t>
  </si>
  <si>
    <t xml:space="preserve">Treasury stock </t>
  </si>
  <si>
    <t xml:space="preserve">Why companies buy back their stock  </t>
  </si>
  <si>
    <t>Preferred stock – Equity-based covenants</t>
  </si>
  <si>
    <t>Preferred stock – Types and presentation</t>
  </si>
  <si>
    <t>Preferred stock – Dividends</t>
  </si>
  <si>
    <t>Retained earnings distributions</t>
  </si>
  <si>
    <t>Shareholders equity presentation</t>
  </si>
  <si>
    <t>Shareholders equity balances</t>
  </si>
  <si>
    <t>IFRS – Shareholders equity presentation</t>
  </si>
  <si>
    <t>EPS – Analysis issues</t>
  </si>
  <si>
    <t>EPS – Basic and Diluted</t>
  </si>
  <si>
    <t>EPS – Shares determining capital structure</t>
  </si>
  <si>
    <t>Share-based compensation</t>
  </si>
  <si>
    <t>Share-based compensation – Taxation</t>
  </si>
  <si>
    <t>Shareholders equity presentation, Shareholders equity balances, IFRS – Shareholders equity presentation</t>
  </si>
  <si>
    <t xml:space="preserve">Transactions with shareholders, Treasury stock </t>
  </si>
  <si>
    <t>Transactions with shareholders, Treasury stock, Shareholders equity presentation, Shareholders equity balances, IFRS – Shareholders equity presentation</t>
  </si>
  <si>
    <t>Retained earnings distributions, Shareholders equity presentation, Shareholders equity balances, IFRS – Shareholders equity presentation</t>
  </si>
  <si>
    <t>Transactions with shareholders, Treasury stock, Preferred stock – Dividends, Retained earnings distributions</t>
  </si>
  <si>
    <t>Share-based compensation, Share-based compensation – Taxation</t>
  </si>
  <si>
    <t>Equity investments ―Distinguish reporting</t>
  </si>
  <si>
    <t xml:space="preserve">Equity passive investments  </t>
  </si>
  <si>
    <t xml:space="preserve">Impairment of investments               </t>
  </si>
  <si>
    <t>Equity method for active investments</t>
  </si>
  <si>
    <t>Goodwill calculation</t>
  </si>
  <si>
    <t>Fair value option accounting</t>
  </si>
  <si>
    <t>Consolidation―Acquisition method</t>
  </si>
  <si>
    <t>Consolidation―Financial statements</t>
  </si>
  <si>
    <t>Consolidation―Intra-entity transactions</t>
  </si>
  <si>
    <t>Consolidation―Noncontrolling interest</t>
  </si>
  <si>
    <t>Goodwill impairment</t>
  </si>
  <si>
    <t>Consolidation―Purchase method</t>
  </si>
  <si>
    <t>Consolidation―Pooling method</t>
  </si>
  <si>
    <t>Variable interest entities―VIEs</t>
  </si>
  <si>
    <t>Equity passive investments, Impairment of investments</t>
  </si>
  <si>
    <t>Equity investments ―Distinguish reporting, Equity method for active investments, Goodwill calculation, Fair value option accounting</t>
  </si>
  <si>
    <t>Consolidation―Acquisition method, Consolidation―Financial statements, Consolidation―Intra-entity transactions, Consolidation―Noncontrolling interest</t>
  </si>
  <si>
    <t>Consolidation―Acquisition method, Consolidation―Financial statements, Consolidation―Intra-entity transactions, Consolidation―Noncontrolling interest, Goodwill impairment</t>
  </si>
  <si>
    <t>Consolidation―Acquisition method, Consolidation―Financial statements, Consolidation―Intra-entity transactions, Consolidation―Noncontrolling interest, Goodwill impairment, Consolidation―Purchase method, Consolidation―Pooling method</t>
  </si>
  <si>
    <t>Equity method for active investments, Goodwill calculation, Fair value option accounting</t>
  </si>
  <si>
    <t>Consolidation―Acquisition method, Consolidation―Financial statements, Consolidation―Intra-entity transactions, Consolidation―Noncontrolling interest, Consolidation―Purchase method, Consolidation―Pooling method</t>
  </si>
  <si>
    <t>Identify operating transactions</t>
  </si>
  <si>
    <t>Identify investing transactions</t>
  </si>
  <si>
    <t>Identify financing transactions</t>
  </si>
  <si>
    <t>Identify as Operating-Investing-Financing</t>
  </si>
  <si>
    <t>Cash flow statement purpose and content</t>
  </si>
  <si>
    <t>Accrual versus cash differences</t>
  </si>
  <si>
    <t>Direct method for operating activities</t>
  </si>
  <si>
    <t>Distinguish direct v indirect method</t>
  </si>
  <si>
    <t>Indirect method for operating activities</t>
  </si>
  <si>
    <t>Noncash operating items-Depreciation etc</t>
  </si>
  <si>
    <t>Calculate net operating cash flow–Direct</t>
  </si>
  <si>
    <t>Calculate net operating cash flow–Indirect</t>
  </si>
  <si>
    <t>Calculate cash flow–Investing activities</t>
  </si>
  <si>
    <t>Calculate cash flow–Financing activities</t>
  </si>
  <si>
    <t>Prepare the Statement of Cash Flows</t>
  </si>
  <si>
    <t>Adjustments and writeoff effects</t>
  </si>
  <si>
    <t>Noncash investing and financing activities</t>
  </si>
  <si>
    <t xml:space="preserve">Analytical insights―Operating cash flows </t>
  </si>
  <si>
    <t>IFRS―Cash flow statements</t>
  </si>
  <si>
    <t xml:space="preserve">Accrual versus cash differences; Direct method for operating activities; Distinguish direct v indirect method; Indirect method for operating activities; Noncash operating items-Depreciation etc; Calculate net operating cash flow–Direct; Calculate net operating cash flow–Indirect; Calculate cash flow–Investing activities; Calculate cash flow–Financing activities; Prepare the Statement of Cash Flows
</t>
  </si>
  <si>
    <t>Calculate net operating cash flow–Direct; Calculate net operating cash flow–Indirect; Calculate cash flow–Investing activities; Calculate cash flow–Financing activities; Prepare the Statement of Cash Flows</t>
  </si>
  <si>
    <t xml:space="preserve">Accrual versus cash differences; Analytical insights―Operating cash flows </t>
  </si>
  <si>
    <r>
      <t xml:space="preserve">02-01, </t>
    </r>
    <r>
      <rPr>
        <sz val="9"/>
        <color rgb="FFFF0000"/>
        <rFont val="Arial"/>
        <family val="2"/>
      </rPr>
      <t>02-02</t>
    </r>
  </si>
  <si>
    <t>year change, LO change</t>
  </si>
  <si>
    <t xml:space="preserve">year change </t>
  </si>
  <si>
    <r>
      <t xml:space="preserve">02-01; 02-03; </t>
    </r>
    <r>
      <rPr>
        <sz val="9"/>
        <color rgb="FFFF0000"/>
        <rFont val="Arial"/>
        <family val="2"/>
      </rPr>
      <t>02-12</t>
    </r>
  </si>
  <si>
    <t>year change, wording change</t>
  </si>
  <si>
    <t>year change</t>
  </si>
  <si>
    <t>year change, wording change, number change</t>
  </si>
  <si>
    <r>
      <t xml:space="preserve">02-05; 02-06; </t>
    </r>
    <r>
      <rPr>
        <strike/>
        <sz val="9"/>
        <color rgb="FFFF0000"/>
        <rFont val="Arial"/>
        <family val="2"/>
      </rPr>
      <t>02-07</t>
    </r>
  </si>
  <si>
    <r>
      <t xml:space="preserve">02-01; 02-02: 02-03; </t>
    </r>
    <r>
      <rPr>
        <sz val="9"/>
        <color rgb="FFFF0000"/>
        <rFont val="Arial"/>
        <family val="2"/>
      </rPr>
      <t>02-12</t>
    </r>
  </si>
  <si>
    <t>Wasn't in Connect in 7e</t>
  </si>
  <si>
    <r>
      <t xml:space="preserve">02-03: </t>
    </r>
    <r>
      <rPr>
        <strike/>
        <sz val="9"/>
        <color rgb="FFFF0000"/>
        <rFont val="Arial"/>
        <family val="2"/>
      </rPr>
      <t>02-13</t>
    </r>
    <r>
      <rPr>
        <sz val="9"/>
        <color rgb="FFFF0000"/>
        <rFont val="Arial"/>
        <family val="2"/>
      </rPr>
      <t>; 02-12</t>
    </r>
  </si>
  <si>
    <t>year change; wording change</t>
  </si>
  <si>
    <r>
      <t xml:space="preserve">02-01; </t>
    </r>
    <r>
      <rPr>
        <sz val="9"/>
        <color rgb="FFFF0000"/>
        <rFont val="Arial"/>
        <family val="2"/>
      </rPr>
      <t>02-12</t>
    </r>
  </si>
  <si>
    <r>
      <rPr>
        <strike/>
        <sz val="9"/>
        <color rgb="FFFF0000"/>
        <rFont val="Arial"/>
        <family val="2"/>
      </rPr>
      <t>02-13</t>
    </r>
    <r>
      <rPr>
        <sz val="9"/>
        <color rgb="FFFF0000"/>
        <rFont val="Arial"/>
        <family val="2"/>
      </rPr>
      <t>; 02-12</t>
    </r>
  </si>
  <si>
    <t>year change; slight wording change in SM</t>
  </si>
  <si>
    <t>year change; number change</t>
  </si>
  <si>
    <t>wording change in SM</t>
  </si>
  <si>
    <t>02-05; 02-09</t>
  </si>
  <si>
    <t>year change; numeric change in SM</t>
  </si>
  <si>
    <t>wording change</t>
  </si>
  <si>
    <t>Learning Objective 01-05 Understand why companies disclose sustainability information.</t>
  </si>
  <si>
    <r>
      <t xml:space="preserve">Learning Objective </t>
    </r>
    <r>
      <rPr>
        <sz val="9"/>
        <color rgb="FFFF0000"/>
        <rFont val="Arial"/>
        <family val="2"/>
      </rPr>
      <t>01–06</t>
    </r>
    <r>
      <rPr>
        <sz val="9"/>
        <rFont val="Arial"/>
        <family val="2"/>
      </rPr>
      <t>: Understand why financial reporting philosophies and detailed accounting practices sometimes differ across countries.</t>
    </r>
  </si>
  <si>
    <r>
      <t>Learning Objective</t>
    </r>
    <r>
      <rPr>
        <sz val="9"/>
        <color rgb="FFFF0000"/>
        <rFont val="Arial"/>
        <family val="2"/>
      </rPr>
      <t xml:space="preserve"> 01–07</t>
    </r>
    <r>
      <rPr>
        <sz val="9"/>
        <rFont val="Arial"/>
        <family val="2"/>
      </rPr>
      <t>: Understand why International Financial Reporting Standards (IFRS) influence the accounting practices of U.S. companies.</t>
    </r>
  </si>
  <si>
    <r>
      <t xml:space="preserve">Learning Objective </t>
    </r>
    <r>
      <rPr>
        <sz val="9"/>
        <color rgb="FFFF0000"/>
        <rFont val="Arial"/>
        <family val="2"/>
      </rPr>
      <t>02–12</t>
    </r>
    <r>
      <rPr>
        <sz val="9"/>
        <rFont val="Arial"/>
        <family val="2"/>
      </rPr>
      <t>: Understand the procedures for preparing financial statements and how to analyze T-accounts.</t>
    </r>
  </si>
  <si>
    <r>
      <t>Learning Objective</t>
    </r>
    <r>
      <rPr>
        <sz val="9"/>
        <color rgb="FFFF0000"/>
        <rFont val="Arial"/>
        <family val="2"/>
      </rPr>
      <t xml:space="preserve"> 02–11</t>
    </r>
    <r>
      <rPr>
        <sz val="9"/>
        <rFont val="Arial"/>
        <family val="2"/>
      </rPr>
      <t>: Understand how the flexibility in GAAP invites "earnings management."</t>
    </r>
  </si>
  <si>
    <r>
      <t xml:space="preserve">Learning Objective </t>
    </r>
    <r>
      <rPr>
        <sz val="9"/>
        <color rgb="FFFF0000"/>
        <rFont val="Arial"/>
        <family val="2"/>
      </rPr>
      <t>02–10</t>
    </r>
    <r>
      <rPr>
        <sz val="9"/>
        <rFont val="Arial"/>
        <family val="2"/>
      </rPr>
      <t>: Understand other comprehensive income differences between IFRS and U.S. GAAP.</t>
    </r>
  </si>
  <si>
    <r>
      <t xml:space="preserve">Learning Objective </t>
    </r>
    <r>
      <rPr>
        <sz val="9"/>
        <color rgb="FFFF0000"/>
        <rFont val="Arial"/>
        <family val="2"/>
      </rPr>
      <t>02–09</t>
    </r>
    <r>
      <rPr>
        <sz val="9"/>
        <rFont val="Arial"/>
        <family val="2"/>
      </rPr>
      <t>: Understand what comprises comprehensive income and how it is displayed in financial statements.</t>
    </r>
  </si>
  <si>
    <r>
      <t xml:space="preserve">Learning Objective </t>
    </r>
    <r>
      <rPr>
        <sz val="9"/>
        <color rgb="FFFF0000"/>
        <rFont val="Arial"/>
        <family val="2"/>
      </rPr>
      <t>02–08</t>
    </r>
    <r>
      <rPr>
        <sz val="9"/>
        <rFont val="Arial"/>
        <family val="2"/>
      </rPr>
      <t>: Understand the distinction between basic and diluted earnings per share (EPS) and required EPS disclosures.</t>
    </r>
  </si>
  <si>
    <t>Learning Objective 03-09: Understand what note disclosures are required related to revenue recognition.</t>
  </si>
  <si>
    <t>wording change, LO change, number change, year change</t>
  </si>
  <si>
    <t>year change; wording change; nuneric change</t>
  </si>
  <si>
    <t>Learning Objective 02-07: Understand the presentation of net income attributable to noncontrolling interests.</t>
  </si>
  <si>
    <t>Revenue recognition―Note Disclosures</t>
  </si>
  <si>
    <t>Accrual versus cash basis of accounting, Accrual basis―Revenue recognition</t>
  </si>
  <si>
    <t>Accrual versus cash basis of accounting, Transaction analysis and adjusting entries</t>
  </si>
  <si>
    <t>Income statement―Unusual or infrequent items, Discontinued Operations, EPS―Earnings per share</t>
  </si>
  <si>
    <t>Preparing consolidated income statement</t>
  </si>
  <si>
    <t>year change; wording change; numeric change</t>
  </si>
  <si>
    <t>wording change; numeric change</t>
  </si>
  <si>
    <t>wording change SM</t>
  </si>
  <si>
    <t>Learning Objective 04-04: Understand when and how contigent losses are recognized and disclosed.</t>
  </si>
  <si>
    <t>Learning Objective 05-01: Understand how to report a change in accounting principle, accounting estimate, and accounting entity.</t>
  </si>
  <si>
    <t>Learning Objective 05-02: Understand how error corrections and restatements are reported.</t>
  </si>
  <si>
    <t>Learning Objective 05-03: Understand how the informaiton provided in notes to the financial statements on significant accounting policies, subsequent events, and related-party transactions.</t>
  </si>
  <si>
    <t>Learning Objective 05-04: Understand what are typical non-GAAP performance metrics and what disclosures are required when they are presented.</t>
  </si>
  <si>
    <t>Error corrections</t>
  </si>
  <si>
    <t>Change in accounting principle</t>
  </si>
  <si>
    <t>Change in accounting estimate</t>
  </si>
  <si>
    <t>Change in entity</t>
  </si>
  <si>
    <t>Non-GAAP metrics</t>
  </si>
  <si>
    <r>
      <t>Learning Objective 0</t>
    </r>
    <r>
      <rPr>
        <sz val="9"/>
        <color rgb="FFFF0000"/>
        <rFont val="Arial"/>
        <family val="2"/>
      </rPr>
      <t>6</t>
    </r>
    <r>
      <rPr>
        <sz val="9"/>
        <rFont val="Arial"/>
        <family val="2"/>
      </rPr>
      <t>-01: Understand how cause-of-change analysis and common-size and trend statements illuminate complex financial statement patterns and shed light on business activities.</t>
    </r>
  </si>
  <si>
    <r>
      <t>Learning Objective 0</t>
    </r>
    <r>
      <rPr>
        <sz val="9"/>
        <color rgb="FFFF0000"/>
        <rFont val="Arial"/>
        <family val="2"/>
      </rPr>
      <t>6</t>
    </r>
    <r>
      <rPr>
        <sz val="9"/>
        <rFont val="Arial"/>
        <family val="2"/>
      </rPr>
      <t xml:space="preserve">-02: Understand how competitive forces and business strategies affect a company’s profitability and financial position. </t>
    </r>
  </si>
  <si>
    <r>
      <t>Learning Objective 0</t>
    </r>
    <r>
      <rPr>
        <sz val="9"/>
        <color rgb="FFFF0000"/>
        <rFont val="Arial"/>
        <family val="2"/>
      </rPr>
      <t>6</t>
    </r>
    <r>
      <rPr>
        <sz val="9"/>
        <rFont val="Arial"/>
        <family val="2"/>
      </rPr>
      <t>-03: Understand how return on assets (ROA) can be used to analyze a company’s profitability, and what insights are gained from disaggregating ROA into its profit margin and asset turnover components.</t>
    </r>
  </si>
  <si>
    <r>
      <t>Learning Objective 0</t>
    </r>
    <r>
      <rPr>
        <sz val="9"/>
        <color rgb="FFFF0000"/>
        <rFont val="Arial"/>
        <family val="2"/>
      </rPr>
      <t>6</t>
    </r>
    <r>
      <rPr>
        <sz val="9"/>
        <rFont val="Arial"/>
        <family val="2"/>
      </rPr>
      <t>-04: Understand how return on common equity (ROCE) can be used to assess the effect of financial leverage on profitability.</t>
    </r>
  </si>
  <si>
    <r>
      <t>Learning Objective 0</t>
    </r>
    <r>
      <rPr>
        <sz val="9"/>
        <color rgb="FFFF0000"/>
        <rFont val="Arial"/>
        <family val="2"/>
      </rPr>
      <t>6</t>
    </r>
    <r>
      <rPr>
        <sz val="9"/>
        <rFont val="Arial"/>
        <family val="2"/>
      </rPr>
      <t>-05: Understand how short-term liquidity risk differs from long-term solvency risk, and what financial ratios are helpful in assessing these two dimensions of credit risk.</t>
    </r>
  </si>
  <si>
    <r>
      <t>Learning Objective 0</t>
    </r>
    <r>
      <rPr>
        <sz val="9"/>
        <color rgb="FFFF0000"/>
        <rFont val="Arial"/>
        <family val="2"/>
      </rPr>
      <t>6</t>
    </r>
    <r>
      <rPr>
        <sz val="9"/>
        <rFont val="Arial"/>
        <family val="2"/>
      </rPr>
      <t>-06: Understand how to use cash flow statement information when assessing credit risk.</t>
    </r>
  </si>
  <si>
    <r>
      <t>Learning Objective 0</t>
    </r>
    <r>
      <rPr>
        <sz val="9"/>
        <color rgb="FFFF0000"/>
        <rFont val="Arial"/>
        <family val="2"/>
      </rPr>
      <t>6</t>
    </r>
    <r>
      <rPr>
        <sz val="9"/>
        <rFont val="Arial"/>
        <family val="2"/>
      </rPr>
      <t>-07: Understand how to interpret the results of an analysis of profitability and risk.</t>
    </r>
  </si>
  <si>
    <r>
      <t>Learning Objective 0</t>
    </r>
    <r>
      <rPr>
        <sz val="9"/>
        <color rgb="FFFF0000"/>
        <rFont val="Arial"/>
        <family val="2"/>
      </rPr>
      <t>7</t>
    </r>
    <r>
      <rPr>
        <sz val="9"/>
        <rFont val="Arial"/>
        <family val="2"/>
      </rPr>
      <t>-01: Understand the basic steps in business valuation using free cash flows and abnormal earnings.</t>
    </r>
  </si>
  <si>
    <r>
      <t>Learning Objective 0</t>
    </r>
    <r>
      <rPr>
        <sz val="9"/>
        <color rgb="FFFF0000"/>
        <rFont val="Arial"/>
        <family val="2"/>
      </rPr>
      <t>7</t>
    </r>
    <r>
      <rPr>
        <sz val="9"/>
        <rFont val="Arial"/>
        <family val="2"/>
      </rPr>
      <t>-02: Understand why current earnings are considered more useful than current cash flows for assessing future cash flows.</t>
    </r>
  </si>
  <si>
    <r>
      <t>Learning Objective 0</t>
    </r>
    <r>
      <rPr>
        <sz val="9"/>
        <color rgb="FFFF0000"/>
        <rFont val="Arial"/>
        <family val="2"/>
      </rPr>
      <t>7</t>
    </r>
    <r>
      <rPr>
        <sz val="9"/>
        <rFont val="Arial"/>
        <family val="2"/>
      </rPr>
      <t>-03: Understand  the expanding use of fair value measurements in financial  statements.</t>
    </r>
  </si>
  <si>
    <r>
      <t>Learning Objective 0</t>
    </r>
    <r>
      <rPr>
        <sz val="9"/>
        <color rgb="FFFF0000"/>
        <rFont val="Arial"/>
        <family val="2"/>
      </rPr>
      <t>7</t>
    </r>
    <r>
      <rPr>
        <sz val="9"/>
        <rFont val="Arial"/>
        <family val="2"/>
      </rPr>
      <t>-04: Understand what factors contribute to variation in price-earnings multiples.</t>
    </r>
  </si>
  <si>
    <r>
      <t>Learning Objective 0</t>
    </r>
    <r>
      <rPr>
        <sz val="9"/>
        <color rgb="FFFF0000"/>
        <rFont val="Arial"/>
        <family val="2"/>
      </rPr>
      <t>7</t>
    </r>
    <r>
      <rPr>
        <sz val="9"/>
        <rFont val="Arial"/>
        <family val="2"/>
      </rPr>
      <t>-05: Understand the notion of earnings quality and what factors influence the quality of earnings.</t>
    </r>
  </si>
  <si>
    <r>
      <t>Learning Objective 0</t>
    </r>
    <r>
      <rPr>
        <sz val="9"/>
        <color rgb="FFFF0000"/>
        <rFont val="Arial"/>
        <family val="2"/>
      </rPr>
      <t>7</t>
    </r>
    <r>
      <rPr>
        <sz val="9"/>
        <rFont val="Arial"/>
        <family val="2"/>
      </rPr>
      <t>-06: Understand how stock returns relate to “good news” and “bad news” earnings surprises.</t>
    </r>
  </si>
  <si>
    <r>
      <t>Learning Objective 0</t>
    </r>
    <r>
      <rPr>
        <sz val="9"/>
        <color rgb="FFFF0000"/>
        <rFont val="Arial"/>
        <family val="2"/>
      </rPr>
      <t>7</t>
    </r>
    <r>
      <rPr>
        <sz val="9"/>
        <rFont val="Arial"/>
        <family val="2"/>
      </rPr>
      <t>-07: Understand the importance of credit risk assessment in lending decisions and how credit ratings are determined.</t>
    </r>
  </si>
  <si>
    <r>
      <t>Learning Objective 0</t>
    </r>
    <r>
      <rPr>
        <sz val="9"/>
        <color rgb="FFFF0000"/>
        <rFont val="Arial"/>
        <family val="2"/>
      </rPr>
      <t>7</t>
    </r>
    <r>
      <rPr>
        <sz val="9"/>
        <rFont val="Arial"/>
        <family val="2"/>
      </rPr>
      <t>-08: Understand how to forecast a company’s financial statements.</t>
    </r>
  </si>
  <si>
    <r>
      <t>Learning Objective 0</t>
    </r>
    <r>
      <rPr>
        <sz val="9"/>
        <color rgb="FFFF0000"/>
        <rFont val="Arial"/>
        <family val="2"/>
      </rPr>
      <t>8</t>
    </r>
    <r>
      <rPr>
        <sz val="9"/>
        <rFont val="Arial"/>
        <family val="2"/>
      </rPr>
      <t>-01: Understand what conflicts of interest arise between managers and shareholders, lenders, or regulators.</t>
    </r>
  </si>
  <si>
    <r>
      <t>Learning Objective 0</t>
    </r>
    <r>
      <rPr>
        <sz val="9"/>
        <color rgb="FFFF0000"/>
        <rFont val="Arial"/>
        <family val="2"/>
      </rPr>
      <t>8</t>
    </r>
    <r>
      <rPr>
        <sz val="9"/>
        <rFont val="Arial"/>
        <family val="2"/>
      </rPr>
      <t>-02: Understand how and why accounting numbers are used in debt agreements, in compensation contracts, and for regulatory purposes.</t>
    </r>
  </si>
  <si>
    <r>
      <t>Learning Objective 0</t>
    </r>
    <r>
      <rPr>
        <sz val="9"/>
        <color rgb="FFFF0000"/>
        <rFont val="Arial"/>
        <family val="2"/>
      </rPr>
      <t>8</t>
    </r>
    <r>
      <rPr>
        <sz val="9"/>
        <rFont val="Arial"/>
        <family val="2"/>
      </rPr>
      <t>-03: Understand how accounting-based contracts and regulations influence managerial incentives.</t>
    </r>
  </si>
  <si>
    <r>
      <t>Learning Objective 0</t>
    </r>
    <r>
      <rPr>
        <sz val="9"/>
        <color rgb="FFFF0000"/>
        <rFont val="Arial"/>
        <family val="2"/>
      </rPr>
      <t>8</t>
    </r>
    <r>
      <rPr>
        <sz val="9"/>
        <rFont val="Arial"/>
        <family val="2"/>
      </rPr>
      <t>-04: Understand what role contracts and regulations play in shaping managers’ accounting choices.</t>
    </r>
  </si>
  <si>
    <r>
      <t>Learning Objective 0</t>
    </r>
    <r>
      <rPr>
        <sz val="9"/>
        <color rgb="FFFF0000"/>
        <rFont val="Arial"/>
        <family val="2"/>
      </rPr>
      <t>8</t>
    </r>
    <r>
      <rPr>
        <sz val="9"/>
        <rFont val="Arial"/>
        <family val="2"/>
      </rPr>
      <t>-05: Understand how and why managers cater to Wall Street using their accounting discretion.</t>
    </r>
  </si>
  <si>
    <r>
      <t>Learning Objecitve 0</t>
    </r>
    <r>
      <rPr>
        <sz val="9"/>
        <color rgb="FFFF0000"/>
        <rFont val="Arial"/>
        <family val="2"/>
      </rPr>
      <t>9</t>
    </r>
    <r>
      <rPr>
        <sz val="9"/>
        <rFont val="Arial"/>
        <family val="2"/>
      </rPr>
      <t>-01: Understand how to account for accounts receivable using net realizable value.</t>
    </r>
  </si>
  <si>
    <r>
      <t>Learning Objecitve 0</t>
    </r>
    <r>
      <rPr>
        <sz val="9"/>
        <color rgb="FFFF0000"/>
        <rFont val="Arial"/>
        <family val="2"/>
      </rPr>
      <t>9</t>
    </r>
    <r>
      <rPr>
        <sz val="9"/>
        <rFont val="Arial"/>
        <family val="2"/>
      </rPr>
      <t>-02: Understand how to analyze accounts receivable under net realizable value accounting.</t>
    </r>
  </si>
  <si>
    <r>
      <t>Learning Objecitve 0</t>
    </r>
    <r>
      <rPr>
        <sz val="9"/>
        <color rgb="FFFF0000"/>
        <rFont val="Arial"/>
        <family val="2"/>
      </rPr>
      <t>9</t>
    </r>
    <r>
      <rPr>
        <sz val="9"/>
        <rFont val="Arial"/>
        <family val="2"/>
      </rPr>
      <t>-03: Understand how to evaluate whether or not reported receivables arose from real sales and how to spot danger signals.</t>
    </r>
  </si>
  <si>
    <r>
      <t>Learning Objecitve 0</t>
    </r>
    <r>
      <rPr>
        <sz val="9"/>
        <color rgb="FFFF0000"/>
        <rFont val="Arial"/>
        <family val="2"/>
      </rPr>
      <t>9</t>
    </r>
    <r>
      <rPr>
        <sz val="9"/>
        <rFont val="Arial"/>
        <family val="2"/>
      </rPr>
      <t>-04: Understand how to impute and record interest when notes receivable have either no explicit interest or an unrealistically low interest rate.</t>
    </r>
  </si>
  <si>
    <r>
      <t>Learning Objecitve 0</t>
    </r>
    <r>
      <rPr>
        <sz val="9"/>
        <color rgb="FFFF0000"/>
        <rFont val="Arial"/>
        <family val="2"/>
      </rPr>
      <t>9</t>
    </r>
    <r>
      <rPr>
        <sz val="9"/>
        <rFont val="Arial"/>
        <family val="2"/>
      </rPr>
      <t>-05: Understand how to account for accounts and notes receivable using the fair value option.</t>
    </r>
  </si>
  <si>
    <r>
      <t>Learning Objecitve 0</t>
    </r>
    <r>
      <rPr>
        <sz val="9"/>
        <color rgb="FFFF0000"/>
        <rFont val="Arial"/>
        <family val="2"/>
      </rPr>
      <t>9</t>
    </r>
    <r>
      <rPr>
        <sz val="9"/>
        <rFont val="Arial"/>
        <family val="2"/>
      </rPr>
      <t>-06: Understand how companies use receivables to accelerate cash inflows and how the accounting treatment affects financial statement ratios.</t>
    </r>
  </si>
  <si>
    <r>
      <t>Learning Objecitve 0</t>
    </r>
    <r>
      <rPr>
        <sz val="9"/>
        <color rgb="FFFF0000"/>
        <rFont val="Arial"/>
        <family val="2"/>
      </rPr>
      <t>9</t>
    </r>
    <r>
      <rPr>
        <sz val="9"/>
        <rFont val="Arial"/>
        <family val="2"/>
      </rPr>
      <t>-07: Understand why receivables are securitized and how the accounting treatment affects financial statement ratios.</t>
    </r>
  </si>
  <si>
    <r>
      <t>Learning Objecitve 0</t>
    </r>
    <r>
      <rPr>
        <sz val="9"/>
        <color rgb="FFFF0000"/>
        <rFont val="Arial"/>
        <family val="2"/>
      </rPr>
      <t>9</t>
    </r>
    <r>
      <rPr>
        <sz val="9"/>
        <rFont val="Arial"/>
        <family val="2"/>
      </rPr>
      <t>-08: Understand why receivables are restructured when a customer experiences financial difficulty and how to account for the troubled-debt restructuring.</t>
    </r>
  </si>
  <si>
    <r>
      <t>Learning Objecitve 0</t>
    </r>
    <r>
      <rPr>
        <sz val="9"/>
        <color rgb="FFFF0000"/>
        <rFont val="Arial"/>
        <family val="2"/>
      </rPr>
      <t>9</t>
    </r>
    <r>
      <rPr>
        <sz val="9"/>
        <rFont val="Arial"/>
        <family val="2"/>
      </rPr>
      <t>-09: Understand the key differences between current GAAP and IFRS requirements for receivable accounting and possible changes.</t>
    </r>
  </si>
  <si>
    <r>
      <t xml:space="preserve">Learning Objective </t>
    </r>
    <r>
      <rPr>
        <sz val="9"/>
        <color rgb="FFFF0000"/>
        <rFont val="Arial"/>
        <family val="2"/>
      </rPr>
      <t>10</t>
    </r>
    <r>
      <rPr>
        <sz val="9"/>
        <rFont val="Arial"/>
        <family val="2"/>
      </rPr>
      <t>-01: Understand the relationship between inventory valuation and cost of goods sold.</t>
    </r>
  </si>
  <si>
    <r>
      <t xml:space="preserve">Learning Objective </t>
    </r>
    <r>
      <rPr>
        <sz val="9"/>
        <color rgb="FFFF0000"/>
        <rFont val="Arial"/>
        <family val="2"/>
      </rPr>
      <t>10</t>
    </r>
    <r>
      <rPr>
        <sz val="9"/>
        <rFont val="Arial"/>
        <family val="2"/>
      </rPr>
      <t>-02: Understand the two methods used to determine inventory quantities: the perpetual inventory system and the periodic inventory system.</t>
    </r>
  </si>
  <si>
    <r>
      <t xml:space="preserve">Learning Objective </t>
    </r>
    <r>
      <rPr>
        <sz val="9"/>
        <color rgb="FFFF0000"/>
        <rFont val="Arial"/>
        <family val="2"/>
      </rPr>
      <t>10</t>
    </r>
    <r>
      <rPr>
        <sz val="9"/>
        <rFont val="Arial"/>
        <family val="2"/>
      </rPr>
      <t>-03: Understand what specific items and types of costs are included in inventory.</t>
    </r>
  </si>
  <si>
    <r>
      <t xml:space="preserve">Learning Objective </t>
    </r>
    <r>
      <rPr>
        <sz val="9"/>
        <color rgb="FFFF0000"/>
        <rFont val="Arial"/>
        <family val="2"/>
      </rPr>
      <t>10</t>
    </r>
    <r>
      <rPr>
        <sz val="9"/>
        <rFont val="Arial"/>
        <family val="2"/>
      </rPr>
      <t>-04: Understand the difference between various inventory cost flow assumptions: weighted average, FIFO, and LIFO.</t>
    </r>
  </si>
  <si>
    <r>
      <t xml:space="preserve">Learning Objective </t>
    </r>
    <r>
      <rPr>
        <sz val="9"/>
        <color rgb="FFFF0000"/>
        <rFont val="Arial"/>
        <family val="2"/>
      </rPr>
      <t>10</t>
    </r>
    <r>
      <rPr>
        <sz val="9"/>
        <rFont val="Arial"/>
        <family val="2"/>
      </rPr>
      <t>-05: Understand how to use the LIFO reserve disclosure to transform LIFO firms to a FIFO basis and improve analytical comparability.</t>
    </r>
  </si>
  <si>
    <r>
      <t xml:space="preserve">Learning Objective </t>
    </r>
    <r>
      <rPr>
        <sz val="9"/>
        <color rgb="FFFF0000"/>
        <rFont val="Arial"/>
        <family val="2"/>
      </rPr>
      <t>10</t>
    </r>
    <r>
      <rPr>
        <sz val="9"/>
        <rFont val="Arial"/>
        <family val="2"/>
      </rPr>
      <t>-06: Understand how a LIFO liquidation distorts costs of goods sold.</t>
    </r>
  </si>
  <si>
    <r>
      <t xml:space="preserve">Learning Objective </t>
    </r>
    <r>
      <rPr>
        <sz val="9"/>
        <color rgb="FFFF0000"/>
        <rFont val="Arial"/>
        <family val="2"/>
      </rPr>
      <t>10</t>
    </r>
    <r>
      <rPr>
        <sz val="9"/>
        <rFont val="Arial"/>
        <family val="2"/>
      </rPr>
      <t>-07: Understand how LIFO affects firms income taxes.</t>
    </r>
  </si>
  <si>
    <r>
      <t xml:space="preserve">Learning Objective </t>
    </r>
    <r>
      <rPr>
        <sz val="9"/>
        <color rgb="FFFF0000"/>
        <rFont val="Arial"/>
        <family val="2"/>
      </rPr>
      <t>10</t>
    </r>
    <r>
      <rPr>
        <sz val="9"/>
        <rFont val="Arial"/>
        <family val="2"/>
      </rPr>
      <t>-08: Understand how to eliminate realized holding gains from FIFO income.</t>
    </r>
  </si>
  <si>
    <r>
      <t xml:space="preserve">Learning Objective </t>
    </r>
    <r>
      <rPr>
        <sz val="9"/>
        <color rgb="FFFF0000"/>
        <rFont val="Arial"/>
        <family val="2"/>
      </rPr>
      <t>10</t>
    </r>
    <r>
      <rPr>
        <sz val="9"/>
        <rFont val="Arial"/>
        <family val="2"/>
      </rPr>
      <t>-09: Understand what research tells us about the economic incentives guiding the choice of inventory accounting methods.</t>
    </r>
  </si>
  <si>
    <r>
      <t xml:space="preserve">Learning Objective </t>
    </r>
    <r>
      <rPr>
        <sz val="9"/>
        <color rgb="FFFF0000"/>
        <rFont val="Arial"/>
        <family val="2"/>
      </rPr>
      <t>10</t>
    </r>
    <r>
      <rPr>
        <sz val="9"/>
        <rFont val="Arial"/>
        <family val="2"/>
      </rPr>
      <t>-10: Understand how to address inventory impairment.</t>
    </r>
  </si>
  <si>
    <r>
      <t xml:space="preserve">Learning Objective </t>
    </r>
    <r>
      <rPr>
        <sz val="9"/>
        <color rgb="FFFF0000"/>
        <rFont val="Arial"/>
        <family val="2"/>
      </rPr>
      <t>10</t>
    </r>
    <r>
      <rPr>
        <sz val="9"/>
        <rFont val="Arial"/>
        <family val="2"/>
      </rPr>
      <t>-11: Understand the key differences between GAAP and IFRS requirements for inventory accounting.</t>
    </r>
  </si>
  <si>
    <r>
      <t xml:space="preserve">Learning Objective </t>
    </r>
    <r>
      <rPr>
        <sz val="9"/>
        <color rgb="FFFF0000"/>
        <rFont val="Arial"/>
        <family val="2"/>
      </rPr>
      <t>10</t>
    </r>
    <r>
      <rPr>
        <sz val="9"/>
        <rFont val="Arial"/>
        <family val="2"/>
      </rPr>
      <t>-12: Understand what absorption costing is and how it complicates financial analysis.</t>
    </r>
  </si>
  <si>
    <r>
      <t xml:space="preserve">Learning Objective </t>
    </r>
    <r>
      <rPr>
        <sz val="9"/>
        <color rgb="FFFF0000"/>
        <rFont val="Arial"/>
        <family val="2"/>
      </rPr>
      <t>10</t>
    </r>
    <r>
      <rPr>
        <sz val="9"/>
        <rFont val="Arial"/>
        <family val="2"/>
      </rPr>
      <t>-13: Understand how and why the dollar-value LIFO method is applied.</t>
    </r>
  </si>
  <si>
    <r>
      <t xml:space="preserve">Learning Objective </t>
    </r>
    <r>
      <rPr>
        <sz val="9"/>
        <color rgb="FFFF0000"/>
        <rFont val="Arial"/>
        <family val="2"/>
      </rPr>
      <t>10</t>
    </r>
    <r>
      <rPr>
        <sz val="9"/>
        <rFont val="Arial"/>
        <family val="2"/>
      </rPr>
      <t>-14: Understand how inventory errors affect financial statements.</t>
    </r>
  </si>
  <si>
    <r>
      <t xml:space="preserve">Learning Objective </t>
    </r>
    <r>
      <rPr>
        <sz val="9"/>
        <color rgb="FFFF0000"/>
        <rFont val="Arial"/>
        <family val="2"/>
      </rPr>
      <t>11</t>
    </r>
    <r>
      <rPr>
        <sz val="9"/>
        <rFont val="Arial"/>
        <family val="2"/>
      </rPr>
      <t>-06: Understand how to account for asset retirement obligations and assets held for sale.</t>
    </r>
  </si>
  <si>
    <r>
      <t xml:space="preserve">Learning Objective </t>
    </r>
    <r>
      <rPr>
        <sz val="9"/>
        <color rgb="FFFF0000"/>
        <rFont val="Arial"/>
        <family val="2"/>
      </rPr>
      <t>11</t>
    </r>
    <r>
      <rPr>
        <sz val="9"/>
        <rFont val="Arial"/>
        <family val="2"/>
      </rPr>
      <t>-07: Understand how different depreciation methods are computed.</t>
    </r>
  </si>
  <si>
    <r>
      <t xml:space="preserve">Learning Objective </t>
    </r>
    <r>
      <rPr>
        <sz val="9"/>
        <color rgb="FFFF0000"/>
        <rFont val="Arial"/>
        <family val="2"/>
      </rPr>
      <t>11</t>
    </r>
    <r>
      <rPr>
        <sz val="9"/>
        <rFont val="Arial"/>
        <family val="2"/>
      </rPr>
      <t>-09: Understand how to account for exchanges of long-lived assets.</t>
    </r>
  </si>
  <si>
    <r>
      <t xml:space="preserve">Learning Objective </t>
    </r>
    <r>
      <rPr>
        <sz val="9"/>
        <color rgb="FFFF0000"/>
        <rFont val="Arial"/>
        <family val="2"/>
      </rPr>
      <t>11</t>
    </r>
    <r>
      <rPr>
        <sz val="9"/>
        <rFont val="Arial"/>
        <family val="2"/>
      </rPr>
      <t>-10: Understand the key differences between GAAP and IFRS requirements for long-lived asset accounting.</t>
    </r>
  </si>
  <si>
    <r>
      <t>Learning Objective 1</t>
    </r>
    <r>
      <rPr>
        <sz val="9"/>
        <color rgb="FFFF0000"/>
        <rFont val="Arial"/>
        <family val="2"/>
      </rPr>
      <t>2</t>
    </r>
    <r>
      <rPr>
        <sz val="9"/>
        <rFont val="Arial"/>
        <family val="2"/>
      </rPr>
      <t xml:space="preserve">-01: Understand how </t>
    </r>
    <r>
      <rPr>
        <sz val="9"/>
        <color rgb="FFFF0000"/>
        <rFont val="Arial"/>
        <family val="2"/>
      </rPr>
      <t>long-term</t>
    </r>
    <r>
      <rPr>
        <sz val="9"/>
        <rFont val="Arial"/>
        <family val="2"/>
      </rPr>
      <t xml:space="preserve"> liabilities are shown on the balance sheet.</t>
    </r>
  </si>
  <si>
    <r>
      <t>Learning Objective 1</t>
    </r>
    <r>
      <rPr>
        <sz val="9"/>
        <color rgb="FFFF0000"/>
        <rFont val="Arial"/>
        <family val="2"/>
      </rPr>
      <t>2</t>
    </r>
    <r>
      <rPr>
        <sz val="9"/>
        <rFont val="Arial"/>
        <family val="2"/>
      </rPr>
      <t>-02: Understand how debt instruments are structured and how the amortized cost method is used to account for them.</t>
    </r>
  </si>
  <si>
    <r>
      <t xml:space="preserve">Learning Objective </t>
    </r>
    <r>
      <rPr>
        <sz val="9"/>
        <color rgb="FFFF0000"/>
        <rFont val="Arial"/>
        <family val="2"/>
      </rPr>
      <t>12-03</t>
    </r>
    <r>
      <rPr>
        <sz val="9"/>
        <rFont val="Arial"/>
        <family val="2"/>
      </rPr>
      <t>: Understand how debt extinguishment gains and losses arise, and what they mean.</t>
    </r>
  </si>
  <si>
    <r>
      <t xml:space="preserve">Learning Objective </t>
    </r>
    <r>
      <rPr>
        <sz val="9"/>
        <color rgb="FFFF0000"/>
        <rFont val="Arial"/>
        <family val="2"/>
      </rPr>
      <t>12-04</t>
    </r>
    <r>
      <rPr>
        <sz val="9"/>
        <rFont val="Arial"/>
        <family val="2"/>
      </rPr>
      <t>: Understand how the fair value accounting option can reduce earnings volatility.</t>
    </r>
  </si>
  <si>
    <r>
      <t xml:space="preserve">Learning Objective </t>
    </r>
    <r>
      <rPr>
        <sz val="9"/>
        <color rgb="FFFF0000"/>
        <rFont val="Arial"/>
        <family val="2"/>
      </rPr>
      <t>12-07</t>
    </r>
    <r>
      <rPr>
        <sz val="9"/>
        <rFont val="Arial"/>
        <family val="2"/>
      </rPr>
      <t>: Understand how to analyze debt disclosures.</t>
    </r>
  </si>
  <si>
    <t>Learning Objective 12-05: Understand how and when floating rate debt protects lenders.</t>
  </si>
  <si>
    <t>Learning Objective 12-06: Understand how and why interest must sometimes be imputed.</t>
  </si>
  <si>
    <t>Imputed interest on notes payable</t>
  </si>
  <si>
    <r>
      <t>Learning Objective 1</t>
    </r>
    <r>
      <rPr>
        <sz val="9"/>
        <color rgb="FFFF0000"/>
        <rFont val="Arial"/>
        <family val="2"/>
      </rPr>
      <t>2-08</t>
    </r>
    <r>
      <rPr>
        <sz val="9"/>
        <rFont val="Arial"/>
        <family val="2"/>
      </rPr>
      <t xml:space="preserve">: </t>
    </r>
    <r>
      <rPr>
        <sz val="9"/>
        <color rgb="FFFF0000"/>
        <rFont val="Arial"/>
        <family val="2"/>
      </rPr>
      <t>Understand how IFRS guidance for long-term debt differs from U.S. GAAP.</t>
    </r>
  </si>
  <si>
    <r>
      <t>Learning Objective 1</t>
    </r>
    <r>
      <rPr>
        <sz val="9"/>
        <color rgb="FFFF0000"/>
        <rFont val="Arial"/>
        <family val="2"/>
      </rPr>
      <t>3</t>
    </r>
    <r>
      <rPr>
        <sz val="9"/>
        <rFont val="Arial"/>
        <family val="2"/>
      </rPr>
      <t>-01: Understand the economics of a lease.</t>
    </r>
  </si>
  <si>
    <r>
      <t>Learning Objective 1</t>
    </r>
    <r>
      <rPr>
        <sz val="9"/>
        <color rgb="FFFF0000"/>
        <rFont val="Arial"/>
        <family val="2"/>
      </rPr>
      <t>4</t>
    </r>
    <r>
      <rPr>
        <sz val="9"/>
        <rFont val="Arial"/>
        <family val="2"/>
      </rPr>
      <t>-01: Understand the different objectives underlying income determination for financial reporting (book) purposes versus tax purposes.</t>
    </r>
  </si>
  <si>
    <r>
      <t>Learning Objective 1</t>
    </r>
    <r>
      <rPr>
        <sz val="9"/>
        <color rgb="FFFF0000"/>
        <rFont val="Arial"/>
        <family val="2"/>
      </rPr>
      <t>4</t>
    </r>
    <r>
      <rPr>
        <sz val="9"/>
        <rFont val="Arial"/>
        <family val="2"/>
      </rPr>
      <t>-02: Understand the distinction between temporary and permanent book-tax differences, the items that cause these differences, and how they affect book income versus taxable income.</t>
    </r>
  </si>
  <si>
    <r>
      <t>Learning Objective 1</t>
    </r>
    <r>
      <rPr>
        <sz val="9"/>
        <color rgb="FFFF0000"/>
        <rFont val="Arial"/>
        <family val="2"/>
      </rPr>
      <t>4</t>
    </r>
    <r>
      <rPr>
        <sz val="9"/>
        <rFont val="Arial"/>
        <family val="2"/>
      </rPr>
      <t>-03: Understand the distortions created when the deferred tax effects of temporary differences are ignored.</t>
    </r>
  </si>
  <si>
    <r>
      <t>Learning Objective 1</t>
    </r>
    <r>
      <rPr>
        <sz val="9"/>
        <color rgb="FFFF0000"/>
        <rFont val="Arial"/>
        <family val="2"/>
      </rPr>
      <t>4</t>
    </r>
    <r>
      <rPr>
        <sz val="9"/>
        <rFont val="Arial"/>
        <family val="2"/>
      </rPr>
      <t>-04: Understand how income tax expense is determined with interperiod tax allocation and the relations among taxes due to taxing authorities, changes in deferred taxes, and tax expense.</t>
    </r>
  </si>
  <si>
    <r>
      <t>Learning Objective 1</t>
    </r>
    <r>
      <rPr>
        <sz val="9"/>
        <color rgb="FFFF0000"/>
        <rFont val="Arial"/>
        <family val="2"/>
      </rPr>
      <t>4</t>
    </r>
    <r>
      <rPr>
        <sz val="9"/>
        <rFont val="Arial"/>
        <family val="2"/>
      </rPr>
      <t>-06: Understand measuring and reporting valuation allowances for deferred tax assets.</t>
    </r>
  </si>
  <si>
    <r>
      <t>Learning Objective 1</t>
    </r>
    <r>
      <rPr>
        <sz val="9"/>
        <color rgb="FFFF0000"/>
        <rFont val="Arial"/>
        <family val="2"/>
      </rPr>
      <t>4</t>
    </r>
    <r>
      <rPr>
        <sz val="9"/>
        <rFont val="Arial"/>
        <family val="2"/>
      </rPr>
      <t>-07: Understand how tax rate changes affect reported income tax expense.</t>
    </r>
  </si>
  <si>
    <r>
      <t>Learning Objective 1</t>
    </r>
    <r>
      <rPr>
        <sz val="9"/>
        <color rgb="FFFF0000"/>
        <rFont val="Arial"/>
        <family val="2"/>
      </rPr>
      <t>4</t>
    </r>
    <r>
      <rPr>
        <sz val="9"/>
        <rFont val="Arial"/>
        <family val="2"/>
      </rPr>
      <t>-0</t>
    </r>
    <r>
      <rPr>
        <sz val="9"/>
        <color rgb="FFFF0000"/>
        <rFont val="Arial"/>
        <family val="2"/>
      </rPr>
      <t>9</t>
    </r>
    <r>
      <rPr>
        <sz val="9"/>
        <rFont val="Arial"/>
        <family val="2"/>
      </rPr>
      <t>: Understand how to read and interpret tax note disclosures.</t>
    </r>
  </si>
  <si>
    <r>
      <t>Learning Objective 1</t>
    </r>
    <r>
      <rPr>
        <sz val="9"/>
        <color rgb="FFFF0000"/>
        <rFont val="Arial"/>
        <family val="2"/>
      </rPr>
      <t>4-10</t>
    </r>
    <r>
      <rPr>
        <sz val="9"/>
        <rFont val="Arial"/>
        <family val="2"/>
      </rPr>
      <t>: Understand how financial statement disclosures reveal information about firms’ uncertain tax positions.</t>
    </r>
  </si>
  <si>
    <r>
      <t>Learning Objective 1</t>
    </r>
    <r>
      <rPr>
        <sz val="9"/>
        <color rgb="FFFF0000"/>
        <rFont val="Arial"/>
        <family val="2"/>
      </rPr>
      <t>4-11</t>
    </r>
    <r>
      <rPr>
        <sz val="9"/>
        <rFont val="Arial"/>
        <family val="2"/>
      </rPr>
      <t>: Understand how tax note disclosures can be used to improve financial statement analysis.</t>
    </r>
  </si>
  <si>
    <r>
      <t>Learning Objective 1</t>
    </r>
    <r>
      <rPr>
        <sz val="9"/>
        <color rgb="FFFF0000"/>
        <rFont val="Arial"/>
        <family val="2"/>
      </rPr>
      <t>4-12</t>
    </r>
    <r>
      <rPr>
        <sz val="9"/>
        <rFont val="Arial"/>
        <family val="2"/>
      </rPr>
      <t>: Understand key differences between IFRS and U.S. GAAP rules for reporting of income taxes.</t>
    </r>
  </si>
  <si>
    <t>Learning Objective 14-08: Understand how the Tax Cuts and Jobs Act of 2017 affected financial reporting.</t>
  </si>
  <si>
    <t>Tax Cuts and Jobs Act of 2017</t>
  </si>
  <si>
    <r>
      <t>Learning Objective 1</t>
    </r>
    <r>
      <rPr>
        <sz val="9"/>
        <color rgb="FFFF0000"/>
        <rFont val="Arial"/>
        <family val="2"/>
      </rPr>
      <t>5</t>
    </r>
    <r>
      <rPr>
        <sz val="9"/>
        <rFont val="Arial"/>
        <family val="2"/>
      </rPr>
      <t>-01: Understand the rights and obligations in defined contribution and defined benefit pension contracts.</t>
    </r>
  </si>
  <si>
    <r>
      <t>Learning Objective 1</t>
    </r>
    <r>
      <rPr>
        <sz val="9"/>
        <color rgb="FFFF0000"/>
        <rFont val="Arial"/>
        <family val="2"/>
      </rPr>
      <t>5</t>
    </r>
    <r>
      <rPr>
        <sz val="9"/>
        <rFont val="Arial"/>
        <family val="2"/>
      </rPr>
      <t>-02: Understand the legal form, regulatory environment, and terminology associated with pension plan arrangements.</t>
    </r>
  </si>
  <si>
    <r>
      <t>Learning Objective 1</t>
    </r>
    <r>
      <rPr>
        <sz val="9"/>
        <color rgb="FFFF0000"/>
        <rFont val="Arial"/>
        <family val="2"/>
      </rPr>
      <t>5</t>
    </r>
    <r>
      <rPr>
        <sz val="9"/>
        <rFont val="Arial"/>
        <family val="2"/>
      </rPr>
      <t>-03: Understand the components of pension expense and their relation to pension assets and pension liabilities.</t>
    </r>
  </si>
  <si>
    <r>
      <t>Learning Objective 1</t>
    </r>
    <r>
      <rPr>
        <sz val="9"/>
        <color rgb="FFFF0000"/>
        <rFont val="Arial"/>
        <family val="2"/>
      </rPr>
      <t>5</t>
    </r>
    <r>
      <rPr>
        <sz val="9"/>
        <rFont val="Arial"/>
        <family val="2"/>
      </rPr>
      <t>-04: Understand how GAAP smooths the volatility inherent in pension estimates and forecasts.</t>
    </r>
  </si>
  <si>
    <r>
      <t>Learning Objective 1</t>
    </r>
    <r>
      <rPr>
        <sz val="9"/>
        <color rgb="FFFF0000"/>
        <rFont val="Arial"/>
        <family val="2"/>
      </rPr>
      <t>5</t>
    </r>
    <r>
      <rPr>
        <sz val="9"/>
        <rFont val="Arial"/>
        <family val="2"/>
      </rPr>
      <t>-07: Understand other postretirement benefit plan concepts and financial reporting rules.</t>
    </r>
  </si>
  <si>
    <r>
      <t>Learning Objective 1</t>
    </r>
    <r>
      <rPr>
        <sz val="9"/>
        <color rgb="FFFF0000"/>
        <rFont val="Arial"/>
        <family val="2"/>
      </rPr>
      <t>5</t>
    </r>
    <r>
      <rPr>
        <sz val="9"/>
        <rFont val="Arial"/>
        <family val="2"/>
      </rPr>
      <t>-08: Understand what research tells us about the usefulness of the detailed pension and other postretirement benefits disclosures.</t>
    </r>
  </si>
  <si>
    <r>
      <t>Learning Objective 1</t>
    </r>
    <r>
      <rPr>
        <sz val="9"/>
        <color rgb="FFFF0000"/>
        <rFont val="Arial"/>
        <family val="2"/>
      </rPr>
      <t>5</t>
    </r>
    <r>
      <rPr>
        <sz val="9"/>
        <rFont val="Arial"/>
        <family val="2"/>
      </rPr>
      <t>-09: Understand the key differences in defined benefit plan reporting between current U.S. GAAP and current IFRS requirements.</t>
    </r>
  </si>
  <si>
    <t>Learning Objective 13-02: Understand ASC Topic 842 finance lease classification criteria.</t>
  </si>
  <si>
    <t>Learning Objective 13-03: Understand ASC Topic 842 lessee accounting for short-term leases.</t>
  </si>
  <si>
    <t>Learning Objective 13-07: Understand ASC Topic 842 lessor accounting for leases.</t>
  </si>
  <si>
    <t>Learning Objective 13-06: Understand how lessee financial statement effects differ for short-term, finance, and operating leases.</t>
  </si>
  <si>
    <t>Learning Objective 13-08: Understand the key differences between ASC Topic 842 and IFRS 16.</t>
  </si>
  <si>
    <t>Learning Objective 13-09: Understand the evolution of lease accounting.</t>
  </si>
  <si>
    <t>Learning Objective 13-11: Understand sale and leaseback accounting.</t>
  </si>
  <si>
    <t>Learning Objective 13-04: Understand ASC Topic 842 lessee accounting for finance leases.</t>
  </si>
  <si>
    <t>Learning Objective 13-05: Understand ASC Topic 842 lessee accounting for operating leases.</t>
  </si>
  <si>
    <t>Learning Objective 13-10: Understand the effects of unequal lease payments on lease accounting.</t>
  </si>
  <si>
    <t>Contingent Liabilities</t>
  </si>
  <si>
    <t>Recording loss contingencies</t>
  </si>
  <si>
    <t>P4-09</t>
  </si>
  <si>
    <t>Contingent losses and debt covenants</t>
  </si>
  <si>
    <t>E5-01</t>
  </si>
  <si>
    <t>Use multi tab for both requirements (Scenario 3).  Use the COA for this chapter and develop JE descriptions as appropriate.</t>
  </si>
  <si>
    <t>Change in inventory methods</t>
  </si>
  <si>
    <t>date change</t>
  </si>
  <si>
    <t>Error correction</t>
  </si>
  <si>
    <t>Knowledge Application, Communication</t>
  </si>
  <si>
    <t>Measurement, Research</t>
  </si>
  <si>
    <t>E5-02</t>
  </si>
  <si>
    <t>E5-03</t>
  </si>
  <si>
    <t>E2-14</t>
  </si>
  <si>
    <t>Correction of errors</t>
  </si>
  <si>
    <t>E5-04</t>
  </si>
  <si>
    <t>E4-03</t>
  </si>
  <si>
    <t>E5-05</t>
  </si>
  <si>
    <t>E5-06</t>
  </si>
  <si>
    <t>E5-07</t>
  </si>
  <si>
    <t>E5-08</t>
  </si>
  <si>
    <t>Making financial disclosures</t>
  </si>
  <si>
    <t>Change in estimate effected as a change in principle</t>
  </si>
  <si>
    <t>Mentor Graphics and its non-GAAP earnings</t>
  </si>
  <si>
    <t>P5-01</t>
  </si>
  <si>
    <t>P2-09</t>
  </si>
  <si>
    <t>P2-10</t>
  </si>
  <si>
    <t>Requirement 2 not applicable for Connect.  Should Requirement 1 have accounts hardcoded and requiring students to key in the revised amounts ONLY for 2016 or all amounts for 2016 including the revised material.  Should the disclosure be included.</t>
  </si>
  <si>
    <t>P5-02</t>
  </si>
  <si>
    <t>P2-11</t>
  </si>
  <si>
    <t>P5-03</t>
  </si>
  <si>
    <t>Build similar to SM, with the accounts and effects given away in the textbook hardcoded for an example.  For the Accounts to be adjusted columns, refer to the screenshot to the right for how to set this up.  Include "Counterbalancing error" and "No correction needed" in the account dropdown list instead of no journal entry required.</t>
  </si>
  <si>
    <t>P5-04</t>
  </si>
  <si>
    <t>P2-14</t>
  </si>
  <si>
    <t>Correcting errors</t>
  </si>
  <si>
    <t>Reporting a change in accounting principle</t>
  </si>
  <si>
    <t>Disclosures for change in accounting principle</t>
  </si>
  <si>
    <t>Change in accounting policy</t>
  </si>
  <si>
    <t>Correction of errors and worksheet preparation</t>
  </si>
  <si>
    <t>Preparing comprehensive income statement</t>
  </si>
  <si>
    <t>Wellington International Airport Limited—Reporting of asset revaluations in OCI</t>
  </si>
  <si>
    <t>02-10</t>
  </si>
  <si>
    <t>Income statement―Multiple-step, Comprehensive Income</t>
  </si>
  <si>
    <t>Knowledge
Application</t>
  </si>
  <si>
    <t>Knowedlge
Application
Analytical Thinking</t>
  </si>
  <si>
    <t>Apply,
Analyze</t>
  </si>
  <si>
    <t>date change; numeric change in SM</t>
  </si>
  <si>
    <t>date change; wording change; numeric change</t>
  </si>
  <si>
    <t>Research</t>
  </si>
  <si>
    <t>The effect of competitive forces and business strategies on financial position</t>
  </si>
  <si>
    <t xml:space="preserve"> Using Return on common equity (ROCE) to assess the effect of financial leverage on profitability</t>
  </si>
  <si>
    <t xml:space="preserve">Assessing credit risk using the statement of cash flow </t>
  </si>
  <si>
    <t>Assessing  credit risk using financial ratios</t>
  </si>
  <si>
    <t>The effect of contracts and regulations on managerial incentives</t>
  </si>
  <si>
    <t>The effect of contracts and regulations on accounting choices</t>
  </si>
  <si>
    <t>Regulatory accounting choices (RAP)</t>
  </si>
  <si>
    <t>Account for receivables using net realizable value</t>
  </si>
  <si>
    <t>The relationship between inventory and cost of goods sold</t>
  </si>
  <si>
    <t>Asset retirement obligations</t>
  </si>
  <si>
    <t>Depreciation of property, plant and equipment</t>
  </si>
  <si>
    <t>Lease contract economics</t>
  </si>
  <si>
    <t>ASC Topic 842 -Finance lease classification criteria</t>
  </si>
  <si>
    <t>ASC Topic 842 -Short-tern leases</t>
  </si>
  <si>
    <t>ASC Topic 842 - Finance leases
Guaranteed Residual Values and Bargain Purchase Options
Executory Costs</t>
  </si>
  <si>
    <t xml:space="preserve">ASC Topic 842 -Operating leases
</t>
  </si>
  <si>
    <t>Finance Lease effects versus operating and short-term lease effects
Lessee presentation and disclosure</t>
  </si>
  <si>
    <t xml:space="preserve">ASC Topic 842 - Lessor accounting
Sales-type Leases with Manufacturing Profit
Sales-type Leases without Manufacturing Profit
Financial Statement Effects of Sales-Type versus Operating Leases
</t>
  </si>
  <si>
    <t>Key differences between ASC Topic 842 and IFRS 16</t>
  </si>
  <si>
    <t>The evolution of lease accounting</t>
  </si>
  <si>
    <t>The accountng effect of unequal lease payments</t>
  </si>
  <si>
    <t>Sale and leaseback transactions</t>
  </si>
  <si>
    <t>Objectives behind  book to tax differences in reporting income</t>
  </si>
  <si>
    <t xml:space="preserve">Understanding  tax disclosure notes </t>
  </si>
  <si>
    <t>Using tax note disclosures to enhance financial statement analysis</t>
  </si>
  <si>
    <t>Start here with Pat's next batch</t>
  </si>
  <si>
    <t>Suggested changes</t>
  </si>
  <si>
    <t xml:space="preserve">Financial reporting strategies                              </t>
  </si>
  <si>
    <t>Sustainabililty reporting under the GRI</t>
  </si>
  <si>
    <t>The effect of IFRS on US GAAP</t>
  </si>
  <si>
    <t>Net income  attributable to noncontrolling interests</t>
  </si>
  <si>
    <t xml:space="preserve">Revenue recognition―GAAP v. IFRS </t>
  </si>
  <si>
    <t>Revenue recognition―Five-Step model, Contract identification</t>
  </si>
  <si>
    <t>Revenue recognition―Five-Step model, Performance obligation</t>
  </si>
  <si>
    <t>Revenue recognition―Five-Step model, Transaction price</t>
  </si>
  <si>
    <t>Transitioning to ASC Topic 606</t>
  </si>
  <si>
    <t>Balance sheet―  IFRS and US GAAP differences</t>
  </si>
  <si>
    <t>Statement of Cash Flows―Direct method</t>
  </si>
  <si>
    <t>Statement of Cash Flows―Indirect method</t>
  </si>
  <si>
    <t>Statement of Cash Flows―Explain changes in balance sheet</t>
  </si>
  <si>
    <t>Statement of Cash Flows―Distinguish categories</t>
  </si>
  <si>
    <t>Statement of Cash Flows―Changes in current accounts</t>
  </si>
  <si>
    <t>year change; wording change in SM; table addition</t>
  </si>
  <si>
    <t>ns</t>
  </si>
  <si>
    <t>date change; number change</t>
  </si>
  <si>
    <t>date change; wording change</t>
  </si>
  <si>
    <t>year change; numeric change</t>
  </si>
  <si>
    <t>year change; numberic change</t>
  </si>
  <si>
    <t>E6-12</t>
  </si>
  <si>
    <t>E6-11</t>
  </si>
  <si>
    <t>P6-15</t>
  </si>
  <si>
    <t>P6-16</t>
  </si>
  <si>
    <t>wording change; year change</t>
  </si>
  <si>
    <t>Using disaggregated Return on Assets (ROA) to analyze a company's  profitability</t>
  </si>
  <si>
    <t>Using Return on common equity (ROCE) to assess the effect of financial leverage on profitability</t>
  </si>
  <si>
    <t>Reporting error corrections</t>
  </si>
  <si>
    <t xml:space="preserve">Notes to financial statements
Summary of significant accounting policies
Subsequent events
Related-Party Transactions
</t>
  </si>
  <si>
    <t>P7-11</t>
  </si>
  <si>
    <t>CLC7-3</t>
  </si>
  <si>
    <t>07-07</t>
  </si>
  <si>
    <t>07-06</t>
  </si>
  <si>
    <t xml:space="preserve">Revenue recognition―Five-Step model, Contract identification </t>
  </si>
  <si>
    <t>Revenue recognition―Five-Step model, Contract identification, 
Revenue recognition―Five-Step model, Performance obligation</t>
  </si>
  <si>
    <t>Revenue recognition―Five-Step model, Transaction price, Recognize revenue―Point in time or over time</t>
  </si>
  <si>
    <t>Revenue recognition―Five-Step model, Contract identification,  
Revenue recognition―Five-Step model, Performance obligation,
 Revenue recognition―Five-Step model, Transaction price, 
Recognize revenue―Point in time or over time</t>
  </si>
  <si>
    <t>Revenue recognition―Five-Step model, Transaction price, 
Recognize revenue―Point in time or over time</t>
  </si>
  <si>
    <t>year change; table add</t>
  </si>
  <si>
    <t>table add</t>
  </si>
  <si>
    <t>Basic steps in business valuation, Discounted cash flow―Approach to valuation, Discounted cash flow―Free cash flow model</t>
  </si>
  <si>
    <t>Free cash flow valuation</t>
  </si>
  <si>
    <t>Knowledge, Application</t>
  </si>
  <si>
    <t>Abnormal earning valuation</t>
  </si>
  <si>
    <t>Basic steps in business valuation, Discounted cash flow―Approach to valuation</t>
  </si>
  <si>
    <t>Predicting future cash flow</t>
  </si>
  <si>
    <t>Explain differences in P/E ratios</t>
  </si>
  <si>
    <t>Why P/E rations vary</t>
  </si>
  <si>
    <t>Price/Earnings multiples―Variation factors, Price/Earnings multiples―Components of earnings</t>
  </si>
  <si>
    <t>Fair value accounting and good will</t>
  </si>
  <si>
    <t>Earning quality</t>
  </si>
  <si>
    <t>Cash flow and credit risk</t>
  </si>
  <si>
    <t>Moody's slashes Greek bonding rate</t>
  </si>
  <si>
    <t>11-15 mins</t>
  </si>
  <si>
    <t>Chapter 08</t>
  </si>
  <si>
    <t>C8-3</t>
  </si>
  <si>
    <t>C8-4</t>
  </si>
  <si>
    <t>10-05, 10-06, 10-07</t>
  </si>
  <si>
    <t>Interpreting a LIFO note</t>
  </si>
  <si>
    <t>E11-15</t>
  </si>
  <si>
    <t>E11-16</t>
  </si>
  <si>
    <t>E11-17</t>
  </si>
  <si>
    <t>E11-18</t>
  </si>
  <si>
    <t>E11-19</t>
  </si>
  <si>
    <t>Capitalizing interest</t>
  </si>
  <si>
    <t>title wording change; year change</t>
  </si>
  <si>
    <t>10-02; 10-04</t>
  </si>
  <si>
    <t>10-03; 10-12</t>
  </si>
  <si>
    <t>10-01; 10-12</t>
  </si>
  <si>
    <t>10-01; 10-08</t>
  </si>
  <si>
    <t>10-04; 10-10</t>
  </si>
  <si>
    <t>10-04; 10-09; 10-10</t>
  </si>
  <si>
    <t>10-01; 10-03; 10-12</t>
  </si>
  <si>
    <t>10-04; 10-07; 10-09</t>
  </si>
  <si>
    <t>10-04; 10-09</t>
  </si>
  <si>
    <t>10-06; 10-09</t>
  </si>
  <si>
    <t>10-05; 10-06; 10-07</t>
  </si>
  <si>
    <t>11-02; 11-07</t>
  </si>
  <si>
    <t>11-03; 11-07</t>
  </si>
  <si>
    <t>11-06; 11-07</t>
  </si>
  <si>
    <t>11-05; 11-10</t>
  </si>
  <si>
    <t>11-03; 11-04</t>
  </si>
  <si>
    <t>11-01; 11-07</t>
  </si>
  <si>
    <t>11-06</t>
  </si>
  <si>
    <t xml:space="preserve">r </t>
  </si>
  <si>
    <t>year change; LO change</t>
  </si>
  <si>
    <t>year change; wording change; LO change</t>
  </si>
  <si>
    <t>12-05</t>
  </si>
  <si>
    <t>12-02</t>
  </si>
  <si>
    <t>12-04</t>
  </si>
  <si>
    <t>12-02; 12-03</t>
  </si>
  <si>
    <t>LO change</t>
  </si>
  <si>
    <t>wording change; LO change</t>
  </si>
  <si>
    <t>12-02; 12-03; 12-04</t>
  </si>
  <si>
    <t>12-01, 12-2, 12-7</t>
  </si>
  <si>
    <t xml:space="preserve">Balance sheet presentation of liabilities, Bonds payable, Debt disclosures </t>
  </si>
  <si>
    <t>12-04; 12-08</t>
  </si>
  <si>
    <t>Fair value accounting option, IFRS―Debt</t>
  </si>
  <si>
    <t>year change; LO change; numeric change</t>
  </si>
  <si>
    <t>P5-05</t>
  </si>
  <si>
    <t>Essay</t>
  </si>
  <si>
    <t>All reqs should be in a multi tab setup with one requirement in each tab.  Requirements 1 and 3 should have input cells for ROA (refer to SM for setup example for Req. 1), while Req. 2 should be a yes/no dropdown row.  Do not include "If so, how?" as part of the requirement statement on Connect as this is not possible to be auto graded.</t>
  </si>
  <si>
    <t>Exercise 9-4</t>
  </si>
  <si>
    <t>Exercise 9-7</t>
  </si>
  <si>
    <t>Exercise 9-10</t>
  </si>
  <si>
    <t>Exercise 9-12</t>
  </si>
  <si>
    <t>Exercise 9-13</t>
  </si>
  <si>
    <t>Exercise 9-15</t>
  </si>
  <si>
    <t>Problem 9-1</t>
  </si>
  <si>
    <t>Problem 9-4</t>
  </si>
  <si>
    <t>Problem 9-6</t>
  </si>
  <si>
    <t>Problem 9-7</t>
  </si>
  <si>
    <t>Problem 9-8</t>
  </si>
  <si>
    <t>Problem 9-10</t>
  </si>
  <si>
    <t>Exercise 11-6</t>
  </si>
  <si>
    <t>Problem 11-21</t>
  </si>
  <si>
    <t>Exercise 12-11</t>
  </si>
  <si>
    <t>Exercise 12-12</t>
  </si>
  <si>
    <t>Problem 12-12</t>
  </si>
  <si>
    <t>Open Ended - Essay</t>
  </si>
  <si>
    <t>Open Ended - Essay 
Separate essay box for each of the three requirements.</t>
  </si>
  <si>
    <t>Open Ended - Essay 
Separate essay box for each of the two requirements.</t>
  </si>
  <si>
    <t>S</t>
  </si>
  <si>
    <t>Open Ended Essay</t>
  </si>
  <si>
    <t>Conflicts of interest―Relationships, Conflicts of interest―Contract effects</t>
  </si>
  <si>
    <t>Debt covenants in lending―Purposes, Debt covenants in lending―Types</t>
  </si>
  <si>
    <t>The effect of contracts and regulations on accounting choices, Regulatory accounting choices (RAP)</t>
  </si>
  <si>
    <t>Understanding debt covenants</t>
  </si>
  <si>
    <t>Tying contracts to accounting numbers</t>
  </si>
  <si>
    <t>Debt covenants and accounting methods</t>
  </si>
  <si>
    <t>Sales-based bonus plan</t>
  </si>
  <si>
    <t>McDonald’s Corporation: Pay disclosure lawsuit</t>
  </si>
  <si>
    <t>Regulatory costs</t>
  </si>
  <si>
    <t>Regulatory accounting principles</t>
  </si>
  <si>
    <t>Equipment repairs and rate regulation</t>
  </si>
  <si>
    <t>Maintaining capital adequacy</t>
  </si>
  <si>
    <t>Identifying conflicts of interest and agency costs</t>
  </si>
  <si>
    <t>Understand, Apply</t>
  </si>
  <si>
    <t>Krispy Kreme’s bonus plan</t>
  </si>
  <si>
    <t>Krispy Kreme’s compensation recovery plan</t>
  </si>
  <si>
    <t>Medical malprofits</t>
  </si>
  <si>
    <t>Covenant violation</t>
  </si>
  <si>
    <t>Frisby Technologies: Violating a covenant</t>
  </si>
  <si>
    <t>Tying bonus to EPS performance</t>
  </si>
  <si>
    <t>Earnings quality and pay</t>
  </si>
  <si>
    <t>Avoiding debt covenant violations</t>
  </si>
  <si>
    <t>Accounting in regulated industries</t>
  </si>
  <si>
    <t>Understanding rate regulation and accounting choices</t>
  </si>
  <si>
    <t>P13-16</t>
  </si>
  <si>
    <t>E15-17</t>
  </si>
  <si>
    <t>E15-18</t>
  </si>
  <si>
    <t>E15-19</t>
  </si>
  <si>
    <t>E15-21</t>
  </si>
  <si>
    <t>P16-15</t>
  </si>
  <si>
    <t>P16-17</t>
  </si>
  <si>
    <t>E17-12</t>
  </si>
  <si>
    <t>E17-13</t>
  </si>
  <si>
    <t>E17-14</t>
  </si>
  <si>
    <t>E17-19</t>
  </si>
  <si>
    <t>P17-11</t>
  </si>
  <si>
    <t>17-03</t>
  </si>
  <si>
    <t>17-05; 17-08</t>
  </si>
  <si>
    <t>17-05; 17-06</t>
  </si>
  <si>
    <t>17-05</t>
  </si>
  <si>
    <t>17-09</t>
  </si>
  <si>
    <t>17-05; 17-07</t>
  </si>
  <si>
    <t>17-05; 17-06; 17-07</t>
  </si>
  <si>
    <t>17-08</t>
  </si>
  <si>
    <t>Learning Objective 16-01: Understand how to account for transactions with shareholders.</t>
  </si>
  <si>
    <t>Learning Objective 16-02: Understand why companies buy back their stock, and how they do it.</t>
  </si>
  <si>
    <t>Learning Objective 16-03: Understand how preferred stock balance sheet classification affects equity-based debt covenants.</t>
  </si>
  <si>
    <t>Learning Objective 16-04: Understand how retained earnings limits a company’s distributions to common stockholders.</t>
  </si>
  <si>
    <t>Learning Objective 16-05: Understand how to interpret the balance sheet items that constitute shareholders equity.</t>
  </si>
  <si>
    <t>Learning Objective 16-07: Understand how GAAP accounts for tax benefits associated with employee stock options.</t>
  </si>
  <si>
    <t>Learning Objective 16-08: Understand how GAAP and IFRS account for convertible debt.</t>
  </si>
  <si>
    <t>Learning Objective 17-04: Understand how to apply the equity method and the fair value option.</t>
  </si>
  <si>
    <t>Learning Objective 17-05: Understand what consolidated financial statements are, how they are prepared under the acquisition method, and how noncontrolling interests are measured and reported.</t>
  </si>
  <si>
    <t xml:space="preserve">Learning Objective 17-06: Understand how goodwill arises and when it is considered impaired and written down. </t>
  </si>
  <si>
    <t>Learning Objective 17-07: Understand how business combinations were previously accounted for under the purchase and pooling of interests methods and how the method used to record an acquisition in the past affects financial analysis, even today.</t>
  </si>
  <si>
    <t>Learning Objective 17-02: Understand how an investor’s degree of influence over an investee company determines the accounting treatment of equity investments and why.</t>
  </si>
  <si>
    <t>Learning Objective 17-03: Understand how fair value accounting is applied to equity securities.</t>
  </si>
  <si>
    <t>Learning Objective 17-09: Understand the major differences between IFRS and U.S. GAAP related to accounting for financial assets, consolidations, special purpose entities (SPEs) or VIEs, and joint ventures.</t>
  </si>
  <si>
    <t>Chapter 18</t>
  </si>
  <si>
    <t>Chapter 20</t>
  </si>
  <si>
    <t>Learning Objective 20-01: Understand the major sources and uses of cash reported in the operating, investing, and financing sections of the statement of cash flows.</t>
  </si>
  <si>
    <t>Learning Objective 20-02: Understand why accrual net income and operating cash flow differ and the factors that explain this difference.</t>
  </si>
  <si>
    <t>Learning Objective 20-03: Understand the difference between the direct and indirect methods of determining cash flow from operations.</t>
  </si>
  <si>
    <t>Learning Objective 20-04: Understand how to prepare a statement of cash flows from comparative balance sheet data, an income statement, and other financial information..</t>
  </si>
  <si>
    <t>Learning Objective 20-05: Understand why changes in balance sheet accounts over a year may not reconcile to the corresponding account changes included in the statement of cash flows.</t>
  </si>
  <si>
    <t>Learning Objective 20-06: Understand how operating cash flows can be distorted.</t>
  </si>
  <si>
    <t>Learning Objective 20-07: Understand differences between reporting interest and dividends received and interest and dividends paid on the statement of cash flows under IFRS rules vs. U.S. GAAP.</t>
  </si>
  <si>
    <t>Chapter 19</t>
  </si>
  <si>
    <t>Learning Objective 18-01: What is a foreign subsidiary's functional currency and why determining the functional currency is important.</t>
  </si>
  <si>
    <t>Learning Objective 18-02: How financial statements are translated under the current rate method when the functional currency is the subsidiary's local currency.</t>
  </si>
  <si>
    <t>Learning Objective 18-03: How financial statements are remeasured under the temporal method when the functional currency is the parent's home currency.</t>
  </si>
  <si>
    <t>Learning Objective 18-04: What is translation exposure and how it relates to gains and losses in translated and remeasured financial statements.</t>
  </si>
  <si>
    <t>Learning Objective 18-05: How to account for foreign currency transactions entered into by a U.S. company.</t>
  </si>
  <si>
    <t>Learning Objective 18-06: How common financial statement metrics are affected by translation and remeasurement.</t>
  </si>
  <si>
    <t>Learning Objective 18-07: How a firm determines its reportable segments.</t>
  </si>
  <si>
    <t>Learning Objective 18-08: The content of segment disclosures.</t>
  </si>
  <si>
    <t>Learning Objective 18-09: How to interpret and analyze business segment disclosures.</t>
  </si>
  <si>
    <t>E20-2</t>
  </si>
  <si>
    <t>E20-3</t>
  </si>
  <si>
    <t>E20-4</t>
  </si>
  <si>
    <t>E20-5</t>
  </si>
  <si>
    <t>E20-6</t>
  </si>
  <si>
    <t>E20-7</t>
  </si>
  <si>
    <t>E20-8</t>
  </si>
  <si>
    <t>E20-9</t>
  </si>
  <si>
    <t>E20-10</t>
  </si>
  <si>
    <t>E20-11</t>
  </si>
  <si>
    <t>P20-1</t>
  </si>
  <si>
    <t>P20-2</t>
  </si>
  <si>
    <t>P20-3</t>
  </si>
  <si>
    <t>P20-4</t>
  </si>
  <si>
    <t>P20-5</t>
  </si>
  <si>
    <t>P20-6</t>
  </si>
  <si>
    <t>P20-7</t>
  </si>
  <si>
    <t>P20-8</t>
  </si>
  <si>
    <t>P20-9</t>
  </si>
  <si>
    <t>P20-10</t>
  </si>
  <si>
    <t>wording and year change</t>
  </si>
  <si>
    <t>17-02; 17-04</t>
  </si>
  <si>
    <t>year and wording change</t>
  </si>
  <si>
    <t>year change and wording change</t>
  </si>
  <si>
    <t>year change, numeric change, wording change</t>
  </si>
  <si>
    <t xml:space="preserve">year change, numeric change </t>
  </si>
  <si>
    <t>numeric change; wording change</t>
  </si>
  <si>
    <t>P13-7</t>
  </si>
  <si>
    <t>year change; numeric change; wording change</t>
  </si>
  <si>
    <t>14-02; 14-04</t>
  </si>
  <si>
    <t>14-04; 14-05</t>
  </si>
  <si>
    <t>14-02; 14-06</t>
  </si>
  <si>
    <t>14-02; 14-04; 14-07</t>
  </si>
  <si>
    <t>Statement of Cash Flows―Direct method, Statement of Cash Flows―Indirect method</t>
  </si>
  <si>
    <t>Statement of Cash Flows―Direct method, Statement of Cash Flows―Indirect method, Statement of Cash Flows―Distinguish categories, Statement of Cash Flows―Changes in current accounts</t>
  </si>
  <si>
    <t>Statement of Cash Flows―Direct method, Statement of Cash Flows―Indirect method, Statement of Cash Flows―Changes in current accounts</t>
  </si>
  <si>
    <t>Balance sheet―Assets, Balance sheet―Liabilities and stockholders equity, Balance sheet―Classification, Balance sheet―Measurement, Statement of Cash Flows―Direct method, Statement of Cash Flows―Indirect method, Statement of Cash Flows―Distinguish categories</t>
  </si>
  <si>
    <t>Using the balance sheet to understand the nature of a firm's operations and financing</t>
  </si>
  <si>
    <t>Statement of Cash Flows―Direct method, Statement of Cash Flows―Indirect method, Statement of Cash Flows―Explain changes in balance sheet</t>
  </si>
  <si>
    <t>Statement of Cash Flows―Direct method, Statement of Cash Flows―Indirect method, Statement of Cash Flows―Explain changes in balance sheet, Statement of Cash Flows―Changes in current accounts</t>
  </si>
  <si>
    <t>E12-13</t>
  </si>
  <si>
    <t>P12-3</t>
  </si>
  <si>
    <t>P12-10</t>
  </si>
  <si>
    <t>P12-16</t>
  </si>
  <si>
    <t>P12-18</t>
  </si>
  <si>
    <t>13-01, 13-03, 13-06</t>
  </si>
  <si>
    <t>13-04, 13-06</t>
  </si>
  <si>
    <t>13-05, 13-06</t>
  </si>
  <si>
    <t>13-02, 13-04</t>
  </si>
  <si>
    <t>Accounting for lessee finance lease</t>
  </si>
  <si>
    <t>wording change; year change; numeric change</t>
  </si>
  <si>
    <t>ASC Topic 842 - Finance leases</t>
  </si>
  <si>
    <t>ASC Topic 842 - Finance leases, Guaranteed Residual Values and Bargain Purchase Options, Executory Costs, Finance Lease effects versus operating and short-term lease effects, Lessee presentation and disclosure</t>
  </si>
  <si>
    <t>Lessee accounting and reporting for a finance lease</t>
  </si>
  <si>
    <t>Lessee accounting for an operating lease</t>
  </si>
  <si>
    <t>13-05</t>
  </si>
  <si>
    <t>ASC Topic 842 -Operating leases</t>
  </si>
  <si>
    <t>13-07</t>
  </si>
  <si>
    <t>13-01; 13-07</t>
  </si>
  <si>
    <t>Lease contract economics, ASC Topic 842 - Lessor accounting</t>
  </si>
  <si>
    <t>Determining lease payment amount</t>
  </si>
  <si>
    <t>13-01</t>
  </si>
  <si>
    <t>numeric change</t>
  </si>
  <si>
    <t>Accounting for lessee operating lease</t>
  </si>
  <si>
    <t>ASC Topic 842 -Operating leases, Finance Lease effects versus operating and short-term lease effects, Lessee presentation and disclosure</t>
  </si>
  <si>
    <t>13-04</t>
  </si>
  <si>
    <t>wording change, year change</t>
  </si>
  <si>
    <t>13-01, 13-04</t>
  </si>
  <si>
    <t>Lease contract economics, ASC Topic 842 - Finance leases</t>
  </si>
  <si>
    <t>Accounting for a sales-type lease</t>
  </si>
  <si>
    <t>Accounting for lessee guaranteed residual</t>
  </si>
  <si>
    <t>Accounting for executory costs under a finance lease</t>
  </si>
  <si>
    <t>13-02, 13-04, 13-06</t>
  </si>
  <si>
    <t>ASC Topic 842 -Finance lease classification criteria, ASC Topic 842 - Finance leases, Finance Lease effects versus operating and short-term lease effects</t>
  </si>
  <si>
    <t>Accounting for lessee finance lease including executory costs and residual value guarantee</t>
  </si>
  <si>
    <t>Guaranteed Residual Values and Bargain Purchase Options, Executory Costs</t>
  </si>
  <si>
    <t>Assessing guaranteed and unguaranteed residual values for the lessee</t>
  </si>
  <si>
    <t>ASC Topic 842 -Finance lease classification criteria, Guaranteed Residual Values and Bargain Purchase Options</t>
  </si>
  <si>
    <t>Recording lessor sales-type lease</t>
  </si>
  <si>
    <t>ASC Topic 842 - Lessor accounting</t>
  </si>
  <si>
    <t>Evaluating sale and leaseback</t>
  </si>
  <si>
    <t>13-02, 13-04, 13-05, 13-06, 13-11</t>
  </si>
  <si>
    <t>ASC Topic 842 -Finance lease classification criteria, ASC Topic 842 - Finance leases, ASC Topic 842 -Operating leases, Finance Lease effects versus operating and short-term lease effects, Sale and leaseback transactions</t>
  </si>
  <si>
    <t>P13-19</t>
  </si>
  <si>
    <t>Lessee accounting for unequal lease payments under U.S. GAAP and IFRS 16</t>
  </si>
  <si>
    <t>13-05, 13-10</t>
  </si>
  <si>
    <t>ASC Topic 842 -Operating leases, The accountng effect of unequal lease payments</t>
  </si>
  <si>
    <t>wording change, year change, numeric change</t>
  </si>
  <si>
    <t>Multi tab.  Requirement 1 should be an IRT table containing the expenses shown in the problem statement, with a second column (heading above reading "Capitalized or Expensed?") having dropdowns to select either "capitalized" or "expensed".  The requirement statement for Req. 1 should be rephrased slightly for Connect to read "Determine which of the costs incurred by Gonzo Co. should be capitalized and which should be expensed."  Requirement 2 should be a single input worksheet.</t>
  </si>
  <si>
    <t>Problem 11-7</t>
  </si>
  <si>
    <t>Asset retirement obligation liability</t>
  </si>
  <si>
    <t>Problem 11-19</t>
  </si>
  <si>
    <t>Problem 12-11</t>
  </si>
  <si>
    <t>Problem 12-9</t>
  </si>
  <si>
    <t>Exercise 12-10</t>
  </si>
  <si>
    <t>Exercise 6-1</t>
  </si>
  <si>
    <t>Exercise 6-2</t>
  </si>
  <si>
    <t>Exercise 6-4</t>
  </si>
  <si>
    <t>Problem 6-5</t>
  </si>
  <si>
    <t>Chapter 9 COA</t>
  </si>
  <si>
    <t>Chapter 6 COA</t>
  </si>
  <si>
    <r>
      <t>Learning Objective 1</t>
    </r>
    <r>
      <rPr>
        <sz val="9"/>
        <color rgb="FFFF0000"/>
        <rFont val="Arial"/>
        <family val="2"/>
      </rPr>
      <t>4</t>
    </r>
    <r>
      <rPr>
        <sz val="9"/>
        <rFont val="Arial"/>
        <family val="2"/>
      </rPr>
      <t>-05: The reporting rules for net operating loss carryforwards.</t>
    </r>
  </si>
  <si>
    <t>Differences―Book to taxable income, Differences―Permanent or Temporary, Deferred tax asset, Deferred tax liability, Distinguish deferred tax asset v liability, Determine income tax expense, Determine income tax payable, Determine journal entry for income tax, Classify deferred tax asset and liability</t>
  </si>
  <si>
    <t xml:space="preserve">Deferred tax asset, Deferred tax liability, Distinguish deferred tax asset v liability, Determine income tax expense, Determine income tax payable, Determine journal entry for income tax, Classify deferred tax asset and liability, Net operating losses </t>
  </si>
  <si>
    <t>Differences―Book to taxable income, Differences―Permanent or Temporary, Valuation allowance</t>
  </si>
  <si>
    <t>14-02; 14-04; 14-09</t>
  </si>
  <si>
    <t>Differences―Book to taxable income, Differences―Permanent or Temporary, Deferred tax asset, Deferred tax liability, Distinguish deferred tax asset v liability, Determine income tax expense, Determine income tax payable, Determine journal entry for income tax, Classify deferred tax asset and liability, Understanding  tax disclosure notes</t>
  </si>
  <si>
    <t>14-09; 14-12</t>
  </si>
  <si>
    <t>Understanding  tax disclosure notes, IFRS ‒ Income tax reporting</t>
  </si>
  <si>
    <t>E8-11</t>
  </si>
  <si>
    <t>E8-12</t>
  </si>
  <si>
    <t>E8-13</t>
  </si>
  <si>
    <t>E8-15</t>
  </si>
  <si>
    <t>09-04; 09-05</t>
  </si>
  <si>
    <t>09-01; 09-04; 09-06</t>
  </si>
  <si>
    <t>09-06</t>
  </si>
  <si>
    <t>09-01</t>
  </si>
  <si>
    <t>09-02</t>
  </si>
  <si>
    <t>09-04</t>
  </si>
  <si>
    <t>09-08</t>
  </si>
  <si>
    <t>09-05</t>
  </si>
  <si>
    <t>09-07</t>
  </si>
  <si>
    <t>09-03</t>
  </si>
  <si>
    <t>Account for receivables using net realizable value, Account for sales returns and allowances, Bad debt―Sales revenue approach, Bad debt―Gross receivables approach</t>
  </si>
  <si>
    <t>wording change; date change</t>
  </si>
  <si>
    <t>Determining credit loss expense</t>
  </si>
  <si>
    <t>date change; wording change; numeric change in question data (not SM)</t>
  </si>
  <si>
    <t>Debt securities investments</t>
  </si>
  <si>
    <t>Learning Objective 17-1 Understand how to account for investments in debt securities.</t>
  </si>
  <si>
    <t>Learning Objective 17-8: Understand what variable interest entities (VIEs) are and when they must be consolidated.</t>
  </si>
  <si>
    <t>Equity passive investments</t>
  </si>
  <si>
    <t>GAAP - Convertible Debt</t>
  </si>
  <si>
    <t>IFRS - Convertible Debt</t>
  </si>
  <si>
    <t>Requirement 1 should be a single input cell with a tolerance of +/- 1. Requirement 2 is removed for this edition.</t>
  </si>
  <si>
    <t>Problem 13-3</t>
  </si>
  <si>
    <t>Problem 13-5</t>
  </si>
  <si>
    <t>Problem 13-6</t>
  </si>
  <si>
    <t>Problem 13-10</t>
  </si>
  <si>
    <t>Problem 13-16</t>
  </si>
  <si>
    <t>Problem 13-19</t>
  </si>
  <si>
    <t>Exercise 14-4</t>
  </si>
  <si>
    <t>Exercise 14-12</t>
  </si>
  <si>
    <t>Exercise 14-14</t>
  </si>
  <si>
    <t>Problem 15-2</t>
  </si>
  <si>
    <t>Problem 15-4</t>
  </si>
  <si>
    <t>15-02; 15-03</t>
  </si>
  <si>
    <t>15-01; 15-02; 15-03</t>
  </si>
  <si>
    <t>15-03; 15-04</t>
  </si>
  <si>
    <t>15-07</t>
  </si>
  <si>
    <t>15-03; 15-04; 15-06</t>
  </si>
  <si>
    <t>15-02; 15-03; 15-05</t>
  </si>
  <si>
    <t>15-03; 15-06; 15-07</t>
  </si>
  <si>
    <t>E14-2</t>
  </si>
  <si>
    <t>E14-17</t>
  </si>
  <si>
    <t>E14-18</t>
  </si>
  <si>
    <t>E14-19</t>
  </si>
  <si>
    <t>P14-10</t>
  </si>
  <si>
    <r>
      <t>Learning Objective 1</t>
    </r>
    <r>
      <rPr>
        <sz val="9"/>
        <color rgb="FFFF0000"/>
        <rFont val="Arial"/>
        <family val="2"/>
      </rPr>
      <t>5</t>
    </r>
    <r>
      <rPr>
        <sz val="9"/>
        <rFont val="Arial"/>
        <family val="2"/>
      </rPr>
      <t>-06: Understand how to analyze and use retirement benefit disclosures.</t>
    </r>
  </si>
  <si>
    <r>
      <t>Learning Objective 1</t>
    </r>
    <r>
      <rPr>
        <sz val="9"/>
        <color rgb="FFFF0000"/>
        <rFont val="Arial"/>
        <family val="2"/>
      </rPr>
      <t>5</t>
    </r>
    <r>
      <rPr>
        <sz val="9"/>
        <rFont val="Arial"/>
        <family val="2"/>
      </rPr>
      <t>-05: Understand U.S. pension regulations and other determinants of pension funding.</t>
    </r>
  </si>
  <si>
    <t>Determining pension expense, fair value of plan assets, and OCI</t>
  </si>
  <si>
    <t>year change; wording change; requirement 3 changed</t>
  </si>
  <si>
    <t>year change; wording change; requirement change</t>
  </si>
  <si>
    <t>Problem 15-7</t>
  </si>
  <si>
    <t>Exercise 16-9</t>
  </si>
  <si>
    <t>Problem 16-3</t>
  </si>
  <si>
    <t>Problem 16-18</t>
  </si>
  <si>
    <t>P15-5</t>
  </si>
  <si>
    <t>P15-11</t>
  </si>
  <si>
    <t>P15-12</t>
  </si>
  <si>
    <t>P15-13</t>
  </si>
  <si>
    <t>P15-14</t>
  </si>
  <si>
    <t>P15-15</t>
  </si>
  <si>
    <t>P15-16</t>
  </si>
  <si>
    <t>P15-17</t>
  </si>
  <si>
    <t>P15-18</t>
  </si>
  <si>
    <t>GAAP - Convertible Debt, IFRS – Convertible Debt</t>
  </si>
  <si>
    <t xml:space="preserve">EPS – Analysis issues, EPS – Basic and Diluted, EPS – Shares determining capital structure </t>
  </si>
  <si>
    <t>16-05</t>
  </si>
  <si>
    <t>16-01</t>
  </si>
  <si>
    <t>16-03</t>
  </si>
  <si>
    <t>16-01; 16-05</t>
  </si>
  <si>
    <t>16-04, 16-05</t>
  </si>
  <si>
    <t>16-06</t>
  </si>
  <si>
    <t>16-01, 16-04</t>
  </si>
  <si>
    <t>16-09</t>
  </si>
  <si>
    <t>16-06, 16-07</t>
  </si>
  <si>
    <t>Accounting for employee stock options</t>
  </si>
  <si>
    <t>year change; wording change; numeric change; title change</t>
  </si>
  <si>
    <t>16-04</t>
  </si>
  <si>
    <t>16-01, 16-02</t>
  </si>
  <si>
    <t>16-01, 16-05</t>
  </si>
  <si>
    <t>16-01, 16-03, 16-05</t>
  </si>
  <si>
    <t>16-07, 16-08</t>
  </si>
  <si>
    <t>16-08</t>
  </si>
  <si>
    <t>year change, wording change, LO change, numeric change</t>
  </si>
  <si>
    <t>year change; wording change, numeric change</t>
  </si>
  <si>
    <t>E17-8</t>
  </si>
  <si>
    <t>P17-10</t>
  </si>
  <si>
    <t>E18-01</t>
  </si>
  <si>
    <t>E18-02</t>
  </si>
  <si>
    <t>E18-05</t>
  </si>
  <si>
    <t>E18-06</t>
  </si>
  <si>
    <t>E18-08</t>
  </si>
  <si>
    <t>18-05</t>
  </si>
  <si>
    <t>18-02</t>
  </si>
  <si>
    <t>18-06</t>
  </si>
  <si>
    <t>18-04</t>
  </si>
  <si>
    <t>18-07</t>
  </si>
  <si>
    <t>E18-09</t>
  </si>
  <si>
    <t>Recording transaction foreign exchange gain/loss</t>
  </si>
  <si>
    <t>Translating foreign currency</t>
  </si>
  <si>
    <t>Financial statement effects of translation</t>
  </si>
  <si>
    <t>Translation exposure and gains and losses under current rate and temporal methods</t>
  </si>
  <si>
    <t>Determining reportable segments</t>
  </si>
  <si>
    <t>Aggregating operating segments</t>
  </si>
  <si>
    <t>Worksheet for both requirements, which should have an input for the amount and a dropdown to select gain or loss (gain for Req. 1, loss for Req. 2).</t>
  </si>
  <si>
    <t>E16-17</t>
  </si>
  <si>
    <t>P18-02</t>
  </si>
  <si>
    <t>P18-03</t>
  </si>
  <si>
    <t>P18-04</t>
  </si>
  <si>
    <t>P18-05</t>
  </si>
  <si>
    <t>P18-06</t>
  </si>
  <si>
    <t>P18-07</t>
  </si>
  <si>
    <t>P18-08</t>
  </si>
  <si>
    <t>Translation under the current rate method</t>
  </si>
  <si>
    <t>Translation exposure and gains and losses under the current rate method</t>
  </si>
  <si>
    <t>Translation exposure and gains and losses under the temporal method</t>
  </si>
  <si>
    <t>Remeasurement under the temporal method</t>
  </si>
  <si>
    <t>Functional currency determination</t>
  </si>
  <si>
    <t>Functional currency determination - current rate method</t>
  </si>
  <si>
    <t>Functional currency determination - temporal method</t>
  </si>
  <si>
    <t>Foreign currency translation and remeasurement</t>
  </si>
  <si>
    <t>Foreign currency transactions</t>
  </si>
  <si>
    <t>Segment Reporting</t>
  </si>
  <si>
    <t>Segment Reporting - Disclosure</t>
  </si>
  <si>
    <t>Segment Reporting - Interpreting Disclosure</t>
  </si>
  <si>
    <t>Derivatives―Speculative</t>
  </si>
  <si>
    <t>Fair Value Hedge</t>
  </si>
  <si>
    <t>Cash Flow Hedge</t>
  </si>
  <si>
    <t xml:space="preserve">Hedge accounting - IFRS                   </t>
  </si>
  <si>
    <t>Identify transactions as Operating-Investing-Financing</t>
  </si>
  <si>
    <t>18-03</t>
  </si>
  <si>
    <t xml:space="preserve">2 Medium </t>
  </si>
  <si>
    <t>Parts of the stem will need to be reworded so the question can stand independent of 18-05.</t>
  </si>
  <si>
    <t>Each requirement will be a separate short answer question.</t>
  </si>
  <si>
    <t>Allowance for credit losses</t>
  </si>
  <si>
    <t>Credit loss expense</t>
  </si>
  <si>
    <t xml:space="preserve">Unrealized loss on note receivable </t>
  </si>
  <si>
    <t>The requirement statement should be worded for Connect as "Compute Babson's recorded finance lease liability both at inception and immediately after the first required payment.  Develop an input worksheet, with one input for the Recorded finance lease liability at inception (with a tolerance of +/- 2), and an input cell for Recorded capital lease liability after the first payment.  Include hyperlinks to the three PV tables that have been provided by Dana in the main problem statement and add red instructions as appropriate (same instructions that you've added for Chapter 8).</t>
  </si>
  <si>
    <r>
      <t xml:space="preserve">Learning Objective </t>
    </r>
    <r>
      <rPr>
        <sz val="9"/>
        <color rgb="FFFF0000"/>
        <rFont val="Arial"/>
        <family val="2"/>
      </rPr>
      <t>11</t>
    </r>
    <r>
      <rPr>
        <sz val="9"/>
        <rFont val="Arial"/>
        <family val="2"/>
      </rPr>
      <t>-01: Understand why depreciated historical cost is used to measure long-lived assets.</t>
    </r>
  </si>
  <si>
    <r>
      <t xml:space="preserve">Learning Objective </t>
    </r>
    <r>
      <rPr>
        <sz val="9"/>
        <color rgb="FFFF0000"/>
        <rFont val="Arial"/>
        <family val="2"/>
      </rPr>
      <t>11</t>
    </r>
    <r>
      <rPr>
        <sz val="9"/>
        <rFont val="Arial"/>
        <family val="2"/>
      </rPr>
      <t>-02: Understand what specific costs can be capitalized and how joint costs are allocated.</t>
    </r>
  </si>
  <si>
    <r>
      <t xml:space="preserve">Learning Objective </t>
    </r>
    <r>
      <rPr>
        <sz val="9"/>
        <color rgb="FFFF0000"/>
        <rFont val="Arial"/>
        <family val="2"/>
      </rPr>
      <t>11</t>
    </r>
    <r>
      <rPr>
        <sz val="9"/>
        <rFont val="Arial"/>
        <family val="2"/>
      </rPr>
      <t>-03: Understand how generally accepted accounting principles (GAAP) measurement rules can complicate both trend analysis and cross-company analysis.</t>
    </r>
  </si>
  <si>
    <r>
      <t xml:space="preserve">Learning Objective </t>
    </r>
    <r>
      <rPr>
        <sz val="9"/>
        <color rgb="FFFF0000"/>
        <rFont val="Arial"/>
        <family val="2"/>
      </rPr>
      <t>11</t>
    </r>
    <r>
      <rPr>
        <sz val="9"/>
        <rFont val="Arial"/>
        <family val="2"/>
      </rPr>
      <t>-04: Understand why balance sheet carrying amounts for internally developed intangibles differ from their real values.</t>
    </r>
  </si>
  <si>
    <r>
      <t xml:space="preserve">Learning Objective </t>
    </r>
    <r>
      <rPr>
        <sz val="9"/>
        <color rgb="FFFF0000"/>
        <rFont val="Arial"/>
        <family val="2"/>
      </rPr>
      <t>11</t>
    </r>
    <r>
      <rPr>
        <sz val="9"/>
        <rFont val="Arial"/>
        <family val="2"/>
      </rPr>
      <t>-05: Understand how to address long-lived asset impairment.</t>
    </r>
  </si>
  <si>
    <r>
      <t xml:space="preserve">Learning Objective </t>
    </r>
    <r>
      <rPr>
        <sz val="9"/>
        <color rgb="FFFF0000"/>
        <rFont val="Arial"/>
        <family val="2"/>
      </rPr>
      <t>11</t>
    </r>
    <r>
      <rPr>
        <sz val="9"/>
        <rFont val="Arial"/>
        <family val="2"/>
      </rPr>
      <t>-08: Understand how analysts can adjust for different depreciation assumptions.</t>
    </r>
  </si>
  <si>
    <t>Credit losses―Sales revenue approach</t>
  </si>
  <si>
    <t>Credit losses―Gross receivables approach</t>
  </si>
  <si>
    <t>Account for receivables using net realizable value, Account for sales returns and allowances, Credit losses―Sales revenue approach, Credit losses―Gross receivables approach, Notes receivable and interest, Receivables management―Sale, Receivables management―Discounting, Receivables management―Pledging</t>
  </si>
  <si>
    <t>Account for receivables using net realizable value, Account for sales returns and allowances, Credit losses―Sales revenue approach, Credit losses―Gross receivables approach</t>
  </si>
  <si>
    <t>Inventory impairment―LIFO-LCM</t>
  </si>
  <si>
    <t>E19-01</t>
  </si>
  <si>
    <t>E19-02</t>
  </si>
  <si>
    <t>E19-03</t>
  </si>
  <si>
    <t>E19-04</t>
  </si>
  <si>
    <t>E19-05</t>
  </si>
  <si>
    <t>19-02, 19-03, 19-06</t>
  </si>
  <si>
    <t>19-01, 19-02, 19-04</t>
  </si>
  <si>
    <t>19-01, 19-02</t>
  </si>
  <si>
    <t>19-03, 19-05</t>
  </si>
  <si>
    <t>P19-01</t>
  </si>
  <si>
    <t>P19-02</t>
  </si>
  <si>
    <t>P19-03</t>
  </si>
  <si>
    <t>P19-04</t>
  </si>
  <si>
    <t>P19-05</t>
  </si>
  <si>
    <t>P19-06</t>
  </si>
  <si>
    <t>P19-07</t>
  </si>
  <si>
    <t>P11-25</t>
  </si>
  <si>
    <r>
      <t xml:space="preserve">Multi tab.  </t>
    </r>
    <r>
      <rPr>
        <b/>
        <sz val="9"/>
        <rFont val="Arial"/>
        <family val="2"/>
      </rPr>
      <t xml:space="preserve">Requirement 1 </t>
    </r>
    <r>
      <rPr>
        <sz val="9"/>
        <rFont val="Arial"/>
        <family val="2"/>
      </rPr>
      <t xml:space="preserve">should be an input worksheet on the first tab with an input for each year.  Zero should be graded as the correct answer for 2017.  </t>
    </r>
    <r>
      <rPr>
        <b/>
        <sz val="9"/>
        <rFont val="Arial"/>
        <family val="2"/>
      </rPr>
      <t>Requirement 2</t>
    </r>
    <r>
      <rPr>
        <sz val="9"/>
        <rFont val="Arial"/>
        <family val="2"/>
      </rPr>
      <t xml:space="preserve"> should use the same setup as Req 1 only the answer would be $800,000 for each year.  </t>
    </r>
    <r>
      <rPr>
        <b/>
        <sz val="9"/>
        <rFont val="Arial"/>
        <family val="2"/>
      </rPr>
      <t>Requirements 3 and 4</t>
    </r>
    <r>
      <rPr>
        <sz val="9"/>
        <rFont val="Arial"/>
        <family val="2"/>
      </rPr>
      <t xml:space="preserve"> should be GJ carousels in the third and fourth tabs, respectively.  Use the COA for this chapter and develop JE descriptions as appropriate for the requirements with JEs.</t>
    </r>
  </si>
  <si>
    <t>P19-08</t>
  </si>
  <si>
    <t xml:space="preserve">Accounting for a cash flow hedge </t>
  </si>
  <si>
    <t>Accounting for a stand-alone derivative</t>
  </si>
  <si>
    <t>Computing the value of an interest rate swap</t>
  </si>
  <si>
    <t xml:space="preserve">Accounting for a fair value hedge </t>
  </si>
  <si>
    <t>19-01, 19-02, 19-03</t>
  </si>
  <si>
    <t>Understanding GAAP hedges</t>
  </si>
  <si>
    <t>19-02</t>
  </si>
  <si>
    <t>19-02, 19-04</t>
  </si>
  <si>
    <t>19-02, 19-03</t>
  </si>
  <si>
    <t>19-03, 19-06</t>
  </si>
  <si>
    <t>19-08</t>
  </si>
  <si>
    <t>Call options as investments</t>
  </si>
  <si>
    <t>Chalk Hill: Using an interest rate swap as a speculative investment</t>
  </si>
  <si>
    <t>Hedging raw material price swings</t>
  </si>
  <si>
    <t>Hedging a purchase commitment</t>
  </si>
  <si>
    <t>Hedging a planned sale</t>
  </si>
  <si>
    <t>Using interest rate swap as a cash flow hedge</t>
  </si>
  <si>
    <t>Determining hedge effectiveness</t>
  </si>
  <si>
    <t>Using interest rate swap as a fair value hedge</t>
  </si>
  <si>
    <t>25-30 mins.</t>
  </si>
  <si>
    <t xml:space="preserve"> </t>
  </si>
  <si>
    <t>Learning Objective  19-01: Understand derivative characteristics.</t>
  </si>
  <si>
    <t>Learning Objective  19-02: Understand common forms of derivatives. </t>
  </si>
  <si>
    <t>Learning Objective  19-03: Understand  how firms use derivatives to speculate or hedge risk.</t>
  </si>
  <si>
    <t>Learning Objective  19-04: Understand how to account for stand-alone (speculative) derivatives. </t>
  </si>
  <si>
    <t>Learning Objective  19-05: Understand how to account for a fair value hedge.</t>
  </si>
  <si>
    <t>Learning Objective  19-06: Understand how to account for a cash flow hedge.</t>
  </si>
  <si>
    <t>Learning Objective  19-07: Understand how hedge effectiveness affects the accounting for derivatives.</t>
  </si>
  <si>
    <t>Learning Objective  19-08: Understand how to interpret derivative disclosures.</t>
  </si>
  <si>
    <t>Learning Objective  19-09: Understand how IFRS hedge accounting differs from U.S. GAAP.</t>
  </si>
  <si>
    <t>Derivatives―Overall, Hedge accounting         , Cash Flow Hedge</t>
  </si>
  <si>
    <t xml:space="preserve">Derivatives―Overall, Hedge accounting         </t>
  </si>
  <si>
    <t>Hedge accounting, Cash Flow Hedge</t>
  </si>
  <si>
    <t>Derivatives―Overall, Derivatives―Speculative</t>
  </si>
  <si>
    <t>Hedge accounting, Fair Value Hedge</t>
  </si>
  <si>
    <t xml:space="preserve">Fair Value Hedge                </t>
  </si>
  <si>
    <t>Learning Objective 16-06: Understand what generally accepted accounting principles (GAAP) say about employee stock options, and why the accounting treatment has been controversial.</t>
  </si>
  <si>
    <t>Learning Objective 16-09: Understand how to calculate and interpret basic earnings per share (EPS) and diluted EPS.</t>
  </si>
  <si>
    <t>EPS – Analysis issues, EPS – Basic and Diluted, EPS – Shares determining capital structure</t>
  </si>
  <si>
    <t>16-07, 16-06</t>
  </si>
  <si>
    <t>20-02</t>
  </si>
  <si>
    <t>20-02; 20-03; 20-04</t>
  </si>
  <si>
    <t>20-04</t>
  </si>
  <si>
    <t>20-01; 20-04</t>
  </si>
  <si>
    <t>20-01</t>
  </si>
  <si>
    <t>20-04; 20-05</t>
  </si>
  <si>
    <t>20-01; 20-02</t>
  </si>
  <si>
    <t>20-01; 20-02; 20-03</t>
  </si>
  <si>
    <t>20-01; 20-02; 20-04</t>
  </si>
  <si>
    <t>20-01; 20-02; 20-03; 20-04</t>
  </si>
  <si>
    <t>20-02; 20-06</t>
  </si>
  <si>
    <t>Identify operating transactions; Identify investing transactions; Identify financing transactions; Identify transactions as Operating-Investing-Financing; Cash flow statement purpose and content; Calculate net operating cash flow–Direct; Calculate net operating cash flow–Indirect; Calculate cash flow–Investing activities; Calculate cash flow–Financing activities; Prepare the Statement of Cash Flows</t>
  </si>
  <si>
    <t>Identify operating transactions; Identify investing transactions; Identify financing transactions; Identify transactions as Operating-Investing-Financing; Cash flow statement purpose and content</t>
  </si>
  <si>
    <t>Identify operating transactions; Identify investing transactions; Identify financing transactions; Identify transactions as Operating-Investing-Financing; Cash flow statement purpose and content; Accrual versus cash differences</t>
  </si>
  <si>
    <t>Identify operating transactions; Identify investing transactions; Identify financing transactions; Identify transactions as Operating-Investing-Financing; Cash flow statement purpose and content; Accrual versus cash differences; Calculate net operating cash flow–Direct; Calculate net operating cash flow–Indirect; Calculate cash flow–Investing activities; Calculate cash flow–Financing activities; Prepare the Statement of Cash Flows</t>
  </si>
  <si>
    <t>Identify operating transactions; Identify investing transactions; Identify financing transactions; Identify transactions as Operating-Investing-Financing; Cash flow statement purpose and content; Accrual versus cash differences; Direct method for operating activities; Distinguish direct v indirect method; Indirect method for operating activities; Noncash operating items-Depreciation etc; Calculate net operating cash flow–Direct; Calculate net operating cash flow–Indirect; Calculate cash flow–Investing activities; Calculate cash flow–Financing activities; Prepare the Statement of Cash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</si>
</sst>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0.0%"/>
    <numFmt numFmtId="166" formatCode="&quot;$&quot;#,##0"/>
  </numFmts>
  <fonts count="54">
    <font>
      <sz val="10"/>
      <name val="Arial"/>
    </font>
    <font>
      <sz val="10"/>
      <name val="Arial"/>
      <family val="2"/>
    </font>
    <font>
      <sz val="8"/>
      <name val="Arial"/>
      <family val="2"/>
    </font>
    <font>
      <sz val="9"/>
      <name val="Arial"/>
      <family val="2"/>
    </font>
    <font>
      <b/>
      <sz val="9"/>
      <name val="Arial"/>
      <family val="2"/>
    </font>
    <font>
      <b/>
      <i/>
      <sz val="9"/>
      <name val="Arial"/>
      <family val="2"/>
    </font>
    <font>
      <u/>
      <sz val="10"/>
      <color indexed="12"/>
      <name val="Arial"/>
      <family val="2"/>
    </font>
    <font>
      <sz val="10"/>
      <name val="Arial"/>
      <family val="2"/>
    </font>
    <font>
      <b/>
      <sz val="10"/>
      <name val="Arial"/>
      <family val="2"/>
    </font>
    <font>
      <i/>
      <sz val="9"/>
      <name val="Arial"/>
      <family val="2"/>
    </font>
    <font>
      <sz val="10"/>
      <name val="Geneva"/>
    </font>
    <font>
      <sz val="10"/>
      <name val="Arial"/>
      <family val="2"/>
    </font>
    <font>
      <sz val="11"/>
      <color indexed="8"/>
      <name val="Calibri"/>
      <family val="2"/>
    </font>
    <font>
      <sz val="11"/>
      <color indexed="9"/>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0"/>
      <name val="Arial"/>
      <family val="2"/>
    </font>
    <font>
      <sz val="11"/>
      <color indexed="36"/>
      <name val="Calibri"/>
      <family val="2"/>
    </font>
    <font>
      <b/>
      <sz val="11"/>
      <color indexed="16"/>
      <name val="Calibri"/>
      <family val="2"/>
    </font>
    <font>
      <sz val="11"/>
      <color indexed="16"/>
      <name val="Calibri"/>
      <family val="2"/>
    </font>
    <font>
      <sz val="11"/>
      <color indexed="53"/>
      <name val="Calibri"/>
      <family val="2"/>
    </font>
    <font>
      <b/>
      <i/>
      <sz val="10"/>
      <name val="Arial"/>
      <family val="2"/>
    </font>
    <font>
      <b/>
      <sz val="10"/>
      <color indexed="53"/>
      <name val="Arial"/>
      <family val="2"/>
    </font>
    <font>
      <sz val="9"/>
      <color indexed="8"/>
      <name val="Arial"/>
      <family val="2"/>
    </font>
    <font>
      <sz val="9"/>
      <color rgb="FFFF0000"/>
      <name val="Arial"/>
      <family val="2"/>
    </font>
    <font>
      <b/>
      <sz val="9"/>
      <color theme="1"/>
      <name val="Arial"/>
      <family val="2"/>
    </font>
    <font>
      <sz val="9"/>
      <color theme="1"/>
      <name val="Arial"/>
      <family val="2"/>
    </font>
    <font>
      <b/>
      <sz val="9"/>
      <color rgb="FFFF0000"/>
      <name val="Arial"/>
      <family val="2"/>
    </font>
    <font>
      <b/>
      <i/>
      <sz val="9"/>
      <color rgb="FFFF0000"/>
      <name val="Arial"/>
      <family val="2"/>
    </font>
    <font>
      <sz val="9"/>
      <color rgb="FF000000"/>
      <name val="Arial"/>
      <family val="2"/>
    </font>
    <font>
      <sz val="9"/>
      <color rgb="FF0070C0"/>
      <name val="Arial"/>
      <family val="2"/>
    </font>
    <font>
      <b/>
      <sz val="10"/>
      <color theme="1"/>
      <name val="Arial"/>
      <family val="2"/>
    </font>
    <font>
      <u/>
      <sz val="10"/>
      <color theme="11"/>
      <name val="Arial"/>
      <family val="2"/>
    </font>
    <font>
      <sz val="9"/>
      <color rgb="FF7030A0"/>
      <name val="Arial"/>
      <family val="2"/>
    </font>
    <font>
      <sz val="10"/>
      <color rgb="FFFF0000"/>
      <name val="Arial"/>
      <family val="2"/>
    </font>
    <font>
      <i/>
      <sz val="9"/>
      <color rgb="FFFF0000"/>
      <name val="Arial"/>
      <family val="2"/>
    </font>
    <font>
      <b/>
      <u/>
      <sz val="10"/>
      <name val="Arial"/>
      <family val="2"/>
    </font>
    <font>
      <b/>
      <i/>
      <sz val="9"/>
      <color rgb="FF0000FF"/>
      <name val="Arial"/>
      <family val="2"/>
    </font>
    <font>
      <b/>
      <sz val="10"/>
      <color rgb="FFFF0000"/>
      <name val="Arial"/>
      <family val="2"/>
    </font>
    <font>
      <u/>
      <sz val="9"/>
      <color indexed="12"/>
      <name val="Arial"/>
      <family val="2"/>
    </font>
    <font>
      <strike/>
      <sz val="9"/>
      <color rgb="FFFF000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s>
  <fills count="39">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13"/>
      </patternFill>
    </fill>
    <fill>
      <patternFill patternType="solid">
        <fgColor indexed="54"/>
      </patternFill>
    </fill>
    <fill>
      <patternFill patternType="solid">
        <fgColor indexed="29"/>
      </patternFill>
    </fill>
    <fill>
      <patternFill patternType="solid">
        <fgColor indexed="43"/>
      </patternFill>
    </fill>
    <fill>
      <patternFill patternType="solid">
        <fgColor indexed="10"/>
      </patternFill>
    </fill>
    <fill>
      <patternFill patternType="solid">
        <fgColor indexed="49"/>
      </patternFill>
    </fill>
    <fill>
      <patternFill patternType="solid">
        <fgColor indexed="53"/>
      </patternFill>
    </fill>
    <fill>
      <patternFill patternType="solid">
        <fgColor indexed="57"/>
      </patternFill>
    </fill>
    <fill>
      <patternFill patternType="solid">
        <fgColor indexed="23"/>
      </patternFill>
    </fill>
    <fill>
      <patternFill patternType="solid">
        <fgColor indexed="45"/>
      </patternFill>
    </fill>
    <fill>
      <patternFill patternType="solid">
        <fgColor indexed="55"/>
      </patternFill>
    </fill>
    <fill>
      <patternFill patternType="solid">
        <fgColor indexed="15"/>
      </patternFill>
    </fill>
    <fill>
      <patternFill patternType="solid">
        <fgColor indexed="9"/>
        <bgColor indexed="64"/>
      </patternFill>
    </fill>
    <fill>
      <patternFill patternType="solid">
        <fgColor indexed="47"/>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rgb="FFFFFF99"/>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FFFFCC"/>
        <bgColor indexed="64"/>
      </patternFill>
    </fill>
    <fill>
      <patternFill patternType="solid">
        <fgColor rgb="FF99CCFF"/>
        <bgColor indexed="64"/>
      </patternFill>
    </fill>
    <fill>
      <patternFill patternType="solid">
        <fgColor rgb="FFB1A0C7"/>
        <bgColor indexed="64"/>
      </patternFill>
    </fill>
    <fill>
      <patternFill patternType="solid">
        <fgColor theme="0" tint="-0.34998626667073579"/>
        <bgColor indexed="64"/>
      </patternFill>
    </fill>
  </fills>
  <borders count="9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medium">
        <color indexed="54"/>
      </bottom>
      <diagonal/>
    </border>
    <border>
      <left/>
      <right/>
      <top/>
      <bottom style="double">
        <color indexed="16"/>
      </bottom>
      <diagonal/>
    </border>
    <border>
      <left style="thin">
        <color indexed="10"/>
      </left>
      <right style="thin">
        <color indexed="10"/>
      </right>
      <top style="thin">
        <color indexed="10"/>
      </top>
      <bottom style="thin">
        <color indexed="10"/>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right/>
      <top style="thin">
        <color auto="1"/>
      </top>
      <bottom style="thin">
        <color auto="1"/>
      </bottom>
      <diagonal/>
    </border>
    <border>
      <left/>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thin">
        <color auto="1"/>
      </top>
      <bottom style="thin">
        <color auto="1"/>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bottom/>
      <diagonal/>
    </border>
    <border>
      <left/>
      <right/>
      <top/>
      <bottom style="double">
        <color indexed="64"/>
      </bottom>
      <diagonal/>
    </border>
    <border>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style="medium">
        <color auto="1"/>
      </left>
      <right/>
      <top style="medium">
        <color auto="1"/>
      </top>
      <bottom style="thin">
        <color auto="1"/>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ck">
        <color auto="1"/>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double">
        <color indexed="64"/>
      </bottom>
      <diagonal/>
    </border>
  </borders>
  <cellStyleXfs count="193">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2" borderId="0" applyNumberFormat="0" applyBorder="0" applyAlignment="0" applyProtection="0"/>
    <xf numFmtId="0" fontId="12" fillId="5"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6" borderId="0" applyNumberFormat="0" applyBorder="0" applyAlignment="0" applyProtection="0"/>
    <xf numFmtId="0" fontId="13" fillId="3" borderId="0" applyNumberFormat="0" applyBorder="0" applyAlignment="0" applyProtection="0"/>
    <xf numFmtId="0" fontId="13" fillId="6"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26" fillId="14" borderId="0" applyNumberFormat="0" applyBorder="0" applyAlignment="0" applyProtection="0"/>
    <xf numFmtId="0" fontId="27" fillId="2" borderId="1" applyNumberFormat="0" applyAlignment="0" applyProtection="0"/>
    <xf numFmtId="0" fontId="14" fillId="15" borderId="2" applyNumberFormat="0" applyAlignment="0" applyProtection="0"/>
    <xf numFmtId="43" fontId="25" fillId="0" borderId="0" applyFont="0" applyFill="0" applyBorder="0" applyAlignment="0" applyProtection="0"/>
    <xf numFmtId="43" fontId="7" fillId="0" borderId="0" applyFont="0" applyFill="0" applyBorder="0" applyAlignment="0" applyProtection="0"/>
    <xf numFmtId="0" fontId="15" fillId="0" borderId="0" applyNumberFormat="0" applyFill="0" applyBorder="0" applyAlignment="0" applyProtection="0"/>
    <xf numFmtId="0" fontId="16" fillId="16" borderId="0" applyNumberFormat="0" applyBorder="0" applyAlignment="0" applyProtection="0"/>
    <xf numFmtId="0" fontId="17" fillId="0" borderId="3"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0" fillId="3" borderId="1" applyNumberFormat="0" applyAlignment="0" applyProtection="0"/>
    <xf numFmtId="0" fontId="28" fillId="0" borderId="5" applyNumberFormat="0" applyFill="0" applyAlignment="0" applyProtection="0"/>
    <xf numFmtId="0" fontId="21" fillId="8" borderId="0" applyNumberFormat="0" applyBorder="0" applyAlignment="0" applyProtection="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5" fillId="4" borderId="6" applyNumberFormat="0" applyFont="0" applyAlignment="0" applyProtection="0"/>
    <xf numFmtId="0" fontId="22" fillId="2" borderId="7" applyNumberFormat="0" applyAlignment="0" applyProtection="0"/>
    <xf numFmtId="9" fontId="1" fillId="0" borderId="0" applyFont="0" applyFill="0" applyBorder="0" applyAlignment="0" applyProtection="0"/>
    <xf numFmtId="9" fontId="11" fillId="0" borderId="0" applyFont="0" applyFill="0" applyBorder="0" applyAlignment="0" applyProtection="0"/>
    <xf numFmtId="9" fontId="25" fillId="0" borderId="0" applyFont="0" applyFill="0" applyBorder="0" applyAlignment="0" applyProtection="0"/>
    <xf numFmtId="0" fontId="23" fillId="0" borderId="0" applyNumberFormat="0" applyFill="0" applyBorder="0" applyAlignment="0" applyProtection="0"/>
    <xf numFmtId="0" fontId="24" fillId="0" borderId="8" applyNumberFormat="0" applyFill="0" applyAlignment="0" applyProtection="0"/>
    <xf numFmtId="0" fontId="29"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4" borderId="6"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815">
    <xf numFmtId="0" fontId="0" fillId="0" borderId="0" xfId="0"/>
    <xf numFmtId="0" fontId="0" fillId="0" borderId="0" xfId="0" applyAlignment="1">
      <alignment wrapText="1"/>
    </xf>
    <xf numFmtId="0" fontId="5" fillId="0" borderId="0" xfId="0" applyFont="1" applyFill="1" applyAlignment="1">
      <alignment horizontal="left" wrapText="1"/>
    </xf>
    <xf numFmtId="0" fontId="9" fillId="0" borderId="0" xfId="0" applyFont="1" applyFill="1" applyAlignment="1">
      <alignment horizontal="left" wrapText="1"/>
    </xf>
    <xf numFmtId="49" fontId="4" fillId="0" borderId="0" xfId="0" applyNumberFormat="1" applyFont="1" applyFill="1" applyAlignment="1">
      <alignment horizontal="center" wrapText="1"/>
    </xf>
    <xf numFmtId="0" fontId="3" fillId="0" borderId="0" xfId="0" applyFont="1" applyFill="1" applyAlignment="1">
      <alignment wrapText="1"/>
    </xf>
    <xf numFmtId="0" fontId="3" fillId="19" borderId="0" xfId="0" applyFont="1" applyFill="1" applyAlignment="1">
      <alignment wrapText="1"/>
    </xf>
    <xf numFmtId="0" fontId="33" fillId="0" borderId="0" xfId="0" applyFont="1" applyFill="1" applyAlignment="1">
      <alignment horizontal="center" wrapText="1"/>
    </xf>
    <xf numFmtId="49" fontId="3" fillId="0" borderId="0" xfId="0" applyNumberFormat="1" applyFont="1" applyFill="1" applyAlignment="1">
      <alignment wrapText="1"/>
    </xf>
    <xf numFmtId="0" fontId="4" fillId="0" borderId="9" xfId="0" applyFont="1" applyFill="1" applyBorder="1" applyAlignment="1">
      <alignment horizontal="center" wrapText="1"/>
    </xf>
    <xf numFmtId="0" fontId="3" fillId="20" borderId="0" xfId="0" applyFont="1" applyFill="1" applyAlignment="1">
      <alignment wrapText="1"/>
    </xf>
    <xf numFmtId="0" fontId="3" fillId="0" borderId="0" xfId="0" applyFont="1" applyBorder="1" applyAlignment="1">
      <alignment wrapText="1"/>
    </xf>
    <xf numFmtId="49" fontId="3" fillId="0" borderId="0" xfId="0" applyNumberFormat="1" applyFont="1" applyAlignment="1">
      <alignment wrapText="1"/>
    </xf>
    <xf numFmtId="0" fontId="3" fillId="0" borderId="0" xfId="0" applyFont="1" applyFill="1" applyBorder="1" applyAlignment="1">
      <alignment wrapText="1"/>
    </xf>
    <xf numFmtId="0" fontId="3" fillId="20" borderId="0" xfId="0" applyFont="1" applyFill="1" applyBorder="1" applyAlignment="1">
      <alignment wrapText="1"/>
    </xf>
    <xf numFmtId="16" fontId="3" fillId="0" borderId="0" xfId="0" applyNumberFormat="1" applyFont="1" applyBorder="1" applyAlignment="1">
      <alignment wrapText="1"/>
    </xf>
    <xf numFmtId="49" fontId="3" fillId="0" borderId="0" xfId="0" applyNumberFormat="1" applyFont="1" applyBorder="1" applyAlignment="1">
      <alignment wrapText="1"/>
    </xf>
    <xf numFmtId="49" fontId="3" fillId="0" borderId="0" xfId="0" applyNumberFormat="1" applyFont="1" applyFill="1" applyBorder="1" applyAlignment="1">
      <alignment wrapText="1"/>
    </xf>
    <xf numFmtId="49" fontId="3" fillId="20" borderId="0" xfId="0" applyNumberFormat="1" applyFont="1" applyFill="1" applyBorder="1" applyAlignment="1">
      <alignment wrapText="1"/>
    </xf>
    <xf numFmtId="49" fontId="34" fillId="0" borderId="0" xfId="0" applyNumberFormat="1" applyFont="1" applyFill="1" applyBorder="1" applyAlignment="1">
      <alignment wrapText="1"/>
    </xf>
    <xf numFmtId="0" fontId="3" fillId="0" borderId="0" xfId="0" applyFont="1" applyFill="1" applyBorder="1" applyAlignment="1">
      <alignment horizontal="left" wrapText="1"/>
    </xf>
    <xf numFmtId="0" fontId="3" fillId="0" borderId="0" xfId="44" applyFont="1" applyFill="1" applyBorder="1" applyAlignment="1">
      <alignment horizontal="left" wrapText="1"/>
    </xf>
    <xf numFmtId="0" fontId="3" fillId="0" borderId="0" xfId="0" applyFont="1" applyFill="1" applyBorder="1" applyAlignment="1">
      <alignment horizontal="left" vertical="center" wrapText="1"/>
    </xf>
    <xf numFmtId="0" fontId="3" fillId="0" borderId="0" xfId="43" applyFont="1" applyFill="1" applyBorder="1" applyAlignment="1">
      <alignment horizontal="left" wrapText="1"/>
    </xf>
    <xf numFmtId="49" fontId="35" fillId="0" borderId="0" xfId="0" applyNumberFormat="1" applyFont="1" applyFill="1" applyBorder="1" applyAlignment="1">
      <alignment wrapText="1"/>
    </xf>
    <xf numFmtId="0" fontId="35" fillId="0" borderId="0" xfId="0" applyFont="1" applyFill="1" applyBorder="1" applyAlignment="1">
      <alignment wrapText="1"/>
    </xf>
    <xf numFmtId="0" fontId="3" fillId="0" borderId="0" xfId="43" applyFont="1" applyFill="1" applyBorder="1" applyAlignment="1">
      <alignment horizontal="center" wrapText="1"/>
    </xf>
    <xf numFmtId="0" fontId="3" fillId="0" borderId="0" xfId="47" applyFont="1" applyFill="1" applyBorder="1" applyAlignment="1">
      <alignment horizontal="left" wrapText="1"/>
    </xf>
    <xf numFmtId="0" fontId="3" fillId="0" borderId="0" xfId="45" applyFont="1" applyFill="1" applyBorder="1" applyAlignment="1">
      <alignment horizontal="left" wrapText="1"/>
    </xf>
    <xf numFmtId="0" fontId="3" fillId="0" borderId="0" xfId="51" applyFont="1" applyFill="1" applyBorder="1" applyAlignment="1">
      <alignment horizontal="left" wrapText="1"/>
    </xf>
    <xf numFmtId="0" fontId="4" fillId="0" borderId="11" xfId="0" applyFont="1" applyFill="1" applyBorder="1" applyAlignment="1">
      <alignment horizontal="center" wrapText="1"/>
    </xf>
    <xf numFmtId="49" fontId="4" fillId="0" borderId="0" xfId="0" applyNumberFormat="1" applyFont="1" applyFill="1" applyBorder="1" applyAlignment="1">
      <alignment horizontal="center" wrapText="1"/>
    </xf>
    <xf numFmtId="0" fontId="34" fillId="0" borderId="0" xfId="0" applyFont="1" applyFill="1" applyBorder="1" applyAlignment="1">
      <alignment wrapText="1"/>
    </xf>
    <xf numFmtId="0" fontId="4" fillId="0" borderId="0" xfId="0" applyFont="1" applyFill="1" applyAlignment="1">
      <alignment wrapText="1"/>
    </xf>
    <xf numFmtId="0" fontId="4" fillId="0" borderId="12" xfId="0" applyFont="1" applyFill="1" applyBorder="1" applyAlignment="1">
      <alignment wrapText="1"/>
    </xf>
    <xf numFmtId="49" fontId="34" fillId="21" borderId="9" xfId="0" applyNumberFormat="1" applyFont="1" applyFill="1" applyBorder="1" applyAlignment="1">
      <alignment horizontal="center" wrapText="1"/>
    </xf>
    <xf numFmtId="0" fontId="34" fillId="21" borderId="9" xfId="0" applyFont="1" applyFill="1" applyBorder="1" applyAlignment="1">
      <alignment horizontal="center" wrapText="1"/>
    </xf>
    <xf numFmtId="49" fontId="4" fillId="21" borderId="9" xfId="0" applyNumberFormat="1" applyFont="1" applyFill="1" applyBorder="1" applyAlignment="1">
      <alignment horizontal="center" wrapText="1"/>
    </xf>
    <xf numFmtId="0" fontId="4" fillId="0" borderId="0" xfId="0" applyFont="1" applyFill="1" applyAlignment="1">
      <alignment horizontal="left" wrapText="1"/>
    </xf>
    <xf numFmtId="0" fontId="3" fillId="0" borderId="0" xfId="0" applyFont="1" applyAlignment="1">
      <alignment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5" fillId="19" borderId="0" xfId="0" applyFont="1" applyFill="1" applyAlignment="1">
      <alignment horizontal="left" wrapText="1"/>
    </xf>
    <xf numFmtId="49" fontId="3" fillId="19" borderId="0" xfId="0" applyNumberFormat="1" applyFont="1" applyFill="1" applyAlignment="1">
      <alignment wrapText="1"/>
    </xf>
    <xf numFmtId="0" fontId="5" fillId="0" borderId="0" xfId="0" applyFont="1" applyFill="1" applyAlignment="1">
      <alignment wrapText="1"/>
    </xf>
    <xf numFmtId="0" fontId="3" fillId="0" borderId="0" xfId="0" applyFont="1" applyAlignment="1">
      <alignment horizontal="center" wrapText="1"/>
    </xf>
    <xf numFmtId="49" fontId="5" fillId="0" borderId="0" xfId="0" applyNumberFormat="1" applyFont="1" applyFill="1" applyAlignment="1">
      <alignment wrapText="1"/>
    </xf>
    <xf numFmtId="49" fontId="5" fillId="19" borderId="0" xfId="0" applyNumberFormat="1" applyFont="1" applyFill="1" applyAlignment="1">
      <alignment wrapText="1"/>
    </xf>
    <xf numFmtId="49" fontId="3" fillId="20" borderId="0" xfId="0" applyNumberFormat="1" applyFont="1" applyFill="1" applyAlignment="1">
      <alignment wrapText="1"/>
    </xf>
    <xf numFmtId="49" fontId="9" fillId="0" borderId="0" xfId="0" applyNumberFormat="1" applyFont="1" applyFill="1" applyAlignment="1">
      <alignment wrapText="1"/>
    </xf>
    <xf numFmtId="0" fontId="36" fillId="0" borderId="0" xfId="0" applyFont="1" applyFill="1" applyAlignment="1">
      <alignment wrapText="1"/>
    </xf>
    <xf numFmtId="16" fontId="3" fillId="0" borderId="0" xfId="0" applyNumberFormat="1" applyFont="1" applyFill="1" applyAlignment="1">
      <alignment wrapText="1"/>
    </xf>
    <xf numFmtId="0" fontId="3" fillId="0" borderId="0" xfId="47" applyFont="1" applyFill="1" applyBorder="1" applyAlignment="1">
      <alignment horizontal="left" vertical="center" wrapText="1"/>
    </xf>
    <xf numFmtId="49" fontId="37" fillId="0" borderId="0" xfId="0" applyNumberFormat="1" applyFont="1" applyFill="1" applyAlignment="1">
      <alignment wrapText="1"/>
    </xf>
    <xf numFmtId="0" fontId="3" fillId="0" borderId="0" xfId="48" applyFont="1" applyFill="1" applyBorder="1" applyAlignment="1">
      <alignment horizontal="left" wrapText="1"/>
    </xf>
    <xf numFmtId="0" fontId="3" fillId="0" borderId="0" xfId="50" applyFont="1" applyFill="1" applyBorder="1" applyAlignment="1">
      <alignment horizontal="left" wrapText="1"/>
    </xf>
    <xf numFmtId="0" fontId="3" fillId="0" borderId="0" xfId="49" applyFont="1" applyFill="1" applyBorder="1" applyAlignment="1">
      <alignment horizontal="left" wrapText="1"/>
    </xf>
    <xf numFmtId="0" fontId="3" fillId="0" borderId="0" xfId="52" applyFont="1" applyFill="1" applyBorder="1" applyAlignment="1">
      <alignment horizontal="left" wrapText="1"/>
    </xf>
    <xf numFmtId="0" fontId="3" fillId="0" borderId="0" xfId="53" applyFont="1" applyFill="1" applyBorder="1" applyAlignment="1">
      <alignment horizontal="left" wrapText="1"/>
    </xf>
    <xf numFmtId="0" fontId="3" fillId="0" borderId="0" xfId="54" applyFont="1" applyFill="1" applyBorder="1" applyAlignment="1">
      <alignment horizontal="left" wrapText="1"/>
    </xf>
    <xf numFmtId="0" fontId="3" fillId="0" borderId="0" xfId="0" applyFont="1" applyFill="1" applyAlignment="1">
      <alignment horizontal="left" wrapText="1"/>
    </xf>
    <xf numFmtId="0" fontId="3" fillId="0" borderId="0" xfId="55" applyFont="1" applyFill="1" applyBorder="1" applyAlignment="1">
      <alignment horizontal="left" wrapText="1"/>
    </xf>
    <xf numFmtId="0" fontId="3" fillId="19" borderId="0" xfId="0" applyFont="1" applyFill="1" applyBorder="1" applyAlignment="1">
      <alignment wrapText="1"/>
    </xf>
    <xf numFmtId="49" fontId="4" fillId="19" borderId="0" xfId="0" applyNumberFormat="1" applyFont="1" applyFill="1" applyAlignment="1">
      <alignment horizontal="center" wrapText="1"/>
    </xf>
    <xf numFmtId="49" fontId="4" fillId="19" borderId="0" xfId="0" applyNumberFormat="1" applyFont="1" applyFill="1" applyBorder="1" applyAlignment="1">
      <alignment horizontal="center" wrapText="1"/>
    </xf>
    <xf numFmtId="0" fontId="34" fillId="19" borderId="0" xfId="0" applyFont="1" applyFill="1" applyBorder="1" applyAlignment="1">
      <alignment wrapText="1"/>
    </xf>
    <xf numFmtId="49" fontId="3" fillId="19" borderId="0" xfId="0" applyNumberFormat="1" applyFont="1" applyFill="1" applyBorder="1" applyAlignment="1">
      <alignment wrapText="1"/>
    </xf>
    <xf numFmtId="0" fontId="3" fillId="0" borderId="9" xfId="0" applyFont="1" applyFill="1" applyBorder="1" applyAlignment="1">
      <alignment horizontal="center" wrapText="1"/>
    </xf>
    <xf numFmtId="0" fontId="4" fillId="0" borderId="15" xfId="0" applyFont="1" applyFill="1" applyBorder="1" applyAlignment="1">
      <alignment wrapText="1"/>
    </xf>
    <xf numFmtId="0" fontId="4" fillId="0" borderId="16" xfId="0" applyFont="1" applyFill="1" applyBorder="1" applyAlignment="1">
      <alignment wrapText="1"/>
    </xf>
    <xf numFmtId="0" fontId="4" fillId="0" borderId="10" xfId="0" applyFont="1" applyFill="1" applyBorder="1" applyAlignment="1">
      <alignment wrapText="1"/>
    </xf>
    <xf numFmtId="0" fontId="36" fillId="0" borderId="0" xfId="0" applyFont="1" applyFill="1" applyAlignment="1">
      <alignment horizontal="left" wrapText="1"/>
    </xf>
    <xf numFmtId="0" fontId="3" fillId="0" borderId="0" xfId="0" applyFont="1" applyFill="1" applyAlignment="1"/>
    <xf numFmtId="0" fontId="3" fillId="0" borderId="0" xfId="0" applyFont="1" applyFill="1" applyBorder="1" applyAlignment="1">
      <alignment horizontal="left" wrapText="1" indent="1"/>
    </xf>
    <xf numFmtId="0" fontId="4" fillId="0" borderId="0" xfId="0" applyFont="1" applyFill="1" applyBorder="1" applyAlignment="1">
      <alignment horizontal="left" wrapText="1"/>
    </xf>
    <xf numFmtId="0" fontId="4" fillId="19" borderId="12" xfId="0" applyFont="1" applyFill="1" applyBorder="1" applyAlignment="1">
      <alignment horizontal="left" wrapText="1"/>
    </xf>
    <xf numFmtId="16" fontId="3" fillId="0" borderId="0" xfId="0" applyNumberFormat="1" applyFont="1" applyFill="1" applyBorder="1" applyAlignment="1">
      <alignment wrapText="1"/>
    </xf>
    <xf numFmtId="0" fontId="33" fillId="19" borderId="0" xfId="0" applyFont="1" applyFill="1" applyAlignment="1">
      <alignment wrapText="1"/>
    </xf>
    <xf numFmtId="0" fontId="3" fillId="0" borderId="27" xfId="41" applyFont="1" applyFill="1" applyBorder="1" applyAlignment="1">
      <alignment horizontal="center"/>
    </xf>
    <xf numFmtId="0" fontId="3" fillId="0" borderId="28" xfId="41" applyFont="1" applyFill="1" applyBorder="1" applyAlignment="1">
      <alignment horizontal="center"/>
    </xf>
    <xf numFmtId="0" fontId="3" fillId="0" borderId="29" xfId="41" applyFont="1" applyFill="1" applyBorder="1" applyAlignment="1">
      <alignment horizontal="center"/>
    </xf>
    <xf numFmtId="0" fontId="3" fillId="17" borderId="21" xfId="41" applyFont="1" applyFill="1" applyBorder="1" applyAlignment="1">
      <alignment horizontal="center"/>
    </xf>
    <xf numFmtId="3" fontId="34" fillId="28" borderId="30" xfId="41" applyNumberFormat="1" applyFont="1" applyFill="1" applyBorder="1" applyAlignment="1">
      <alignment horizontal="center"/>
    </xf>
    <xf numFmtId="3" fontId="34" fillId="28" borderId="31" xfId="41" applyNumberFormat="1" applyFont="1" applyFill="1" applyBorder="1" applyAlignment="1">
      <alignment horizontal="center"/>
    </xf>
    <xf numFmtId="3" fontId="34" fillId="28" borderId="32" xfId="41" applyNumberFormat="1" applyFont="1" applyFill="1" applyBorder="1" applyAlignment="1">
      <alignment horizontal="center"/>
    </xf>
    <xf numFmtId="0" fontId="7" fillId="0" borderId="0" xfId="41" applyFill="1" applyAlignment="1">
      <alignment horizontal="center"/>
    </xf>
    <xf numFmtId="0" fontId="7" fillId="0" borderId="0" xfId="41" applyFill="1"/>
    <xf numFmtId="0" fontId="3" fillId="0" borderId="0" xfId="41" applyFont="1" applyFill="1" applyAlignment="1">
      <alignment horizontal="center"/>
    </xf>
    <xf numFmtId="0" fontId="7" fillId="0" borderId="0" xfId="42" applyFill="1"/>
    <xf numFmtId="0" fontId="0" fillId="0" borderId="0" xfId="0" applyFill="1"/>
    <xf numFmtId="0" fontId="3" fillId="0" borderId="10" xfId="41" applyFont="1" applyFill="1" applyBorder="1" applyAlignment="1">
      <alignment horizontal="center"/>
    </xf>
    <xf numFmtId="0" fontId="3" fillId="17" borderId="11" xfId="41" applyFont="1" applyFill="1" applyBorder="1" applyAlignment="1">
      <alignment horizontal="center"/>
    </xf>
    <xf numFmtId="3" fontId="34" fillId="28" borderId="41" xfId="41" applyNumberFormat="1" applyFont="1" applyFill="1" applyBorder="1" applyAlignment="1">
      <alignment horizontal="center"/>
    </xf>
    <xf numFmtId="0" fontId="4" fillId="27" borderId="42" xfId="41" applyFont="1" applyFill="1" applyBorder="1" applyAlignment="1">
      <alignment horizontal="center" wrapText="1"/>
    </xf>
    <xf numFmtId="0" fontId="4" fillId="27" borderId="43" xfId="41" applyFont="1" applyFill="1" applyBorder="1" applyAlignment="1">
      <alignment horizontal="center" wrapText="1"/>
    </xf>
    <xf numFmtId="0" fontId="3" fillId="0" borderId="44" xfId="41" applyFont="1" applyFill="1" applyBorder="1" applyAlignment="1">
      <alignment horizontal="center"/>
    </xf>
    <xf numFmtId="0" fontId="3" fillId="0" borderId="45" xfId="41" applyFont="1" applyFill="1" applyBorder="1" applyAlignment="1">
      <alignment horizontal="center"/>
    </xf>
    <xf numFmtId="0" fontId="3" fillId="17" borderId="22" xfId="41" applyFont="1" applyFill="1" applyBorder="1" applyAlignment="1">
      <alignment horizontal="center"/>
    </xf>
    <xf numFmtId="0" fontId="3" fillId="0" borderId="46" xfId="41" applyFont="1" applyFill="1" applyBorder="1" applyAlignment="1">
      <alignment horizontal="center"/>
    </xf>
    <xf numFmtId="0" fontId="3" fillId="17" borderId="38" xfId="41" applyFont="1" applyFill="1" applyBorder="1" applyAlignment="1">
      <alignment horizontal="center"/>
    </xf>
    <xf numFmtId="0" fontId="4" fillId="27" borderId="47" xfId="41" applyFont="1" applyFill="1" applyBorder="1" applyAlignment="1">
      <alignment horizontal="center" wrapText="1"/>
    </xf>
    <xf numFmtId="0" fontId="3" fillId="17" borderId="27" xfId="41" applyFont="1" applyFill="1" applyBorder="1" applyAlignment="1">
      <alignment horizontal="center"/>
    </xf>
    <xf numFmtId="0" fontId="3" fillId="17" borderId="29" xfId="41" applyFont="1" applyFill="1" applyBorder="1" applyAlignment="1">
      <alignment horizontal="center"/>
    </xf>
    <xf numFmtId="0" fontId="3" fillId="17" borderId="48" xfId="41" applyFont="1" applyFill="1" applyBorder="1" applyAlignment="1">
      <alignment horizontal="center"/>
    </xf>
    <xf numFmtId="0" fontId="7" fillId="0" borderId="0" xfId="0" applyFont="1" applyAlignment="1">
      <alignment horizontal="center"/>
    </xf>
    <xf numFmtId="0" fontId="3" fillId="17" borderId="49" xfId="41" applyFont="1" applyFill="1" applyBorder="1" applyAlignment="1">
      <alignment horizontal="center"/>
    </xf>
    <xf numFmtId="0" fontId="3" fillId="30" borderId="42" xfId="0" applyFont="1" applyFill="1" applyBorder="1" applyAlignment="1"/>
    <xf numFmtId="0" fontId="3" fillId="30" borderId="47" xfId="0" applyFont="1" applyFill="1" applyBorder="1"/>
    <xf numFmtId="0" fontId="3" fillId="30" borderId="43" xfId="0" applyFont="1" applyFill="1" applyBorder="1"/>
    <xf numFmtId="0" fontId="3" fillId="30" borderId="50" xfId="0" applyFont="1" applyFill="1" applyBorder="1" applyAlignment="1"/>
    <xf numFmtId="0" fontId="0" fillId="30" borderId="0" xfId="0" applyFill="1" applyBorder="1"/>
    <xf numFmtId="0" fontId="3" fillId="30" borderId="51" xfId="0" applyFont="1" applyFill="1" applyBorder="1"/>
    <xf numFmtId="3" fontId="34" fillId="28" borderId="32" xfId="41" applyNumberFormat="1" applyFont="1" applyFill="1" applyBorder="1" applyAlignment="1">
      <alignment horizontal="right"/>
    </xf>
    <xf numFmtId="3" fontId="34" fillId="28" borderId="30" xfId="41" applyNumberFormat="1" applyFont="1" applyFill="1" applyBorder="1" applyAlignment="1">
      <alignment horizontal="left" indent="1"/>
    </xf>
    <xf numFmtId="0" fontId="3" fillId="30" borderId="53" xfId="0" applyFont="1" applyFill="1" applyBorder="1" applyAlignment="1"/>
    <xf numFmtId="0" fontId="0" fillId="0" borderId="54" xfId="0" applyBorder="1"/>
    <xf numFmtId="0" fontId="0" fillId="0" borderId="40" xfId="0" applyBorder="1"/>
    <xf numFmtId="0" fontId="0" fillId="0" borderId="0" xfId="0" applyBorder="1"/>
    <xf numFmtId="3" fontId="34" fillId="0" borderId="0" xfId="41" applyNumberFormat="1" applyFont="1" applyFill="1" applyBorder="1" applyAlignment="1">
      <alignment horizontal="center"/>
    </xf>
    <xf numFmtId="0" fontId="3" fillId="0" borderId="0" xfId="46" applyFont="1" applyFill="1" applyBorder="1" applyAlignment="1">
      <alignment horizontal="left" wrapText="1"/>
    </xf>
    <xf numFmtId="0" fontId="5" fillId="0" borderId="0" xfId="0" applyFont="1" applyFill="1" applyBorder="1" applyAlignment="1">
      <alignment wrapText="1"/>
    </xf>
    <xf numFmtId="0" fontId="8" fillId="0" borderId="9" xfId="0" applyFont="1" applyFill="1" applyBorder="1" applyAlignment="1"/>
    <xf numFmtId="0" fontId="7" fillId="0" borderId="9" xfId="0" applyFont="1" applyFill="1" applyBorder="1" applyAlignment="1">
      <alignment horizontal="center"/>
    </xf>
    <xf numFmtId="0" fontId="30" fillId="18" borderId="9" xfId="0" applyFont="1" applyFill="1" applyBorder="1" applyAlignment="1"/>
    <xf numFmtId="164" fontId="7" fillId="0" borderId="9" xfId="0" applyNumberFormat="1" applyFont="1" applyFill="1" applyBorder="1" applyAlignment="1">
      <alignment horizontal="center"/>
    </xf>
    <xf numFmtId="164" fontId="7" fillId="0" borderId="9" xfId="0" applyNumberFormat="1" applyFont="1" applyFill="1" applyBorder="1" applyAlignment="1">
      <alignment horizontal="right"/>
    </xf>
    <xf numFmtId="0" fontId="30" fillId="17" borderId="9" xfId="0" applyFont="1" applyFill="1" applyBorder="1" applyAlignment="1">
      <alignment wrapText="1"/>
    </xf>
    <xf numFmtId="164" fontId="7" fillId="0" borderId="9" xfId="0" applyNumberFormat="1" applyFont="1" applyFill="1" applyBorder="1"/>
    <xf numFmtId="0" fontId="7" fillId="17" borderId="9" xfId="0" applyFont="1" applyFill="1" applyBorder="1"/>
    <xf numFmtId="0" fontId="7" fillId="0" borderId="9" xfId="0" applyFont="1" applyFill="1" applyBorder="1" applyAlignment="1">
      <alignment wrapText="1"/>
    </xf>
    <xf numFmtId="0" fontId="7" fillId="0" borderId="9" xfId="0" applyFont="1" applyFill="1" applyBorder="1" applyAlignment="1"/>
    <xf numFmtId="0" fontId="8" fillId="18" borderId="9" xfId="0" applyFont="1" applyFill="1" applyBorder="1" applyAlignment="1"/>
    <xf numFmtId="0" fontId="7" fillId="17" borderId="9" xfId="0" applyFont="1" applyFill="1" applyBorder="1" applyAlignment="1"/>
    <xf numFmtId="164" fontId="7" fillId="17" borderId="9" xfId="0" applyNumberFormat="1" applyFont="1" applyFill="1" applyBorder="1" applyAlignment="1"/>
    <xf numFmtId="164" fontId="31" fillId="17" borderId="9" xfId="0" applyNumberFormat="1" applyFont="1" applyFill="1" applyBorder="1" applyAlignment="1">
      <alignment horizontal="right"/>
    </xf>
    <xf numFmtId="164" fontId="0" fillId="0" borderId="0" xfId="0" applyNumberFormat="1"/>
    <xf numFmtId="10" fontId="0" fillId="0" borderId="0" xfId="60" applyNumberFormat="1" applyFont="1"/>
    <xf numFmtId="0" fontId="3" fillId="17" borderId="57" xfId="41" applyFont="1" applyFill="1" applyBorder="1" applyAlignment="1"/>
    <xf numFmtId="0" fontId="3" fillId="17" borderId="34" xfId="41" applyFont="1" applyFill="1" applyBorder="1" applyAlignment="1"/>
    <xf numFmtId="0" fontId="3" fillId="17" borderId="22" xfId="41" applyFont="1" applyFill="1" applyBorder="1" applyAlignment="1"/>
    <xf numFmtId="0" fontId="3" fillId="17" borderId="52" xfId="41" applyFont="1" applyFill="1" applyBorder="1" applyAlignment="1"/>
    <xf numFmtId="0" fontId="3" fillId="17" borderId="0" xfId="41" applyFont="1" applyFill="1" applyBorder="1" applyAlignment="1">
      <alignment horizontal="left" indent="1"/>
    </xf>
    <xf numFmtId="0" fontId="4" fillId="0" borderId="0" xfId="0" applyFont="1" applyFill="1" applyAlignment="1"/>
    <xf numFmtId="0" fontId="9" fillId="0" borderId="0" xfId="0" applyFont="1" applyFill="1" applyAlignment="1"/>
    <xf numFmtId="0" fontId="3" fillId="0" borderId="0" xfId="0" applyFont="1" applyFill="1" applyAlignment="1">
      <alignment horizontal="center"/>
    </xf>
    <xf numFmtId="0" fontId="3" fillId="0" borderId="0" xfId="0" applyFont="1" applyFill="1" applyAlignment="1">
      <alignment horizontal="left"/>
    </xf>
    <xf numFmtId="0" fontId="4" fillId="31" borderId="19" xfId="0" applyFont="1" applyFill="1" applyBorder="1" applyAlignment="1">
      <alignment horizontal="center" wrapText="1"/>
    </xf>
    <xf numFmtId="0" fontId="3" fillId="0" borderId="9" xfId="0" applyFont="1" applyBorder="1"/>
    <xf numFmtId="0" fontId="3" fillId="0" borderId="20" xfId="0" applyFont="1" applyBorder="1" applyAlignment="1">
      <alignment wrapText="1"/>
    </xf>
    <xf numFmtId="0" fontId="3" fillId="0" borderId="20" xfId="0" applyFont="1" applyBorder="1" applyAlignment="1"/>
    <xf numFmtId="49" fontId="3" fillId="0" borderId="20" xfId="0" applyNumberFormat="1" applyFont="1" applyFill="1" applyBorder="1" applyAlignment="1"/>
    <xf numFmtId="0" fontId="3" fillId="0" borderId="20" xfId="0" applyFont="1" applyBorder="1"/>
    <xf numFmtId="0" fontId="3" fillId="0" borderId="9" xfId="0" applyFont="1" applyBorder="1" applyAlignment="1"/>
    <xf numFmtId="49" fontId="3" fillId="0" borderId="9" xfId="0" applyNumberFormat="1" applyFont="1" applyFill="1" applyBorder="1" applyAlignment="1"/>
    <xf numFmtId="0" fontId="3" fillId="0" borderId="9" xfId="0" applyFont="1" applyFill="1" applyBorder="1" applyAlignment="1"/>
    <xf numFmtId="1" fontId="3" fillId="0" borderId="9" xfId="0" applyNumberFormat="1" applyFont="1" applyFill="1" applyBorder="1" applyAlignment="1"/>
    <xf numFmtId="1" fontId="3" fillId="0" borderId="9" xfId="0" applyNumberFormat="1" applyFont="1" applyFill="1" applyBorder="1" applyAlignment="1">
      <alignment horizontal="left"/>
    </xf>
    <xf numFmtId="1" fontId="3" fillId="0" borderId="9" xfId="0" applyNumberFormat="1" applyFont="1" applyFill="1" applyBorder="1" applyAlignment="1">
      <alignment horizontal="left" wrapText="1"/>
    </xf>
    <xf numFmtId="0" fontId="3" fillId="0" borderId="9" xfId="0" applyFont="1" applyFill="1" applyBorder="1" applyAlignment="1">
      <alignment horizontal="center"/>
    </xf>
    <xf numFmtId="0" fontId="4" fillId="0" borderId="9" xfId="0" applyFont="1" applyFill="1" applyBorder="1" applyAlignment="1">
      <alignment horizontal="center"/>
    </xf>
    <xf numFmtId="0" fontId="39" fillId="0" borderId="9" xfId="0" applyFont="1" applyFill="1" applyBorder="1" applyAlignment="1">
      <alignment horizontal="center"/>
    </xf>
    <xf numFmtId="0" fontId="3" fillId="0" borderId="9" xfId="0" applyFont="1" applyFill="1" applyBorder="1"/>
    <xf numFmtId="0" fontId="8" fillId="0" borderId="0" xfId="0" applyFont="1"/>
    <xf numFmtId="0" fontId="4" fillId="0" borderId="0" xfId="0" applyFont="1" applyFill="1" applyBorder="1" applyAlignment="1">
      <alignment horizontal="left"/>
    </xf>
    <xf numFmtId="3" fontId="7" fillId="0" borderId="9" xfId="0" applyNumberFormat="1" applyFont="1" applyFill="1" applyBorder="1" applyAlignment="1">
      <alignment horizontal="center"/>
    </xf>
    <xf numFmtId="0" fontId="0" fillId="0" borderId="9" xfId="0" applyFont="1" applyFill="1" applyBorder="1" applyAlignment="1">
      <alignment wrapText="1"/>
    </xf>
    <xf numFmtId="164" fontId="7" fillId="33" borderId="9" xfId="0" applyNumberFormat="1" applyFont="1" applyFill="1" applyBorder="1" applyAlignment="1">
      <alignment horizontal="right"/>
    </xf>
    <xf numFmtId="0" fontId="3" fillId="0" borderId="0" xfId="0" applyFont="1" applyAlignment="1"/>
    <xf numFmtId="0" fontId="4" fillId="0" borderId="0" xfId="0" applyFont="1" applyFill="1" applyAlignment="1">
      <alignment horizontal="center"/>
    </xf>
    <xf numFmtId="0" fontId="33" fillId="0" borderId="0" xfId="0" applyFont="1" applyFill="1" applyAlignment="1"/>
    <xf numFmtId="0" fontId="3" fillId="0" borderId="0" xfId="0" applyFont="1" applyFill="1" applyBorder="1" applyAlignment="1"/>
    <xf numFmtId="0" fontId="0" fillId="0" borderId="0" xfId="0" applyAlignment="1"/>
    <xf numFmtId="0" fontId="0" fillId="0" borderId="0" xfId="0" applyFill="1" applyAlignment="1"/>
    <xf numFmtId="0" fontId="6" fillId="0" borderId="0" xfId="36" applyFill="1" applyAlignment="1" applyProtection="1"/>
    <xf numFmtId="0" fontId="0" fillId="0" borderId="31" xfId="0" applyBorder="1"/>
    <xf numFmtId="0" fontId="4" fillId="0" borderId="0" xfId="0" applyFont="1" applyFill="1" applyBorder="1" applyAlignment="1">
      <alignment horizontal="center"/>
    </xf>
    <xf numFmtId="0" fontId="4" fillId="0" borderId="0" xfId="0" applyFont="1" applyFill="1" applyAlignment="1">
      <alignment horizontal="left"/>
    </xf>
    <xf numFmtId="0" fontId="3" fillId="0" borderId="10" xfId="0" applyFont="1" applyFill="1" applyBorder="1" applyAlignment="1"/>
    <xf numFmtId="0" fontId="5" fillId="0" borderId="0" xfId="0" applyFont="1" applyFill="1" applyBorder="1" applyAlignment="1"/>
    <xf numFmtId="0" fontId="4" fillId="0" borderId="0" xfId="0" applyFont="1" applyBorder="1" applyAlignment="1"/>
    <xf numFmtId="0" fontId="42" fillId="0" borderId="0" xfId="0" applyFont="1" applyFill="1" applyAlignment="1"/>
    <xf numFmtId="0" fontId="4" fillId="0" borderId="0" xfId="0" applyFont="1" applyFill="1" applyBorder="1" applyAlignment="1"/>
    <xf numFmtId="0" fontId="4" fillId="0" borderId="0" xfId="0" applyFont="1" applyAlignment="1"/>
    <xf numFmtId="0" fontId="9" fillId="0" borderId="0" xfId="0" applyFont="1" applyAlignment="1"/>
    <xf numFmtId="0" fontId="33" fillId="0" borderId="0" xfId="0" applyFont="1" applyFill="1" applyAlignment="1">
      <alignment horizontal="center"/>
    </xf>
    <xf numFmtId="0" fontId="3" fillId="0" borderId="63" xfId="0" applyFont="1" applyBorder="1"/>
    <xf numFmtId="0" fontId="3" fillId="0" borderId="63" xfId="0" applyFont="1" applyFill="1" applyBorder="1" applyAlignment="1"/>
    <xf numFmtId="0" fontId="3" fillId="0" borderId="63" xfId="0" applyFont="1" applyBorder="1" applyAlignment="1"/>
    <xf numFmtId="0" fontId="3" fillId="0" borderId="0" xfId="0" applyFont="1" applyAlignment="1">
      <alignment horizontal="left"/>
    </xf>
    <xf numFmtId="0" fontId="5" fillId="0" borderId="10" xfId="0" applyFont="1" applyFill="1" applyBorder="1" applyAlignment="1"/>
    <xf numFmtId="0" fontId="3" fillId="0" borderId="0" xfId="36" applyFont="1" applyFill="1" applyAlignment="1" applyProtection="1"/>
    <xf numFmtId="0" fontId="36" fillId="0" borderId="0" xfId="0" applyFont="1" applyFill="1" applyAlignment="1"/>
    <xf numFmtId="0" fontId="46" fillId="0" borderId="0" xfId="0" applyFont="1" applyFill="1" applyAlignment="1"/>
    <xf numFmtId="0" fontId="3" fillId="0" borderId="29" xfId="0" applyFont="1" applyBorder="1" applyAlignment="1">
      <alignment horizontal="left" vertical="center"/>
    </xf>
    <xf numFmtId="0" fontId="3" fillId="0" borderId="63" xfId="0" applyFont="1" applyBorder="1" applyAlignment="1">
      <alignment horizontal="left" vertical="center"/>
    </xf>
    <xf numFmtId="0" fontId="3" fillId="0" borderId="0" xfId="0" applyFont="1" applyFill="1" applyAlignment="1">
      <alignment horizontal="center" wrapText="1"/>
    </xf>
    <xf numFmtId="0" fontId="3" fillId="0" borderId="10" xfId="0" applyFont="1" applyFill="1" applyBorder="1" applyAlignment="1">
      <alignment wrapText="1"/>
    </xf>
    <xf numFmtId="0" fontId="4" fillId="0" borderId="0" xfId="0" applyFont="1" applyFill="1" applyAlignment="1">
      <alignment horizontal="center" wrapText="1"/>
    </xf>
    <xf numFmtId="0" fontId="3" fillId="0" borderId="63" xfId="0" applyFont="1" applyBorder="1" applyAlignment="1"/>
    <xf numFmtId="0" fontId="3" fillId="0" borderId="34" xfId="0" applyFont="1" applyBorder="1" applyAlignment="1">
      <alignment wrapText="1"/>
    </xf>
    <xf numFmtId="0" fontId="3" fillId="0" borderId="21" xfId="0" applyFont="1" applyBorder="1" applyAlignment="1">
      <alignment wrapText="1"/>
    </xf>
    <xf numFmtId="0" fontId="3" fillId="0" borderId="34" xfId="0" applyFont="1" applyBorder="1" applyAlignment="1"/>
    <xf numFmtId="0" fontId="3" fillId="0" borderId="21" xfId="0" applyFont="1" applyBorder="1" applyAlignment="1"/>
    <xf numFmtId="0" fontId="3" fillId="0" borderId="21" xfId="0" applyFont="1" applyBorder="1"/>
    <xf numFmtId="0" fontId="3" fillId="0" borderId="0" xfId="0" applyFont="1" applyBorder="1" applyAlignment="1">
      <alignment horizontal="left"/>
    </xf>
    <xf numFmtId="0" fontId="4" fillId="31" borderId="64" xfId="0" applyFont="1" applyFill="1" applyBorder="1" applyAlignment="1">
      <alignment horizontal="center" wrapText="1"/>
    </xf>
    <xf numFmtId="0" fontId="3" fillId="0" borderId="64" xfId="0" applyFont="1" applyBorder="1" applyAlignment="1">
      <alignment wrapText="1"/>
    </xf>
    <xf numFmtId="0" fontId="3" fillId="0" borderId="65" xfId="0" applyFont="1" applyBorder="1"/>
    <xf numFmtId="0" fontId="38" fillId="0" borderId="0" xfId="0" applyFont="1" applyAlignment="1"/>
    <xf numFmtId="49" fontId="4" fillId="21" borderId="27" xfId="0" applyNumberFormat="1" applyFont="1" applyFill="1" applyBorder="1" applyAlignment="1">
      <alignment horizontal="center" wrapText="1"/>
    </xf>
    <xf numFmtId="49" fontId="4" fillId="21" borderId="48" xfId="0" applyNumberFormat="1" applyFont="1" applyFill="1" applyBorder="1" applyAlignment="1">
      <alignment horizontal="center" wrapText="1"/>
    </xf>
    <xf numFmtId="0" fontId="3" fillId="0" borderId="66" xfId="0" applyFont="1" applyFill="1" applyBorder="1" applyAlignment="1">
      <alignment horizontal="left"/>
    </xf>
    <xf numFmtId="10" fontId="3" fillId="0" borderId="67" xfId="0" applyNumberFormat="1" applyFont="1" applyFill="1" applyBorder="1" applyAlignment="1">
      <alignment horizontal="left"/>
    </xf>
    <xf numFmtId="0" fontId="3" fillId="0" borderId="66" xfId="44" applyFont="1" applyFill="1" applyBorder="1" applyAlignment="1">
      <alignment horizontal="left"/>
    </xf>
    <xf numFmtId="10" fontId="3" fillId="0" borderId="67" xfId="0" applyNumberFormat="1" applyFont="1" applyBorder="1" applyAlignment="1">
      <alignment horizontal="left"/>
    </xf>
    <xf numFmtId="0" fontId="3" fillId="0" borderId="66" xfId="0" applyFont="1" applyBorder="1" applyAlignment="1">
      <alignment horizontal="left"/>
    </xf>
    <xf numFmtId="10" fontId="0" fillId="0" borderId="67" xfId="0" applyNumberFormat="1" applyBorder="1" applyAlignment="1">
      <alignment horizontal="left"/>
    </xf>
    <xf numFmtId="0" fontId="3" fillId="0" borderId="68" xfId="0" applyFont="1" applyBorder="1" applyAlignment="1">
      <alignment horizontal="left"/>
    </xf>
    <xf numFmtId="10" fontId="3" fillId="0" borderId="69" xfId="0" applyNumberFormat="1" applyFont="1" applyFill="1" applyBorder="1" applyAlignment="1">
      <alignment horizontal="left"/>
    </xf>
    <xf numFmtId="10" fontId="3" fillId="0" borderId="69" xfId="0" applyNumberFormat="1" applyFont="1" applyBorder="1" applyAlignment="1">
      <alignment horizontal="left"/>
    </xf>
    <xf numFmtId="10" fontId="0" fillId="0" borderId="69" xfId="0" applyNumberFormat="1" applyBorder="1" applyAlignment="1">
      <alignment horizontal="left"/>
    </xf>
    <xf numFmtId="0" fontId="35" fillId="0" borderId="0" xfId="0" applyFont="1" applyFill="1" applyAlignment="1"/>
    <xf numFmtId="0" fontId="35" fillId="0" borderId="0" xfId="0" applyFont="1" applyFill="1" applyBorder="1" applyAlignment="1"/>
    <xf numFmtId="0" fontId="34" fillId="0" borderId="0" xfId="0" applyFont="1" applyFill="1" applyBorder="1" applyAlignment="1">
      <alignment horizontal="left"/>
    </xf>
    <xf numFmtId="0" fontId="34" fillId="0" borderId="0" xfId="0" applyFont="1" applyFill="1" applyAlignment="1">
      <alignment horizontal="center"/>
    </xf>
    <xf numFmtId="0" fontId="35" fillId="0" borderId="0" xfId="0" applyFont="1" applyFill="1" applyAlignment="1">
      <alignment horizontal="center"/>
    </xf>
    <xf numFmtId="0" fontId="34" fillId="0" borderId="0" xfId="0" applyFont="1" applyFill="1" applyAlignment="1"/>
    <xf numFmtId="0" fontId="35" fillId="0" borderId="0" xfId="0" applyFont="1" applyFill="1" applyBorder="1" applyAlignment="1">
      <alignment horizontal="center"/>
    </xf>
    <xf numFmtId="0" fontId="35" fillId="0" borderId="0" xfId="0" applyFont="1" applyFill="1" applyAlignment="1">
      <alignment horizontal="center" wrapText="1"/>
    </xf>
    <xf numFmtId="0" fontId="35" fillId="0" borderId="0" xfId="0" applyFont="1" applyFill="1" applyBorder="1" applyAlignment="1">
      <alignment horizontal="center" wrapText="1"/>
    </xf>
    <xf numFmtId="0" fontId="5" fillId="0" borderId="0" xfId="0" applyFont="1" applyFill="1" applyAlignment="1"/>
    <xf numFmtId="0" fontId="1" fillId="0" borderId="0" xfId="0" applyFont="1"/>
    <xf numFmtId="0" fontId="1" fillId="33" borderId="0" xfId="0" applyFont="1" applyFill="1"/>
    <xf numFmtId="0" fontId="4" fillId="27" borderId="43" xfId="41" applyFont="1" applyFill="1" applyBorder="1" applyAlignment="1">
      <alignment horizontal="center" wrapText="1"/>
    </xf>
    <xf numFmtId="0" fontId="4" fillId="17" borderId="70" xfId="41" applyFont="1" applyFill="1" applyBorder="1" applyAlignment="1">
      <alignment horizontal="center" wrapText="1"/>
    </xf>
    <xf numFmtId="0" fontId="4" fillId="17" borderId="36" xfId="41" applyFont="1" applyFill="1" applyBorder="1" applyAlignment="1">
      <alignment horizontal="center" wrapText="1"/>
    </xf>
    <xf numFmtId="0" fontId="3" fillId="0" borderId="65" xfId="41" applyFont="1" applyFill="1" applyBorder="1" applyAlignment="1">
      <alignment horizontal="center"/>
    </xf>
    <xf numFmtId="0" fontId="3" fillId="0" borderId="65" xfId="0" applyFont="1" applyBorder="1" applyAlignment="1">
      <alignment horizontal="center"/>
    </xf>
    <xf numFmtId="0" fontId="4" fillId="29" borderId="37" xfId="0" applyFont="1" applyFill="1" applyBorder="1" applyAlignment="1">
      <alignment horizontal="center"/>
    </xf>
    <xf numFmtId="0" fontId="4" fillId="29" borderId="26" xfId="0" applyFont="1" applyFill="1" applyBorder="1" applyAlignment="1">
      <alignment horizontal="center"/>
    </xf>
    <xf numFmtId="0" fontId="4" fillId="29" borderId="25" xfId="0" applyFont="1" applyFill="1" applyBorder="1" applyAlignment="1">
      <alignment horizontal="center"/>
    </xf>
    <xf numFmtId="0" fontId="3" fillId="0" borderId="29" xfId="0" applyFont="1" applyBorder="1" applyAlignment="1">
      <alignment horizontal="center"/>
    </xf>
    <xf numFmtId="0" fontId="3" fillId="0" borderId="48" xfId="0" applyFont="1" applyBorder="1" applyAlignment="1">
      <alignment horizontal="center"/>
    </xf>
    <xf numFmtId="0" fontId="3" fillId="0" borderId="67" xfId="0" applyFont="1" applyBorder="1" applyAlignment="1">
      <alignment horizontal="center"/>
    </xf>
    <xf numFmtId="0" fontId="3" fillId="0" borderId="19" xfId="0" applyFont="1" applyBorder="1" applyAlignment="1">
      <alignment horizontal="center"/>
    </xf>
    <xf numFmtId="0" fontId="3" fillId="0" borderId="69" xfId="0" applyFont="1" applyBorder="1" applyAlignment="1">
      <alignment horizontal="center"/>
    </xf>
    <xf numFmtId="0" fontId="3" fillId="0" borderId="48" xfId="41" applyFont="1" applyFill="1" applyBorder="1" applyAlignment="1">
      <alignment horizontal="center"/>
    </xf>
    <xf numFmtId="0" fontId="3" fillId="0" borderId="66" xfId="41" applyFont="1" applyFill="1" applyBorder="1" applyAlignment="1">
      <alignment horizontal="center"/>
    </xf>
    <xf numFmtId="0" fontId="3" fillId="0" borderId="67" xfId="41" applyFont="1" applyFill="1" applyBorder="1" applyAlignment="1">
      <alignment horizontal="center"/>
    </xf>
    <xf numFmtId="0" fontId="3" fillId="0" borderId="68" xfId="41" applyFont="1" applyFill="1" applyBorder="1" applyAlignment="1">
      <alignment horizontal="center"/>
    </xf>
    <xf numFmtId="0" fontId="3" fillId="0" borderId="19" xfId="41" applyFont="1" applyFill="1" applyBorder="1" applyAlignment="1">
      <alignment horizontal="center"/>
    </xf>
    <xf numFmtId="0" fontId="3" fillId="0" borderId="69" xfId="41" applyFont="1" applyFill="1" applyBorder="1" applyAlignment="1">
      <alignment horizontal="center"/>
    </xf>
    <xf numFmtId="0" fontId="4" fillId="0" borderId="11" xfId="41" applyFont="1" applyFill="1" applyBorder="1" applyAlignment="1">
      <alignment horizontal="center"/>
    </xf>
    <xf numFmtId="0" fontId="4" fillId="0" borderId="15" xfId="41" applyFont="1" applyFill="1" applyBorder="1" applyAlignment="1">
      <alignment horizontal="center"/>
    </xf>
    <xf numFmtId="0" fontId="4" fillId="0" borderId="53" xfId="41" applyFont="1" applyFill="1" applyBorder="1" applyAlignment="1">
      <alignment horizontal="center"/>
    </xf>
    <xf numFmtId="0" fontId="1" fillId="0" borderId="18" xfId="0" applyFont="1" applyBorder="1" applyAlignment="1">
      <alignment horizontal="center" wrapText="1"/>
    </xf>
    <xf numFmtId="0" fontId="1" fillId="0" borderId="0" xfId="0" applyFont="1" applyBorder="1" applyAlignment="1">
      <alignment horizontal="center" wrapText="1"/>
    </xf>
    <xf numFmtId="0" fontId="3" fillId="0" borderId="11" xfId="0" applyFont="1" applyBorder="1" applyAlignment="1">
      <alignment horizontal="center" wrapText="1"/>
    </xf>
    <xf numFmtId="0" fontId="3" fillId="0" borderId="21" xfId="0" applyFont="1" applyBorder="1" applyAlignment="1">
      <alignment horizontal="center" wrapText="1"/>
    </xf>
    <xf numFmtId="0" fontId="3" fillId="0" borderId="0" xfId="0" applyFont="1" applyBorder="1" applyAlignment="1">
      <alignment horizontal="center" wrapText="1"/>
    </xf>
    <xf numFmtId="0" fontId="3" fillId="0" borderId="15" xfId="0" applyFont="1" applyFill="1" applyBorder="1" applyAlignment="1">
      <alignment horizontal="center" wrapText="1"/>
    </xf>
    <xf numFmtId="0" fontId="3" fillId="0" borderId="13" xfId="0" applyFont="1" applyFill="1" applyBorder="1" applyAlignment="1">
      <alignment horizontal="center" wrapText="1"/>
    </xf>
    <xf numFmtId="0" fontId="1" fillId="0" borderId="17" xfId="0" applyFont="1" applyBorder="1" applyAlignment="1">
      <alignment horizontal="center" wrapText="1"/>
    </xf>
    <xf numFmtId="0" fontId="1" fillId="0" borderId="33" xfId="0" applyFont="1" applyBorder="1" applyAlignment="1">
      <alignment horizontal="center" wrapText="1"/>
    </xf>
    <xf numFmtId="0" fontId="1" fillId="0" borderId="0" xfId="0" applyFont="1" applyBorder="1" applyAlignment="1">
      <alignment wrapText="1"/>
    </xf>
    <xf numFmtId="0" fontId="3" fillId="0" borderId="15" xfId="0" applyFont="1" applyBorder="1" applyAlignment="1">
      <alignment horizontal="center" wrapText="1"/>
    </xf>
    <xf numFmtId="0" fontId="3" fillId="0" borderId="18" xfId="0" quotePrefix="1" applyFont="1" applyFill="1" applyBorder="1" applyAlignment="1">
      <alignment horizontal="center" wrapText="1"/>
    </xf>
    <xf numFmtId="0" fontId="3" fillId="0" borderId="17" xfId="0" applyFont="1" applyFill="1" applyBorder="1" applyAlignment="1">
      <alignment horizontal="center" wrapText="1"/>
    </xf>
    <xf numFmtId="0" fontId="3" fillId="0" borderId="18" xfId="0" applyFont="1" applyFill="1" applyBorder="1" applyAlignment="1">
      <alignment horizontal="center" wrapText="1"/>
    </xf>
    <xf numFmtId="0" fontId="3" fillId="23" borderId="16" xfId="0" quotePrefix="1" applyFont="1" applyFill="1" applyBorder="1" applyAlignment="1">
      <alignment horizontal="center" wrapText="1"/>
    </xf>
    <xf numFmtId="0" fontId="3" fillId="23" borderId="14" xfId="0" applyFont="1" applyFill="1" applyBorder="1" applyAlignment="1">
      <alignment horizontal="center" wrapText="1"/>
    </xf>
    <xf numFmtId="0" fontId="1" fillId="0" borderId="18" xfId="0" applyFont="1" applyFill="1" applyBorder="1" applyAlignment="1">
      <alignment horizontal="center" wrapText="1"/>
    </xf>
    <xf numFmtId="0" fontId="1" fillId="0" borderId="0" xfId="0" applyFont="1" applyFill="1" applyBorder="1" applyAlignment="1">
      <alignment horizontal="center" wrapText="1"/>
    </xf>
    <xf numFmtId="0" fontId="3" fillId="0" borderId="16" xfId="0" applyFont="1" applyBorder="1" applyAlignment="1">
      <alignment horizontal="center" wrapText="1"/>
    </xf>
    <xf numFmtId="0" fontId="3" fillId="0" borderId="14" xfId="0" applyFont="1" applyBorder="1" applyAlignment="1">
      <alignment horizontal="center" wrapText="1"/>
    </xf>
    <xf numFmtId="0" fontId="3" fillId="0" borderId="13" xfId="0" applyFont="1" applyBorder="1" applyAlignment="1">
      <alignment horizontal="center" wrapText="1"/>
    </xf>
    <xf numFmtId="0" fontId="1" fillId="0" borderId="18" xfId="0" quotePrefix="1" applyFont="1" applyFill="1" applyBorder="1" applyAlignment="1">
      <alignment horizontal="center" wrapText="1"/>
    </xf>
    <xf numFmtId="0" fontId="3" fillId="0" borderId="0" xfId="0" quotePrefix="1" applyFont="1" applyBorder="1" applyAlignment="1">
      <alignment horizontal="center" wrapText="1"/>
    </xf>
    <xf numFmtId="0" fontId="36" fillId="21" borderId="0" xfId="0" applyFont="1" applyFill="1" applyBorder="1" applyAlignment="1">
      <alignment horizontal="center" wrapText="1"/>
    </xf>
    <xf numFmtId="0" fontId="1" fillId="0" borderId="17" xfId="0" applyFont="1" applyFill="1" applyBorder="1" applyAlignment="1">
      <alignment horizontal="center" wrapText="1"/>
    </xf>
    <xf numFmtId="0" fontId="1" fillId="0" borderId="33" xfId="0" applyFont="1" applyFill="1" applyBorder="1" applyAlignment="1">
      <alignment horizontal="center"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18" xfId="0" applyFont="1" applyFill="1" applyBorder="1" applyAlignment="1">
      <alignment wrapText="1"/>
    </xf>
    <xf numFmtId="0" fontId="1" fillId="0" borderId="0" xfId="0" applyFont="1" applyFill="1" applyAlignment="1">
      <alignment wrapText="1"/>
    </xf>
    <xf numFmtId="0" fontId="8" fillId="0" borderId="16" xfId="0" quotePrefix="1" applyFont="1" applyFill="1" applyBorder="1" applyAlignment="1">
      <alignment horizontal="center" wrapText="1"/>
    </xf>
    <xf numFmtId="0" fontId="1" fillId="0" borderId="72" xfId="0" applyFont="1" applyFill="1" applyBorder="1" applyAlignment="1">
      <alignment horizontal="center" wrapText="1"/>
    </xf>
    <xf numFmtId="0" fontId="47" fillId="21" borderId="72" xfId="0" applyFont="1" applyFill="1" applyBorder="1" applyAlignment="1">
      <alignment horizontal="center" wrapText="1"/>
    </xf>
    <xf numFmtId="0" fontId="1" fillId="0" borderId="72" xfId="0" applyFont="1" applyBorder="1" applyAlignment="1">
      <alignment horizontal="center" wrapText="1"/>
    </xf>
    <xf numFmtId="0" fontId="43" fillId="21" borderId="72" xfId="0" applyFont="1" applyFill="1" applyBorder="1" applyAlignment="1">
      <alignment horizontal="center" wrapText="1"/>
    </xf>
    <xf numFmtId="0" fontId="1" fillId="0" borderId="18" xfId="0" quotePrefix="1" applyFont="1" applyBorder="1" applyAlignment="1">
      <alignment horizontal="center" wrapText="1"/>
    </xf>
    <xf numFmtId="0" fontId="47" fillId="0" borderId="0" xfId="0" applyFont="1" applyBorder="1" applyAlignment="1">
      <alignment horizontal="center" wrapText="1"/>
    </xf>
    <xf numFmtId="0" fontId="1" fillId="0" borderId="10" xfId="0" applyFont="1" applyBorder="1" applyAlignment="1">
      <alignment horizontal="center" wrapText="1"/>
    </xf>
    <xf numFmtId="0" fontId="1" fillId="0" borderId="18" xfId="0" applyFont="1" applyBorder="1" applyAlignment="1">
      <alignment horizontal="left"/>
    </xf>
    <xf numFmtId="0" fontId="1" fillId="34" borderId="18" xfId="0" applyFont="1" applyFill="1" applyBorder="1" applyAlignment="1">
      <alignment horizontal="center" wrapText="1"/>
    </xf>
    <xf numFmtId="0" fontId="1" fillId="34" borderId="0" xfId="0" applyFont="1" applyFill="1" applyBorder="1" applyAlignment="1">
      <alignment horizontal="center" wrapText="1"/>
    </xf>
    <xf numFmtId="0" fontId="1" fillId="34" borderId="17" xfId="0" applyFont="1" applyFill="1" applyBorder="1" applyAlignment="1">
      <alignment horizontal="center" wrapText="1"/>
    </xf>
    <xf numFmtId="0" fontId="1" fillId="34" borderId="33" xfId="0" applyFont="1" applyFill="1" applyBorder="1" applyAlignment="1">
      <alignment horizontal="center" wrapText="1"/>
    </xf>
    <xf numFmtId="0" fontId="4" fillId="0" borderId="0" xfId="0" quotePrefix="1" applyFont="1" applyFill="1" applyAlignment="1">
      <alignment wrapText="1"/>
    </xf>
    <xf numFmtId="0" fontId="4" fillId="0" borderId="0" xfId="0" quotePrefix="1" applyFont="1" applyFill="1" applyAlignment="1"/>
    <xf numFmtId="0" fontId="34" fillId="0" borderId="0" xfId="0" quotePrefix="1" applyFont="1" applyFill="1" applyAlignment="1"/>
    <xf numFmtId="0" fontId="35" fillId="0" borderId="0" xfId="0" quotePrefix="1" applyFont="1" applyFill="1" applyAlignment="1">
      <alignment horizontal="center"/>
    </xf>
    <xf numFmtId="0" fontId="35" fillId="0" borderId="0" xfId="0" quotePrefix="1" applyFont="1" applyFill="1" applyAlignment="1">
      <alignment horizontal="center" wrapText="1"/>
    </xf>
    <xf numFmtId="0" fontId="4" fillId="0" borderId="0" xfId="0" quotePrefix="1" applyFont="1" applyFill="1" applyAlignment="1">
      <alignment horizontal="left"/>
    </xf>
    <xf numFmtId="0" fontId="4" fillId="0" borderId="0" xfId="0" quotePrefix="1" applyFont="1" applyFill="1" applyAlignment="1">
      <alignment horizontal="left" wrapText="1"/>
    </xf>
    <xf numFmtId="0" fontId="34" fillId="0" borderId="0" xfId="0" quotePrefix="1" applyFont="1" applyFill="1" applyAlignment="1">
      <alignment horizontal="left"/>
    </xf>
    <xf numFmtId="0" fontId="45" fillId="22" borderId="0" xfId="0" quotePrefix="1" applyFont="1" applyFill="1" applyAlignment="1"/>
    <xf numFmtId="0" fontId="8" fillId="22" borderId="0" xfId="0" applyFont="1" applyFill="1" applyAlignment="1">
      <alignment horizontal="center"/>
    </xf>
    <xf numFmtId="0" fontId="8" fillId="22" borderId="0" xfId="0" applyFont="1" applyFill="1" applyAlignment="1"/>
    <xf numFmtId="0" fontId="8" fillId="22" borderId="0" xfId="0" applyFont="1" applyFill="1" applyAlignment="1">
      <alignment vertical="top"/>
    </xf>
    <xf numFmtId="0" fontId="1" fillId="22" borderId="0" xfId="0" applyFont="1" applyFill="1" applyBorder="1" applyAlignment="1">
      <alignment horizontal="left"/>
    </xf>
    <xf numFmtId="0" fontId="1" fillId="22" borderId="0" xfId="0" applyFont="1" applyFill="1" applyBorder="1" applyAlignment="1">
      <alignment horizontal="center"/>
    </xf>
    <xf numFmtId="0" fontId="1" fillId="22" borderId="0" xfId="0" applyFont="1" applyFill="1" applyBorder="1" applyAlignment="1"/>
    <xf numFmtId="0" fontId="1" fillId="0" borderId="0" xfId="0" applyFont="1" applyFill="1" applyBorder="1" applyAlignment="1">
      <alignment horizontal="left"/>
    </xf>
    <xf numFmtId="0" fontId="1" fillId="0" borderId="0" xfId="0" applyFont="1" applyFill="1" applyBorder="1" applyAlignment="1"/>
    <xf numFmtId="0" fontId="4" fillId="0" borderId="65" xfId="0" applyFont="1" applyFill="1" applyBorder="1" applyAlignment="1"/>
    <xf numFmtId="0" fontId="4" fillId="0" borderId="65" xfId="0" applyFont="1" applyFill="1" applyBorder="1" applyAlignment="1">
      <alignment horizontal="left"/>
    </xf>
    <xf numFmtId="0" fontId="4" fillId="0" borderId="65" xfId="0" applyFont="1" applyFill="1" applyBorder="1" applyAlignment="1">
      <alignment horizontal="left" wrapText="1"/>
    </xf>
    <xf numFmtId="0" fontId="3" fillId="0" borderId="65" xfId="0" applyFont="1" applyFill="1" applyBorder="1" applyAlignment="1">
      <alignment horizontal="left"/>
    </xf>
    <xf numFmtId="0" fontId="4" fillId="19" borderId="0" xfId="0" applyFont="1" applyFill="1" applyAlignment="1"/>
    <xf numFmtId="0" fontId="3" fillId="19" borderId="0" xfId="0" applyFont="1" applyFill="1" applyAlignment="1">
      <alignment horizontal="center"/>
    </xf>
    <xf numFmtId="0" fontId="4" fillId="19" borderId="0" xfId="0" applyFont="1" applyFill="1" applyBorder="1" applyAlignment="1">
      <alignment horizontal="center"/>
    </xf>
    <xf numFmtId="0" fontId="4" fillId="19" borderId="0" xfId="0" applyFont="1" applyFill="1" applyBorder="1" applyAlignment="1">
      <alignment horizontal="left" wrapText="1"/>
    </xf>
    <xf numFmtId="0" fontId="4" fillId="19" borderId="0" xfId="0" applyFont="1" applyFill="1" applyBorder="1" applyAlignment="1">
      <alignment horizontal="left"/>
    </xf>
    <xf numFmtId="0" fontId="3" fillId="19" borderId="0" xfId="0" applyFont="1" applyFill="1" applyAlignment="1"/>
    <xf numFmtId="0" fontId="34" fillId="19" borderId="0" xfId="0" applyFont="1" applyFill="1" applyBorder="1" applyAlignment="1">
      <alignment horizontal="left"/>
    </xf>
    <xf numFmtId="0" fontId="35" fillId="19" borderId="0" xfId="0" applyFont="1" applyFill="1" applyBorder="1" applyAlignment="1">
      <alignment horizontal="center"/>
    </xf>
    <xf numFmtId="0" fontId="35" fillId="19" borderId="0" xfId="0" applyFont="1" applyFill="1" applyBorder="1" applyAlignment="1">
      <alignment horizontal="center" wrapText="1"/>
    </xf>
    <xf numFmtId="0" fontId="3" fillId="19" borderId="0" xfId="0" applyFont="1" applyFill="1" applyAlignment="1">
      <alignment horizontal="left"/>
    </xf>
    <xf numFmtId="0" fontId="1" fillId="19" borderId="18" xfId="0" applyFont="1" applyFill="1" applyBorder="1" applyAlignment="1">
      <alignment horizontal="left"/>
    </xf>
    <xf numFmtId="0" fontId="1" fillId="19" borderId="0" xfId="0" applyFont="1" applyFill="1" applyBorder="1" applyAlignment="1">
      <alignment horizontal="center"/>
    </xf>
    <xf numFmtId="0" fontId="1" fillId="19" borderId="0" xfId="0" applyFont="1" applyFill="1" applyBorder="1" applyAlignment="1">
      <alignment horizontal="center" wrapText="1"/>
    </xf>
    <xf numFmtId="0" fontId="1" fillId="19" borderId="18" xfId="0" applyFont="1" applyFill="1" applyBorder="1" applyAlignment="1">
      <alignment horizontal="center" wrapText="1"/>
    </xf>
    <xf numFmtId="0" fontId="1" fillId="19" borderId="17" xfId="0" applyFont="1" applyFill="1" applyBorder="1" applyAlignment="1">
      <alignment horizontal="center" wrapText="1"/>
    </xf>
    <xf numFmtId="0" fontId="1" fillId="19" borderId="0" xfId="0" applyFont="1" applyFill="1" applyAlignment="1">
      <alignment wrapText="1"/>
    </xf>
    <xf numFmtId="0" fontId="3" fillId="0" borderId="36" xfId="0" applyFont="1" applyBorder="1" applyAlignment="1">
      <alignment horizontal="center" wrapText="1"/>
    </xf>
    <xf numFmtId="0" fontId="1" fillId="0" borderId="15" xfId="0" applyFont="1" applyBorder="1" applyAlignment="1">
      <alignment horizontal="center" wrapText="1"/>
    </xf>
    <xf numFmtId="0" fontId="4" fillId="0" borderId="0" xfId="0" applyFont="1"/>
    <xf numFmtId="0" fontId="5" fillId="0" borderId="0" xfId="0" applyFont="1"/>
    <xf numFmtId="0" fontId="1" fillId="0" borderId="0" xfId="0" applyFont="1" applyFill="1" applyAlignment="1"/>
    <xf numFmtId="0" fontId="3" fillId="19" borderId="0" xfId="0" applyFont="1" applyFill="1" applyAlignment="1">
      <alignment horizontal="center" wrapText="1"/>
    </xf>
    <xf numFmtId="0" fontId="35" fillId="19" borderId="0" xfId="0" applyFont="1" applyFill="1" applyAlignment="1">
      <alignment horizontal="center"/>
    </xf>
    <xf numFmtId="0" fontId="3" fillId="19" borderId="0" xfId="0" applyFont="1" applyFill="1" applyBorder="1" applyAlignment="1"/>
    <xf numFmtId="0" fontId="0" fillId="19" borderId="0" xfId="0" applyFill="1" applyAlignment="1"/>
    <xf numFmtId="0" fontId="9" fillId="19" borderId="0" xfId="0" applyFont="1" applyFill="1" applyAlignment="1"/>
    <xf numFmtId="0" fontId="33" fillId="19" borderId="0" xfId="0" applyFont="1" applyFill="1" applyAlignment="1"/>
    <xf numFmtId="0" fontId="3" fillId="34" borderId="0" xfId="0" applyFont="1" applyFill="1" applyAlignment="1"/>
    <xf numFmtId="0" fontId="3" fillId="34" borderId="0" xfId="0" applyFont="1" applyFill="1" applyAlignment="1">
      <alignment horizontal="center"/>
    </xf>
    <xf numFmtId="0" fontId="3" fillId="34" borderId="0" xfId="0" applyFont="1" applyFill="1" applyAlignment="1">
      <alignment horizontal="center" wrapText="1"/>
    </xf>
    <xf numFmtId="0" fontId="44" fillId="34" borderId="0" xfId="0" applyFont="1" applyFill="1" applyAlignment="1"/>
    <xf numFmtId="0" fontId="35" fillId="34" borderId="0" xfId="0" applyFont="1" applyFill="1" applyAlignment="1">
      <alignment horizontal="center"/>
    </xf>
    <xf numFmtId="0" fontId="35" fillId="34" borderId="0" xfId="0" applyFont="1" applyFill="1" applyBorder="1" applyAlignment="1">
      <alignment horizontal="center"/>
    </xf>
    <xf numFmtId="0" fontId="35" fillId="34" borderId="0" xfId="0" applyFont="1" applyFill="1" applyBorder="1" applyAlignment="1">
      <alignment horizontal="center" wrapText="1"/>
    </xf>
    <xf numFmtId="0" fontId="3" fillId="34" borderId="0" xfId="0" applyFont="1" applyFill="1" applyAlignment="1">
      <alignment horizontal="left"/>
    </xf>
    <xf numFmtId="0" fontId="3" fillId="32" borderId="0" xfId="0" applyFont="1" applyFill="1" applyAlignment="1"/>
    <xf numFmtId="0" fontId="3" fillId="32" borderId="0" xfId="0" applyFont="1" applyFill="1" applyAlignment="1">
      <alignment horizontal="center"/>
    </xf>
    <xf numFmtId="0" fontId="3" fillId="32" borderId="0" xfId="0" applyFont="1" applyFill="1" applyAlignment="1">
      <alignment horizontal="center" wrapText="1"/>
    </xf>
    <xf numFmtId="0" fontId="44" fillId="32" borderId="0" xfId="0" applyFont="1" applyFill="1" applyAlignment="1"/>
    <xf numFmtId="0" fontId="35" fillId="32" borderId="0" xfId="0" applyFont="1" applyFill="1" applyAlignment="1">
      <alignment horizontal="center"/>
    </xf>
    <xf numFmtId="0" fontId="35" fillId="32" borderId="0" xfId="0" applyFont="1" applyFill="1" applyBorder="1" applyAlignment="1">
      <alignment horizontal="center"/>
    </xf>
    <xf numFmtId="0" fontId="35" fillId="32" borderId="0" xfId="0" applyFont="1" applyFill="1" applyBorder="1" applyAlignment="1">
      <alignment horizontal="center" wrapText="1"/>
    </xf>
    <xf numFmtId="0" fontId="3" fillId="32" borderId="0" xfId="0" applyFont="1" applyFill="1" applyAlignment="1">
      <alignment horizontal="left"/>
    </xf>
    <xf numFmtId="0" fontId="3" fillId="32" borderId="0" xfId="0" applyFont="1" applyFill="1" applyBorder="1" applyAlignment="1"/>
    <xf numFmtId="0" fontId="1" fillId="32" borderId="18" xfId="0" applyFont="1" applyFill="1" applyBorder="1" applyAlignment="1">
      <alignment horizontal="center" wrapText="1"/>
    </xf>
    <xf numFmtId="0" fontId="1" fillId="32" borderId="0" xfId="0" applyFont="1" applyFill="1" applyBorder="1" applyAlignment="1">
      <alignment horizontal="center" wrapText="1"/>
    </xf>
    <xf numFmtId="0" fontId="1" fillId="32" borderId="17" xfId="0" applyFont="1" applyFill="1" applyBorder="1" applyAlignment="1">
      <alignment horizontal="center" wrapText="1"/>
    </xf>
    <xf numFmtId="0" fontId="1" fillId="32" borderId="33" xfId="0" applyFont="1" applyFill="1" applyBorder="1" applyAlignment="1">
      <alignment horizontal="center" wrapText="1"/>
    </xf>
    <xf numFmtId="0" fontId="9" fillId="32" borderId="0" xfId="0" applyFont="1" applyFill="1" applyAlignment="1"/>
    <xf numFmtId="0" fontId="4" fillId="32" borderId="0" xfId="0" applyFont="1" applyFill="1" applyAlignment="1">
      <alignment horizontal="center"/>
    </xf>
    <xf numFmtId="0" fontId="4" fillId="32" borderId="0" xfId="0" applyFont="1" applyFill="1" applyAlignment="1">
      <alignment horizontal="center" wrapText="1"/>
    </xf>
    <xf numFmtId="0" fontId="34" fillId="32" borderId="0" xfId="0" applyFont="1" applyFill="1" applyAlignment="1">
      <alignment horizontal="center"/>
    </xf>
    <xf numFmtId="0" fontId="33" fillId="32" borderId="0" xfId="0" applyFont="1" applyFill="1" applyAlignment="1"/>
    <xf numFmtId="0" fontId="35" fillId="32" borderId="0" xfId="0" applyFont="1" applyFill="1" applyAlignment="1">
      <alignment horizontal="center" wrapText="1"/>
    </xf>
    <xf numFmtId="0" fontId="4" fillId="0" borderId="49" xfId="41" applyFont="1" applyFill="1" applyBorder="1" applyAlignment="1">
      <alignment horizontal="center"/>
    </xf>
    <xf numFmtId="0" fontId="3" fillId="0" borderId="28" xfId="0" applyFont="1" applyBorder="1" applyAlignment="1">
      <alignment horizontal="center"/>
    </xf>
    <xf numFmtId="0" fontId="3" fillId="0" borderId="21" xfId="0" applyFont="1" applyBorder="1" applyAlignment="1">
      <alignment horizontal="center"/>
    </xf>
    <xf numFmtId="0" fontId="3" fillId="0" borderId="73" xfId="0" applyFont="1" applyBorder="1" applyAlignment="1">
      <alignment horizontal="center"/>
    </xf>
    <xf numFmtId="0" fontId="4" fillId="23" borderId="74" xfId="41" applyFont="1" applyFill="1" applyBorder="1" applyAlignment="1">
      <alignment horizontal="center"/>
    </xf>
    <xf numFmtId="0" fontId="4" fillId="23" borderId="75" xfId="41" applyFont="1" applyFill="1" applyBorder="1" applyAlignment="1">
      <alignment horizontal="center"/>
    </xf>
    <xf numFmtId="0" fontId="4" fillId="23" borderId="59" xfId="41" applyFont="1" applyFill="1" applyBorder="1" applyAlignment="1">
      <alignment horizontal="center"/>
    </xf>
    <xf numFmtId="0" fontId="4" fillId="24" borderId="74" xfId="41" applyFont="1" applyFill="1" applyBorder="1" applyAlignment="1">
      <alignment horizontal="center"/>
    </xf>
    <xf numFmtId="0" fontId="4" fillId="24" borderId="75" xfId="41" applyFont="1" applyFill="1" applyBorder="1" applyAlignment="1">
      <alignment horizontal="center"/>
    </xf>
    <xf numFmtId="0" fontId="4" fillId="24" borderId="61" xfId="41" applyFont="1" applyFill="1" applyBorder="1" applyAlignment="1">
      <alignment horizontal="center"/>
    </xf>
    <xf numFmtId="0" fontId="4" fillId="25" borderId="76" xfId="41" applyFont="1" applyFill="1" applyBorder="1" applyAlignment="1">
      <alignment horizontal="center"/>
    </xf>
    <xf numFmtId="0" fontId="4" fillId="25" borderId="75" xfId="41" applyFont="1" applyFill="1" applyBorder="1" applyAlignment="1">
      <alignment horizontal="center"/>
    </xf>
    <xf numFmtId="0" fontId="4" fillId="25" borderId="59" xfId="41" applyFont="1" applyFill="1" applyBorder="1" applyAlignment="1">
      <alignment horizontal="center"/>
    </xf>
    <xf numFmtId="0" fontId="4" fillId="26" borderId="74" xfId="41" applyFont="1" applyFill="1" applyBorder="1" applyAlignment="1">
      <alignment horizontal="center"/>
    </xf>
    <xf numFmtId="0" fontId="4" fillId="26" borderId="75" xfId="41" applyFont="1" applyFill="1" applyBorder="1" applyAlignment="1">
      <alignment horizontal="center"/>
    </xf>
    <xf numFmtId="0" fontId="4" fillId="26" borderId="61" xfId="41" applyFont="1" applyFill="1" applyBorder="1" applyAlignment="1">
      <alignment horizontal="center"/>
    </xf>
    <xf numFmtId="0" fontId="4" fillId="27" borderId="77" xfId="41" applyFont="1" applyFill="1" applyBorder="1" applyAlignment="1">
      <alignment horizontal="center" wrapText="1"/>
    </xf>
    <xf numFmtId="0" fontId="4" fillId="27" borderId="60" xfId="41" applyFont="1" applyFill="1" applyBorder="1" applyAlignment="1">
      <alignment horizontal="center" wrapText="1"/>
    </xf>
    <xf numFmtId="0" fontId="4" fillId="27" borderId="78" xfId="41" applyFont="1" applyFill="1" applyBorder="1" applyAlignment="1">
      <alignment horizontal="center" wrapText="1"/>
    </xf>
    <xf numFmtId="0" fontId="4" fillId="27" borderId="58" xfId="41" applyFont="1" applyFill="1" applyBorder="1" applyAlignment="1">
      <alignment horizontal="center" wrapText="1"/>
    </xf>
    <xf numFmtId="3" fontId="34" fillId="28" borderId="74" xfId="41" applyNumberFormat="1" applyFont="1" applyFill="1" applyBorder="1" applyAlignment="1">
      <alignment horizontal="center"/>
    </xf>
    <xf numFmtId="0" fontId="3" fillId="17" borderId="79" xfId="41" applyFont="1" applyFill="1" applyBorder="1" applyAlignment="1"/>
    <xf numFmtId="0" fontId="3" fillId="17" borderId="44" xfId="41" applyFont="1" applyFill="1" applyBorder="1" applyAlignment="1"/>
    <xf numFmtId="0" fontId="3" fillId="17" borderId="45" xfId="41" applyFont="1" applyFill="1" applyBorder="1" applyAlignment="1"/>
    <xf numFmtId="0" fontId="3" fillId="17" borderId="66" xfId="41" applyFont="1" applyFill="1" applyBorder="1" applyAlignment="1">
      <alignment horizontal="center"/>
    </xf>
    <xf numFmtId="0" fontId="3" fillId="17" borderId="62" xfId="41" applyFont="1" applyFill="1" applyBorder="1" applyAlignment="1"/>
    <xf numFmtId="0" fontId="3" fillId="17" borderId="35" xfId="41" applyFont="1" applyFill="1" applyBorder="1" applyAlignment="1"/>
    <xf numFmtId="0" fontId="3" fillId="17" borderId="24" xfId="41" applyFont="1" applyFill="1" applyBorder="1" applyAlignment="1"/>
    <xf numFmtId="0" fontId="3" fillId="17" borderId="68" xfId="41" applyFont="1" applyFill="1" applyBorder="1" applyAlignment="1">
      <alignment horizontal="center"/>
    </xf>
    <xf numFmtId="0" fontId="3" fillId="17" borderId="24" xfId="41" applyFont="1" applyFill="1" applyBorder="1" applyAlignment="1">
      <alignment horizontal="center"/>
    </xf>
    <xf numFmtId="0" fontId="3" fillId="17" borderId="39" xfId="41" applyFont="1" applyFill="1" applyBorder="1" applyAlignment="1">
      <alignment horizontal="center"/>
    </xf>
    <xf numFmtId="0" fontId="3" fillId="0" borderId="31" xfId="41" applyFont="1" applyFill="1" applyBorder="1" applyAlignment="1">
      <alignment horizontal="center"/>
    </xf>
    <xf numFmtId="0" fontId="3" fillId="17" borderId="73" xfId="41" applyFont="1" applyFill="1" applyBorder="1" applyAlignment="1">
      <alignment horizontal="center"/>
    </xf>
    <xf numFmtId="0" fontId="3" fillId="17" borderId="23" xfId="41" applyFont="1" applyFill="1" applyBorder="1" applyAlignment="1">
      <alignment horizontal="center"/>
    </xf>
    <xf numFmtId="3" fontId="34" fillId="28" borderId="75" xfId="41" applyNumberFormat="1" applyFont="1" applyFill="1" applyBorder="1" applyAlignment="1">
      <alignment horizontal="center"/>
    </xf>
    <xf numFmtId="3" fontId="34" fillId="28" borderId="59" xfId="41" applyNumberFormat="1" applyFont="1" applyFill="1" applyBorder="1" applyAlignment="1">
      <alignment horizontal="center"/>
    </xf>
    <xf numFmtId="3" fontId="34" fillId="28" borderId="61" xfId="41" applyNumberFormat="1" applyFont="1" applyFill="1" applyBorder="1" applyAlignment="1">
      <alignment horizontal="center"/>
    </xf>
    <xf numFmtId="0" fontId="3" fillId="17" borderId="65" xfId="41" applyFont="1" applyFill="1" applyBorder="1" applyAlignment="1">
      <alignment horizontal="center"/>
    </xf>
    <xf numFmtId="0" fontId="3" fillId="17" borderId="67" xfId="41" applyFont="1" applyFill="1" applyBorder="1" applyAlignment="1">
      <alignment horizontal="center"/>
    </xf>
    <xf numFmtId="0" fontId="3" fillId="17" borderId="19" xfId="41" applyFont="1" applyFill="1" applyBorder="1" applyAlignment="1">
      <alignment horizontal="center"/>
    </xf>
    <xf numFmtId="0" fontId="3" fillId="17" borderId="69" xfId="41" applyFont="1" applyFill="1" applyBorder="1" applyAlignment="1">
      <alignment horizontal="center"/>
    </xf>
    <xf numFmtId="0" fontId="3" fillId="30" borderId="30" xfId="0" applyFont="1" applyFill="1" applyBorder="1" applyAlignment="1"/>
    <xf numFmtId="0" fontId="0" fillId="30" borderId="31" xfId="0" applyFill="1" applyBorder="1"/>
    <xf numFmtId="0" fontId="3" fillId="30" borderId="32" xfId="0" applyFont="1" applyFill="1" applyBorder="1"/>
    <xf numFmtId="0" fontId="8" fillId="22" borderId="0" xfId="0" applyFont="1" applyFill="1" applyAlignment="1">
      <alignment horizontal="center" wrapText="1"/>
    </xf>
    <xf numFmtId="0" fontId="1" fillId="22" borderId="0" xfId="0" applyFont="1" applyFill="1" applyBorder="1" applyAlignment="1">
      <alignment horizontal="center" wrapText="1"/>
    </xf>
    <xf numFmtId="0" fontId="8" fillId="0" borderId="0" xfId="0" applyFont="1" applyFill="1" applyBorder="1" applyAlignment="1">
      <alignment wrapText="1"/>
    </xf>
    <xf numFmtId="0" fontId="1" fillId="0" borderId="80" xfId="0" applyFont="1" applyBorder="1" applyAlignment="1">
      <alignment horizontal="center" wrapText="1"/>
    </xf>
    <xf numFmtId="0" fontId="1" fillId="19" borderId="0" xfId="0" applyFont="1" applyFill="1" applyBorder="1" applyAlignment="1">
      <alignment wrapText="1"/>
    </xf>
    <xf numFmtId="0" fontId="1" fillId="34" borderId="0" xfId="0" applyFont="1" applyFill="1" applyBorder="1" applyAlignment="1">
      <alignment wrapText="1"/>
    </xf>
    <xf numFmtId="0" fontId="1" fillId="32" borderId="0" xfId="0" applyFont="1" applyFill="1" applyBorder="1" applyAlignment="1">
      <alignment wrapText="1"/>
    </xf>
    <xf numFmtId="0" fontId="3" fillId="0" borderId="82" xfId="0" applyFont="1" applyBorder="1" applyAlignment="1"/>
    <xf numFmtId="0" fontId="3" fillId="0" borderId="82" xfId="0" applyFont="1" applyFill="1" applyBorder="1" applyAlignment="1"/>
    <xf numFmtId="0" fontId="3" fillId="0" borderId="82" xfId="0" applyFont="1" applyBorder="1" applyAlignment="1">
      <alignment horizontal="center" wrapText="1"/>
    </xf>
    <xf numFmtId="0" fontId="3" fillId="19" borderId="82" xfId="0" applyFont="1" applyFill="1" applyBorder="1" applyAlignment="1"/>
    <xf numFmtId="0" fontId="3" fillId="34" borderId="82" xfId="0" applyFont="1" applyFill="1" applyBorder="1" applyAlignment="1"/>
    <xf numFmtId="0" fontId="3" fillId="32" borderId="82" xfId="0" applyFont="1" applyFill="1" applyBorder="1" applyAlignment="1"/>
    <xf numFmtId="0" fontId="4" fillId="0" borderId="0" xfId="0" applyFont="1" applyFill="1" applyBorder="1" applyAlignment="1">
      <alignment wrapText="1"/>
    </xf>
    <xf numFmtId="0" fontId="4" fillId="0" borderId="0" xfId="0" applyFont="1" applyAlignment="1">
      <alignment wrapText="1"/>
    </xf>
    <xf numFmtId="0" fontId="0" fillId="0" borderId="10" xfId="0" applyBorder="1" applyAlignment="1">
      <alignment horizontal="center"/>
    </xf>
    <xf numFmtId="0" fontId="0" fillId="0" borderId="0" xfId="0" applyBorder="1" applyAlignment="1">
      <alignment horizontal="center"/>
    </xf>
    <xf numFmtId="0" fontId="0" fillId="0" borderId="50" xfId="0" applyBorder="1"/>
    <xf numFmtId="0" fontId="1" fillId="0" borderId="50" xfId="0" applyFont="1" applyBorder="1"/>
    <xf numFmtId="0" fontId="1" fillId="0" borderId="50" xfId="0" applyFont="1" applyBorder="1" applyAlignment="1">
      <alignment wrapText="1"/>
    </xf>
    <xf numFmtId="0" fontId="8" fillId="0" borderId="31" xfId="0" applyFont="1" applyBorder="1" applyAlignment="1">
      <alignment wrapText="1"/>
    </xf>
    <xf numFmtId="0" fontId="1" fillId="0" borderId="0" xfId="0" applyFont="1" applyAlignment="1">
      <alignment wrapText="1"/>
    </xf>
    <xf numFmtId="0" fontId="1" fillId="0" borderId="0" xfId="0" applyFont="1" applyBorder="1"/>
    <xf numFmtId="0" fontId="8" fillId="0" borderId="0" xfId="0" applyFont="1" applyAlignment="1">
      <alignment wrapText="1"/>
    </xf>
    <xf numFmtId="0" fontId="0" fillId="36" borderId="83" xfId="0" applyFill="1" applyBorder="1"/>
    <xf numFmtId="0" fontId="0" fillId="0" borderId="83" xfId="0" applyBorder="1"/>
    <xf numFmtId="0" fontId="1" fillId="35" borderId="83" xfId="0" applyFont="1" applyFill="1" applyBorder="1" applyAlignment="1">
      <alignment horizontal="right"/>
    </xf>
    <xf numFmtId="0" fontId="1" fillId="0" borderId="83" xfId="0" applyFont="1" applyBorder="1"/>
    <xf numFmtId="0" fontId="1" fillId="35" borderId="83" xfId="0" applyFont="1" applyFill="1" applyBorder="1"/>
    <xf numFmtId="0" fontId="6" fillId="0" borderId="0" xfId="36" applyAlignment="1" applyProtection="1"/>
    <xf numFmtId="164" fontId="0" fillId="35" borderId="83" xfId="0" applyNumberFormat="1" applyFill="1" applyBorder="1"/>
    <xf numFmtId="0" fontId="3" fillId="33" borderId="0" xfId="0" applyFont="1" applyFill="1" applyAlignment="1">
      <alignment horizontal="center"/>
    </xf>
    <xf numFmtId="0" fontId="3" fillId="33" borderId="0" xfId="0" applyFont="1" applyFill="1" applyAlignment="1">
      <alignment horizontal="center" wrapText="1"/>
    </xf>
    <xf numFmtId="0" fontId="4" fillId="33" borderId="0" xfId="0" applyFont="1" applyFill="1" applyAlignment="1">
      <alignment horizontal="center" wrapText="1"/>
    </xf>
    <xf numFmtId="0" fontId="3" fillId="33" borderId="0" xfId="0" applyFont="1" applyFill="1" applyAlignment="1"/>
    <xf numFmtId="0" fontId="42" fillId="33" borderId="0" xfId="0" applyFont="1" applyFill="1" applyAlignment="1"/>
    <xf numFmtId="0" fontId="3" fillId="33" borderId="0" xfId="0" applyFont="1" applyFill="1" applyAlignment="1">
      <alignment wrapText="1"/>
    </xf>
    <xf numFmtId="0" fontId="35" fillId="33" borderId="0" xfId="0" applyFont="1" applyFill="1" applyAlignment="1">
      <alignment horizontal="center"/>
    </xf>
    <xf numFmtId="0" fontId="35" fillId="33" borderId="0" xfId="0" applyFont="1" applyFill="1" applyBorder="1" applyAlignment="1">
      <alignment horizontal="center"/>
    </xf>
    <xf numFmtId="0" fontId="35" fillId="33" borderId="0" xfId="0" applyFont="1" applyFill="1" applyBorder="1" applyAlignment="1">
      <alignment horizontal="center" wrapText="1"/>
    </xf>
    <xf numFmtId="0" fontId="3" fillId="33" borderId="0" xfId="0" applyFont="1" applyFill="1" applyAlignment="1">
      <alignment horizontal="left"/>
    </xf>
    <xf numFmtId="0" fontId="3" fillId="33" borderId="0" xfId="0" applyFont="1" applyFill="1" applyBorder="1" applyAlignment="1"/>
    <xf numFmtId="0" fontId="1" fillId="33" borderId="18" xfId="0" applyFont="1" applyFill="1" applyBorder="1" applyAlignment="1">
      <alignment horizontal="left"/>
    </xf>
    <xf numFmtId="0" fontId="1" fillId="33" borderId="0" xfId="0" applyFont="1" applyFill="1" applyBorder="1" applyAlignment="1">
      <alignment horizontal="center"/>
    </xf>
    <xf numFmtId="0" fontId="1" fillId="33" borderId="0" xfId="0" applyFont="1" applyFill="1" applyBorder="1" applyAlignment="1">
      <alignment horizontal="center" wrapText="1"/>
    </xf>
    <xf numFmtId="0" fontId="1" fillId="33" borderId="18" xfId="0" applyFont="1" applyFill="1" applyBorder="1" applyAlignment="1">
      <alignment horizontal="center" wrapText="1"/>
    </xf>
    <xf numFmtId="0" fontId="1" fillId="33" borderId="17" xfId="0" applyFont="1" applyFill="1" applyBorder="1" applyAlignment="1">
      <alignment horizontal="center" wrapText="1"/>
    </xf>
    <xf numFmtId="0" fontId="1" fillId="33" borderId="0" xfId="0" applyFont="1" applyFill="1" applyAlignment="1">
      <alignment wrapText="1"/>
    </xf>
    <xf numFmtId="0" fontId="1" fillId="33" borderId="0" xfId="0" applyFont="1" applyFill="1" applyBorder="1" applyAlignment="1">
      <alignment wrapText="1"/>
    </xf>
    <xf numFmtId="0" fontId="3" fillId="33" borderId="82" xfId="0" applyFont="1" applyFill="1" applyBorder="1" applyAlignment="1"/>
    <xf numFmtId="0" fontId="0" fillId="0" borderId="0" xfId="0" applyBorder="1" applyAlignment="1">
      <alignment horizontal="center" wrapText="1"/>
    </xf>
    <xf numFmtId="0" fontId="1" fillId="0" borderId="0" xfId="0" applyFont="1" applyAlignment="1"/>
    <xf numFmtId="0" fontId="1" fillId="0" borderId="0" xfId="0" applyFont="1" applyAlignment="1">
      <alignment horizontal="center"/>
    </xf>
    <xf numFmtId="0" fontId="8" fillId="36" borderId="0" xfId="0" applyFont="1" applyFill="1" applyAlignment="1">
      <alignment horizontal="center"/>
    </xf>
    <xf numFmtId="166" fontId="0" fillId="0" borderId="0" xfId="0" applyNumberFormat="1"/>
    <xf numFmtId="0" fontId="8" fillId="0" borderId="0" xfId="0" applyFont="1" applyBorder="1" applyAlignment="1">
      <alignment wrapText="1"/>
    </xf>
    <xf numFmtId="0" fontId="0" fillId="0" borderId="50" xfId="0" applyBorder="1" applyAlignment="1">
      <alignment wrapText="1"/>
    </xf>
    <xf numFmtId="0" fontId="33" fillId="0" borderId="0" xfId="0" applyFont="1" applyFill="1" applyAlignment="1">
      <alignment wrapText="1"/>
    </xf>
    <xf numFmtId="0" fontId="0" fillId="19" borderId="0" xfId="0" applyFill="1" applyAlignment="1">
      <alignment wrapText="1"/>
    </xf>
    <xf numFmtId="0" fontId="4" fillId="19" borderId="0" xfId="0" applyFont="1" applyFill="1" applyAlignment="1">
      <alignment wrapText="1"/>
    </xf>
    <xf numFmtId="0" fontId="3" fillId="34" borderId="0" xfId="0" applyFont="1" applyFill="1" applyAlignment="1">
      <alignment wrapText="1"/>
    </xf>
    <xf numFmtId="0" fontId="3" fillId="32" borderId="0" xfId="0" applyFont="1" applyFill="1" applyAlignment="1">
      <alignment wrapText="1"/>
    </xf>
    <xf numFmtId="0" fontId="33" fillId="32" borderId="0" xfId="0" applyFont="1" applyFill="1" applyAlignment="1">
      <alignment wrapText="1"/>
    </xf>
    <xf numFmtId="0" fontId="4" fillId="32" borderId="0" xfId="0" applyFont="1" applyFill="1" applyAlignment="1">
      <alignment wrapText="1"/>
    </xf>
    <xf numFmtId="0" fontId="33" fillId="33" borderId="0" xfId="0" applyFont="1" applyFill="1" applyAlignment="1"/>
    <xf numFmtId="0" fontId="47" fillId="0" borderId="0" xfId="0" applyFont="1"/>
    <xf numFmtId="0" fontId="0" fillId="35" borderId="87" xfId="0" applyFill="1" applyBorder="1" applyAlignment="1">
      <alignment horizontal="center"/>
    </xf>
    <xf numFmtId="166" fontId="0" fillId="35" borderId="87" xfId="0" applyNumberFormat="1" applyFill="1" applyBorder="1"/>
    <xf numFmtId="0" fontId="1" fillId="0" borderId="0" xfId="0" applyFont="1" applyBorder="1" applyAlignment="1">
      <alignment horizontal="center"/>
    </xf>
    <xf numFmtId="0" fontId="8" fillId="0" borderId="51" xfId="0" applyFont="1" applyBorder="1" applyAlignment="1">
      <alignment wrapText="1"/>
    </xf>
    <xf numFmtId="0" fontId="8" fillId="0" borderId="32" xfId="0" applyFont="1" applyBorder="1" applyAlignment="1">
      <alignment wrapText="1"/>
    </xf>
    <xf numFmtId="0" fontId="1" fillId="0" borderId="51" xfId="0" applyFont="1" applyBorder="1" applyAlignment="1">
      <alignment wrapText="1"/>
    </xf>
    <xf numFmtId="0" fontId="1" fillId="0" borderId="51" xfId="0" applyFont="1" applyFill="1" applyBorder="1" applyAlignment="1">
      <alignment wrapText="1"/>
    </xf>
    <xf numFmtId="0" fontId="1" fillId="0" borderId="51" xfId="0" applyFont="1" applyBorder="1"/>
    <xf numFmtId="0" fontId="0" fillId="0" borderId="51" xfId="0" applyBorder="1"/>
    <xf numFmtId="0" fontId="3" fillId="30" borderId="9" xfId="0" applyFont="1" applyFill="1" applyBorder="1" applyAlignment="1">
      <alignment wrapText="1"/>
    </xf>
    <xf numFmtId="0" fontId="3" fillId="0" borderId="9" xfId="0" applyFont="1" applyBorder="1" applyAlignment="1">
      <alignment wrapText="1"/>
    </xf>
    <xf numFmtId="0" fontId="3" fillId="0" borderId="63" xfId="0" applyFont="1" applyBorder="1" applyAlignment="1">
      <alignment wrapText="1"/>
    </xf>
    <xf numFmtId="0" fontId="3" fillId="27" borderId="20" xfId="0" applyFont="1" applyFill="1" applyBorder="1" applyAlignment="1">
      <alignment wrapText="1"/>
    </xf>
    <xf numFmtId="0" fontId="3" fillId="30" borderId="20" xfId="0" applyFont="1" applyFill="1" applyBorder="1" applyAlignment="1">
      <alignment wrapText="1"/>
    </xf>
    <xf numFmtId="0" fontId="3" fillId="27" borderId="64" xfId="0" applyFont="1" applyFill="1" applyBorder="1" applyAlignment="1">
      <alignment wrapText="1"/>
    </xf>
    <xf numFmtId="0" fontId="3" fillId="30" borderId="64" xfId="0" applyFont="1" applyFill="1" applyBorder="1" applyAlignment="1">
      <alignment wrapText="1"/>
    </xf>
    <xf numFmtId="0" fontId="4" fillId="31" borderId="90" xfId="0" applyFont="1" applyFill="1" applyBorder="1" applyAlignment="1">
      <alignment wrapText="1"/>
    </xf>
    <xf numFmtId="0" fontId="4" fillId="0" borderId="64" xfId="0" applyFont="1" applyBorder="1" applyAlignment="1">
      <alignment wrapText="1"/>
    </xf>
    <xf numFmtId="0" fontId="3" fillId="0" borderId="90" xfId="0" applyFont="1" applyBorder="1" applyAlignment="1">
      <alignment wrapText="1"/>
    </xf>
    <xf numFmtId="0" fontId="3" fillId="0" borderId="90" xfId="0" applyFont="1" applyBorder="1"/>
    <xf numFmtId="0" fontId="3" fillId="0" borderId="90" xfId="0" applyFont="1" applyFill="1" applyBorder="1" applyAlignment="1">
      <alignment horizontal="center"/>
    </xf>
    <xf numFmtId="1" fontId="3" fillId="0" borderId="90" xfId="0" applyNumberFormat="1" applyFont="1" applyFill="1" applyBorder="1" applyAlignment="1">
      <alignment horizontal="left"/>
    </xf>
    <xf numFmtId="0" fontId="4" fillId="27" borderId="20" xfId="0" applyFont="1" applyFill="1" applyBorder="1" applyAlignment="1">
      <alignment wrapText="1"/>
    </xf>
    <xf numFmtId="0" fontId="1" fillId="0" borderId="0" xfId="0" applyFont="1" applyFill="1"/>
    <xf numFmtId="0" fontId="1" fillId="0" borderId="18" xfId="0" applyFont="1" applyFill="1" applyBorder="1" applyAlignment="1">
      <alignment horizontal="left"/>
    </xf>
    <xf numFmtId="0" fontId="0" fillId="0" borderId="0" xfId="0" applyBorder="1" applyAlignment="1">
      <alignment wrapText="1"/>
    </xf>
    <xf numFmtId="0" fontId="0" fillId="0" borderId="0" xfId="0" applyBorder="1" applyAlignment="1">
      <alignment horizontal="left" wrapText="1"/>
    </xf>
    <xf numFmtId="0" fontId="3" fillId="17" borderId="27" xfId="41" applyNumberFormat="1" applyFont="1" applyFill="1" applyBorder="1" applyAlignment="1">
      <alignment horizontal="center"/>
    </xf>
    <xf numFmtId="0" fontId="3" fillId="17" borderId="29" xfId="41" applyNumberFormat="1" applyFont="1" applyFill="1" applyBorder="1" applyAlignment="1">
      <alignment horizontal="center"/>
    </xf>
    <xf numFmtId="0" fontId="0" fillId="0" borderId="0" xfId="60" applyNumberFormat="1" applyFont="1"/>
    <xf numFmtId="0" fontId="0" fillId="0" borderId="0" xfId="0" applyAlignment="1">
      <alignment horizontal="left" wrapText="1"/>
    </xf>
    <xf numFmtId="49" fontId="3" fillId="0" borderId="0" xfId="0" applyNumberFormat="1" applyFont="1" applyAlignment="1">
      <alignment horizontal="left" wrapText="1"/>
    </xf>
    <xf numFmtId="49" fontId="3" fillId="0" borderId="0" xfId="0" applyNumberFormat="1" applyFont="1" applyFill="1" applyAlignment="1">
      <alignment horizontal="left" wrapText="1"/>
    </xf>
    <xf numFmtId="49" fontId="3" fillId="19" borderId="0" xfId="0" applyNumberFormat="1" applyFont="1" applyFill="1" applyAlignment="1">
      <alignment horizontal="left" wrapText="1"/>
    </xf>
    <xf numFmtId="49" fontId="32" fillId="33" borderId="0" xfId="0" applyNumberFormat="1" applyFont="1" applyFill="1" applyAlignment="1">
      <alignment horizontal="left" wrapText="1"/>
    </xf>
    <xf numFmtId="49" fontId="3" fillId="33" borderId="0" xfId="0" applyNumberFormat="1" applyFont="1" applyFill="1" applyAlignment="1">
      <alignment horizontal="left" wrapText="1"/>
    </xf>
    <xf numFmtId="49" fontId="3" fillId="0" borderId="0" xfId="0" quotePrefix="1" applyNumberFormat="1" applyFont="1" applyFill="1" applyAlignment="1">
      <alignment horizontal="left" wrapText="1"/>
    </xf>
    <xf numFmtId="49" fontId="3" fillId="19" borderId="0" xfId="0" quotePrefix="1" applyNumberFormat="1" applyFont="1" applyFill="1" applyAlignment="1">
      <alignment horizontal="left" wrapText="1"/>
    </xf>
    <xf numFmtId="49" fontId="32" fillId="0" borderId="0" xfId="0" applyNumberFormat="1" applyFont="1" applyFill="1" applyAlignment="1">
      <alignment horizontal="left" wrapText="1"/>
    </xf>
    <xf numFmtId="49" fontId="32" fillId="19" borderId="0" xfId="0" applyNumberFormat="1" applyFont="1" applyFill="1" applyAlignment="1">
      <alignment horizontal="left" wrapText="1"/>
    </xf>
    <xf numFmtId="0" fontId="3" fillId="0" borderId="0" xfId="0" applyFont="1" applyAlignment="1">
      <alignment horizontal="left" wrapText="1"/>
    </xf>
    <xf numFmtId="49" fontId="32" fillId="0" borderId="0" xfId="125" applyNumberFormat="1" applyFont="1" applyFill="1" applyAlignment="1">
      <alignment horizontal="left" wrapText="1"/>
    </xf>
    <xf numFmtId="49" fontId="3" fillId="34" borderId="0" xfId="0" applyNumberFormat="1" applyFont="1" applyFill="1" applyAlignment="1">
      <alignment horizontal="left" wrapText="1"/>
    </xf>
    <xf numFmtId="49" fontId="3" fillId="32" borderId="0" xfId="0" applyNumberFormat="1" applyFont="1" applyFill="1" applyAlignment="1">
      <alignment horizontal="left" wrapText="1"/>
    </xf>
    <xf numFmtId="49" fontId="32" fillId="32" borderId="0" xfId="0" applyNumberFormat="1" applyFont="1" applyFill="1" applyAlignment="1">
      <alignment horizontal="left" wrapText="1"/>
    </xf>
    <xf numFmtId="0" fontId="3" fillId="30" borderId="90" xfId="0" applyFont="1" applyFill="1" applyBorder="1" applyAlignment="1">
      <alignment wrapText="1"/>
    </xf>
    <xf numFmtId="0" fontId="3" fillId="19" borderId="0" xfId="0" applyFont="1" applyFill="1" applyAlignment="1">
      <alignment horizontal="left" wrapText="1"/>
    </xf>
    <xf numFmtId="0" fontId="3" fillId="33" borderId="0" xfId="0" applyFont="1" applyFill="1" applyAlignment="1">
      <alignment horizontal="left" wrapText="1"/>
    </xf>
    <xf numFmtId="0" fontId="35" fillId="0" borderId="0" xfId="0" applyFont="1" applyFill="1" applyAlignment="1">
      <alignment horizontal="left" wrapText="1"/>
    </xf>
    <xf numFmtId="0" fontId="38" fillId="19" borderId="0" xfId="0" applyFont="1" applyFill="1" applyAlignment="1">
      <alignment wrapText="1"/>
    </xf>
    <xf numFmtId="0" fontId="38" fillId="0" borderId="0" xfId="0" applyFont="1" applyAlignment="1">
      <alignment wrapText="1"/>
    </xf>
    <xf numFmtId="0" fontId="32" fillId="0" borderId="0" xfId="0" applyFont="1" applyFill="1" applyAlignment="1">
      <alignment horizontal="left" wrapText="1"/>
    </xf>
    <xf numFmtId="0" fontId="3" fillId="32" borderId="0" xfId="0" applyFont="1" applyFill="1" applyBorder="1" applyAlignment="1">
      <alignment wrapText="1"/>
    </xf>
    <xf numFmtId="0" fontId="3" fillId="0" borderId="0" xfId="0" applyFont="1" applyBorder="1" applyAlignment="1">
      <alignment horizontal="left" wrapText="1"/>
    </xf>
    <xf numFmtId="49" fontId="4" fillId="19" borderId="0" xfId="0" applyNumberFormat="1" applyFont="1" applyFill="1" applyBorder="1" applyAlignment="1">
      <alignment horizontal="left" wrapText="1"/>
    </xf>
    <xf numFmtId="49" fontId="4" fillId="0" borderId="0" xfId="0" applyNumberFormat="1" applyFont="1" applyFill="1" applyBorder="1" applyAlignment="1">
      <alignment horizontal="left" wrapText="1"/>
    </xf>
    <xf numFmtId="0" fontId="3" fillId="33" borderId="0" xfId="0" applyFont="1" applyFill="1" applyBorder="1" applyAlignment="1">
      <alignment horizontal="left" wrapText="1"/>
    </xf>
    <xf numFmtId="0" fontId="3" fillId="19" borderId="0" xfId="0" applyFont="1" applyFill="1" applyBorder="1" applyAlignment="1">
      <alignment horizontal="left" wrapText="1"/>
    </xf>
    <xf numFmtId="0" fontId="3" fillId="34" borderId="0" xfId="0" applyFont="1" applyFill="1" applyBorder="1" applyAlignment="1">
      <alignment horizontal="left" wrapText="1"/>
    </xf>
    <xf numFmtId="0" fontId="3" fillId="32" borderId="0" xfId="0" applyFont="1" applyFill="1" applyBorder="1" applyAlignment="1">
      <alignment horizontal="left" wrapText="1"/>
    </xf>
    <xf numFmtId="0" fontId="3" fillId="32" borderId="0" xfId="0" applyFont="1" applyFill="1" applyAlignment="1">
      <alignment horizontal="left" wrapText="1"/>
    </xf>
    <xf numFmtId="0" fontId="32" fillId="19" borderId="0" xfId="0" applyFont="1" applyFill="1" applyAlignment="1">
      <alignment horizontal="left" wrapText="1"/>
    </xf>
    <xf numFmtId="0" fontId="32" fillId="33" borderId="0" xfId="0" applyFont="1" applyFill="1" applyAlignment="1">
      <alignment horizontal="left" wrapText="1"/>
    </xf>
    <xf numFmtId="0" fontId="32" fillId="0" borderId="0" xfId="0" applyFont="1" applyFill="1" applyAlignment="1">
      <alignment wrapText="1"/>
    </xf>
    <xf numFmtId="0" fontId="3" fillId="34" borderId="0" xfId="0" applyFont="1" applyFill="1" applyBorder="1" applyAlignment="1">
      <alignment wrapText="1"/>
    </xf>
    <xf numFmtId="0" fontId="32" fillId="32" borderId="0" xfId="0" applyFont="1" applyFill="1" applyAlignment="1">
      <alignment horizontal="left" wrapText="1"/>
    </xf>
    <xf numFmtId="0" fontId="32" fillId="32" borderId="0" xfId="0" applyFont="1" applyFill="1" applyAlignment="1">
      <alignment wrapText="1"/>
    </xf>
    <xf numFmtId="0" fontId="3" fillId="34" borderId="0" xfId="0" applyFont="1" applyFill="1" applyAlignment="1">
      <alignment horizontal="left" wrapText="1"/>
    </xf>
    <xf numFmtId="49" fontId="4" fillId="32" borderId="0" xfId="0" applyNumberFormat="1" applyFont="1" applyFill="1" applyBorder="1" applyAlignment="1">
      <alignment horizontal="left" wrapText="1"/>
    </xf>
    <xf numFmtId="0" fontId="4" fillId="33" borderId="0" xfId="0" applyFont="1" applyFill="1" applyAlignment="1">
      <alignment wrapText="1"/>
    </xf>
    <xf numFmtId="0" fontId="8" fillId="36" borderId="83" xfId="0" applyFont="1" applyFill="1" applyBorder="1" applyAlignment="1">
      <alignment horizontal="center"/>
    </xf>
    <xf numFmtId="0" fontId="0" fillId="0" borderId="91" xfId="0" applyBorder="1"/>
    <xf numFmtId="0" fontId="0" fillId="35" borderId="91" xfId="0" applyFill="1" applyBorder="1"/>
    <xf numFmtId="0" fontId="1" fillId="0" borderId="91" xfId="0" applyFont="1" applyBorder="1"/>
    <xf numFmtId="2" fontId="0" fillId="35" borderId="91" xfId="0" applyNumberFormat="1" applyFill="1" applyBorder="1"/>
    <xf numFmtId="0" fontId="1" fillId="35" borderId="91" xfId="0" applyFont="1" applyFill="1" applyBorder="1"/>
    <xf numFmtId="0" fontId="1" fillId="0" borderId="33" xfId="0" applyFont="1" applyFill="1" applyBorder="1"/>
    <xf numFmtId="0" fontId="1" fillId="0" borderId="0" xfId="0" applyFont="1" applyBorder="1" applyAlignment="1">
      <alignment horizontal="left"/>
    </xf>
    <xf numFmtId="0" fontId="1" fillId="0" borderId="0" xfId="0" applyFont="1" applyFill="1" applyBorder="1"/>
    <xf numFmtId="0" fontId="8" fillId="36" borderId="0" xfId="0" applyFont="1" applyFill="1" applyAlignment="1">
      <alignment horizontal="center"/>
    </xf>
    <xf numFmtId="0" fontId="0" fillId="0" borderId="10" xfId="0" applyBorder="1"/>
    <xf numFmtId="0" fontId="0" fillId="0" borderId="96" xfId="0" applyBorder="1"/>
    <xf numFmtId="0" fontId="8" fillId="36" borderId="0" xfId="0" applyFont="1" applyFill="1"/>
    <xf numFmtId="0" fontId="1" fillId="0" borderId="50" xfId="0" applyFont="1" applyFill="1" applyBorder="1" applyAlignment="1">
      <alignment wrapText="1"/>
    </xf>
    <xf numFmtId="0" fontId="1" fillId="0" borderId="0" xfId="0" applyFont="1" applyBorder="1" applyAlignment="1">
      <alignment horizontal="left" wrapText="1"/>
    </xf>
    <xf numFmtId="0" fontId="1" fillId="0" borderId="0" xfId="0" applyFont="1" applyAlignment="1">
      <alignment horizontal="left"/>
    </xf>
    <xf numFmtId="0" fontId="0" fillId="0" borderId="0" xfId="0" applyAlignment="1">
      <alignment horizontal="left"/>
    </xf>
    <xf numFmtId="0" fontId="1" fillId="0" borderId="0" xfId="0" applyFont="1" applyAlignment="1">
      <alignment horizontal="left" wrapText="1"/>
    </xf>
    <xf numFmtId="0" fontId="0" fillId="0" borderId="0" xfId="0" applyAlignment="1">
      <alignment horizontal="left" wrapText="1"/>
    </xf>
    <xf numFmtId="0" fontId="0" fillId="0" borderId="0" xfId="0" applyBorder="1" applyAlignment="1">
      <alignment horizontal="left"/>
    </xf>
    <xf numFmtId="0" fontId="0" fillId="0" borderId="0" xfId="0" applyFill="1" applyBorder="1" applyAlignment="1">
      <alignment horizontal="center"/>
    </xf>
    <xf numFmtId="49" fontId="3" fillId="0" borderId="0" xfId="125" applyNumberFormat="1" applyFont="1" applyFill="1" applyAlignment="1">
      <alignment horizontal="left" wrapText="1"/>
    </xf>
    <xf numFmtId="49" fontId="32" fillId="37" borderId="0" xfId="0" applyNumberFormat="1" applyFont="1" applyFill="1" applyAlignment="1">
      <alignment horizontal="left" wrapText="1"/>
    </xf>
    <xf numFmtId="0" fontId="48" fillId="0" borderId="0" xfId="36" applyFont="1" applyAlignment="1" applyProtection="1">
      <alignment wrapText="1"/>
    </xf>
    <xf numFmtId="0" fontId="3" fillId="30" borderId="91" xfId="0" applyFont="1" applyFill="1" applyBorder="1" applyAlignment="1">
      <alignment wrapText="1"/>
    </xf>
    <xf numFmtId="0" fontId="3" fillId="0" borderId="91" xfId="0" applyFont="1" applyBorder="1" applyAlignment="1">
      <alignment wrapText="1"/>
    </xf>
    <xf numFmtId="0" fontId="3" fillId="0" borderId="91" xfId="0" applyFont="1" applyBorder="1"/>
    <xf numFmtId="1" fontId="3" fillId="0" borderId="91" xfId="0" applyNumberFormat="1" applyFont="1" applyFill="1" applyBorder="1" applyAlignment="1">
      <alignment horizontal="left" wrapText="1"/>
    </xf>
    <xf numFmtId="0" fontId="3" fillId="30" borderId="92" xfId="0" applyFont="1" applyFill="1" applyBorder="1" applyAlignment="1">
      <alignment wrapText="1"/>
    </xf>
    <xf numFmtId="0" fontId="3" fillId="0" borderId="91" xfId="0" applyFont="1" applyFill="1" applyBorder="1" applyAlignment="1">
      <alignment horizontal="center"/>
    </xf>
    <xf numFmtId="0" fontId="3" fillId="0" borderId="91" xfId="0" applyFont="1" applyFill="1" applyBorder="1" applyAlignment="1">
      <alignment horizontal="center" wrapText="1"/>
    </xf>
    <xf numFmtId="0" fontId="39" fillId="0" borderId="91" xfId="0" applyFont="1" applyFill="1" applyBorder="1" applyAlignment="1">
      <alignment horizontal="center"/>
    </xf>
    <xf numFmtId="0" fontId="38" fillId="0" borderId="91" xfId="0" applyFont="1" applyBorder="1" applyAlignment="1">
      <alignment wrapText="1"/>
    </xf>
    <xf numFmtId="0" fontId="3" fillId="0" borderId="91" xfId="0" applyFont="1" applyFill="1" applyBorder="1"/>
    <xf numFmtId="0" fontId="3" fillId="0" borderId="34" xfId="0" applyFont="1" applyBorder="1"/>
    <xf numFmtId="0" fontId="1" fillId="30" borderId="0" xfId="0" applyFont="1" applyFill="1"/>
    <xf numFmtId="0" fontId="3" fillId="30" borderId="0" xfId="0" applyFont="1" applyFill="1" applyAlignment="1">
      <alignment horizontal="center"/>
    </xf>
    <xf numFmtId="0" fontId="3" fillId="30" borderId="0" xfId="0" applyFont="1" applyFill="1" applyAlignment="1">
      <alignment horizontal="center" wrapText="1"/>
    </xf>
    <xf numFmtId="0" fontId="4" fillId="30" borderId="0" xfId="0" applyFont="1" applyFill="1" applyAlignment="1">
      <alignment horizontal="center" wrapText="1"/>
    </xf>
    <xf numFmtId="0" fontId="3" fillId="30" borderId="0" xfId="0" applyFont="1" applyFill="1" applyAlignment="1"/>
    <xf numFmtId="0" fontId="35" fillId="30" borderId="0" xfId="0" applyFont="1" applyFill="1" applyAlignment="1">
      <alignment horizontal="center"/>
    </xf>
    <xf numFmtId="0" fontId="35" fillId="30" borderId="0" xfId="0" applyFont="1" applyFill="1" applyBorder="1" applyAlignment="1">
      <alignment horizontal="center"/>
    </xf>
    <xf numFmtId="0" fontId="35" fillId="30" borderId="0" xfId="0" applyFont="1" applyFill="1" applyBorder="1" applyAlignment="1">
      <alignment horizontal="center" wrapText="1"/>
    </xf>
    <xf numFmtId="0" fontId="3" fillId="30" borderId="0" xfId="0" applyFont="1" applyFill="1" applyBorder="1" applyAlignment="1"/>
    <xf numFmtId="0" fontId="3" fillId="30" borderId="0" xfId="0" applyFont="1" applyFill="1" applyAlignment="1">
      <alignment horizontal="left"/>
    </xf>
    <xf numFmtId="0" fontId="1" fillId="30" borderId="18" xfId="0" applyFont="1" applyFill="1" applyBorder="1" applyAlignment="1">
      <alignment horizontal="left"/>
    </xf>
    <xf numFmtId="0" fontId="1" fillId="30" borderId="0" xfId="0" applyFont="1" applyFill="1" applyBorder="1" applyAlignment="1">
      <alignment horizontal="center"/>
    </xf>
    <xf numFmtId="0" fontId="1" fillId="30" borderId="0" xfId="0" applyFont="1" applyFill="1" applyBorder="1" applyAlignment="1">
      <alignment horizontal="center" wrapText="1"/>
    </xf>
    <xf numFmtId="0" fontId="1" fillId="30" borderId="18" xfId="0" applyFont="1" applyFill="1" applyBorder="1" applyAlignment="1">
      <alignment horizontal="center" wrapText="1"/>
    </xf>
    <xf numFmtId="0" fontId="1" fillId="30" borderId="17" xfId="0" applyFont="1" applyFill="1" applyBorder="1" applyAlignment="1">
      <alignment horizontal="center" wrapText="1"/>
    </xf>
    <xf numFmtId="0" fontId="1" fillId="30" borderId="0" xfId="0" applyFont="1" applyFill="1" applyAlignment="1">
      <alignment wrapText="1"/>
    </xf>
    <xf numFmtId="0" fontId="1" fillId="30" borderId="0" xfId="0" applyFont="1" applyFill="1" applyBorder="1" applyAlignment="1">
      <alignment wrapText="1"/>
    </xf>
    <xf numFmtId="0" fontId="3" fillId="30" borderId="82" xfId="0" applyFont="1" applyFill="1" applyBorder="1" applyAlignment="1"/>
    <xf numFmtId="0" fontId="33" fillId="30" borderId="0" xfId="0" applyFont="1" applyFill="1" applyAlignment="1"/>
    <xf numFmtId="49" fontId="33" fillId="0" borderId="0" xfId="0" applyNumberFormat="1" applyFont="1" applyFill="1" applyAlignment="1">
      <alignment horizontal="left" wrapText="1"/>
    </xf>
    <xf numFmtId="0" fontId="33" fillId="30" borderId="0" xfId="0" applyFont="1" applyFill="1" applyAlignment="1">
      <alignment horizontal="center"/>
    </xf>
    <xf numFmtId="0" fontId="44" fillId="0" borderId="0" xfId="0" applyFont="1" applyFill="1" applyAlignment="1"/>
    <xf numFmtId="0" fontId="33" fillId="33" borderId="0" xfId="0" applyFont="1" applyFill="1" applyAlignment="1">
      <alignment horizontal="center"/>
    </xf>
    <xf numFmtId="0" fontId="33" fillId="30" borderId="20" xfId="0" applyFont="1" applyFill="1" applyBorder="1" applyAlignment="1">
      <alignment horizontal="left" wrapText="1"/>
    </xf>
    <xf numFmtId="0" fontId="33" fillId="0" borderId="91" xfId="0" applyFont="1" applyBorder="1" applyAlignment="1">
      <alignment wrapText="1"/>
    </xf>
    <xf numFmtId="0" fontId="33" fillId="0" borderId="91" xfId="0" applyFont="1" applyBorder="1"/>
    <xf numFmtId="1" fontId="33" fillId="0" borderId="91" xfId="0" applyNumberFormat="1" applyFont="1" applyFill="1" applyBorder="1" applyAlignment="1">
      <alignment horizontal="left" wrapText="1"/>
    </xf>
    <xf numFmtId="0" fontId="33" fillId="0" borderId="91" xfId="0" applyFont="1" applyFill="1" applyBorder="1" applyAlignment="1">
      <alignment wrapText="1"/>
    </xf>
    <xf numFmtId="0" fontId="33" fillId="30" borderId="91" xfId="0" applyFont="1" applyFill="1" applyBorder="1" applyAlignment="1">
      <alignment wrapText="1"/>
    </xf>
    <xf numFmtId="0" fontId="33" fillId="0" borderId="0" xfId="0" applyFont="1" applyFill="1" applyAlignment="1">
      <alignment horizontal="left" wrapText="1"/>
    </xf>
    <xf numFmtId="0" fontId="33" fillId="0" borderId="0" xfId="0" applyNumberFormat="1" applyFont="1" applyFill="1" applyAlignment="1"/>
    <xf numFmtId="0" fontId="33" fillId="30" borderId="92" xfId="0" applyFont="1" applyFill="1" applyBorder="1" applyAlignment="1">
      <alignment wrapText="1"/>
    </xf>
    <xf numFmtId="0" fontId="33" fillId="30" borderId="20" xfId="0" applyFont="1" applyFill="1" applyBorder="1" applyAlignment="1">
      <alignment wrapText="1"/>
    </xf>
    <xf numFmtId="0" fontId="3" fillId="33" borderId="64" xfId="0" applyFont="1" applyFill="1" applyBorder="1" applyAlignment="1">
      <alignment wrapText="1"/>
    </xf>
    <xf numFmtId="0" fontId="3" fillId="33" borderId="9" xfId="0" applyFont="1" applyFill="1" applyBorder="1"/>
    <xf numFmtId="0" fontId="3" fillId="33" borderId="91" xfId="0" applyFont="1" applyFill="1" applyBorder="1" applyAlignment="1">
      <alignment wrapText="1"/>
    </xf>
    <xf numFmtId="0" fontId="3" fillId="33" borderId="91" xfId="0" applyFont="1" applyFill="1" applyBorder="1"/>
    <xf numFmtId="0" fontId="36" fillId="27" borderId="20" xfId="0" applyFont="1" applyFill="1" applyBorder="1" applyAlignment="1">
      <alignment wrapText="1"/>
    </xf>
    <xf numFmtId="0" fontId="33" fillId="27" borderId="20" xfId="0" applyFont="1" applyFill="1" applyBorder="1" applyAlignment="1">
      <alignment wrapText="1"/>
    </xf>
    <xf numFmtId="0" fontId="3" fillId="33" borderId="65" xfId="0" applyFont="1" applyFill="1" applyBorder="1"/>
    <xf numFmtId="0" fontId="43" fillId="0" borderId="0" xfId="0" applyFont="1" applyFill="1"/>
    <xf numFmtId="0" fontId="36" fillId="0" borderId="0" xfId="0" applyFont="1" applyFill="1" applyAlignment="1">
      <alignment horizontal="center" wrapText="1"/>
    </xf>
    <xf numFmtId="0" fontId="33" fillId="0" borderId="0" xfId="0" applyFont="1" applyFill="1" applyBorder="1" applyAlignment="1">
      <alignment horizontal="center"/>
    </xf>
    <xf numFmtId="0" fontId="33" fillId="0" borderId="0" xfId="0" applyFont="1" applyFill="1" applyBorder="1" applyAlignment="1">
      <alignment horizontal="center" wrapText="1"/>
    </xf>
    <xf numFmtId="0" fontId="33" fillId="0" borderId="0" xfId="0" applyFont="1" applyFill="1" applyBorder="1" applyAlignment="1"/>
    <xf numFmtId="0" fontId="33" fillId="0" borderId="0" xfId="0" applyFont="1" applyFill="1" applyAlignment="1">
      <alignment horizontal="left"/>
    </xf>
    <xf numFmtId="0" fontId="43" fillId="0" borderId="18" xfId="0" applyFont="1" applyFill="1" applyBorder="1" applyAlignment="1">
      <alignment horizontal="left"/>
    </xf>
    <xf numFmtId="0" fontId="43" fillId="0" borderId="0" xfId="0" applyFont="1" applyFill="1" applyBorder="1" applyAlignment="1">
      <alignment horizontal="center"/>
    </xf>
    <xf numFmtId="0" fontId="43" fillId="0" borderId="0" xfId="0" applyFont="1" applyFill="1" applyBorder="1" applyAlignment="1">
      <alignment horizontal="center" wrapText="1"/>
    </xf>
    <xf numFmtId="0" fontId="43" fillId="0" borderId="18" xfId="0" applyFont="1" applyFill="1" applyBorder="1" applyAlignment="1">
      <alignment horizontal="center" wrapText="1"/>
    </xf>
    <xf numFmtId="0" fontId="43" fillId="0" borderId="17" xfId="0" applyFont="1" applyFill="1" applyBorder="1" applyAlignment="1">
      <alignment horizontal="center" wrapText="1"/>
    </xf>
    <xf numFmtId="0" fontId="43" fillId="0" borderId="0" xfId="0" applyFont="1" applyFill="1" applyAlignment="1">
      <alignment wrapText="1"/>
    </xf>
    <xf numFmtId="0" fontId="43" fillId="0" borderId="0" xfId="0" applyFont="1" applyFill="1" applyBorder="1" applyAlignment="1">
      <alignment wrapText="1"/>
    </xf>
    <xf numFmtId="0" fontId="33" fillId="0" borderId="82" xfId="0" applyFont="1" applyFill="1" applyBorder="1" applyAlignment="1"/>
    <xf numFmtId="0" fontId="43" fillId="0" borderId="0" xfId="0" applyFont="1" applyFill="1" applyAlignment="1"/>
    <xf numFmtId="0" fontId="33" fillId="0" borderId="0" xfId="0" applyFont="1" applyFill="1" applyBorder="1" applyAlignment="1">
      <alignment horizontal="left" wrapText="1"/>
    </xf>
    <xf numFmtId="0" fontId="33" fillId="0" borderId="0" xfId="0" applyFont="1" applyAlignment="1">
      <alignment horizontal="left"/>
    </xf>
    <xf numFmtId="0" fontId="43" fillId="0" borderId="18" xfId="0" applyFont="1" applyBorder="1" applyAlignment="1">
      <alignment horizontal="left"/>
    </xf>
    <xf numFmtId="0" fontId="43" fillId="0" borderId="0" xfId="0" applyFont="1" applyBorder="1" applyAlignment="1">
      <alignment horizontal="center" wrapText="1"/>
    </xf>
    <xf numFmtId="0" fontId="33" fillId="0" borderId="82" xfId="0" applyFont="1" applyBorder="1" applyAlignment="1"/>
    <xf numFmtId="0" fontId="33" fillId="0" borderId="0" xfId="0" applyFont="1" applyAlignment="1"/>
    <xf numFmtId="0" fontId="43" fillId="0" borderId="0" xfId="0" applyFont="1"/>
    <xf numFmtId="49" fontId="33" fillId="33" borderId="0" xfId="0" applyNumberFormat="1" applyFont="1" applyFill="1" applyAlignment="1">
      <alignment horizontal="left" wrapText="1"/>
    </xf>
    <xf numFmtId="0" fontId="43" fillId="33" borderId="0" xfId="0" applyFont="1" applyFill="1"/>
    <xf numFmtId="0" fontId="6" fillId="33" borderId="0" xfId="36" applyFill="1" applyAlignment="1" applyProtection="1"/>
    <xf numFmtId="0" fontId="3" fillId="0" borderId="20" xfId="0" applyFont="1" applyBorder="1" applyAlignment="1">
      <alignment wrapText="1"/>
    </xf>
    <xf numFmtId="0" fontId="3" fillId="0" borderId="91" xfId="0" applyFont="1" applyBorder="1" applyAlignment="1">
      <alignment vertical="center" wrapText="1"/>
    </xf>
    <xf numFmtId="0" fontId="3" fillId="0" borderId="91" xfId="0" applyFont="1" applyBorder="1" applyAlignment="1">
      <alignment horizontal="left" vertical="center" wrapText="1"/>
    </xf>
    <xf numFmtId="0" fontId="4" fillId="0" borderId="91" xfId="0" applyFont="1" applyBorder="1" applyAlignment="1">
      <alignment horizontal="center" wrapText="1"/>
    </xf>
    <xf numFmtId="0" fontId="3" fillId="0" borderId="91" xfId="0" applyFont="1" applyFill="1" applyBorder="1" applyAlignment="1">
      <alignment wrapText="1"/>
    </xf>
    <xf numFmtId="16" fontId="33" fillId="0" borderId="0" xfId="0" applyNumberFormat="1" applyFont="1" applyFill="1" applyAlignment="1"/>
    <xf numFmtId="0" fontId="3" fillId="0" borderId="0" xfId="0" applyNumberFormat="1" applyFont="1" applyFill="1" applyAlignment="1">
      <alignment horizontal="left" wrapText="1"/>
    </xf>
    <xf numFmtId="0" fontId="5" fillId="38" borderId="0" xfId="0" applyFont="1" applyFill="1" applyAlignment="1"/>
    <xf numFmtId="0" fontId="1" fillId="38" borderId="0" xfId="0" applyFont="1" applyFill="1"/>
    <xf numFmtId="49" fontId="3" fillId="0" borderId="0" xfId="0" applyNumberFormat="1" applyFont="1" applyFill="1" applyAlignment="1"/>
    <xf numFmtId="49" fontId="9" fillId="0" borderId="0" xfId="0" applyNumberFormat="1" applyFont="1" applyFill="1" applyAlignment="1"/>
    <xf numFmtId="49" fontId="3" fillId="19" borderId="0" xfId="0" applyNumberFormat="1" applyFont="1" applyFill="1" applyAlignment="1"/>
    <xf numFmtId="49" fontId="43" fillId="0" borderId="0" xfId="0" applyNumberFormat="1" applyFont="1" applyAlignment="1"/>
    <xf numFmtId="49" fontId="33" fillId="0" borderId="0" xfId="0" applyNumberFormat="1" applyFont="1" applyFill="1" applyAlignment="1"/>
    <xf numFmtId="49" fontId="3" fillId="0" borderId="0" xfId="0" applyNumberFormat="1" applyFont="1" applyAlignment="1"/>
    <xf numFmtId="16" fontId="32" fillId="0" borderId="0" xfId="0" applyNumberFormat="1" applyFont="1" applyFill="1" applyAlignment="1">
      <alignment horizontal="left" wrapText="1"/>
    </xf>
    <xf numFmtId="16" fontId="32" fillId="33" borderId="0" xfId="0" applyNumberFormat="1" applyFont="1" applyFill="1" applyAlignment="1">
      <alignment horizontal="left" wrapText="1"/>
    </xf>
    <xf numFmtId="0" fontId="0" fillId="0" borderId="0" xfId="0" applyAlignment="1">
      <alignment horizontal="left" wrapText="1"/>
    </xf>
    <xf numFmtId="49" fontId="1" fillId="0" borderId="0" xfId="0" applyNumberFormat="1" applyFont="1" applyFill="1"/>
    <xf numFmtId="49" fontId="1" fillId="0" borderId="0" xfId="0" applyNumberFormat="1" applyFont="1"/>
    <xf numFmtId="49" fontId="32" fillId="0" borderId="0" xfId="0" applyNumberFormat="1" applyFont="1" applyFill="1" applyBorder="1" applyAlignment="1">
      <alignment horizontal="left" wrapText="1"/>
    </xf>
    <xf numFmtId="0" fontId="35" fillId="0" borderId="0" xfId="0" applyFont="1" applyFill="1" applyBorder="1" applyAlignment="1">
      <alignment horizontal="left" wrapText="1"/>
    </xf>
    <xf numFmtId="0" fontId="3" fillId="0" borderId="20" xfId="0" applyFont="1" applyBorder="1" applyAlignment="1">
      <alignment wrapText="1"/>
    </xf>
    <xf numFmtId="0" fontId="3" fillId="0" borderId="20" xfId="0" applyFont="1" applyBorder="1" applyAlignment="1">
      <alignment wrapText="1"/>
    </xf>
    <xf numFmtId="0" fontId="3" fillId="0" borderId="92" xfId="0" applyFont="1" applyBorder="1" applyAlignment="1">
      <alignment wrapText="1"/>
    </xf>
    <xf numFmtId="2" fontId="3" fillId="0" borderId="0" xfId="0" applyNumberFormat="1" applyFont="1" applyFill="1" applyAlignment="1"/>
    <xf numFmtId="0" fontId="3" fillId="0" borderId="0" xfId="0" applyFont="1"/>
    <xf numFmtId="0" fontId="4" fillId="0" borderId="11" xfId="0" applyFont="1" applyFill="1" applyBorder="1" applyAlignment="1">
      <alignment horizontal="center" wrapText="1"/>
    </xf>
    <xf numFmtId="0" fontId="4" fillId="0" borderId="34" xfId="0" applyFont="1" applyFill="1" applyBorder="1" applyAlignment="1">
      <alignment horizontal="center" wrapText="1"/>
    </xf>
    <xf numFmtId="0" fontId="4" fillId="0" borderId="21" xfId="0" applyFont="1" applyFill="1" applyBorder="1" applyAlignment="1">
      <alignment horizontal="center" wrapText="1"/>
    </xf>
    <xf numFmtId="0" fontId="0" fillId="0" borderId="10" xfId="0" applyBorder="1" applyAlignment="1">
      <alignment horizontal="center"/>
    </xf>
    <xf numFmtId="0" fontId="1" fillId="0" borderId="0" xfId="0" applyFont="1" applyAlignment="1">
      <alignment horizontal="right"/>
    </xf>
    <xf numFmtId="0" fontId="0" fillId="0" borderId="0" xfId="0" applyAlignment="1">
      <alignment horizontal="right"/>
    </xf>
    <xf numFmtId="0" fontId="4" fillId="29" borderId="53" xfId="41" applyFont="1" applyFill="1" applyBorder="1" applyAlignment="1">
      <alignment horizontal="center"/>
    </xf>
    <xf numFmtId="0" fontId="4" fillId="29" borderId="54" xfId="41" applyFont="1" applyFill="1" applyBorder="1" applyAlignment="1">
      <alignment horizontal="center"/>
    </xf>
    <xf numFmtId="0" fontId="4" fillId="29" borderId="40" xfId="41" applyFont="1" applyFill="1" applyBorder="1" applyAlignment="1">
      <alignment horizontal="center"/>
    </xf>
    <xf numFmtId="0" fontId="4" fillId="17" borderId="27" xfId="41" applyFont="1" applyFill="1" applyBorder="1" applyAlignment="1">
      <alignment horizontal="center" wrapText="1"/>
    </xf>
    <xf numFmtId="0" fontId="4" fillId="17" borderId="68" xfId="41" applyFont="1" applyFill="1" applyBorder="1" applyAlignment="1">
      <alignment horizontal="center" wrapText="1"/>
    </xf>
    <xf numFmtId="0" fontId="4" fillId="17" borderId="29" xfId="41" applyFont="1" applyFill="1" applyBorder="1" applyAlignment="1">
      <alignment horizontal="center" wrapText="1"/>
    </xf>
    <xf numFmtId="0" fontId="4" fillId="17" borderId="19" xfId="41" applyFont="1" applyFill="1" applyBorder="1" applyAlignment="1">
      <alignment horizontal="center" wrapText="1"/>
    </xf>
    <xf numFmtId="0" fontId="4" fillId="17" borderId="48" xfId="41" applyFont="1" applyFill="1" applyBorder="1" applyAlignment="1">
      <alignment horizontal="center" wrapText="1"/>
    </xf>
    <xf numFmtId="0" fontId="4" fillId="17" borderId="69" xfId="41" applyFont="1" applyFill="1" applyBorder="1" applyAlignment="1">
      <alignment horizontal="center" wrapText="1"/>
    </xf>
    <xf numFmtId="0" fontId="4" fillId="25" borderId="42" xfId="41" applyFont="1" applyFill="1" applyBorder="1" applyAlignment="1">
      <alignment horizontal="center"/>
    </xf>
    <xf numFmtId="0" fontId="4" fillId="25" borderId="47" xfId="41" applyFont="1" applyFill="1" applyBorder="1" applyAlignment="1">
      <alignment horizontal="center"/>
    </xf>
    <xf numFmtId="0" fontId="4" fillId="25" borderId="43" xfId="41" applyFont="1" applyFill="1" applyBorder="1" applyAlignment="1">
      <alignment horizontal="center"/>
    </xf>
    <xf numFmtId="0" fontId="4" fillId="17" borderId="60" xfId="41" applyFont="1" applyFill="1" applyBorder="1" applyAlignment="1">
      <alignment horizontal="center" wrapText="1"/>
    </xf>
    <xf numFmtId="0" fontId="4" fillId="17" borderId="71" xfId="41" applyFont="1" applyFill="1" applyBorder="1" applyAlignment="1">
      <alignment horizontal="center" wrapText="1"/>
    </xf>
    <xf numFmtId="0" fontId="4" fillId="26" borderId="42" xfId="41" applyFont="1" applyFill="1" applyBorder="1" applyAlignment="1">
      <alignment horizontal="center"/>
    </xf>
    <xf numFmtId="0" fontId="4" fillId="26" borderId="47" xfId="41" applyFont="1" applyFill="1" applyBorder="1" applyAlignment="1">
      <alignment horizontal="center"/>
    </xf>
    <xf numFmtId="0" fontId="4" fillId="26" borderId="43" xfId="41" applyFont="1" applyFill="1" applyBorder="1" applyAlignment="1">
      <alignment horizontal="center"/>
    </xf>
    <xf numFmtId="165" fontId="3" fillId="0" borderId="57" xfId="58" applyNumberFormat="1" applyFont="1" applyFill="1" applyBorder="1" applyAlignment="1">
      <alignment horizontal="center"/>
    </xf>
    <xf numFmtId="165" fontId="3" fillId="0" borderId="22" xfId="58" applyNumberFormat="1" applyFont="1" applyFill="1" applyBorder="1" applyAlignment="1">
      <alignment horizontal="center"/>
    </xf>
    <xf numFmtId="0" fontId="4" fillId="0" borderId="55" xfId="41" applyFont="1" applyFill="1" applyBorder="1" applyAlignment="1">
      <alignment horizontal="center"/>
    </xf>
    <xf numFmtId="0" fontId="4" fillId="0" borderId="56" xfId="41" applyFont="1" applyFill="1" applyBorder="1" applyAlignment="1">
      <alignment horizontal="center"/>
    </xf>
    <xf numFmtId="0" fontId="4" fillId="27" borderId="42" xfId="41" applyFont="1" applyFill="1" applyBorder="1" applyAlignment="1">
      <alignment horizontal="left"/>
    </xf>
    <xf numFmtId="0" fontId="4" fillId="27" borderId="47" xfId="41" applyFont="1" applyFill="1" applyBorder="1" applyAlignment="1">
      <alignment horizontal="left"/>
    </xf>
    <xf numFmtId="0" fontId="4" fillId="27" borderId="50" xfId="41" applyFont="1" applyFill="1" applyBorder="1" applyAlignment="1">
      <alignment horizontal="left"/>
    </xf>
    <xf numFmtId="0" fontId="4" fillId="27" borderId="0" xfId="41" applyFont="1" applyFill="1" applyBorder="1" applyAlignment="1">
      <alignment horizontal="left"/>
    </xf>
    <xf numFmtId="0" fontId="4" fillId="27" borderId="53" xfId="41" applyFont="1" applyFill="1" applyBorder="1" applyAlignment="1">
      <alignment horizontal="center" wrapText="1"/>
    </xf>
    <xf numFmtId="0" fontId="4" fillId="27" borderId="40" xfId="41" applyFont="1" applyFill="1" applyBorder="1" applyAlignment="1">
      <alignment horizontal="center" wrapText="1"/>
    </xf>
    <xf numFmtId="0" fontId="4" fillId="23" borderId="42" xfId="41" applyFont="1" applyFill="1" applyBorder="1" applyAlignment="1">
      <alignment horizontal="center"/>
    </xf>
    <xf numFmtId="0" fontId="4" fillId="23" borderId="47" xfId="41" applyFont="1" applyFill="1" applyBorder="1" applyAlignment="1">
      <alignment horizontal="center"/>
    </xf>
    <xf numFmtId="0" fontId="4" fillId="23" borderId="43" xfId="41" applyFont="1" applyFill="1" applyBorder="1" applyAlignment="1">
      <alignment horizontal="center"/>
    </xf>
    <xf numFmtId="0" fontId="4" fillId="24" borderId="53" xfId="41" applyFont="1" applyFill="1" applyBorder="1" applyAlignment="1">
      <alignment horizontal="center"/>
    </xf>
    <xf numFmtId="0" fontId="4" fillId="24" borderId="54" xfId="41" applyFont="1" applyFill="1" applyBorder="1" applyAlignment="1">
      <alignment horizontal="center"/>
    </xf>
    <xf numFmtId="0" fontId="4" fillId="24" borderId="40" xfId="41" applyFont="1" applyFill="1" applyBorder="1" applyAlignment="1">
      <alignment horizontal="center"/>
    </xf>
    <xf numFmtId="0" fontId="4" fillId="17" borderId="58" xfId="41" applyFont="1" applyFill="1" applyBorder="1" applyAlignment="1">
      <alignment horizontal="center" wrapText="1"/>
    </xf>
    <xf numFmtId="0" fontId="4" fillId="17" borderId="18" xfId="41" applyFont="1" applyFill="1" applyBorder="1" applyAlignment="1">
      <alignment horizontal="center" wrapText="1"/>
    </xf>
    <xf numFmtId="165" fontId="3" fillId="0" borderId="27" xfId="58" applyNumberFormat="1" applyFont="1" applyFill="1" applyBorder="1" applyAlignment="1">
      <alignment horizontal="center"/>
    </xf>
    <xf numFmtId="165" fontId="3" fillId="0" borderId="48" xfId="58" applyNumberFormat="1" applyFont="1" applyFill="1" applyBorder="1" applyAlignment="1">
      <alignment horizontal="center"/>
    </xf>
    <xf numFmtId="0" fontId="3" fillId="0" borderId="66" xfId="41" applyFont="1" applyFill="1" applyBorder="1" applyAlignment="1">
      <alignment horizontal="center"/>
    </xf>
    <xf numFmtId="0" fontId="3" fillId="0" borderId="67" xfId="41" applyFont="1" applyFill="1" applyBorder="1" applyAlignment="1">
      <alignment horizontal="center"/>
    </xf>
    <xf numFmtId="0" fontId="4" fillId="27" borderId="55" xfId="41" applyFont="1" applyFill="1" applyBorder="1" applyAlignment="1">
      <alignment horizontal="center" wrapText="1"/>
    </xf>
    <xf numFmtId="0" fontId="4" fillId="27" borderId="56" xfId="41" applyFont="1" applyFill="1" applyBorder="1" applyAlignment="1">
      <alignment horizontal="center" wrapText="1"/>
    </xf>
    <xf numFmtId="0" fontId="4" fillId="27" borderId="47" xfId="41" applyFont="1" applyFill="1" applyBorder="1" applyAlignment="1">
      <alignment horizontal="center" wrapText="1"/>
    </xf>
    <xf numFmtId="0" fontId="4" fillId="27" borderId="0" xfId="41" applyFont="1" applyFill="1" applyBorder="1" applyAlignment="1">
      <alignment horizontal="center" wrapText="1"/>
    </xf>
    <xf numFmtId="0" fontId="4" fillId="27" borderId="42" xfId="41" applyFont="1" applyFill="1" applyBorder="1" applyAlignment="1">
      <alignment horizontal="center" wrapText="1"/>
    </xf>
    <xf numFmtId="0" fontId="4" fillId="27" borderId="43" xfId="41" applyFont="1" applyFill="1" applyBorder="1" applyAlignment="1">
      <alignment horizontal="center" wrapText="1"/>
    </xf>
    <xf numFmtId="0" fontId="4" fillId="27" borderId="50" xfId="41" applyFont="1" applyFill="1" applyBorder="1" applyAlignment="1">
      <alignment horizontal="center" wrapText="1"/>
    </xf>
    <xf numFmtId="0" fontId="4" fillId="27" borderId="51" xfId="41" applyFont="1" applyFill="1" applyBorder="1" applyAlignment="1">
      <alignment horizontal="center" wrapText="1"/>
    </xf>
    <xf numFmtId="0" fontId="4" fillId="27" borderId="54" xfId="41" applyFont="1" applyFill="1" applyBorder="1" applyAlignment="1">
      <alignment horizontal="center" wrapText="1"/>
    </xf>
    <xf numFmtId="0" fontId="3" fillId="0" borderId="27" xfId="41" applyFont="1" applyFill="1" applyBorder="1" applyAlignment="1">
      <alignment horizontal="center"/>
    </xf>
    <xf numFmtId="0" fontId="3" fillId="0" borderId="48" xfId="41" applyFont="1" applyFill="1" applyBorder="1" applyAlignment="1">
      <alignment horizontal="center"/>
    </xf>
    <xf numFmtId="0" fontId="3" fillId="0" borderId="68" xfId="41" applyFont="1" applyFill="1" applyBorder="1" applyAlignment="1">
      <alignment horizontal="center"/>
    </xf>
    <xf numFmtId="0" fontId="3" fillId="0" borderId="69" xfId="41" applyFont="1" applyFill="1" applyBorder="1" applyAlignment="1">
      <alignment horizontal="center"/>
    </xf>
    <xf numFmtId="3" fontId="34" fillId="28" borderId="30" xfId="41" applyNumberFormat="1" applyFont="1" applyFill="1" applyBorder="1" applyAlignment="1">
      <alignment horizontal="center"/>
    </xf>
    <xf numFmtId="3" fontId="34" fillId="28" borderId="32" xfId="41" applyNumberFormat="1" applyFont="1" applyFill="1" applyBorder="1" applyAlignment="1">
      <alignment horizontal="center"/>
    </xf>
    <xf numFmtId="165" fontId="34" fillId="28" borderId="30" xfId="58" applyNumberFormat="1" applyFont="1" applyFill="1" applyBorder="1" applyAlignment="1">
      <alignment horizontal="center"/>
    </xf>
    <xf numFmtId="165" fontId="34" fillId="28" borderId="32" xfId="58" applyNumberFormat="1" applyFont="1" applyFill="1" applyBorder="1" applyAlignment="1">
      <alignment horizontal="center"/>
    </xf>
    <xf numFmtId="0" fontId="40" fillId="28" borderId="30" xfId="41" applyFont="1" applyFill="1" applyBorder="1" applyAlignment="1">
      <alignment horizontal="left" indent="2"/>
    </xf>
    <xf numFmtId="0" fontId="40" fillId="28" borderId="31" xfId="41" applyFont="1" applyFill="1" applyBorder="1" applyAlignment="1">
      <alignment horizontal="left" indent="2"/>
    </xf>
    <xf numFmtId="0" fontId="4" fillId="27" borderId="43" xfId="41" applyFont="1" applyFill="1" applyBorder="1" applyAlignment="1">
      <alignment horizontal="left"/>
    </xf>
    <xf numFmtId="0" fontId="4" fillId="27" borderId="51" xfId="41" applyFont="1" applyFill="1" applyBorder="1" applyAlignment="1">
      <alignment horizontal="left"/>
    </xf>
    <xf numFmtId="0" fontId="4" fillId="27" borderId="30" xfId="41" applyFont="1" applyFill="1" applyBorder="1" applyAlignment="1">
      <alignment horizontal="left"/>
    </xf>
    <xf numFmtId="0" fontId="4" fillId="27" borderId="31" xfId="41" applyFont="1" applyFill="1" applyBorder="1" applyAlignment="1">
      <alignment horizontal="left"/>
    </xf>
    <xf numFmtId="0" fontId="4" fillId="27" borderId="32" xfId="41" applyFont="1" applyFill="1" applyBorder="1" applyAlignment="1">
      <alignment horizontal="left"/>
    </xf>
    <xf numFmtId="165" fontId="3" fillId="0" borderId="62" xfId="58" applyNumberFormat="1" applyFont="1" applyFill="1" applyBorder="1" applyAlignment="1">
      <alignment horizontal="center"/>
    </xf>
    <xf numFmtId="165" fontId="3" fillId="0" borderId="24" xfId="58" applyNumberFormat="1" applyFont="1" applyFill="1" applyBorder="1" applyAlignment="1">
      <alignment horizontal="center"/>
    </xf>
    <xf numFmtId="0" fontId="1" fillId="0" borderId="65" xfId="0" applyFont="1" applyBorder="1" applyAlignment="1">
      <alignment horizontal="center" wrapText="1"/>
    </xf>
    <xf numFmtId="49" fontId="4" fillId="21" borderId="65" xfId="0" applyNumberFormat="1" applyFont="1" applyFill="1" applyBorder="1" applyAlignment="1">
      <alignment horizontal="center" wrapText="1"/>
    </xf>
    <xf numFmtId="0" fontId="34" fillId="21" borderId="65" xfId="0" applyFont="1" applyFill="1" applyBorder="1" applyAlignment="1">
      <alignment horizontal="center" wrapText="1"/>
    </xf>
    <xf numFmtId="0" fontId="3" fillId="0" borderId="65" xfId="0" applyFont="1" applyBorder="1" applyAlignment="1">
      <alignment horizontal="center"/>
    </xf>
    <xf numFmtId="0" fontId="34" fillId="0" borderId="65" xfId="0" applyFont="1" applyFill="1" applyBorder="1" applyAlignment="1">
      <alignment horizontal="center" wrapText="1"/>
    </xf>
    <xf numFmtId="0" fontId="4" fillId="0" borderId="65" xfId="0" applyFont="1" applyFill="1" applyBorder="1" applyAlignment="1">
      <alignment horizontal="center" wrapText="1"/>
    </xf>
    <xf numFmtId="0" fontId="4" fillId="0" borderId="11" xfId="0" applyFont="1" applyFill="1" applyBorder="1" applyAlignment="1">
      <alignment horizontal="left"/>
    </xf>
    <xf numFmtId="0" fontId="4" fillId="0" borderId="34" xfId="0" applyFont="1" applyFill="1" applyBorder="1" applyAlignment="1">
      <alignment horizontal="left"/>
    </xf>
    <xf numFmtId="0" fontId="4" fillId="0" borderId="21" xfId="0" applyFont="1" applyFill="1" applyBorder="1" applyAlignment="1">
      <alignment horizontal="left"/>
    </xf>
    <xf numFmtId="0" fontId="4" fillId="0" borderId="15" xfId="0" applyFont="1" applyFill="1" applyBorder="1" applyAlignment="1">
      <alignment horizontal="center"/>
    </xf>
    <xf numFmtId="0" fontId="4" fillId="0" borderId="12" xfId="0" applyFont="1" applyFill="1" applyBorder="1" applyAlignment="1">
      <alignment horizontal="center"/>
    </xf>
    <xf numFmtId="0" fontId="4" fillId="0" borderId="13" xfId="0" applyFont="1" applyFill="1" applyBorder="1" applyAlignment="1">
      <alignment horizontal="center"/>
    </xf>
    <xf numFmtId="0" fontId="4" fillId="0" borderId="16" xfId="0" applyFont="1" applyFill="1" applyBorder="1" applyAlignment="1">
      <alignment horizontal="center"/>
    </xf>
    <xf numFmtId="0" fontId="4" fillId="0" borderId="10" xfId="0" applyFont="1" applyFill="1" applyBorder="1" applyAlignment="1">
      <alignment horizontal="center"/>
    </xf>
    <xf numFmtId="0" fontId="4" fillId="0" borderId="14" xfId="0" applyFont="1" applyFill="1" applyBorder="1" applyAlignment="1">
      <alignment horizontal="center"/>
    </xf>
    <xf numFmtId="0" fontId="8" fillId="0" borderId="65" xfId="0" applyFont="1" applyBorder="1" applyAlignment="1">
      <alignment horizontal="center" wrapText="1"/>
    </xf>
    <xf numFmtId="0" fontId="8" fillId="0" borderId="15" xfId="0" applyFont="1" applyBorder="1" applyAlignment="1">
      <alignment horizontal="center" wrapText="1"/>
    </xf>
    <xf numFmtId="0" fontId="8" fillId="0" borderId="12" xfId="0" applyFont="1" applyBorder="1" applyAlignment="1">
      <alignment horizontal="center" wrapText="1"/>
    </xf>
    <xf numFmtId="0" fontId="8" fillId="22" borderId="0" xfId="0" quotePrefix="1" applyFont="1" applyFill="1" applyAlignment="1">
      <alignment horizontal="left" vertical="top" wrapText="1"/>
    </xf>
    <xf numFmtId="0" fontId="4" fillId="0" borderId="65" xfId="0" applyFont="1" applyFill="1" applyBorder="1" applyAlignment="1">
      <alignment horizontal="left"/>
    </xf>
    <xf numFmtId="0" fontId="1" fillId="0" borderId="81" xfId="0" applyFont="1" applyBorder="1" applyAlignment="1">
      <alignment horizontal="center" wrapText="1"/>
    </xf>
    <xf numFmtId="0" fontId="5" fillId="32" borderId="9" xfId="0" applyFont="1" applyFill="1" applyBorder="1" applyAlignment="1">
      <alignment horizontal="center"/>
    </xf>
    <xf numFmtId="0" fontId="3" fillId="0" borderId="92" xfId="0" applyFont="1" applyBorder="1" applyAlignment="1">
      <alignment horizontal="left" wrapText="1"/>
    </xf>
    <xf numFmtId="0" fontId="3" fillId="0" borderId="33" xfId="0" applyFont="1" applyBorder="1" applyAlignment="1">
      <alignment horizontal="left" wrapText="1"/>
    </xf>
    <xf numFmtId="0" fontId="3" fillId="0" borderId="20" xfId="0" applyFont="1" applyBorder="1" applyAlignment="1">
      <alignment horizontal="left" wrapText="1"/>
    </xf>
    <xf numFmtId="0" fontId="3" fillId="33" borderId="92" xfId="0" applyFont="1" applyFill="1" applyBorder="1" applyAlignment="1">
      <alignment horizontal="left" wrapText="1"/>
    </xf>
    <xf numFmtId="0" fontId="3" fillId="33" borderId="20" xfId="0" applyFont="1" applyFill="1" applyBorder="1" applyAlignment="1">
      <alignment horizontal="left" wrapText="1"/>
    </xf>
    <xf numFmtId="0" fontId="3" fillId="30" borderId="92" xfId="0" applyFont="1" applyFill="1" applyBorder="1" applyAlignment="1">
      <alignment horizontal="left" wrapText="1"/>
    </xf>
    <xf numFmtId="0" fontId="3" fillId="30" borderId="33" xfId="0" applyFont="1" applyFill="1" applyBorder="1" applyAlignment="1">
      <alignment horizontal="left" wrapText="1"/>
    </xf>
    <xf numFmtId="0" fontId="3" fillId="30" borderId="20" xfId="0" applyFont="1" applyFill="1" applyBorder="1" applyAlignment="1">
      <alignment horizontal="left" wrapText="1"/>
    </xf>
    <xf numFmtId="0" fontId="3" fillId="0" borderId="92" xfId="0" applyFont="1" applyBorder="1" applyAlignment="1">
      <alignment wrapText="1"/>
    </xf>
    <xf numFmtId="0" fontId="0" fillId="0" borderId="20" xfId="0" applyBorder="1" applyAlignment="1">
      <alignment wrapText="1"/>
    </xf>
    <xf numFmtId="0" fontId="3" fillId="30" borderId="92" xfId="0" applyFont="1" applyFill="1" applyBorder="1" applyAlignment="1">
      <alignment wrapText="1"/>
    </xf>
    <xf numFmtId="0" fontId="0" fillId="0" borderId="33" xfId="0" applyBorder="1" applyAlignment="1">
      <alignment wrapText="1"/>
    </xf>
    <xf numFmtId="0" fontId="3" fillId="30" borderId="36" xfId="0" applyFont="1" applyFill="1" applyBorder="1" applyAlignment="1">
      <alignment horizontal="left" wrapText="1"/>
    </xf>
    <xf numFmtId="0" fontId="3" fillId="0" borderId="33" xfId="0" applyFont="1" applyBorder="1" applyAlignment="1">
      <alignment wrapText="1"/>
    </xf>
    <xf numFmtId="0" fontId="1" fillId="0" borderId="87" xfId="0" applyFont="1" applyBorder="1" applyAlignment="1">
      <alignment horizontal="left"/>
    </xf>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0" fontId="8" fillId="36" borderId="0" xfId="0" applyFont="1" applyFill="1" applyAlignment="1">
      <alignment horizontal="center"/>
    </xf>
    <xf numFmtId="0" fontId="1"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8" fillId="36" borderId="83" xfId="0" applyFont="1" applyFill="1" applyBorder="1" applyAlignment="1">
      <alignment horizontal="center"/>
    </xf>
    <xf numFmtId="0" fontId="8" fillId="0" borderId="0" xfId="0" applyFont="1" applyAlignment="1">
      <alignment horizontal="left"/>
    </xf>
    <xf numFmtId="0" fontId="1" fillId="0" borderId="91" xfId="0" applyFont="1" applyBorder="1" applyAlignment="1">
      <alignment horizontal="left"/>
    </xf>
    <xf numFmtId="0" fontId="0" fillId="0" borderId="91" xfId="0" applyBorder="1" applyAlignment="1">
      <alignment horizontal="left"/>
    </xf>
    <xf numFmtId="0" fontId="0" fillId="36" borderId="91" xfId="0" applyFill="1" applyBorder="1" applyAlignment="1">
      <alignment horizontal="center"/>
    </xf>
    <xf numFmtId="0" fontId="8" fillId="0" borderId="83" xfId="0" applyFont="1" applyBorder="1" applyAlignment="1">
      <alignment horizontal="center"/>
    </xf>
    <xf numFmtId="0" fontId="8" fillId="0" borderId="85" xfId="0" applyFont="1" applyBorder="1" applyAlignment="1">
      <alignment horizontal="center"/>
    </xf>
    <xf numFmtId="0" fontId="8" fillId="0" borderId="84" xfId="0" applyFont="1" applyBorder="1" applyAlignment="1">
      <alignment horizontal="center" wrapText="1"/>
    </xf>
    <xf numFmtId="0" fontId="8" fillId="0" borderId="86" xfId="0" applyFont="1" applyBorder="1" applyAlignment="1">
      <alignment horizontal="center" wrapText="1"/>
    </xf>
    <xf numFmtId="0" fontId="8" fillId="0" borderId="83" xfId="0" applyFont="1" applyBorder="1" applyAlignment="1">
      <alignment horizontal="center" wrapText="1"/>
    </xf>
    <xf numFmtId="0" fontId="8" fillId="0" borderId="85" xfId="0" applyFont="1" applyBorder="1" applyAlignment="1">
      <alignment horizontal="center" wrapText="1"/>
    </xf>
    <xf numFmtId="0" fontId="8" fillId="0" borderId="88" xfId="0" applyFont="1" applyBorder="1" applyAlignment="1">
      <alignment horizontal="center" wrapText="1"/>
    </xf>
    <xf numFmtId="0" fontId="8" fillId="0" borderId="89" xfId="0" applyFont="1" applyBorder="1" applyAlignment="1">
      <alignment horizontal="center" wrapText="1"/>
    </xf>
    <xf numFmtId="0" fontId="8" fillId="0" borderId="92" xfId="0" applyFont="1" applyBorder="1" applyAlignment="1">
      <alignment horizontal="center"/>
    </xf>
    <xf numFmtId="0" fontId="8" fillId="0" borderId="93" xfId="0" applyFont="1" applyBorder="1" applyAlignment="1">
      <alignment horizontal="center"/>
    </xf>
    <xf numFmtId="0" fontId="8" fillId="0" borderId="94" xfId="0" applyFont="1" applyBorder="1" applyAlignment="1">
      <alignment horizontal="center" wrapText="1"/>
    </xf>
    <xf numFmtId="0" fontId="8" fillId="0" borderId="95" xfId="0" applyFont="1" applyBorder="1" applyAlignment="1">
      <alignment horizontal="center" wrapText="1"/>
    </xf>
    <xf numFmtId="0" fontId="8" fillId="0" borderId="56" xfId="0" applyFont="1" applyBorder="1" applyAlignment="1">
      <alignment horizontal="center" wrapText="1"/>
    </xf>
    <xf numFmtId="0" fontId="8" fillId="0" borderId="94" xfId="0" applyFont="1" applyBorder="1" applyAlignment="1">
      <alignment horizontal="left" wrapText="1"/>
    </xf>
    <xf numFmtId="0" fontId="8" fillId="0" borderId="95" xfId="0" applyFont="1" applyBorder="1" applyAlignment="1">
      <alignment horizontal="left" wrapText="1"/>
    </xf>
  </cellXfs>
  <cellStyles count="193">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2" xfId="28" xr:uid="{00000000-0005-0000-0000-00001B000000}"/>
    <cellStyle name="Comma 2 2" xfId="126" xr:uid="{00000000-0005-0000-0000-00001C000000}"/>
    <cellStyle name="Comma 3" xfId="29" xr:uid="{00000000-0005-0000-0000-00001D000000}"/>
    <cellStyle name="Comma 3 2" xfId="127" xr:uid="{00000000-0005-0000-0000-00001E000000}"/>
    <cellStyle name="Explanatory Text 2" xfId="30" xr:uid="{00000000-0005-0000-0000-00001F000000}"/>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Good 2" xfId="31" xr:uid="{00000000-0005-0000-0000-00009A000000}"/>
    <cellStyle name="Heading 1 2" xfId="32" xr:uid="{00000000-0005-0000-0000-00009B000000}"/>
    <cellStyle name="Heading 2 2" xfId="33" xr:uid="{00000000-0005-0000-0000-00009C000000}"/>
    <cellStyle name="Heading 3 2" xfId="34" xr:uid="{00000000-0005-0000-0000-00009D000000}"/>
    <cellStyle name="Heading 4 2" xfId="35" xr:uid="{00000000-0005-0000-0000-00009E000000}"/>
    <cellStyle name="Hyperlink" xfId="36" builtinId="8"/>
    <cellStyle name="Hyperlink 2" xfId="37" xr:uid="{00000000-0005-0000-0000-0000A0000000}"/>
    <cellStyle name="Input 2" xfId="38" xr:uid="{00000000-0005-0000-0000-0000A1000000}"/>
    <cellStyle name="Linked Cell 2" xfId="39" xr:uid="{00000000-0005-0000-0000-0000A2000000}"/>
    <cellStyle name="Neutral 2" xfId="40" xr:uid="{00000000-0005-0000-0000-0000A3000000}"/>
    <cellStyle name="Normal" xfId="0" builtinId="0"/>
    <cellStyle name="Normal 2" xfId="41" xr:uid="{00000000-0005-0000-0000-0000A5000000}"/>
    <cellStyle name="Normal 2 2" xfId="125" xr:uid="{00000000-0005-0000-0000-0000A6000000}"/>
    <cellStyle name="Normal 3" xfId="42" xr:uid="{00000000-0005-0000-0000-0000A7000000}"/>
    <cellStyle name="Normal 3 2" xfId="128" xr:uid="{00000000-0005-0000-0000-0000A8000000}"/>
    <cellStyle name="Normal_CH03 Assignment Grid" xfId="43" xr:uid="{00000000-0005-0000-0000-0000A9000000}"/>
    <cellStyle name="Normal_CH05 Assignment Grid" xfId="44" xr:uid="{00000000-0005-0000-0000-0000AA000000}"/>
    <cellStyle name="Normal_CH06 Assignment Grid" xfId="45" xr:uid="{00000000-0005-0000-0000-0000AB000000}"/>
    <cellStyle name="Normal_CH07 Assignment Grid" xfId="46" xr:uid="{00000000-0005-0000-0000-0000AC000000}"/>
    <cellStyle name="Normal_CH08 Assignment Grid" xfId="47" xr:uid="{00000000-0005-0000-0000-0000AD000000}"/>
    <cellStyle name="Normal_CH09 Assignment Grid" xfId="48" xr:uid="{00000000-0005-0000-0000-0000AE000000}"/>
    <cellStyle name="Normal_CH10 Assignment Grid" xfId="49" xr:uid="{00000000-0005-0000-0000-0000AF000000}"/>
    <cellStyle name="Normal_CH11 Assignment Grid" xfId="50" xr:uid="{00000000-0005-0000-0000-0000B0000000}"/>
    <cellStyle name="Normal_CH12 Assignment grid" xfId="51" xr:uid="{00000000-0005-0000-0000-0000B1000000}"/>
    <cellStyle name="Normal_CH13 Assignment Grid" xfId="52" xr:uid="{00000000-0005-0000-0000-0000B2000000}"/>
    <cellStyle name="Normal_CH14 Assignment Grid" xfId="53" xr:uid="{00000000-0005-0000-0000-0000B3000000}"/>
    <cellStyle name="Normal_CH15 Assignment grid" xfId="54" xr:uid="{00000000-0005-0000-0000-0000B4000000}"/>
    <cellStyle name="Normal_Pricing Assignment Grid" xfId="55" xr:uid="{00000000-0005-0000-0000-0000B5000000}"/>
    <cellStyle name="Note 2" xfId="56" xr:uid="{00000000-0005-0000-0000-0000B6000000}"/>
    <cellStyle name="Note 2 2" xfId="129" xr:uid="{00000000-0005-0000-0000-0000B7000000}"/>
    <cellStyle name="Output 2" xfId="57" xr:uid="{00000000-0005-0000-0000-0000B8000000}"/>
    <cellStyle name="Percent" xfId="58" builtinId="5"/>
    <cellStyle name="Percent 2" xfId="59" xr:uid="{00000000-0005-0000-0000-0000BA000000}"/>
    <cellStyle name="Percent 2 2" xfId="130" xr:uid="{00000000-0005-0000-0000-0000BB000000}"/>
    <cellStyle name="Percent 3" xfId="60" xr:uid="{00000000-0005-0000-0000-0000BC000000}"/>
    <cellStyle name="Percent 3 2" xfId="131" xr:uid="{00000000-0005-0000-0000-0000BD000000}"/>
    <cellStyle name="Title 2" xfId="61" xr:uid="{00000000-0005-0000-0000-0000BE000000}"/>
    <cellStyle name="Total 2" xfId="62" xr:uid="{00000000-0005-0000-0000-0000BF000000}"/>
    <cellStyle name="Warning Text 2" xfId="63" xr:uid="{00000000-0005-0000-0000-0000C000000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1A0C7"/>
      <color rgb="FF99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84</xdr:row>
      <xdr:rowOff>0</xdr:rowOff>
    </xdr:from>
    <xdr:to>
      <xdr:col>9</xdr:col>
      <xdr:colOff>1179996</xdr:colOff>
      <xdr:row>137</xdr:row>
      <xdr:rowOff>103690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85825" y="13620750"/>
          <a:ext cx="8838096" cy="8685715"/>
        </a:xfrm>
        <a:prstGeom prst="rect">
          <a:avLst/>
        </a:prstGeom>
      </xdr:spPr>
    </xdr:pic>
    <xdr:clientData/>
  </xdr:twoCellAnchor>
  <xdr:twoCellAnchor editAs="oneCell">
    <xdr:from>
      <xdr:col>2</xdr:col>
      <xdr:colOff>0</xdr:colOff>
      <xdr:row>141</xdr:row>
      <xdr:rowOff>0</xdr:rowOff>
    </xdr:from>
    <xdr:to>
      <xdr:col>9</xdr:col>
      <xdr:colOff>894282</xdr:colOff>
      <xdr:row>179</xdr:row>
      <xdr:rowOff>94469</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885825" y="22850475"/>
          <a:ext cx="8552382" cy="62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75"/>
  <sheetViews>
    <sheetView workbookViewId="0">
      <selection activeCell="F28" sqref="F28"/>
    </sheetView>
  </sheetViews>
  <sheetFormatPr defaultColWidth="8.85546875" defaultRowHeight="12"/>
  <cols>
    <col min="1" max="1" width="13.42578125" style="5" customWidth="1"/>
    <col min="2" max="2" width="15.140625" style="5" customWidth="1"/>
    <col min="3" max="3" width="1.42578125" style="39" customWidth="1"/>
    <col min="4" max="4" width="10.85546875" style="12" customWidth="1"/>
    <col min="5" max="5" width="28.42578125" style="11" customWidth="1"/>
    <col min="6" max="6" width="15.85546875" style="11" customWidth="1"/>
    <col min="7" max="8" width="19.42578125" style="11" customWidth="1"/>
    <col min="9" max="9" width="10.28515625" style="11" customWidth="1"/>
    <col min="10" max="10" width="13" style="11" customWidth="1"/>
    <col min="11" max="11" width="13.42578125" style="11" customWidth="1"/>
    <col min="12" max="16384" width="8.85546875" style="39"/>
  </cols>
  <sheetData>
    <row r="1" spans="1:11">
      <c r="A1" s="33" t="s">
        <v>263</v>
      </c>
      <c r="B1" s="74" t="s">
        <v>1032</v>
      </c>
      <c r="D1" s="39"/>
    </row>
    <row r="2" spans="1:11" ht="12" customHeight="1">
      <c r="A2" s="33" t="s">
        <v>264</v>
      </c>
      <c r="B2" s="74" t="s">
        <v>1032</v>
      </c>
      <c r="D2" s="39"/>
    </row>
    <row r="3" spans="1:11" ht="12" customHeight="1">
      <c r="A3" s="33" t="s">
        <v>265</v>
      </c>
      <c r="B3" s="74" t="s">
        <v>414</v>
      </c>
      <c r="D3" s="39"/>
    </row>
    <row r="4" spans="1:11">
      <c r="A4" s="38" t="s">
        <v>206</v>
      </c>
      <c r="B4" s="74">
        <v>15</v>
      </c>
      <c r="D4" s="39"/>
    </row>
    <row r="5" spans="1:11">
      <c r="A5" s="38" t="s">
        <v>207</v>
      </c>
      <c r="B5" s="74">
        <v>2</v>
      </c>
      <c r="D5" s="39"/>
    </row>
    <row r="6" spans="1:11" s="5" customFormat="1" ht="12" customHeight="1">
      <c r="A6" s="33"/>
      <c r="D6" s="8"/>
      <c r="E6" s="13"/>
      <c r="F6" s="13"/>
      <c r="G6" s="13"/>
      <c r="H6" s="13"/>
      <c r="I6" s="13"/>
      <c r="J6" s="13"/>
      <c r="K6" s="13"/>
    </row>
    <row r="7" spans="1:11">
      <c r="A7" s="38"/>
      <c r="D7" s="73"/>
      <c r="E7" s="73"/>
      <c r="F7" s="73"/>
      <c r="G7" s="73"/>
      <c r="H7" s="73"/>
      <c r="I7" s="73"/>
      <c r="J7" s="73"/>
      <c r="K7" s="73"/>
    </row>
    <row r="8" spans="1:11" ht="12" customHeight="1">
      <c r="A8" s="38"/>
      <c r="B8" s="120"/>
      <c r="C8" s="19"/>
      <c r="D8" s="19"/>
      <c r="E8" s="19"/>
      <c r="F8" s="19"/>
      <c r="G8" s="19"/>
      <c r="H8" s="19"/>
      <c r="I8" s="19"/>
      <c r="J8" s="19"/>
      <c r="K8" s="25"/>
    </row>
    <row r="9" spans="1:11" s="45" customFormat="1" ht="24">
      <c r="A9" s="9" t="s">
        <v>1025</v>
      </c>
      <c r="B9" s="9" t="s">
        <v>1026</v>
      </c>
      <c r="C9" s="30"/>
      <c r="D9" s="680" t="s">
        <v>530</v>
      </c>
      <c r="E9" s="681"/>
      <c r="F9" s="681"/>
      <c r="G9" s="681"/>
      <c r="H9" s="681"/>
      <c r="I9" s="681"/>
      <c r="J9" s="681"/>
      <c r="K9" s="682"/>
    </row>
    <row r="10" spans="1:11" ht="12" customHeight="1">
      <c r="A10" s="68"/>
      <c r="B10" s="34"/>
      <c r="C10" s="40"/>
      <c r="D10" s="35">
        <v>1</v>
      </c>
      <c r="E10" s="35">
        <v>2</v>
      </c>
      <c r="F10" s="35">
        <v>3</v>
      </c>
      <c r="G10" s="35">
        <v>4</v>
      </c>
      <c r="H10" s="35">
        <v>5</v>
      </c>
      <c r="I10" s="35">
        <v>6</v>
      </c>
      <c r="J10" s="35">
        <v>7</v>
      </c>
      <c r="K10" s="36">
        <v>8</v>
      </c>
    </row>
    <row r="11" spans="1:11" ht="24">
      <c r="A11" s="69"/>
      <c r="B11" s="70"/>
      <c r="C11" s="41"/>
      <c r="D11" s="37" t="s">
        <v>531</v>
      </c>
      <c r="E11" s="37" t="s">
        <v>1028</v>
      </c>
      <c r="F11" s="37" t="s">
        <v>532</v>
      </c>
      <c r="G11" s="37" t="s">
        <v>533</v>
      </c>
      <c r="H11" s="37" t="s">
        <v>534</v>
      </c>
      <c r="I11" s="37" t="s">
        <v>535</v>
      </c>
      <c r="J11" s="37" t="s">
        <v>1001</v>
      </c>
      <c r="K11" s="36" t="s">
        <v>536</v>
      </c>
    </row>
    <row r="12" spans="1:11">
      <c r="A12" s="42" t="s">
        <v>413</v>
      </c>
      <c r="B12" s="75"/>
      <c r="C12" s="6"/>
      <c r="D12" s="63"/>
      <c r="E12" s="64"/>
      <c r="F12" s="64"/>
      <c r="G12" s="64"/>
      <c r="H12" s="64"/>
      <c r="I12" s="64"/>
      <c r="J12" s="64"/>
      <c r="K12" s="65"/>
    </row>
    <row r="13" spans="1:11">
      <c r="A13" s="33"/>
      <c r="D13" s="4"/>
      <c r="E13" s="31"/>
      <c r="F13" s="31"/>
      <c r="G13" s="31"/>
      <c r="H13" s="31"/>
      <c r="I13" s="31"/>
      <c r="J13" s="31"/>
      <c r="K13" s="32"/>
    </row>
    <row r="14" spans="1:11">
      <c r="A14" s="42" t="s">
        <v>208</v>
      </c>
      <c r="B14" s="6"/>
      <c r="C14" s="6"/>
      <c r="D14" s="43"/>
      <c r="E14" s="62"/>
      <c r="F14" s="62"/>
      <c r="G14" s="62"/>
      <c r="H14" s="62"/>
      <c r="I14" s="62"/>
      <c r="J14" s="62"/>
      <c r="K14" s="62"/>
    </row>
    <row r="15" spans="1:11" ht="24">
      <c r="A15" s="2" t="s">
        <v>412</v>
      </c>
      <c r="C15" s="11"/>
      <c r="D15" s="16" t="s">
        <v>158</v>
      </c>
      <c r="E15" s="11" t="s">
        <v>586</v>
      </c>
      <c r="F15" s="20" t="s">
        <v>537</v>
      </c>
      <c r="G15" s="20" t="s">
        <v>562</v>
      </c>
      <c r="H15" s="20" t="s">
        <v>543</v>
      </c>
      <c r="I15" s="20" t="s">
        <v>544</v>
      </c>
      <c r="J15" s="20" t="s">
        <v>999</v>
      </c>
      <c r="K15" s="20" t="s">
        <v>545</v>
      </c>
    </row>
    <row r="16" spans="1:11" ht="12.75">
      <c r="A16" s="2"/>
      <c r="C16" s="11"/>
      <c r="D16" s="16"/>
      <c r="E16"/>
      <c r="F16"/>
      <c r="G16"/>
      <c r="H16"/>
      <c r="I16"/>
      <c r="J16"/>
      <c r="K16"/>
    </row>
    <row r="17" spans="1:11" ht="132">
      <c r="A17" s="2" t="s">
        <v>415</v>
      </c>
      <c r="B17" s="5" t="s">
        <v>416</v>
      </c>
      <c r="C17" s="11"/>
      <c r="D17" s="16" t="s">
        <v>568</v>
      </c>
      <c r="E17" s="13" t="s">
        <v>603</v>
      </c>
      <c r="F17" s="13" t="s">
        <v>537</v>
      </c>
      <c r="G17" s="13" t="s">
        <v>562</v>
      </c>
      <c r="H17" s="13" t="s">
        <v>539</v>
      </c>
      <c r="I17" s="13" t="s">
        <v>540</v>
      </c>
      <c r="J17" s="13" t="s">
        <v>999</v>
      </c>
      <c r="K17" s="13" t="s">
        <v>554</v>
      </c>
    </row>
    <row r="18" spans="1:11" ht="12.75">
      <c r="A18" s="3"/>
      <c r="C18" s="11"/>
      <c r="D18" s="16"/>
      <c r="E18"/>
      <c r="F18"/>
      <c r="G18"/>
      <c r="H18"/>
      <c r="I18"/>
      <c r="J18"/>
      <c r="K18"/>
    </row>
    <row r="19" spans="1:11" ht="12.75">
      <c r="A19" s="44" t="s">
        <v>182</v>
      </c>
      <c r="C19" s="11"/>
      <c r="D19" s="16"/>
      <c r="E19"/>
      <c r="F19"/>
      <c r="G19"/>
      <c r="H19"/>
      <c r="I19"/>
      <c r="J19"/>
      <c r="K19"/>
    </row>
    <row r="20" spans="1:11" ht="24">
      <c r="A20" s="8" t="s">
        <v>153</v>
      </c>
      <c r="C20" s="11"/>
      <c r="D20" s="16" t="s">
        <v>153</v>
      </c>
      <c r="E20" s="11" t="s">
        <v>581</v>
      </c>
      <c r="F20" s="20" t="s">
        <v>537</v>
      </c>
      <c r="G20" s="20" t="s">
        <v>538</v>
      </c>
      <c r="H20" s="20" t="s">
        <v>539</v>
      </c>
      <c r="I20" s="20" t="s">
        <v>540</v>
      </c>
      <c r="J20" s="20" t="s">
        <v>998</v>
      </c>
      <c r="K20" s="20" t="s">
        <v>541</v>
      </c>
    </row>
    <row r="21" spans="1:11" ht="24">
      <c r="A21" s="8" t="s">
        <v>154</v>
      </c>
      <c r="C21" s="11"/>
      <c r="D21" s="16" t="s">
        <v>154</v>
      </c>
      <c r="E21" s="11" t="s">
        <v>582</v>
      </c>
      <c r="F21" s="20" t="s">
        <v>546</v>
      </c>
      <c r="G21" s="20" t="s">
        <v>538</v>
      </c>
      <c r="H21" s="20" t="s">
        <v>547</v>
      </c>
      <c r="I21" s="20" t="s">
        <v>548</v>
      </c>
      <c r="J21" s="20" t="s">
        <v>998</v>
      </c>
      <c r="K21" s="20" t="s">
        <v>549</v>
      </c>
    </row>
    <row r="22" spans="1:11" ht="24">
      <c r="A22" s="8" t="s">
        <v>157</v>
      </c>
      <c r="C22" s="11"/>
      <c r="D22" s="16" t="s">
        <v>157</v>
      </c>
      <c r="E22" s="11" t="s">
        <v>583</v>
      </c>
      <c r="F22" s="20" t="s">
        <v>546</v>
      </c>
      <c r="G22" s="20" t="s">
        <v>538</v>
      </c>
      <c r="H22" s="20" t="s">
        <v>547</v>
      </c>
      <c r="I22" s="20" t="s">
        <v>548</v>
      </c>
      <c r="J22" s="20" t="s">
        <v>998</v>
      </c>
      <c r="K22" s="20" t="s">
        <v>541</v>
      </c>
    </row>
    <row r="23" spans="1:11" ht="24">
      <c r="A23" s="8" t="s">
        <v>155</v>
      </c>
      <c r="C23" s="11"/>
      <c r="D23" s="16" t="s">
        <v>155</v>
      </c>
      <c r="E23" s="11" t="s">
        <v>584</v>
      </c>
      <c r="F23" s="20" t="s">
        <v>550</v>
      </c>
      <c r="G23" s="20" t="s">
        <v>538</v>
      </c>
      <c r="H23" s="20" t="s">
        <v>539</v>
      </c>
      <c r="I23" s="20" t="s">
        <v>551</v>
      </c>
      <c r="J23" s="21" t="s">
        <v>998</v>
      </c>
      <c r="K23" s="21" t="s">
        <v>541</v>
      </c>
    </row>
    <row r="24" spans="1:11" s="5" customFormat="1">
      <c r="A24" s="8" t="s">
        <v>156</v>
      </c>
      <c r="C24" s="13"/>
      <c r="D24" s="17" t="s">
        <v>156</v>
      </c>
      <c r="E24" s="13" t="s">
        <v>585</v>
      </c>
      <c r="F24" s="20" t="s">
        <v>550</v>
      </c>
      <c r="G24" s="20" t="s">
        <v>538</v>
      </c>
      <c r="H24" s="20" t="s">
        <v>539</v>
      </c>
      <c r="I24" s="20" t="s">
        <v>540</v>
      </c>
      <c r="J24" s="21" t="s">
        <v>998</v>
      </c>
      <c r="K24" s="21" t="s">
        <v>552</v>
      </c>
    </row>
    <row r="25" spans="1:11" ht="24">
      <c r="A25" s="8" t="s">
        <v>158</v>
      </c>
      <c r="C25" s="11"/>
      <c r="D25" s="16" t="s">
        <v>158</v>
      </c>
      <c r="E25" s="11" t="s">
        <v>586</v>
      </c>
      <c r="F25" s="20" t="s">
        <v>537</v>
      </c>
      <c r="G25" s="20" t="s">
        <v>538</v>
      </c>
      <c r="H25" s="20" t="s">
        <v>539</v>
      </c>
      <c r="I25" s="20" t="s">
        <v>540</v>
      </c>
      <c r="J25" s="21" t="s">
        <v>998</v>
      </c>
      <c r="K25" s="20" t="s">
        <v>541</v>
      </c>
    </row>
    <row r="26" spans="1:11" ht="24">
      <c r="A26" s="8" t="s">
        <v>162</v>
      </c>
      <c r="C26" s="11"/>
      <c r="D26" s="16" t="s">
        <v>162</v>
      </c>
      <c r="E26" s="11" t="s">
        <v>587</v>
      </c>
      <c r="F26" s="20" t="s">
        <v>537</v>
      </c>
      <c r="G26" s="20" t="s">
        <v>538</v>
      </c>
      <c r="H26" s="20" t="s">
        <v>539</v>
      </c>
      <c r="I26" s="20" t="s">
        <v>540</v>
      </c>
      <c r="J26" s="20" t="s">
        <v>998</v>
      </c>
      <c r="K26" s="20" t="s">
        <v>541</v>
      </c>
    </row>
    <row r="27" spans="1:11" ht="36">
      <c r="A27" s="8" t="s">
        <v>164</v>
      </c>
      <c r="C27" s="11"/>
      <c r="D27" s="16" t="s">
        <v>569</v>
      </c>
      <c r="E27" s="11" t="s">
        <v>588</v>
      </c>
      <c r="F27" s="20" t="s">
        <v>537</v>
      </c>
      <c r="G27" s="20" t="s">
        <v>538</v>
      </c>
      <c r="H27" s="20" t="s">
        <v>539</v>
      </c>
      <c r="I27" s="20" t="s">
        <v>540</v>
      </c>
      <c r="J27" s="21" t="s">
        <v>998</v>
      </c>
      <c r="K27" s="21" t="s">
        <v>552</v>
      </c>
    </row>
    <row r="28" spans="1:11" ht="48">
      <c r="A28" s="8" t="s">
        <v>166</v>
      </c>
      <c r="C28" s="11"/>
      <c r="D28" s="16" t="s">
        <v>570</v>
      </c>
      <c r="E28" s="11" t="s">
        <v>589</v>
      </c>
      <c r="F28" s="20" t="s">
        <v>537</v>
      </c>
      <c r="G28" s="20" t="s">
        <v>538</v>
      </c>
      <c r="H28" s="20" t="s">
        <v>539</v>
      </c>
      <c r="I28" s="20" t="s">
        <v>540</v>
      </c>
      <c r="J28" s="11" t="s">
        <v>998</v>
      </c>
      <c r="K28" s="11" t="s">
        <v>549</v>
      </c>
    </row>
    <row r="29" spans="1:11" ht="48">
      <c r="A29" s="8" t="s">
        <v>168</v>
      </c>
      <c r="C29" s="11"/>
      <c r="D29" s="16" t="s">
        <v>571</v>
      </c>
      <c r="E29" s="11" t="s">
        <v>590</v>
      </c>
      <c r="F29" s="20" t="s">
        <v>537</v>
      </c>
      <c r="G29" s="20" t="s">
        <v>538</v>
      </c>
      <c r="H29" s="20" t="s">
        <v>553</v>
      </c>
      <c r="I29" s="20" t="s">
        <v>540</v>
      </c>
      <c r="J29" s="21" t="s">
        <v>998</v>
      </c>
      <c r="K29" s="21" t="s">
        <v>552</v>
      </c>
    </row>
    <row r="30" spans="1:11" ht="36">
      <c r="A30" s="8" t="s">
        <v>170</v>
      </c>
      <c r="C30" s="13"/>
      <c r="D30" s="17" t="s">
        <v>569</v>
      </c>
      <c r="E30" s="11" t="s">
        <v>588</v>
      </c>
      <c r="F30" s="20" t="s">
        <v>550</v>
      </c>
      <c r="G30" s="20" t="s">
        <v>538</v>
      </c>
      <c r="H30" s="20" t="s">
        <v>539</v>
      </c>
      <c r="I30" s="20" t="s">
        <v>540</v>
      </c>
      <c r="J30" s="21" t="s">
        <v>998</v>
      </c>
      <c r="K30" s="21" t="s">
        <v>545</v>
      </c>
    </row>
    <row r="31" spans="1:11" ht="84">
      <c r="A31" s="8" t="s">
        <v>172</v>
      </c>
      <c r="C31" s="11"/>
      <c r="D31" s="16" t="s">
        <v>572</v>
      </c>
      <c r="E31" s="11" t="s">
        <v>591</v>
      </c>
      <c r="F31" s="20" t="s">
        <v>546</v>
      </c>
      <c r="G31" s="20" t="s">
        <v>538</v>
      </c>
      <c r="H31" s="20" t="s">
        <v>547</v>
      </c>
      <c r="I31" s="20" t="s">
        <v>548</v>
      </c>
      <c r="J31" s="20" t="s">
        <v>998</v>
      </c>
      <c r="K31" s="20" t="s">
        <v>554</v>
      </c>
    </row>
    <row r="32" spans="1:11" ht="24">
      <c r="A32" s="8" t="s">
        <v>174</v>
      </c>
      <c r="C32" s="11"/>
      <c r="D32" s="16" t="s">
        <v>158</v>
      </c>
      <c r="E32" s="11" t="s">
        <v>586</v>
      </c>
      <c r="F32" s="20" t="s">
        <v>537</v>
      </c>
      <c r="G32" s="20" t="s">
        <v>538</v>
      </c>
      <c r="H32" s="20" t="s">
        <v>539</v>
      </c>
      <c r="I32" s="20" t="s">
        <v>540</v>
      </c>
      <c r="J32" s="21" t="s">
        <v>998</v>
      </c>
      <c r="K32" s="21" t="s">
        <v>552</v>
      </c>
    </row>
    <row r="33" spans="1:11" ht="36">
      <c r="A33" s="8" t="s">
        <v>176</v>
      </c>
      <c r="C33" s="13"/>
      <c r="D33" s="17" t="s">
        <v>569</v>
      </c>
      <c r="E33" s="11" t="s">
        <v>588</v>
      </c>
      <c r="F33" s="20" t="s">
        <v>537</v>
      </c>
      <c r="G33" s="20" t="s">
        <v>538</v>
      </c>
      <c r="H33" s="20" t="s">
        <v>539</v>
      </c>
      <c r="I33" s="20" t="s">
        <v>540</v>
      </c>
      <c r="J33" s="21" t="s">
        <v>998</v>
      </c>
      <c r="K33" s="21" t="s">
        <v>554</v>
      </c>
    </row>
    <row r="34" spans="1:11" s="5" customFormat="1" ht="48">
      <c r="A34" s="8" t="s">
        <v>178</v>
      </c>
      <c r="C34" s="13"/>
      <c r="D34" s="17" t="s">
        <v>573</v>
      </c>
      <c r="E34" s="13" t="s">
        <v>592</v>
      </c>
      <c r="F34" s="20" t="s">
        <v>537</v>
      </c>
      <c r="G34" s="20" t="s">
        <v>538</v>
      </c>
      <c r="H34" s="20" t="s">
        <v>539</v>
      </c>
      <c r="I34" s="20" t="s">
        <v>540</v>
      </c>
      <c r="J34" s="21" t="s">
        <v>998</v>
      </c>
      <c r="K34" s="21" t="s">
        <v>554</v>
      </c>
    </row>
    <row r="35" spans="1:11">
      <c r="A35" s="8"/>
      <c r="C35" s="11"/>
      <c r="D35" s="16"/>
    </row>
    <row r="36" spans="1:11">
      <c r="A36" s="46" t="s">
        <v>209</v>
      </c>
      <c r="C36" s="11"/>
      <c r="D36" s="16"/>
    </row>
    <row r="37" spans="1:11" ht="60">
      <c r="A37" s="8" t="s">
        <v>180</v>
      </c>
      <c r="C37" s="11"/>
      <c r="D37" s="16" t="s">
        <v>574</v>
      </c>
      <c r="E37" s="11" t="s">
        <v>593</v>
      </c>
      <c r="F37" s="20" t="s">
        <v>555</v>
      </c>
      <c r="G37" s="20" t="s">
        <v>556</v>
      </c>
      <c r="H37" s="20" t="s">
        <v>556</v>
      </c>
      <c r="I37" s="20" t="s">
        <v>540</v>
      </c>
      <c r="J37" s="21" t="s">
        <v>998</v>
      </c>
      <c r="K37" s="21" t="s">
        <v>545</v>
      </c>
    </row>
    <row r="38" spans="1:11" ht="36">
      <c r="A38" s="8" t="s">
        <v>181</v>
      </c>
      <c r="C38" s="11"/>
      <c r="D38" s="16" t="s">
        <v>569</v>
      </c>
      <c r="E38" s="11" t="s">
        <v>588</v>
      </c>
      <c r="F38" s="20" t="s">
        <v>537</v>
      </c>
      <c r="G38" s="20" t="s">
        <v>538</v>
      </c>
      <c r="H38" s="20" t="s">
        <v>539</v>
      </c>
      <c r="I38" s="20" t="s">
        <v>540</v>
      </c>
      <c r="J38" s="21" t="s">
        <v>1000</v>
      </c>
      <c r="K38" s="21" t="s">
        <v>554</v>
      </c>
    </row>
    <row r="39" spans="1:11" ht="48">
      <c r="A39" s="8" t="s">
        <v>259</v>
      </c>
      <c r="C39" s="11"/>
      <c r="D39" s="16" t="s">
        <v>575</v>
      </c>
      <c r="E39" s="11" t="s">
        <v>594</v>
      </c>
      <c r="F39" s="20" t="s">
        <v>546</v>
      </c>
      <c r="G39" s="20" t="s">
        <v>538</v>
      </c>
      <c r="H39" s="20" t="s">
        <v>547</v>
      </c>
      <c r="I39" s="20" t="s">
        <v>548</v>
      </c>
      <c r="J39" s="20" t="s">
        <v>999</v>
      </c>
      <c r="K39" s="22" t="s">
        <v>552</v>
      </c>
    </row>
    <row r="40" spans="1:11" ht="24">
      <c r="A40" s="8" t="s">
        <v>260</v>
      </c>
      <c r="C40" s="11"/>
      <c r="D40" s="16" t="s">
        <v>158</v>
      </c>
      <c r="E40" s="11" t="s">
        <v>586</v>
      </c>
      <c r="F40" s="20" t="s">
        <v>555</v>
      </c>
      <c r="G40" s="20" t="s">
        <v>556</v>
      </c>
      <c r="H40" s="20" t="s">
        <v>556</v>
      </c>
      <c r="I40" s="20" t="s">
        <v>540</v>
      </c>
      <c r="J40" s="21" t="s">
        <v>998</v>
      </c>
      <c r="K40" s="21" t="s">
        <v>545</v>
      </c>
    </row>
    <row r="41" spans="1:11" ht="36">
      <c r="A41" s="8" t="s">
        <v>261</v>
      </c>
      <c r="C41" s="11"/>
      <c r="D41" s="16" t="s">
        <v>569</v>
      </c>
      <c r="E41" s="11" t="s">
        <v>588</v>
      </c>
      <c r="F41" s="20" t="s">
        <v>537</v>
      </c>
      <c r="G41" s="20" t="s">
        <v>538</v>
      </c>
      <c r="H41" s="20" t="s">
        <v>539</v>
      </c>
      <c r="I41" s="20" t="s">
        <v>540</v>
      </c>
      <c r="J41" s="21" t="s">
        <v>1000</v>
      </c>
      <c r="K41" s="21" t="s">
        <v>545</v>
      </c>
    </row>
    <row r="42" spans="1:11" s="5" customFormat="1" ht="72">
      <c r="A42" s="8" t="s">
        <v>127</v>
      </c>
      <c r="C42" s="13"/>
      <c r="D42" s="17" t="s">
        <v>576</v>
      </c>
      <c r="E42" s="13" t="s">
        <v>595</v>
      </c>
      <c r="F42" s="20" t="s">
        <v>546</v>
      </c>
      <c r="G42" s="20" t="s">
        <v>538</v>
      </c>
      <c r="H42" s="20" t="s">
        <v>547</v>
      </c>
      <c r="I42" s="20" t="s">
        <v>548</v>
      </c>
      <c r="J42" s="20" t="s">
        <v>998</v>
      </c>
      <c r="K42" s="20" t="s">
        <v>554</v>
      </c>
    </row>
    <row r="43" spans="1:11" ht="36">
      <c r="A43" s="8" t="s">
        <v>262</v>
      </c>
      <c r="C43" s="13"/>
      <c r="D43" s="17" t="s">
        <v>569</v>
      </c>
      <c r="E43" s="11" t="s">
        <v>588</v>
      </c>
      <c r="F43" s="20" t="s">
        <v>546</v>
      </c>
      <c r="G43" s="20" t="s">
        <v>538</v>
      </c>
      <c r="H43" s="20" t="s">
        <v>539</v>
      </c>
      <c r="I43" s="20" t="s">
        <v>540</v>
      </c>
      <c r="J43" s="21" t="s">
        <v>999</v>
      </c>
      <c r="K43" s="21" t="s">
        <v>545</v>
      </c>
    </row>
    <row r="44" spans="1:11" ht="36">
      <c r="A44" s="8" t="s">
        <v>258</v>
      </c>
      <c r="C44" s="11"/>
      <c r="D44" s="16" t="s">
        <v>577</v>
      </c>
      <c r="E44" s="11" t="s">
        <v>597</v>
      </c>
      <c r="F44" s="20" t="s">
        <v>555</v>
      </c>
      <c r="G44" s="20" t="s">
        <v>556</v>
      </c>
      <c r="H44" s="20" t="s">
        <v>556</v>
      </c>
      <c r="I44" s="20" t="s">
        <v>540</v>
      </c>
      <c r="J44" s="21" t="s">
        <v>999</v>
      </c>
      <c r="K44" s="21" t="s">
        <v>545</v>
      </c>
    </row>
    <row r="45" spans="1:11" ht="24">
      <c r="A45" s="8" t="s">
        <v>129</v>
      </c>
      <c r="C45" s="11"/>
      <c r="D45" s="16" t="s">
        <v>157</v>
      </c>
      <c r="E45" s="11" t="s">
        <v>583</v>
      </c>
      <c r="F45" s="20" t="s">
        <v>557</v>
      </c>
      <c r="G45" s="20" t="s">
        <v>538</v>
      </c>
      <c r="H45" s="20" t="s">
        <v>547</v>
      </c>
      <c r="I45" s="20" t="s">
        <v>540</v>
      </c>
      <c r="J45" s="20" t="s">
        <v>999</v>
      </c>
      <c r="K45" s="20" t="s">
        <v>554</v>
      </c>
    </row>
    <row r="46" spans="1:11" s="5" customFormat="1" ht="84">
      <c r="A46" s="8" t="s">
        <v>130</v>
      </c>
      <c r="C46" s="13"/>
      <c r="D46" s="17" t="s">
        <v>578</v>
      </c>
      <c r="E46" s="13" t="s">
        <v>596</v>
      </c>
      <c r="F46" s="20" t="s">
        <v>550</v>
      </c>
      <c r="G46" s="20" t="s">
        <v>538</v>
      </c>
      <c r="H46" s="20" t="s">
        <v>547</v>
      </c>
      <c r="I46" s="20" t="s">
        <v>548</v>
      </c>
      <c r="J46" s="20" t="s">
        <v>999</v>
      </c>
      <c r="K46" s="20" t="s">
        <v>545</v>
      </c>
    </row>
    <row r="47" spans="1:11">
      <c r="A47" s="8"/>
      <c r="C47" s="11"/>
      <c r="D47" s="16"/>
    </row>
    <row r="48" spans="1:11">
      <c r="A48" s="46" t="s">
        <v>213</v>
      </c>
      <c r="C48" s="11"/>
      <c r="D48" s="16"/>
    </row>
    <row r="49" spans="1:11" ht="36">
      <c r="A49" s="8" t="s">
        <v>214</v>
      </c>
      <c r="C49" s="11"/>
      <c r="D49" s="16" t="s">
        <v>569</v>
      </c>
      <c r="E49" s="11" t="s">
        <v>588</v>
      </c>
      <c r="F49" s="20" t="s">
        <v>550</v>
      </c>
      <c r="G49" s="20" t="s">
        <v>538</v>
      </c>
      <c r="H49" s="20" t="s">
        <v>539</v>
      </c>
      <c r="I49" s="20" t="s">
        <v>540</v>
      </c>
      <c r="J49" s="21" t="s">
        <v>1000</v>
      </c>
      <c r="K49" s="22" t="s">
        <v>558</v>
      </c>
    </row>
    <row r="50" spans="1:11">
      <c r="A50" s="8" t="s">
        <v>417</v>
      </c>
      <c r="C50" s="13"/>
      <c r="D50" s="17" t="s">
        <v>156</v>
      </c>
      <c r="E50" s="11" t="s">
        <v>585</v>
      </c>
      <c r="F50" s="20" t="s">
        <v>550</v>
      </c>
      <c r="G50" s="20" t="s">
        <v>538</v>
      </c>
      <c r="H50" s="20" t="s">
        <v>539</v>
      </c>
      <c r="I50" s="20" t="s">
        <v>540</v>
      </c>
      <c r="J50" s="21" t="s">
        <v>999</v>
      </c>
      <c r="K50" s="21" t="s">
        <v>554</v>
      </c>
    </row>
    <row r="51" spans="1:11">
      <c r="A51" s="8"/>
      <c r="C51" s="11"/>
      <c r="D51" s="16"/>
    </row>
    <row r="52" spans="1:11">
      <c r="A52" s="47" t="s">
        <v>61</v>
      </c>
      <c r="B52" s="6"/>
      <c r="C52" s="62"/>
      <c r="D52" s="66"/>
      <c r="E52" s="62"/>
      <c r="F52" s="62"/>
      <c r="G52" s="62"/>
      <c r="H52" s="62"/>
      <c r="I52" s="62"/>
      <c r="J52" s="62"/>
      <c r="K52" s="62"/>
    </row>
    <row r="53" spans="1:11">
      <c r="A53" s="46" t="s">
        <v>182</v>
      </c>
      <c r="C53" s="11"/>
      <c r="D53" s="16"/>
    </row>
    <row r="54" spans="1:11" s="5" customFormat="1" ht="24">
      <c r="A54" s="8" t="s">
        <v>418</v>
      </c>
      <c r="C54" s="13"/>
      <c r="D54" s="17" t="s">
        <v>164</v>
      </c>
      <c r="E54" s="13" t="s">
        <v>599</v>
      </c>
      <c r="F54" s="20" t="s">
        <v>537</v>
      </c>
      <c r="G54" s="20" t="s">
        <v>538</v>
      </c>
      <c r="H54" s="20" t="s">
        <v>539</v>
      </c>
      <c r="I54" s="20" t="s">
        <v>540</v>
      </c>
      <c r="J54" s="21" t="s">
        <v>998</v>
      </c>
      <c r="K54" s="21" t="s">
        <v>552</v>
      </c>
    </row>
    <row r="55" spans="1:11" s="5" customFormat="1" ht="36">
      <c r="A55" s="8" t="s">
        <v>419</v>
      </c>
      <c r="C55" s="13"/>
      <c r="D55" s="17" t="s">
        <v>579</v>
      </c>
      <c r="E55" s="13" t="s">
        <v>600</v>
      </c>
      <c r="F55" s="20" t="s">
        <v>537</v>
      </c>
      <c r="G55" s="20" t="s">
        <v>538</v>
      </c>
      <c r="H55" s="20" t="s">
        <v>539</v>
      </c>
      <c r="I55" s="20" t="s">
        <v>540</v>
      </c>
      <c r="J55" s="21" t="s">
        <v>998</v>
      </c>
      <c r="K55" s="21" t="s">
        <v>554</v>
      </c>
    </row>
    <row r="56" spans="1:11">
      <c r="A56" s="8"/>
      <c r="C56" s="11"/>
      <c r="D56" s="16"/>
    </row>
    <row r="57" spans="1:11">
      <c r="A57" s="46" t="s">
        <v>209</v>
      </c>
      <c r="C57" s="11"/>
      <c r="D57" s="16"/>
    </row>
    <row r="58" spans="1:11" ht="36">
      <c r="A58" s="8" t="s">
        <v>420</v>
      </c>
      <c r="C58" s="11"/>
      <c r="D58" s="16" t="s">
        <v>579</v>
      </c>
      <c r="E58" s="11" t="s">
        <v>600</v>
      </c>
      <c r="F58" s="20" t="s">
        <v>550</v>
      </c>
      <c r="G58" s="20" t="s">
        <v>538</v>
      </c>
      <c r="H58" s="20" t="s">
        <v>539</v>
      </c>
      <c r="I58" s="20" t="s">
        <v>540</v>
      </c>
      <c r="J58" s="20" t="s">
        <v>1000</v>
      </c>
      <c r="K58" s="20" t="s">
        <v>545</v>
      </c>
    </row>
    <row r="59" spans="1:11" s="5" customFormat="1" ht="36">
      <c r="A59" s="8" t="s">
        <v>421</v>
      </c>
      <c r="C59" s="13"/>
      <c r="D59" s="17" t="s">
        <v>579</v>
      </c>
      <c r="E59" s="13" t="s">
        <v>600</v>
      </c>
      <c r="F59" s="20" t="s">
        <v>550</v>
      </c>
      <c r="G59" s="20" t="s">
        <v>538</v>
      </c>
      <c r="H59" s="20" t="s">
        <v>539</v>
      </c>
      <c r="I59" s="20" t="s">
        <v>540</v>
      </c>
      <c r="J59" s="21" t="s">
        <v>998</v>
      </c>
      <c r="K59" s="21" t="s">
        <v>545</v>
      </c>
    </row>
    <row r="60" spans="1:11">
      <c r="A60" s="46" t="s">
        <v>213</v>
      </c>
      <c r="C60" s="11"/>
      <c r="D60" s="16"/>
    </row>
    <row r="61" spans="1:11" ht="36">
      <c r="A61" s="8" t="s">
        <v>422</v>
      </c>
      <c r="C61" s="11"/>
      <c r="D61" s="16" t="s">
        <v>579</v>
      </c>
      <c r="E61" s="11" t="s">
        <v>600</v>
      </c>
      <c r="F61" s="20" t="s">
        <v>550</v>
      </c>
      <c r="G61" s="20" t="s">
        <v>538</v>
      </c>
      <c r="H61" s="20" t="s">
        <v>539</v>
      </c>
      <c r="I61" s="20" t="s">
        <v>540</v>
      </c>
      <c r="J61" s="21" t="s">
        <v>1000</v>
      </c>
      <c r="K61" s="21" t="s">
        <v>558</v>
      </c>
    </row>
    <row r="62" spans="1:11">
      <c r="A62" s="8"/>
      <c r="C62" s="11"/>
      <c r="D62" s="16"/>
    </row>
    <row r="63" spans="1:11">
      <c r="A63" s="47" t="s">
        <v>60</v>
      </c>
      <c r="B63" s="6"/>
      <c r="C63" s="62"/>
      <c r="D63" s="66"/>
      <c r="E63" s="62"/>
      <c r="F63" s="62"/>
      <c r="G63" s="62"/>
      <c r="H63" s="62"/>
      <c r="I63" s="62"/>
      <c r="J63" s="62"/>
      <c r="K63" s="62"/>
    </row>
    <row r="64" spans="1:11">
      <c r="A64" s="46" t="s">
        <v>182</v>
      </c>
      <c r="C64" s="11"/>
      <c r="D64" s="16"/>
    </row>
    <row r="65" spans="1:11" s="5" customFormat="1">
      <c r="A65" s="8" t="s">
        <v>423</v>
      </c>
      <c r="C65" s="13"/>
      <c r="D65" s="17" t="s">
        <v>166</v>
      </c>
      <c r="E65" s="13" t="s">
        <v>598</v>
      </c>
      <c r="F65" s="13" t="s">
        <v>546</v>
      </c>
      <c r="G65" s="13" t="s">
        <v>538</v>
      </c>
      <c r="H65" s="13" t="s">
        <v>547</v>
      </c>
      <c r="I65" s="13" t="s">
        <v>548</v>
      </c>
      <c r="J65" s="13" t="s">
        <v>998</v>
      </c>
      <c r="K65" s="13" t="s">
        <v>549</v>
      </c>
    </row>
    <row r="66" spans="1:11" s="5" customFormat="1">
      <c r="A66" s="8" t="s">
        <v>424</v>
      </c>
      <c r="C66" s="13"/>
      <c r="D66" s="17" t="s">
        <v>166</v>
      </c>
      <c r="E66" s="13" t="s">
        <v>598</v>
      </c>
      <c r="F66" s="13" t="s">
        <v>546</v>
      </c>
      <c r="G66" s="13" t="s">
        <v>538</v>
      </c>
      <c r="H66" s="13" t="s">
        <v>547</v>
      </c>
      <c r="I66" s="13" t="s">
        <v>548</v>
      </c>
      <c r="J66" s="13" t="s">
        <v>998</v>
      </c>
      <c r="K66" s="13" t="s">
        <v>541</v>
      </c>
    </row>
    <row r="67" spans="1:11">
      <c r="A67" s="8"/>
      <c r="C67" s="11"/>
      <c r="D67" s="16"/>
    </row>
    <row r="68" spans="1:11">
      <c r="A68" s="46" t="s">
        <v>209</v>
      </c>
      <c r="C68" s="11"/>
      <c r="D68" s="16"/>
    </row>
    <row r="69" spans="1:11" s="5" customFormat="1">
      <c r="A69" s="8" t="s">
        <v>425</v>
      </c>
      <c r="C69" s="13"/>
      <c r="D69" s="17" t="s">
        <v>168</v>
      </c>
      <c r="E69" s="13" t="s">
        <v>601</v>
      </c>
      <c r="F69" s="13" t="s">
        <v>550</v>
      </c>
      <c r="G69" s="13" t="s">
        <v>538</v>
      </c>
      <c r="H69" s="13" t="s">
        <v>539</v>
      </c>
      <c r="I69" s="13" t="s">
        <v>540</v>
      </c>
      <c r="J69" s="13" t="s">
        <v>999</v>
      </c>
      <c r="K69" s="13" t="s">
        <v>558</v>
      </c>
    </row>
    <row r="70" spans="1:11" s="5" customFormat="1" ht="24">
      <c r="A70" s="8" t="s">
        <v>426</v>
      </c>
      <c r="C70" s="13"/>
      <c r="D70" s="17" t="s">
        <v>580</v>
      </c>
      <c r="E70" s="13" t="s">
        <v>602</v>
      </c>
      <c r="F70" s="13" t="s">
        <v>550</v>
      </c>
      <c r="G70" s="13" t="s">
        <v>538</v>
      </c>
      <c r="H70" s="13" t="s">
        <v>539</v>
      </c>
      <c r="I70" s="13" t="s">
        <v>551</v>
      </c>
      <c r="J70" s="13" t="s">
        <v>998</v>
      </c>
      <c r="K70" s="13" t="s">
        <v>558</v>
      </c>
    </row>
    <row r="71" spans="1:11">
      <c r="A71" s="8"/>
      <c r="C71" s="11"/>
      <c r="D71" s="16"/>
    </row>
    <row r="72" spans="1:11">
      <c r="A72" s="47" t="s">
        <v>146</v>
      </c>
      <c r="B72" s="6"/>
      <c r="C72" s="62"/>
      <c r="D72" s="66"/>
      <c r="E72" s="62"/>
      <c r="F72" s="62"/>
      <c r="G72" s="62"/>
      <c r="H72" s="62"/>
      <c r="I72" s="62"/>
      <c r="J72" s="62"/>
      <c r="K72" s="62"/>
    </row>
    <row r="73" spans="1:11" ht="60">
      <c r="A73" s="2" t="s">
        <v>412</v>
      </c>
      <c r="C73" s="11"/>
      <c r="D73" s="16" t="s">
        <v>606</v>
      </c>
      <c r="E73" s="11" t="s">
        <v>658</v>
      </c>
      <c r="F73" s="20" t="s">
        <v>537</v>
      </c>
      <c r="G73" s="20" t="s">
        <v>542</v>
      </c>
      <c r="H73" s="20" t="s">
        <v>543</v>
      </c>
      <c r="I73" s="20" t="s">
        <v>544</v>
      </c>
      <c r="J73" s="20" t="s">
        <v>999</v>
      </c>
      <c r="K73" s="20" t="s">
        <v>545</v>
      </c>
    </row>
    <row r="74" spans="1:11" s="5" customFormat="1">
      <c r="A74" s="2"/>
      <c r="C74" s="13"/>
      <c r="D74" s="17"/>
      <c r="E74" s="13"/>
      <c r="F74" s="13"/>
      <c r="G74" s="13"/>
      <c r="H74" s="13"/>
      <c r="I74" s="13"/>
      <c r="J74" s="13"/>
      <c r="K74" s="13"/>
    </row>
    <row r="75" spans="1:11" ht="108">
      <c r="A75" s="46" t="s">
        <v>415</v>
      </c>
      <c r="B75" s="5" t="s">
        <v>514</v>
      </c>
      <c r="C75" s="11"/>
      <c r="D75" s="16" t="s">
        <v>607</v>
      </c>
      <c r="E75" s="11" t="s">
        <v>641</v>
      </c>
      <c r="F75" s="13" t="s">
        <v>537</v>
      </c>
      <c r="G75" s="13" t="s">
        <v>562</v>
      </c>
      <c r="H75" s="13" t="s">
        <v>539</v>
      </c>
      <c r="I75" s="13" t="s">
        <v>540</v>
      </c>
      <c r="J75" s="13" t="s">
        <v>999</v>
      </c>
      <c r="K75" s="13" t="s">
        <v>554</v>
      </c>
    </row>
    <row r="76" spans="1:11">
      <c r="A76" s="39"/>
      <c r="B76" s="39"/>
      <c r="C76" s="11"/>
      <c r="D76" s="16"/>
    </row>
    <row r="77" spans="1:11">
      <c r="A77" s="46" t="s">
        <v>182</v>
      </c>
      <c r="C77" s="11"/>
      <c r="D77" s="16"/>
    </row>
    <row r="78" spans="1:11" ht="24">
      <c r="A78" s="8" t="s">
        <v>147</v>
      </c>
      <c r="C78" s="11"/>
      <c r="D78" s="16" t="s">
        <v>147</v>
      </c>
      <c r="E78" s="11" t="s">
        <v>623</v>
      </c>
      <c r="F78" s="20" t="s">
        <v>537</v>
      </c>
      <c r="G78" s="20" t="s">
        <v>538</v>
      </c>
      <c r="H78" s="20" t="s">
        <v>539</v>
      </c>
      <c r="I78" s="20" t="s">
        <v>540</v>
      </c>
      <c r="J78" s="23" t="s">
        <v>998</v>
      </c>
      <c r="K78" s="23" t="s">
        <v>549</v>
      </c>
    </row>
    <row r="79" spans="1:11">
      <c r="A79" s="8" t="s">
        <v>150</v>
      </c>
      <c r="C79" s="11"/>
      <c r="D79" s="16" t="s">
        <v>150</v>
      </c>
      <c r="E79" s="11" t="s">
        <v>624</v>
      </c>
      <c r="F79" s="20" t="s">
        <v>537</v>
      </c>
      <c r="G79" s="20" t="s">
        <v>538</v>
      </c>
      <c r="H79" s="20" t="s">
        <v>539</v>
      </c>
      <c r="I79" s="20" t="s">
        <v>540</v>
      </c>
      <c r="J79" s="23" t="s">
        <v>998</v>
      </c>
      <c r="K79" s="23" t="s">
        <v>549</v>
      </c>
    </row>
    <row r="80" spans="1:11">
      <c r="A80" s="8" t="s">
        <v>148</v>
      </c>
      <c r="C80" s="11"/>
      <c r="D80" s="16" t="s">
        <v>148</v>
      </c>
      <c r="E80" s="11" t="s">
        <v>625</v>
      </c>
      <c r="F80" s="20" t="s">
        <v>537</v>
      </c>
      <c r="G80" s="20" t="s">
        <v>538</v>
      </c>
      <c r="H80" s="20" t="s">
        <v>539</v>
      </c>
      <c r="I80" s="20" t="s">
        <v>540</v>
      </c>
      <c r="J80" s="23" t="s">
        <v>998</v>
      </c>
      <c r="K80" s="23" t="s">
        <v>541</v>
      </c>
    </row>
    <row r="81" spans="1:11" ht="24">
      <c r="A81" s="8" t="s">
        <v>149</v>
      </c>
      <c r="C81" s="11"/>
      <c r="D81" s="16" t="s">
        <v>149</v>
      </c>
      <c r="E81" s="11" t="s">
        <v>626</v>
      </c>
      <c r="F81" s="20" t="s">
        <v>537</v>
      </c>
      <c r="G81" s="20" t="s">
        <v>538</v>
      </c>
      <c r="H81" s="20" t="s">
        <v>539</v>
      </c>
      <c r="I81" s="20" t="s">
        <v>551</v>
      </c>
      <c r="J81" s="23" t="s">
        <v>998</v>
      </c>
      <c r="K81" s="23" t="s">
        <v>552</v>
      </c>
    </row>
    <row r="82" spans="1:11" s="5" customFormat="1" ht="36">
      <c r="A82" s="8" t="s">
        <v>151</v>
      </c>
      <c r="C82" s="13"/>
      <c r="D82" s="17" t="s">
        <v>608</v>
      </c>
      <c r="E82" s="13" t="s">
        <v>631</v>
      </c>
      <c r="F82" s="20" t="s">
        <v>537</v>
      </c>
      <c r="G82" s="20" t="s">
        <v>538</v>
      </c>
      <c r="H82" s="20" t="s">
        <v>539</v>
      </c>
      <c r="I82" s="20" t="s">
        <v>540</v>
      </c>
      <c r="J82" s="23" t="s">
        <v>998</v>
      </c>
      <c r="K82" s="23" t="s">
        <v>552</v>
      </c>
    </row>
    <row r="83" spans="1:11" s="5" customFormat="1" ht="36">
      <c r="A83" s="8" t="s">
        <v>111</v>
      </c>
      <c r="C83" s="13"/>
      <c r="D83" s="17" t="s">
        <v>111</v>
      </c>
      <c r="E83" s="13" t="s">
        <v>627</v>
      </c>
      <c r="F83" s="20" t="s">
        <v>537</v>
      </c>
      <c r="G83" s="20" t="s">
        <v>538</v>
      </c>
      <c r="H83" s="20" t="s">
        <v>539</v>
      </c>
      <c r="I83" s="20" t="s">
        <v>540</v>
      </c>
      <c r="J83" s="23" t="s">
        <v>998</v>
      </c>
      <c r="K83" s="23" t="s">
        <v>549</v>
      </c>
    </row>
    <row r="84" spans="1:11" ht="24">
      <c r="A84" s="8" t="s">
        <v>152</v>
      </c>
      <c r="C84" s="11"/>
      <c r="D84" s="16" t="s">
        <v>152</v>
      </c>
      <c r="E84" s="11" t="s">
        <v>628</v>
      </c>
      <c r="F84" s="20" t="s">
        <v>550</v>
      </c>
      <c r="G84" s="20" t="s">
        <v>538</v>
      </c>
      <c r="H84" s="20" t="s">
        <v>539</v>
      </c>
      <c r="I84" s="20" t="s">
        <v>540</v>
      </c>
      <c r="J84" s="23" t="s">
        <v>998</v>
      </c>
      <c r="K84" s="23" t="s">
        <v>554</v>
      </c>
    </row>
    <row r="85" spans="1:11" ht="24">
      <c r="A85" s="8" t="s">
        <v>0</v>
      </c>
      <c r="C85" s="11"/>
      <c r="D85" s="16" t="s">
        <v>609</v>
      </c>
      <c r="E85" s="11" t="s">
        <v>629</v>
      </c>
      <c r="F85" s="20" t="s">
        <v>537</v>
      </c>
      <c r="G85" s="20" t="s">
        <v>538</v>
      </c>
      <c r="H85" s="20" t="s">
        <v>539</v>
      </c>
      <c r="I85" s="20" t="s">
        <v>540</v>
      </c>
      <c r="J85" s="23" t="s">
        <v>998</v>
      </c>
      <c r="K85" s="23" t="s">
        <v>549</v>
      </c>
    </row>
    <row r="86" spans="1:11" s="5" customFormat="1" ht="48">
      <c r="A86" s="8" t="s">
        <v>193</v>
      </c>
      <c r="C86" s="13"/>
      <c r="D86" s="17" t="s">
        <v>610</v>
      </c>
      <c r="E86" s="13" t="s">
        <v>630</v>
      </c>
      <c r="F86" s="20" t="s">
        <v>537</v>
      </c>
      <c r="G86" s="20" t="s">
        <v>538</v>
      </c>
      <c r="H86" s="20" t="s">
        <v>539</v>
      </c>
      <c r="I86" s="20" t="s">
        <v>540</v>
      </c>
      <c r="J86" s="23" t="s">
        <v>998</v>
      </c>
      <c r="K86" s="23" t="s">
        <v>549</v>
      </c>
    </row>
    <row r="87" spans="1:11">
      <c r="A87" s="8" t="s">
        <v>194</v>
      </c>
      <c r="C87" s="11"/>
      <c r="D87" s="16" t="s">
        <v>150</v>
      </c>
      <c r="E87" s="11" t="s">
        <v>624</v>
      </c>
      <c r="F87" s="20" t="s">
        <v>550</v>
      </c>
      <c r="G87" s="20" t="s">
        <v>538</v>
      </c>
      <c r="H87" s="20" t="s">
        <v>539</v>
      </c>
      <c r="I87" s="20" t="s">
        <v>540</v>
      </c>
      <c r="J87" s="23" t="s">
        <v>998</v>
      </c>
      <c r="K87" s="23" t="s">
        <v>541</v>
      </c>
    </row>
    <row r="88" spans="1:11" s="5" customFormat="1" ht="36">
      <c r="A88" s="8" t="s">
        <v>196</v>
      </c>
      <c r="C88" s="13"/>
      <c r="D88" s="17" t="s">
        <v>111</v>
      </c>
      <c r="E88" s="13" t="s">
        <v>627</v>
      </c>
      <c r="F88" s="20" t="s">
        <v>537</v>
      </c>
      <c r="G88" s="20" t="s">
        <v>538</v>
      </c>
      <c r="H88" s="20" t="s">
        <v>539</v>
      </c>
      <c r="I88" s="20" t="s">
        <v>540</v>
      </c>
      <c r="J88" s="23" t="s">
        <v>998</v>
      </c>
      <c r="K88" s="23" t="s">
        <v>552</v>
      </c>
    </row>
    <row r="89" spans="1:11" ht="60">
      <c r="A89" s="8" t="s">
        <v>198</v>
      </c>
      <c r="C89" s="11"/>
      <c r="D89" s="16" t="s">
        <v>611</v>
      </c>
      <c r="E89" s="11" t="s">
        <v>632</v>
      </c>
      <c r="F89" s="20" t="s">
        <v>550</v>
      </c>
      <c r="G89" s="20" t="s">
        <v>538</v>
      </c>
      <c r="H89" s="20" t="s">
        <v>539</v>
      </c>
      <c r="I89" s="20" t="s">
        <v>540</v>
      </c>
      <c r="J89" s="23" t="s">
        <v>998</v>
      </c>
      <c r="K89" s="23" t="s">
        <v>554</v>
      </c>
    </row>
    <row r="90" spans="1:11" ht="48">
      <c r="A90" s="8" t="s">
        <v>195</v>
      </c>
      <c r="C90" s="11"/>
      <c r="D90" s="16" t="s">
        <v>612</v>
      </c>
      <c r="E90" s="11" t="s">
        <v>633</v>
      </c>
      <c r="F90" s="20" t="s">
        <v>537</v>
      </c>
      <c r="G90" s="20" t="s">
        <v>538</v>
      </c>
      <c r="H90" s="20" t="s">
        <v>539</v>
      </c>
      <c r="I90" s="20" t="s">
        <v>540</v>
      </c>
      <c r="J90" s="23" t="s">
        <v>999</v>
      </c>
      <c r="K90" s="23" t="s">
        <v>549</v>
      </c>
    </row>
    <row r="91" spans="1:11" ht="72">
      <c r="A91" s="8" t="s">
        <v>197</v>
      </c>
      <c r="C91" s="11"/>
      <c r="D91" s="16" t="s">
        <v>613</v>
      </c>
      <c r="E91" s="11" t="s">
        <v>634</v>
      </c>
      <c r="F91" s="20" t="s">
        <v>537</v>
      </c>
      <c r="G91" s="20" t="s">
        <v>538</v>
      </c>
      <c r="H91" s="20" t="s">
        <v>539</v>
      </c>
      <c r="I91" s="20" t="s">
        <v>551</v>
      </c>
      <c r="J91" s="23" t="s">
        <v>998</v>
      </c>
      <c r="K91" s="23" t="s">
        <v>541</v>
      </c>
    </row>
    <row r="92" spans="1:11" ht="48">
      <c r="A92" s="8" t="s">
        <v>201</v>
      </c>
      <c r="C92" s="11"/>
      <c r="D92" s="16" t="s">
        <v>612</v>
      </c>
      <c r="E92" s="11" t="s">
        <v>633</v>
      </c>
      <c r="F92" s="20" t="s">
        <v>550</v>
      </c>
      <c r="G92" s="20" t="s">
        <v>538</v>
      </c>
      <c r="H92" s="20" t="s">
        <v>539</v>
      </c>
      <c r="I92" s="20" t="s">
        <v>540</v>
      </c>
      <c r="J92" s="23" t="s">
        <v>998</v>
      </c>
      <c r="K92" s="23" t="s">
        <v>554</v>
      </c>
    </row>
    <row r="93" spans="1:11" s="5" customFormat="1" ht="48">
      <c r="A93" s="8" t="s">
        <v>203</v>
      </c>
      <c r="C93" s="13"/>
      <c r="D93" s="17" t="s">
        <v>614</v>
      </c>
      <c r="E93" s="13" t="s">
        <v>635</v>
      </c>
      <c r="F93" s="24" t="s">
        <v>537</v>
      </c>
      <c r="G93" s="24" t="s">
        <v>538</v>
      </c>
      <c r="H93" s="24" t="s">
        <v>539</v>
      </c>
      <c r="I93" s="24" t="s">
        <v>540</v>
      </c>
      <c r="J93" s="24" t="s">
        <v>999</v>
      </c>
      <c r="K93" s="25" t="s">
        <v>559</v>
      </c>
    </row>
    <row r="94" spans="1:11" ht="48">
      <c r="A94" s="8" t="s">
        <v>199</v>
      </c>
      <c r="C94" s="11"/>
      <c r="D94" s="16" t="s">
        <v>612</v>
      </c>
      <c r="E94" s="11" t="s">
        <v>633</v>
      </c>
      <c r="F94" s="24" t="s">
        <v>537</v>
      </c>
      <c r="G94" s="24" t="s">
        <v>538</v>
      </c>
      <c r="H94" s="24" t="s">
        <v>539</v>
      </c>
      <c r="I94" s="24" t="s">
        <v>540</v>
      </c>
      <c r="J94" s="24" t="s">
        <v>999</v>
      </c>
      <c r="K94" s="25" t="s">
        <v>560</v>
      </c>
    </row>
    <row r="95" spans="1:11" ht="84">
      <c r="A95" s="8" t="s">
        <v>200</v>
      </c>
      <c r="C95" s="11"/>
      <c r="D95" s="16" t="s">
        <v>615</v>
      </c>
      <c r="E95" s="11" t="s">
        <v>636</v>
      </c>
      <c r="F95" s="24" t="s">
        <v>537</v>
      </c>
      <c r="G95" s="24" t="s">
        <v>538</v>
      </c>
      <c r="H95" s="24" t="s">
        <v>539</v>
      </c>
      <c r="I95" s="24" t="s">
        <v>540</v>
      </c>
      <c r="J95" s="24" t="s">
        <v>999</v>
      </c>
      <c r="K95" s="25" t="s">
        <v>560</v>
      </c>
    </row>
    <row r="96" spans="1:11" s="5" customFormat="1" ht="48">
      <c r="A96" s="8" t="s">
        <v>204</v>
      </c>
      <c r="C96" s="13"/>
      <c r="D96" s="17" t="s">
        <v>612</v>
      </c>
      <c r="E96" s="13" t="s">
        <v>633</v>
      </c>
      <c r="F96" s="20" t="s">
        <v>537</v>
      </c>
      <c r="G96" s="20" t="s">
        <v>538</v>
      </c>
      <c r="H96" s="20" t="s">
        <v>539</v>
      </c>
      <c r="I96" s="20" t="s">
        <v>540</v>
      </c>
      <c r="J96" s="23" t="s">
        <v>999</v>
      </c>
      <c r="K96" s="23" t="s">
        <v>554</v>
      </c>
    </row>
    <row r="97" spans="1:11" s="5" customFormat="1" ht="72">
      <c r="A97" s="8" t="s">
        <v>202</v>
      </c>
      <c r="C97" s="13"/>
      <c r="D97" s="17" t="s">
        <v>616</v>
      </c>
      <c r="E97" s="13" t="s">
        <v>637</v>
      </c>
      <c r="F97" s="24" t="s">
        <v>537</v>
      </c>
      <c r="G97" s="24" t="s">
        <v>538</v>
      </c>
      <c r="H97" s="24" t="s">
        <v>539</v>
      </c>
      <c r="I97" s="24" t="s">
        <v>540</v>
      </c>
      <c r="J97" s="24" t="s">
        <v>999</v>
      </c>
      <c r="K97" s="25" t="s">
        <v>554</v>
      </c>
    </row>
    <row r="98" spans="1:11">
      <c r="A98" s="8"/>
      <c r="C98" s="11"/>
      <c r="D98" s="16"/>
    </row>
    <row r="99" spans="1:11">
      <c r="A99" s="46" t="s">
        <v>209</v>
      </c>
      <c r="C99" s="11"/>
      <c r="D99" s="16"/>
    </row>
    <row r="100" spans="1:11" s="5" customFormat="1" ht="84">
      <c r="A100" s="8" t="s">
        <v>205</v>
      </c>
      <c r="C100" s="13"/>
      <c r="D100" s="17" t="s">
        <v>617</v>
      </c>
      <c r="E100" s="13" t="s">
        <v>638</v>
      </c>
      <c r="F100" s="20" t="s">
        <v>537</v>
      </c>
      <c r="G100" s="20" t="s">
        <v>538</v>
      </c>
      <c r="H100" s="20" t="s">
        <v>539</v>
      </c>
      <c r="I100" s="20" t="s">
        <v>540</v>
      </c>
      <c r="J100" s="20" t="s">
        <v>999</v>
      </c>
      <c r="K100" s="26" t="s">
        <v>554</v>
      </c>
    </row>
    <row r="101" spans="1:11" ht="36">
      <c r="A101" s="8" t="s">
        <v>115</v>
      </c>
      <c r="C101" s="11"/>
      <c r="D101" s="16" t="s">
        <v>618</v>
      </c>
      <c r="E101" s="11" t="s">
        <v>639</v>
      </c>
      <c r="F101" s="20" t="s">
        <v>537</v>
      </c>
      <c r="G101" s="20" t="s">
        <v>538</v>
      </c>
      <c r="H101" s="20" t="s">
        <v>539</v>
      </c>
      <c r="I101" s="20" t="s">
        <v>540</v>
      </c>
      <c r="J101" s="23" t="s">
        <v>999</v>
      </c>
      <c r="K101" s="23" t="s">
        <v>554</v>
      </c>
    </row>
    <row r="102" spans="1:11" s="5" customFormat="1" ht="36">
      <c r="A102" s="8" t="s">
        <v>116</v>
      </c>
      <c r="C102" s="13"/>
      <c r="D102" s="17" t="s">
        <v>111</v>
      </c>
      <c r="E102" s="13" t="s">
        <v>627</v>
      </c>
      <c r="F102" s="20" t="s">
        <v>537</v>
      </c>
      <c r="G102" s="20" t="s">
        <v>538</v>
      </c>
      <c r="H102" s="20" t="s">
        <v>539</v>
      </c>
      <c r="I102" s="20" t="s">
        <v>540</v>
      </c>
      <c r="J102" s="23" t="s">
        <v>999</v>
      </c>
      <c r="K102" s="23" t="s">
        <v>561</v>
      </c>
    </row>
    <row r="103" spans="1:11" ht="72">
      <c r="A103" s="8" t="s">
        <v>118</v>
      </c>
      <c r="C103" s="11"/>
      <c r="D103" s="16" t="s">
        <v>613</v>
      </c>
      <c r="E103" s="11" t="s">
        <v>634</v>
      </c>
      <c r="F103" s="20" t="s">
        <v>557</v>
      </c>
      <c r="G103" s="20" t="s">
        <v>538</v>
      </c>
      <c r="H103" s="20" t="s">
        <v>547</v>
      </c>
      <c r="I103" s="20" t="s">
        <v>540</v>
      </c>
      <c r="J103" s="23" t="s">
        <v>1000</v>
      </c>
      <c r="K103" s="23" t="s">
        <v>545</v>
      </c>
    </row>
    <row r="104" spans="1:11" s="5" customFormat="1" ht="36" customHeight="1">
      <c r="A104" s="8" t="s">
        <v>120</v>
      </c>
      <c r="C104" s="13"/>
      <c r="D104" s="17" t="s">
        <v>619</v>
      </c>
      <c r="E104" s="13" t="s">
        <v>640</v>
      </c>
      <c r="F104" s="20" t="s">
        <v>537</v>
      </c>
      <c r="G104" s="20" t="s">
        <v>538</v>
      </c>
      <c r="H104" s="20" t="s">
        <v>539</v>
      </c>
      <c r="I104" s="20" t="s">
        <v>540</v>
      </c>
      <c r="J104" s="26" t="s">
        <v>999</v>
      </c>
      <c r="K104" s="26" t="s">
        <v>545</v>
      </c>
    </row>
    <row r="105" spans="1:11" s="5" customFormat="1" ht="108">
      <c r="A105" s="8" t="s">
        <v>121</v>
      </c>
      <c r="C105" s="13"/>
      <c r="D105" s="17" t="s">
        <v>607</v>
      </c>
      <c r="E105" s="13" t="s">
        <v>641</v>
      </c>
      <c r="F105" s="20" t="s">
        <v>550</v>
      </c>
      <c r="G105" s="20" t="s">
        <v>538</v>
      </c>
      <c r="H105" s="20" t="s">
        <v>539</v>
      </c>
      <c r="I105" s="20" t="s">
        <v>540</v>
      </c>
      <c r="J105" s="23" t="s">
        <v>1000</v>
      </c>
      <c r="K105" s="23" t="s">
        <v>558</v>
      </c>
    </row>
    <row r="106" spans="1:11" s="5" customFormat="1" ht="84">
      <c r="A106" s="8" t="s">
        <v>119</v>
      </c>
      <c r="C106" s="13"/>
      <c r="D106" s="17" t="s">
        <v>615</v>
      </c>
      <c r="E106" s="13" t="s">
        <v>636</v>
      </c>
      <c r="F106" s="17" t="s">
        <v>550</v>
      </c>
      <c r="G106" s="17" t="s">
        <v>562</v>
      </c>
      <c r="H106" s="17" t="s">
        <v>547</v>
      </c>
      <c r="I106" s="17" t="s">
        <v>563</v>
      </c>
      <c r="J106" s="17" t="s">
        <v>1000</v>
      </c>
      <c r="K106" s="13" t="s">
        <v>564</v>
      </c>
    </row>
    <row r="107" spans="1:11" s="5" customFormat="1" ht="108">
      <c r="A107" s="8" t="s">
        <v>122</v>
      </c>
      <c r="C107" s="13"/>
      <c r="D107" s="17" t="s">
        <v>620</v>
      </c>
      <c r="E107" s="13" t="s">
        <v>642</v>
      </c>
      <c r="F107" s="13" t="s">
        <v>537</v>
      </c>
      <c r="G107" s="13" t="s">
        <v>538</v>
      </c>
      <c r="H107" s="13" t="s">
        <v>553</v>
      </c>
      <c r="I107" s="13" t="s">
        <v>563</v>
      </c>
      <c r="J107" s="13" t="s">
        <v>998</v>
      </c>
      <c r="K107" s="13" t="s">
        <v>558</v>
      </c>
    </row>
    <row r="108" spans="1:11" s="5" customFormat="1">
      <c r="A108" s="46" t="s">
        <v>213</v>
      </c>
      <c r="C108" s="13"/>
      <c r="D108" s="17"/>
      <c r="E108" s="13"/>
      <c r="F108" s="13"/>
      <c r="G108" s="13"/>
      <c r="H108" s="13"/>
      <c r="I108" s="13"/>
      <c r="J108" s="13"/>
      <c r="K108" s="13"/>
    </row>
    <row r="109" spans="1:11">
      <c r="A109" s="48" t="s">
        <v>123</v>
      </c>
      <c r="B109" s="10"/>
      <c r="C109" s="14"/>
      <c r="D109" s="18"/>
      <c r="E109" s="14"/>
      <c r="F109" s="14"/>
      <c r="G109" s="14"/>
      <c r="H109" s="14"/>
      <c r="I109" s="14"/>
      <c r="J109" s="14"/>
      <c r="K109" s="14"/>
    </row>
    <row r="110" spans="1:11" ht="72">
      <c r="A110" s="8" t="s">
        <v>117</v>
      </c>
      <c r="C110" s="13"/>
      <c r="D110" s="17" t="s">
        <v>613</v>
      </c>
      <c r="E110" s="11" t="s">
        <v>634</v>
      </c>
      <c r="F110" s="13" t="s">
        <v>550</v>
      </c>
      <c r="G110" s="13" t="s">
        <v>538</v>
      </c>
      <c r="H110" s="13" t="s">
        <v>539</v>
      </c>
      <c r="I110" s="13" t="s">
        <v>540</v>
      </c>
      <c r="J110" s="13" t="s">
        <v>1000</v>
      </c>
      <c r="K110" s="13" t="s">
        <v>558</v>
      </c>
    </row>
    <row r="111" spans="1:11">
      <c r="A111" s="8"/>
      <c r="C111" s="11"/>
      <c r="D111" s="16"/>
    </row>
    <row r="112" spans="1:11">
      <c r="A112" s="47" t="s">
        <v>124</v>
      </c>
      <c r="B112" s="6"/>
      <c r="C112" s="62"/>
      <c r="D112" s="66"/>
      <c r="E112" s="62"/>
      <c r="F112" s="62"/>
      <c r="G112" s="62"/>
      <c r="H112" s="62"/>
      <c r="I112" s="62"/>
      <c r="J112" s="62"/>
      <c r="K112" s="62"/>
    </row>
    <row r="113" spans="1:11">
      <c r="A113" s="49" t="s">
        <v>182</v>
      </c>
      <c r="C113" s="11"/>
      <c r="D113" s="16"/>
    </row>
    <row r="114" spans="1:11" s="5" customFormat="1" ht="24">
      <c r="A114" s="8" t="s">
        <v>427</v>
      </c>
      <c r="C114" s="13"/>
      <c r="D114" s="17" t="s">
        <v>0</v>
      </c>
      <c r="E114" s="13" t="s">
        <v>643</v>
      </c>
      <c r="F114" s="20" t="s">
        <v>537</v>
      </c>
      <c r="G114" s="20" t="s">
        <v>538</v>
      </c>
      <c r="H114" s="20" t="s">
        <v>539</v>
      </c>
      <c r="I114" s="20" t="s">
        <v>540</v>
      </c>
      <c r="J114" s="27" t="s">
        <v>998</v>
      </c>
      <c r="K114" s="27" t="s">
        <v>554</v>
      </c>
    </row>
    <row r="115" spans="1:11" s="5" customFormat="1" ht="24">
      <c r="A115" s="8" t="s">
        <v>428</v>
      </c>
      <c r="C115" s="13"/>
      <c r="D115" s="17" t="s">
        <v>0</v>
      </c>
      <c r="E115" s="13" t="s">
        <v>643</v>
      </c>
      <c r="F115" s="13" t="s">
        <v>550</v>
      </c>
      <c r="G115" s="20" t="s">
        <v>538</v>
      </c>
      <c r="H115" s="20" t="s">
        <v>539</v>
      </c>
      <c r="I115" s="20" t="s">
        <v>540</v>
      </c>
      <c r="J115" s="27" t="s">
        <v>998</v>
      </c>
      <c r="K115" s="13" t="s">
        <v>545</v>
      </c>
    </row>
    <row r="116" spans="1:11" s="5" customFormat="1" ht="24">
      <c r="A116" s="8" t="s">
        <v>429</v>
      </c>
      <c r="C116" s="13"/>
      <c r="D116" s="17" t="s">
        <v>0</v>
      </c>
      <c r="E116" s="13" t="s">
        <v>643</v>
      </c>
      <c r="F116" s="13" t="s">
        <v>537</v>
      </c>
      <c r="G116" s="20" t="s">
        <v>538</v>
      </c>
      <c r="H116" s="20" t="s">
        <v>539</v>
      </c>
      <c r="I116" s="20" t="s">
        <v>540</v>
      </c>
      <c r="J116" s="27" t="s">
        <v>998</v>
      </c>
      <c r="K116" s="13" t="s">
        <v>545</v>
      </c>
    </row>
    <row r="117" spans="1:11" ht="24">
      <c r="A117" s="8"/>
      <c r="C117" s="13"/>
      <c r="D117" s="17"/>
      <c r="E117" s="11" t="s">
        <v>643</v>
      </c>
      <c r="F117" s="13"/>
    </row>
    <row r="118" spans="1:11" ht="24">
      <c r="A118" s="46" t="s">
        <v>209</v>
      </c>
      <c r="C118" s="13"/>
      <c r="D118" s="17"/>
      <c r="E118" s="11" t="s">
        <v>643</v>
      </c>
      <c r="F118" s="13"/>
    </row>
    <row r="119" spans="1:11" s="5" customFormat="1" ht="24">
      <c r="A119" s="8" t="s">
        <v>430</v>
      </c>
      <c r="C119" s="13"/>
      <c r="D119" s="17" t="s">
        <v>0</v>
      </c>
      <c r="E119" s="13" t="s">
        <v>643</v>
      </c>
      <c r="F119" s="13" t="s">
        <v>550</v>
      </c>
      <c r="G119" s="20" t="s">
        <v>538</v>
      </c>
      <c r="H119" s="20" t="s">
        <v>539</v>
      </c>
      <c r="I119" s="13" t="s">
        <v>540</v>
      </c>
      <c r="J119" s="13" t="s">
        <v>999</v>
      </c>
      <c r="K119" s="13" t="s">
        <v>558</v>
      </c>
    </row>
    <row r="120" spans="1:11" s="5" customFormat="1" ht="24">
      <c r="A120" s="8" t="s">
        <v>431</v>
      </c>
      <c r="C120" s="13"/>
      <c r="D120" s="17" t="s">
        <v>0</v>
      </c>
      <c r="E120" s="13" t="s">
        <v>643</v>
      </c>
      <c r="F120" s="13" t="s">
        <v>550</v>
      </c>
      <c r="G120" s="20" t="s">
        <v>538</v>
      </c>
      <c r="H120" s="20" t="s">
        <v>539</v>
      </c>
      <c r="I120" s="13" t="s">
        <v>540</v>
      </c>
      <c r="J120" s="13" t="s">
        <v>999</v>
      </c>
      <c r="K120" s="13" t="s">
        <v>558</v>
      </c>
    </row>
    <row r="121" spans="1:11" ht="24">
      <c r="A121" s="8"/>
      <c r="C121" s="13"/>
      <c r="D121" s="17"/>
      <c r="E121" s="11" t="s">
        <v>643</v>
      </c>
      <c r="F121" s="13"/>
    </row>
    <row r="122" spans="1:11" ht="24">
      <c r="A122" s="46" t="s">
        <v>213</v>
      </c>
      <c r="C122" s="13"/>
      <c r="D122" s="17"/>
      <c r="E122" s="11" t="s">
        <v>643</v>
      </c>
      <c r="F122" s="13"/>
    </row>
    <row r="123" spans="1:11" s="5" customFormat="1" ht="24">
      <c r="A123" s="8" t="s">
        <v>961</v>
      </c>
      <c r="C123" s="13"/>
      <c r="D123" s="17" t="s">
        <v>0</v>
      </c>
      <c r="E123" s="13" t="s">
        <v>643</v>
      </c>
      <c r="F123" s="13" t="s">
        <v>550</v>
      </c>
      <c r="G123" s="20" t="s">
        <v>538</v>
      </c>
      <c r="H123" s="20" t="s">
        <v>539</v>
      </c>
      <c r="I123" s="13" t="s">
        <v>540</v>
      </c>
      <c r="J123" s="13" t="s">
        <v>1000</v>
      </c>
      <c r="K123" s="13" t="s">
        <v>566</v>
      </c>
    </row>
    <row r="124" spans="1:11">
      <c r="A124" s="8"/>
      <c r="C124" s="11"/>
      <c r="D124" s="16"/>
    </row>
    <row r="125" spans="1:11">
      <c r="A125" s="47" t="s">
        <v>125</v>
      </c>
      <c r="B125" s="6"/>
      <c r="C125" s="62"/>
      <c r="D125" s="66"/>
      <c r="E125" s="62"/>
      <c r="F125" s="62"/>
      <c r="G125" s="62"/>
      <c r="H125" s="62"/>
      <c r="I125" s="62"/>
      <c r="J125" s="62"/>
      <c r="K125" s="62"/>
    </row>
    <row r="126" spans="1:11">
      <c r="A126" s="46" t="s">
        <v>182</v>
      </c>
      <c r="C126" s="11"/>
      <c r="D126" s="16"/>
    </row>
    <row r="127" spans="1:11" ht="24">
      <c r="A127" s="8" t="s">
        <v>432</v>
      </c>
      <c r="C127" s="11"/>
      <c r="D127" s="16" t="s">
        <v>193</v>
      </c>
      <c r="E127" s="11" t="s">
        <v>644</v>
      </c>
      <c r="F127" s="20" t="s">
        <v>537</v>
      </c>
      <c r="G127" s="20" t="s">
        <v>538</v>
      </c>
      <c r="H127" s="20" t="s">
        <v>539</v>
      </c>
      <c r="I127" s="20" t="s">
        <v>563</v>
      </c>
      <c r="J127" s="23" t="s">
        <v>998</v>
      </c>
      <c r="K127" s="23" t="s">
        <v>554</v>
      </c>
    </row>
    <row r="128" spans="1:11" s="5" customFormat="1" ht="96">
      <c r="A128" s="8" t="s">
        <v>433</v>
      </c>
      <c r="C128" s="13"/>
      <c r="D128" s="17" t="s">
        <v>621</v>
      </c>
      <c r="E128" s="13" t="s">
        <v>645</v>
      </c>
      <c r="F128" s="20" t="s">
        <v>537</v>
      </c>
      <c r="G128" s="20" t="s">
        <v>538</v>
      </c>
      <c r="H128" s="20" t="s">
        <v>539</v>
      </c>
      <c r="I128" s="20" t="s">
        <v>540</v>
      </c>
      <c r="J128" s="23" t="s">
        <v>999</v>
      </c>
      <c r="K128" s="23" t="s">
        <v>549</v>
      </c>
    </row>
    <row r="129" spans="1:11">
      <c r="A129" s="8"/>
      <c r="C129" s="11"/>
      <c r="D129" s="16"/>
    </row>
    <row r="130" spans="1:11">
      <c r="A130" s="46" t="s">
        <v>209</v>
      </c>
      <c r="C130" s="11"/>
      <c r="D130" s="16"/>
    </row>
    <row r="131" spans="1:11" ht="96">
      <c r="A131" s="8" t="s">
        <v>434</v>
      </c>
      <c r="C131" s="11"/>
      <c r="D131" s="16" t="s">
        <v>621</v>
      </c>
      <c r="E131" s="11" t="s">
        <v>646</v>
      </c>
      <c r="F131" s="20" t="s">
        <v>550</v>
      </c>
      <c r="G131" s="20" t="s">
        <v>538</v>
      </c>
      <c r="H131" s="20" t="s">
        <v>539</v>
      </c>
      <c r="I131" s="20" t="s">
        <v>563</v>
      </c>
      <c r="J131" s="23" t="s">
        <v>999</v>
      </c>
      <c r="K131" s="23" t="s">
        <v>558</v>
      </c>
    </row>
    <row r="132" spans="1:11">
      <c r="A132" s="8"/>
      <c r="C132" s="11"/>
      <c r="D132" s="16"/>
    </row>
    <row r="133" spans="1:11">
      <c r="A133" s="46" t="s">
        <v>213</v>
      </c>
      <c r="C133" s="11"/>
      <c r="D133" s="16"/>
    </row>
    <row r="134" spans="1:11" ht="72">
      <c r="A134" s="8" t="s">
        <v>435</v>
      </c>
      <c r="C134" s="11"/>
      <c r="D134" s="16" t="s">
        <v>622</v>
      </c>
      <c r="E134" s="11" t="s">
        <v>647</v>
      </c>
      <c r="F134" s="20" t="s">
        <v>557</v>
      </c>
      <c r="G134" s="20" t="s">
        <v>538</v>
      </c>
      <c r="H134" s="20" t="s">
        <v>539</v>
      </c>
      <c r="I134" s="20" t="s">
        <v>540</v>
      </c>
      <c r="J134" s="23" t="s">
        <v>1000</v>
      </c>
      <c r="K134" s="23" t="s">
        <v>565</v>
      </c>
    </row>
    <row r="135" spans="1:11">
      <c r="A135" s="8"/>
      <c r="C135" s="11"/>
      <c r="D135" s="16"/>
    </row>
    <row r="136" spans="1:11">
      <c r="A136" s="47" t="s">
        <v>126</v>
      </c>
      <c r="B136" s="6"/>
      <c r="C136" s="62"/>
      <c r="D136" s="66"/>
      <c r="E136" s="62"/>
      <c r="F136" s="62"/>
      <c r="G136" s="62"/>
      <c r="H136" s="62"/>
      <c r="I136" s="62"/>
      <c r="J136" s="62"/>
      <c r="K136" s="62"/>
    </row>
    <row r="137" spans="1:11" ht="60">
      <c r="A137" s="2" t="s">
        <v>412</v>
      </c>
      <c r="C137" s="11"/>
      <c r="D137" s="16" t="s">
        <v>648</v>
      </c>
      <c r="E137" s="11" t="s">
        <v>666</v>
      </c>
      <c r="F137" s="11" t="s">
        <v>537</v>
      </c>
      <c r="G137" s="11" t="s">
        <v>562</v>
      </c>
      <c r="H137" s="11" t="s">
        <v>539</v>
      </c>
      <c r="I137" s="11" t="s">
        <v>540</v>
      </c>
      <c r="J137" s="11" t="s">
        <v>999</v>
      </c>
      <c r="K137" s="11" t="s">
        <v>545</v>
      </c>
    </row>
    <row r="138" spans="1:11">
      <c r="A138" s="3"/>
      <c r="C138" s="11"/>
      <c r="D138" s="16"/>
    </row>
    <row r="139" spans="1:11" ht="72">
      <c r="A139" s="46" t="s">
        <v>415</v>
      </c>
      <c r="B139" s="5" t="s">
        <v>515</v>
      </c>
      <c r="C139" s="11"/>
      <c r="D139" s="16" t="s">
        <v>649</v>
      </c>
      <c r="E139" s="11" t="s">
        <v>678</v>
      </c>
      <c r="F139" s="11" t="s">
        <v>537</v>
      </c>
      <c r="G139" s="11" t="s">
        <v>562</v>
      </c>
      <c r="H139" s="11" t="s">
        <v>539</v>
      </c>
      <c r="I139" s="11" t="s">
        <v>540</v>
      </c>
      <c r="J139" s="11" t="s">
        <v>999</v>
      </c>
      <c r="K139" s="11" t="s">
        <v>554</v>
      </c>
    </row>
    <row r="140" spans="1:11">
      <c r="A140" s="46"/>
      <c r="C140" s="11"/>
      <c r="D140" s="16"/>
    </row>
    <row r="141" spans="1:11" ht="60">
      <c r="A141" s="50" t="s">
        <v>528</v>
      </c>
      <c r="B141" s="39"/>
      <c r="C141" s="11"/>
      <c r="D141" s="16"/>
    </row>
    <row r="142" spans="1:11">
      <c r="A142" s="46" t="s">
        <v>182</v>
      </c>
      <c r="C142" s="11"/>
      <c r="D142" s="16"/>
    </row>
    <row r="143" spans="1:11" s="5" customFormat="1" ht="24">
      <c r="A143" s="8" t="s">
        <v>51</v>
      </c>
      <c r="C143" s="13"/>
      <c r="D143" s="17" t="s">
        <v>51</v>
      </c>
      <c r="E143" s="13" t="s">
        <v>659</v>
      </c>
      <c r="F143" s="13" t="s">
        <v>546</v>
      </c>
      <c r="G143" s="13" t="s">
        <v>538</v>
      </c>
      <c r="H143" s="13" t="s">
        <v>547</v>
      </c>
      <c r="I143" s="13" t="s">
        <v>548</v>
      </c>
      <c r="J143" s="13" t="s">
        <v>998</v>
      </c>
      <c r="K143" s="13" t="s">
        <v>552</v>
      </c>
    </row>
    <row r="144" spans="1:11" s="5" customFormat="1">
      <c r="A144" s="8" t="s">
        <v>52</v>
      </c>
      <c r="C144" s="13"/>
      <c r="D144" s="17" t="s">
        <v>52</v>
      </c>
      <c r="E144" s="13" t="s">
        <v>660</v>
      </c>
      <c r="F144" s="13" t="s">
        <v>546</v>
      </c>
      <c r="G144" s="13" t="s">
        <v>538</v>
      </c>
      <c r="H144" s="13" t="s">
        <v>547</v>
      </c>
      <c r="I144" s="13" t="s">
        <v>548</v>
      </c>
      <c r="J144" s="13" t="s">
        <v>998</v>
      </c>
      <c r="K144" s="13" t="s">
        <v>549</v>
      </c>
    </row>
    <row r="145" spans="1:11" s="5" customFormat="1">
      <c r="A145" s="8" t="s">
        <v>53</v>
      </c>
      <c r="C145" s="13"/>
      <c r="D145" s="17" t="s">
        <v>53</v>
      </c>
      <c r="E145" s="13" t="s">
        <v>661</v>
      </c>
      <c r="F145" s="13" t="s">
        <v>537</v>
      </c>
      <c r="G145" s="13" t="s">
        <v>538</v>
      </c>
      <c r="H145" s="13" t="s">
        <v>539</v>
      </c>
      <c r="I145" s="13" t="s">
        <v>540</v>
      </c>
      <c r="J145" s="13" t="s">
        <v>998</v>
      </c>
      <c r="K145" s="13" t="s">
        <v>549</v>
      </c>
    </row>
    <row r="146" spans="1:11" s="5" customFormat="1" ht="24">
      <c r="A146" s="8" t="s">
        <v>54</v>
      </c>
      <c r="C146" s="13"/>
      <c r="D146" s="17" t="s">
        <v>54</v>
      </c>
      <c r="E146" s="13" t="s">
        <v>662</v>
      </c>
      <c r="F146" s="13" t="s">
        <v>537</v>
      </c>
      <c r="G146" s="13" t="s">
        <v>538</v>
      </c>
      <c r="H146" s="13" t="s">
        <v>539</v>
      </c>
      <c r="I146" s="13" t="s">
        <v>540</v>
      </c>
      <c r="J146" s="13" t="s">
        <v>998</v>
      </c>
      <c r="K146" s="13" t="s">
        <v>549</v>
      </c>
    </row>
    <row r="147" spans="1:11" s="5" customFormat="1">
      <c r="A147" s="8" t="s">
        <v>55</v>
      </c>
      <c r="B147" s="51"/>
      <c r="C147" s="13"/>
      <c r="D147" s="17" t="s">
        <v>55</v>
      </c>
      <c r="E147" s="13" t="s">
        <v>663</v>
      </c>
      <c r="F147" s="13" t="s">
        <v>537</v>
      </c>
      <c r="G147" s="13" t="s">
        <v>538</v>
      </c>
      <c r="H147" s="13" t="s">
        <v>539</v>
      </c>
      <c r="I147" s="13" t="s">
        <v>551</v>
      </c>
      <c r="J147" s="13" t="s">
        <v>998</v>
      </c>
      <c r="K147" s="13" t="s">
        <v>549</v>
      </c>
    </row>
    <row r="148" spans="1:11" s="5" customFormat="1">
      <c r="A148" s="8" t="s">
        <v>56</v>
      </c>
      <c r="C148" s="13"/>
      <c r="D148" s="17" t="s">
        <v>52</v>
      </c>
      <c r="E148" s="13" t="s">
        <v>660</v>
      </c>
      <c r="F148" s="13" t="s">
        <v>537</v>
      </c>
      <c r="G148" s="13" t="s">
        <v>538</v>
      </c>
      <c r="H148" s="13" t="s">
        <v>539</v>
      </c>
      <c r="I148" s="13" t="s">
        <v>540</v>
      </c>
      <c r="J148" s="13" t="s">
        <v>998</v>
      </c>
      <c r="K148" s="13" t="s">
        <v>549</v>
      </c>
    </row>
    <row r="149" spans="1:11" s="5" customFormat="1" ht="24">
      <c r="A149" s="8" t="s">
        <v>132</v>
      </c>
      <c r="C149" s="13"/>
      <c r="D149" s="17" t="s">
        <v>51</v>
      </c>
      <c r="E149" s="13" t="s">
        <v>659</v>
      </c>
      <c r="F149" s="13" t="s">
        <v>537</v>
      </c>
      <c r="G149" s="13" t="s">
        <v>538</v>
      </c>
      <c r="H149" s="13" t="s">
        <v>539</v>
      </c>
      <c r="I149" s="13" t="s">
        <v>551</v>
      </c>
      <c r="J149" s="13" t="s">
        <v>998</v>
      </c>
      <c r="K149" s="13" t="s">
        <v>549</v>
      </c>
    </row>
    <row r="150" spans="1:11" s="5" customFormat="1" ht="48">
      <c r="A150" s="8" t="s">
        <v>57</v>
      </c>
      <c r="C150" s="13"/>
      <c r="D150" s="17" t="s">
        <v>650</v>
      </c>
      <c r="E150" s="13" t="s">
        <v>664</v>
      </c>
      <c r="F150" s="13" t="s">
        <v>537</v>
      </c>
      <c r="G150" s="13" t="s">
        <v>538</v>
      </c>
      <c r="H150" s="13" t="s">
        <v>539</v>
      </c>
      <c r="I150" s="13" t="s">
        <v>540</v>
      </c>
      <c r="J150" s="13" t="s">
        <v>998</v>
      </c>
      <c r="K150" s="13" t="s">
        <v>554</v>
      </c>
    </row>
    <row r="151" spans="1:11" s="5" customFormat="1" ht="24">
      <c r="A151" s="8" t="s">
        <v>134</v>
      </c>
      <c r="C151" s="13"/>
      <c r="D151" s="17" t="s">
        <v>651</v>
      </c>
      <c r="E151" s="13" t="s">
        <v>665</v>
      </c>
      <c r="F151" s="13" t="s">
        <v>537</v>
      </c>
      <c r="G151" s="13" t="s">
        <v>538</v>
      </c>
      <c r="H151" s="13" t="s">
        <v>539</v>
      </c>
      <c r="I151" s="13" t="s">
        <v>540</v>
      </c>
      <c r="J151" s="13" t="s">
        <v>998</v>
      </c>
      <c r="K151" s="13" t="s">
        <v>541</v>
      </c>
    </row>
    <row r="152" spans="1:11" s="5" customFormat="1">
      <c r="A152" s="8" t="s">
        <v>133</v>
      </c>
      <c r="C152" s="13"/>
      <c r="D152" s="17" t="s">
        <v>52</v>
      </c>
      <c r="E152" s="13" t="s">
        <v>660</v>
      </c>
      <c r="F152" s="13" t="s">
        <v>537</v>
      </c>
      <c r="G152" s="13" t="s">
        <v>538</v>
      </c>
      <c r="H152" s="13" t="s">
        <v>539</v>
      </c>
      <c r="I152" s="13" t="s">
        <v>540</v>
      </c>
      <c r="J152" s="13" t="s">
        <v>998</v>
      </c>
      <c r="K152" s="13" t="s">
        <v>549</v>
      </c>
    </row>
    <row r="153" spans="1:11" s="5" customFormat="1" ht="60">
      <c r="A153" s="8" t="s">
        <v>135</v>
      </c>
      <c r="C153" s="13"/>
      <c r="D153" s="17" t="s">
        <v>648</v>
      </c>
      <c r="E153" s="13" t="s">
        <v>666</v>
      </c>
      <c r="F153" s="13" t="s">
        <v>537</v>
      </c>
      <c r="G153" s="13" t="s">
        <v>538</v>
      </c>
      <c r="H153" s="13" t="s">
        <v>539</v>
      </c>
      <c r="I153" s="13" t="s">
        <v>563</v>
      </c>
      <c r="J153" s="13" t="s">
        <v>998</v>
      </c>
      <c r="K153" s="13" t="s">
        <v>554</v>
      </c>
    </row>
    <row r="154" spans="1:11" s="5" customFormat="1" ht="48">
      <c r="A154" s="8" t="s">
        <v>136</v>
      </c>
      <c r="C154" s="13"/>
      <c r="D154" s="17" t="s">
        <v>652</v>
      </c>
      <c r="E154" s="13" t="s">
        <v>667</v>
      </c>
      <c r="F154" s="13" t="s">
        <v>537</v>
      </c>
      <c r="G154" s="13" t="s">
        <v>538</v>
      </c>
      <c r="H154" s="13" t="s">
        <v>539</v>
      </c>
      <c r="I154" s="13" t="s">
        <v>540</v>
      </c>
      <c r="J154" s="13" t="s">
        <v>998</v>
      </c>
      <c r="K154" s="13" t="s">
        <v>552</v>
      </c>
    </row>
    <row r="155" spans="1:11">
      <c r="A155" s="8"/>
      <c r="C155" s="11"/>
      <c r="D155" s="16"/>
    </row>
    <row r="156" spans="1:11">
      <c r="A156" s="46" t="s">
        <v>209</v>
      </c>
      <c r="C156" s="11"/>
      <c r="D156" s="16"/>
    </row>
    <row r="157" spans="1:11" s="5" customFormat="1" ht="60">
      <c r="A157" s="8" t="s">
        <v>137</v>
      </c>
      <c r="C157" s="13"/>
      <c r="D157" s="17" t="s">
        <v>648</v>
      </c>
      <c r="E157" s="13" t="s">
        <v>666</v>
      </c>
      <c r="F157" s="13" t="s">
        <v>537</v>
      </c>
      <c r="G157" s="13" t="s">
        <v>538</v>
      </c>
      <c r="H157" s="13" t="s">
        <v>539</v>
      </c>
      <c r="I157" s="13" t="s">
        <v>563</v>
      </c>
      <c r="J157" s="13" t="s">
        <v>999</v>
      </c>
      <c r="K157" s="13" t="s">
        <v>558</v>
      </c>
    </row>
    <row r="158" spans="1:11" s="5" customFormat="1" ht="60">
      <c r="A158" s="8" t="s">
        <v>138</v>
      </c>
      <c r="C158" s="13"/>
      <c r="D158" s="17" t="s">
        <v>653</v>
      </c>
      <c r="E158" s="13" t="s">
        <v>668</v>
      </c>
      <c r="F158" s="13" t="s">
        <v>537</v>
      </c>
      <c r="G158" s="13" t="s">
        <v>538</v>
      </c>
      <c r="H158" s="13" t="s">
        <v>539</v>
      </c>
      <c r="I158" s="13" t="s">
        <v>563</v>
      </c>
      <c r="J158" s="13" t="s">
        <v>999</v>
      </c>
      <c r="K158" s="13" t="s">
        <v>545</v>
      </c>
    </row>
    <row r="159" spans="1:11" s="5" customFormat="1" ht="60">
      <c r="A159" s="8" t="s">
        <v>139</v>
      </c>
      <c r="C159" s="13"/>
      <c r="D159" s="17" t="s">
        <v>648</v>
      </c>
      <c r="E159" s="13" t="s">
        <v>666</v>
      </c>
      <c r="F159" s="13" t="s">
        <v>537</v>
      </c>
      <c r="G159" s="13" t="s">
        <v>538</v>
      </c>
      <c r="H159" s="13" t="s">
        <v>539</v>
      </c>
      <c r="I159" s="13" t="s">
        <v>563</v>
      </c>
      <c r="J159" s="13" t="s">
        <v>998</v>
      </c>
      <c r="K159" s="13" t="s">
        <v>545</v>
      </c>
    </row>
    <row r="160" spans="1:11" s="5" customFormat="1" ht="60">
      <c r="A160" s="8" t="s">
        <v>141</v>
      </c>
      <c r="C160" s="13"/>
      <c r="D160" s="17" t="s">
        <v>648</v>
      </c>
      <c r="E160" s="13" t="s">
        <v>666</v>
      </c>
      <c r="F160" s="13" t="s">
        <v>537</v>
      </c>
      <c r="G160" s="13" t="s">
        <v>538</v>
      </c>
      <c r="H160" s="13" t="s">
        <v>539</v>
      </c>
      <c r="I160" s="13" t="s">
        <v>563</v>
      </c>
      <c r="J160" s="13" t="s">
        <v>998</v>
      </c>
      <c r="K160" s="13" t="s">
        <v>545</v>
      </c>
    </row>
    <row r="161" spans="1:11" s="5" customFormat="1" ht="24">
      <c r="A161" s="8" t="s">
        <v>140</v>
      </c>
      <c r="C161" s="13"/>
      <c r="D161" s="17" t="s">
        <v>51</v>
      </c>
      <c r="E161" s="13" t="s">
        <v>659</v>
      </c>
      <c r="F161" s="13" t="s">
        <v>537</v>
      </c>
      <c r="G161" s="13" t="s">
        <v>538</v>
      </c>
      <c r="H161" s="13" t="s">
        <v>539</v>
      </c>
      <c r="I161" s="13" t="s">
        <v>551</v>
      </c>
      <c r="J161" s="13" t="s">
        <v>999</v>
      </c>
      <c r="K161" s="13" t="s">
        <v>545</v>
      </c>
    </row>
    <row r="162" spans="1:11" s="5" customFormat="1" ht="48">
      <c r="A162" s="8" t="s">
        <v>142</v>
      </c>
      <c r="C162" s="13"/>
      <c r="D162" s="17" t="s">
        <v>650</v>
      </c>
      <c r="E162" s="13" t="s">
        <v>664</v>
      </c>
      <c r="F162" s="13" t="s">
        <v>550</v>
      </c>
      <c r="G162" s="13" t="s">
        <v>538</v>
      </c>
      <c r="H162" s="13" t="s">
        <v>539</v>
      </c>
      <c r="I162" s="13" t="s">
        <v>540</v>
      </c>
      <c r="J162" s="13" t="s">
        <v>1000</v>
      </c>
      <c r="K162" s="13" t="s">
        <v>554</v>
      </c>
    </row>
    <row r="163" spans="1:11">
      <c r="A163" s="8"/>
      <c r="C163" s="11"/>
      <c r="D163" s="16"/>
    </row>
    <row r="164" spans="1:11">
      <c r="A164" s="46" t="s">
        <v>213</v>
      </c>
      <c r="C164" s="11"/>
      <c r="D164" s="16"/>
    </row>
    <row r="165" spans="1:11" s="5" customFormat="1" ht="48">
      <c r="A165" s="8" t="s">
        <v>143</v>
      </c>
      <c r="C165" s="13"/>
      <c r="D165" s="17" t="s">
        <v>650</v>
      </c>
      <c r="E165" s="13" t="s">
        <v>664</v>
      </c>
      <c r="F165" s="13" t="s">
        <v>555</v>
      </c>
      <c r="G165" s="13" t="s">
        <v>556</v>
      </c>
      <c r="H165" s="13" t="s">
        <v>556</v>
      </c>
      <c r="I165" s="13" t="s">
        <v>551</v>
      </c>
      <c r="J165" s="13" t="s">
        <v>1000</v>
      </c>
      <c r="K165" s="13" t="s">
        <v>558</v>
      </c>
    </row>
    <row r="166" spans="1:11" s="5" customFormat="1" ht="48">
      <c r="A166" s="8" t="s">
        <v>144</v>
      </c>
      <c r="C166" s="13"/>
      <c r="D166" s="17" t="s">
        <v>650</v>
      </c>
      <c r="E166" s="13" t="s">
        <v>664</v>
      </c>
      <c r="F166" s="13" t="s">
        <v>557</v>
      </c>
      <c r="G166" s="13" t="s">
        <v>538</v>
      </c>
      <c r="H166" s="13" t="s">
        <v>539</v>
      </c>
      <c r="I166" s="13" t="s">
        <v>540</v>
      </c>
      <c r="J166" s="13" t="s">
        <v>1000</v>
      </c>
      <c r="K166" s="13" t="s">
        <v>545</v>
      </c>
    </row>
    <row r="167" spans="1:11">
      <c r="A167" s="8"/>
      <c r="C167" s="11"/>
      <c r="D167" s="16"/>
    </row>
    <row r="168" spans="1:11">
      <c r="A168" s="47" t="s">
        <v>145</v>
      </c>
      <c r="B168" s="6"/>
      <c r="C168" s="62"/>
      <c r="D168" s="66"/>
      <c r="E168" s="62"/>
      <c r="F168" s="62"/>
      <c r="G168" s="62"/>
      <c r="H168" s="62"/>
      <c r="I168" s="62"/>
      <c r="J168" s="62"/>
      <c r="K168" s="62"/>
    </row>
    <row r="169" spans="1:11">
      <c r="A169" s="46" t="s">
        <v>182</v>
      </c>
      <c r="C169" s="11"/>
      <c r="D169" s="16"/>
    </row>
    <row r="170" spans="1:11" s="5" customFormat="1">
      <c r="A170" s="8" t="s">
        <v>436</v>
      </c>
      <c r="C170" s="13"/>
      <c r="D170" s="17" t="s">
        <v>56</v>
      </c>
      <c r="E170" s="13" t="s">
        <v>669</v>
      </c>
      <c r="F170" s="13" t="s">
        <v>537</v>
      </c>
      <c r="G170" s="13" t="s">
        <v>538</v>
      </c>
      <c r="H170" s="13" t="s">
        <v>539</v>
      </c>
      <c r="I170" s="13" t="s">
        <v>540</v>
      </c>
      <c r="J170" s="13" t="s">
        <v>998</v>
      </c>
      <c r="K170" s="13" t="s">
        <v>549</v>
      </c>
    </row>
    <row r="171" spans="1:11" s="5" customFormat="1" ht="24">
      <c r="A171" s="8" t="s">
        <v>437</v>
      </c>
      <c r="C171" s="13"/>
      <c r="D171" s="17" t="s">
        <v>132</v>
      </c>
      <c r="E171" s="13" t="s">
        <v>670</v>
      </c>
      <c r="F171" s="13" t="s">
        <v>537</v>
      </c>
      <c r="G171" s="13" t="s">
        <v>538</v>
      </c>
      <c r="H171" s="13" t="s">
        <v>539</v>
      </c>
      <c r="I171" s="13" t="s">
        <v>540</v>
      </c>
      <c r="J171" s="13" t="s">
        <v>998</v>
      </c>
      <c r="K171" s="13" t="s">
        <v>549</v>
      </c>
    </row>
    <row r="172" spans="1:11" s="5" customFormat="1" ht="24">
      <c r="A172" s="8" t="s">
        <v>438</v>
      </c>
      <c r="C172" s="13"/>
      <c r="D172" s="17" t="s">
        <v>57</v>
      </c>
      <c r="E172" s="13" t="s">
        <v>672</v>
      </c>
      <c r="F172" s="13" t="s">
        <v>537</v>
      </c>
      <c r="G172" s="13" t="s">
        <v>538</v>
      </c>
      <c r="H172" s="13" t="s">
        <v>539</v>
      </c>
      <c r="I172" s="13" t="s">
        <v>540</v>
      </c>
      <c r="J172" s="13" t="s">
        <v>998</v>
      </c>
      <c r="K172" s="13" t="s">
        <v>541</v>
      </c>
    </row>
    <row r="173" spans="1:11" s="5" customFormat="1" ht="24">
      <c r="A173" s="8" t="s">
        <v>439</v>
      </c>
      <c r="C173" s="13"/>
      <c r="D173" s="17" t="s">
        <v>134</v>
      </c>
      <c r="E173" s="13" t="s">
        <v>673</v>
      </c>
      <c r="F173" s="13" t="s">
        <v>537</v>
      </c>
      <c r="G173" s="13" t="s">
        <v>538</v>
      </c>
      <c r="H173" s="13" t="s">
        <v>539</v>
      </c>
      <c r="I173" s="13" t="s">
        <v>551</v>
      </c>
      <c r="J173" s="13" t="s">
        <v>998</v>
      </c>
      <c r="K173" s="13" t="s">
        <v>549</v>
      </c>
    </row>
    <row r="174" spans="1:11" s="5" customFormat="1">
      <c r="A174" s="8" t="s">
        <v>440</v>
      </c>
      <c r="C174" s="13"/>
      <c r="D174" s="17" t="s">
        <v>56</v>
      </c>
      <c r="E174" s="13" t="s">
        <v>669</v>
      </c>
      <c r="F174" s="13" t="s">
        <v>537</v>
      </c>
      <c r="G174" s="13" t="s">
        <v>538</v>
      </c>
      <c r="H174" s="13" t="s">
        <v>539</v>
      </c>
      <c r="I174" s="13" t="s">
        <v>540</v>
      </c>
      <c r="J174" s="13" t="s">
        <v>998</v>
      </c>
      <c r="K174" s="13" t="s">
        <v>549</v>
      </c>
    </row>
    <row r="175" spans="1:11" s="5" customFormat="1">
      <c r="A175" s="8" t="s">
        <v>441</v>
      </c>
      <c r="C175" s="13"/>
      <c r="D175" s="17" t="s">
        <v>56</v>
      </c>
      <c r="E175" s="13" t="s">
        <v>669</v>
      </c>
      <c r="F175" s="13" t="s">
        <v>537</v>
      </c>
      <c r="G175" s="13" t="s">
        <v>538</v>
      </c>
      <c r="H175" s="13" t="s">
        <v>539</v>
      </c>
      <c r="I175" s="13" t="s">
        <v>540</v>
      </c>
      <c r="J175" s="13" t="s">
        <v>998</v>
      </c>
      <c r="K175" s="13" t="s">
        <v>541</v>
      </c>
    </row>
    <row r="176" spans="1:11" s="5" customFormat="1" ht="36">
      <c r="A176" s="8" t="s">
        <v>442</v>
      </c>
      <c r="C176" s="13"/>
      <c r="D176" s="17" t="s">
        <v>654</v>
      </c>
      <c r="E176" s="13" t="s">
        <v>671</v>
      </c>
      <c r="F176" s="13" t="s">
        <v>537</v>
      </c>
      <c r="G176" s="13" t="s">
        <v>538</v>
      </c>
      <c r="H176" s="13" t="s">
        <v>539</v>
      </c>
      <c r="I176" s="13" t="s">
        <v>540</v>
      </c>
      <c r="J176" s="13" t="s">
        <v>998</v>
      </c>
      <c r="K176" s="13" t="s">
        <v>552</v>
      </c>
    </row>
    <row r="177" spans="1:11" s="5" customFormat="1">
      <c r="A177" s="8" t="s">
        <v>443</v>
      </c>
      <c r="C177" s="13"/>
      <c r="D177" s="17" t="s">
        <v>56</v>
      </c>
      <c r="E177" s="13" t="s">
        <v>669</v>
      </c>
      <c r="F177" s="13" t="s">
        <v>537</v>
      </c>
      <c r="G177" s="13" t="s">
        <v>538</v>
      </c>
      <c r="H177" s="13" t="s">
        <v>539</v>
      </c>
      <c r="I177" s="13" t="s">
        <v>540</v>
      </c>
      <c r="J177" s="13" t="s">
        <v>998</v>
      </c>
      <c r="K177" s="13" t="s">
        <v>541</v>
      </c>
    </row>
    <row r="178" spans="1:11" s="5" customFormat="1" ht="36">
      <c r="A178" s="8" t="s">
        <v>444</v>
      </c>
      <c r="C178" s="13"/>
      <c r="D178" s="17" t="s">
        <v>655</v>
      </c>
      <c r="E178" s="13" t="s">
        <v>671</v>
      </c>
      <c r="F178" s="13" t="s">
        <v>537</v>
      </c>
      <c r="G178" s="13" t="s">
        <v>538</v>
      </c>
      <c r="H178" s="13" t="s">
        <v>539</v>
      </c>
      <c r="I178" s="13" t="s">
        <v>540</v>
      </c>
      <c r="J178" s="13" t="s">
        <v>998</v>
      </c>
      <c r="K178" s="13" t="s">
        <v>545</v>
      </c>
    </row>
    <row r="179" spans="1:11">
      <c r="A179" s="8"/>
      <c r="C179" s="11"/>
      <c r="D179" s="16"/>
    </row>
    <row r="180" spans="1:11">
      <c r="A180" s="46" t="s">
        <v>209</v>
      </c>
      <c r="C180" s="11"/>
      <c r="D180" s="16"/>
    </row>
    <row r="181" spans="1:11" s="5" customFormat="1" ht="60">
      <c r="A181" s="8" t="s">
        <v>445</v>
      </c>
      <c r="C181" s="13"/>
      <c r="D181" s="17" t="s">
        <v>656</v>
      </c>
      <c r="E181" s="13" t="s">
        <v>674</v>
      </c>
      <c r="F181" s="13" t="s">
        <v>537</v>
      </c>
      <c r="G181" s="13" t="s">
        <v>538</v>
      </c>
      <c r="H181" s="13" t="s">
        <v>539</v>
      </c>
      <c r="I181" s="13" t="s">
        <v>563</v>
      </c>
      <c r="J181" s="13" t="s">
        <v>999</v>
      </c>
      <c r="K181" s="13" t="s">
        <v>545</v>
      </c>
    </row>
    <row r="182" spans="1:11" s="5" customFormat="1" ht="60">
      <c r="A182" s="8" t="s">
        <v>446</v>
      </c>
      <c r="C182" s="13"/>
      <c r="D182" s="17" t="s">
        <v>656</v>
      </c>
      <c r="E182" s="13" t="s">
        <v>674</v>
      </c>
      <c r="F182" s="13" t="s">
        <v>537</v>
      </c>
      <c r="G182" s="13" t="s">
        <v>538</v>
      </c>
      <c r="H182" s="13" t="s">
        <v>539</v>
      </c>
      <c r="I182" s="13" t="s">
        <v>563</v>
      </c>
      <c r="J182" s="13" t="s">
        <v>999</v>
      </c>
      <c r="K182" s="13" t="s">
        <v>545</v>
      </c>
    </row>
    <row r="183" spans="1:11">
      <c r="A183" s="8"/>
      <c r="C183" s="11"/>
      <c r="D183" s="16"/>
    </row>
    <row r="184" spans="1:11">
      <c r="A184" s="46" t="s">
        <v>213</v>
      </c>
      <c r="C184" s="11"/>
      <c r="D184" s="16"/>
    </row>
    <row r="185" spans="1:11" s="5" customFormat="1" ht="36">
      <c r="A185" s="8" t="s">
        <v>447</v>
      </c>
      <c r="C185" s="13"/>
      <c r="D185" s="17" t="s">
        <v>655</v>
      </c>
      <c r="E185" s="13" t="s">
        <v>671</v>
      </c>
      <c r="F185" s="13" t="s">
        <v>550</v>
      </c>
      <c r="G185" s="13" t="s">
        <v>538</v>
      </c>
      <c r="H185" s="13" t="s">
        <v>539</v>
      </c>
      <c r="I185" s="13" t="s">
        <v>540</v>
      </c>
      <c r="J185" s="13" t="s">
        <v>1000</v>
      </c>
      <c r="K185" s="13" t="s">
        <v>558</v>
      </c>
    </row>
    <row r="186" spans="1:11">
      <c r="A186" s="8"/>
      <c r="C186" s="11"/>
      <c r="D186" s="16"/>
    </row>
    <row r="187" spans="1:11">
      <c r="A187" s="47" t="s">
        <v>62</v>
      </c>
      <c r="B187" s="6"/>
      <c r="C187" s="62"/>
      <c r="D187" s="66"/>
      <c r="E187" s="62"/>
      <c r="F187" s="62"/>
      <c r="G187" s="62"/>
      <c r="H187" s="62"/>
      <c r="I187" s="62"/>
      <c r="J187" s="62"/>
      <c r="K187" s="62"/>
    </row>
    <row r="188" spans="1:11">
      <c r="A188" s="46" t="s">
        <v>182</v>
      </c>
      <c r="C188" s="11"/>
      <c r="D188" s="16"/>
    </row>
    <row r="189" spans="1:11" s="5" customFormat="1">
      <c r="A189" s="8" t="s">
        <v>448</v>
      </c>
      <c r="C189" s="13"/>
      <c r="D189" s="17" t="s">
        <v>133</v>
      </c>
      <c r="E189" s="13" t="s">
        <v>675</v>
      </c>
      <c r="F189" s="13" t="s">
        <v>537</v>
      </c>
      <c r="G189" s="13" t="s">
        <v>538</v>
      </c>
      <c r="H189" s="13" t="s">
        <v>539</v>
      </c>
      <c r="I189" s="13" t="s">
        <v>540</v>
      </c>
      <c r="J189" s="13" t="s">
        <v>998</v>
      </c>
      <c r="K189" s="13" t="s">
        <v>541</v>
      </c>
    </row>
    <row r="190" spans="1:11" s="5" customFormat="1">
      <c r="A190" s="8" t="s">
        <v>449</v>
      </c>
      <c r="C190" s="13"/>
      <c r="D190" s="17" t="s">
        <v>135</v>
      </c>
      <c r="E190" s="13" t="s">
        <v>676</v>
      </c>
      <c r="F190" s="13" t="s">
        <v>537</v>
      </c>
      <c r="G190" s="13" t="s">
        <v>538</v>
      </c>
      <c r="H190" s="13" t="s">
        <v>539</v>
      </c>
      <c r="I190" s="13" t="s">
        <v>540</v>
      </c>
      <c r="J190" s="13" t="s">
        <v>998</v>
      </c>
      <c r="K190" s="13" t="s">
        <v>541</v>
      </c>
    </row>
    <row r="191" spans="1:11" s="5" customFormat="1">
      <c r="A191" s="8" t="s">
        <v>450</v>
      </c>
      <c r="C191" s="13"/>
      <c r="D191" s="17" t="s">
        <v>135</v>
      </c>
      <c r="E191" s="13" t="s">
        <v>676</v>
      </c>
      <c r="F191" s="13" t="s">
        <v>537</v>
      </c>
      <c r="G191" s="13" t="s">
        <v>538</v>
      </c>
      <c r="H191" s="13" t="s">
        <v>539</v>
      </c>
      <c r="I191" s="13" t="s">
        <v>540</v>
      </c>
      <c r="J191" s="13" t="s">
        <v>998</v>
      </c>
      <c r="K191" s="13" t="s">
        <v>552</v>
      </c>
    </row>
    <row r="192" spans="1:11" s="5" customFormat="1">
      <c r="A192" s="8" t="s">
        <v>451</v>
      </c>
      <c r="C192" s="13"/>
      <c r="D192" s="17" t="s">
        <v>133</v>
      </c>
      <c r="E192" s="13" t="s">
        <v>675</v>
      </c>
      <c r="F192" s="13" t="s">
        <v>537</v>
      </c>
      <c r="G192" s="13" t="s">
        <v>538</v>
      </c>
      <c r="H192" s="13" t="s">
        <v>539</v>
      </c>
      <c r="I192" s="13" t="s">
        <v>540</v>
      </c>
      <c r="J192" s="13" t="s">
        <v>998</v>
      </c>
      <c r="K192" s="13" t="s">
        <v>552</v>
      </c>
    </row>
    <row r="193" spans="1:11" s="5" customFormat="1">
      <c r="A193" s="8"/>
      <c r="C193" s="13"/>
      <c r="D193" s="17"/>
      <c r="E193" s="13"/>
      <c r="F193" s="13"/>
      <c r="G193" s="13"/>
      <c r="H193" s="13"/>
      <c r="I193" s="13"/>
      <c r="J193" s="13"/>
      <c r="K193" s="13"/>
    </row>
    <row r="194" spans="1:11" s="5" customFormat="1">
      <c r="A194" s="46" t="s">
        <v>209</v>
      </c>
      <c r="C194" s="13"/>
      <c r="D194" s="17"/>
      <c r="E194" s="13"/>
      <c r="F194" s="13"/>
      <c r="G194" s="13"/>
      <c r="H194" s="13"/>
      <c r="I194" s="13"/>
      <c r="J194" s="13"/>
      <c r="K194" s="13"/>
    </row>
    <row r="195" spans="1:11" s="5" customFormat="1">
      <c r="A195" s="8" t="s">
        <v>452</v>
      </c>
      <c r="C195" s="13"/>
      <c r="D195" s="17" t="s">
        <v>135</v>
      </c>
      <c r="E195" s="13" t="s">
        <v>676</v>
      </c>
      <c r="F195" s="13" t="s">
        <v>555</v>
      </c>
      <c r="G195" s="13" t="s">
        <v>556</v>
      </c>
      <c r="H195" s="13" t="s">
        <v>556</v>
      </c>
      <c r="I195" s="13" t="s">
        <v>540</v>
      </c>
      <c r="J195" s="13" t="s">
        <v>1000</v>
      </c>
      <c r="K195" s="13" t="s">
        <v>545</v>
      </c>
    </row>
    <row r="196" spans="1:11" s="5" customFormat="1" ht="24">
      <c r="A196" s="8" t="s">
        <v>453</v>
      </c>
      <c r="C196" s="13"/>
      <c r="D196" s="17" t="s">
        <v>657</v>
      </c>
      <c r="E196" s="13" t="s">
        <v>677</v>
      </c>
      <c r="F196" s="13" t="s">
        <v>537</v>
      </c>
      <c r="G196" s="13" t="s">
        <v>538</v>
      </c>
      <c r="H196" s="13" t="s">
        <v>539</v>
      </c>
      <c r="I196" s="13" t="s">
        <v>540</v>
      </c>
      <c r="J196" s="13" t="s">
        <v>1000</v>
      </c>
      <c r="K196" s="13" t="s">
        <v>558</v>
      </c>
    </row>
    <row r="197" spans="1:11" s="5" customFormat="1">
      <c r="A197" s="8"/>
      <c r="C197" s="13"/>
      <c r="D197" s="17"/>
      <c r="E197" s="13"/>
      <c r="F197" s="13"/>
      <c r="G197" s="13"/>
      <c r="H197" s="13"/>
      <c r="I197" s="13"/>
      <c r="J197" s="13"/>
      <c r="K197" s="13"/>
    </row>
    <row r="198" spans="1:11" s="5" customFormat="1">
      <c r="A198" s="46" t="s">
        <v>213</v>
      </c>
      <c r="C198" s="13"/>
      <c r="D198" s="17"/>
      <c r="E198" s="13"/>
      <c r="F198" s="13"/>
      <c r="G198" s="13"/>
      <c r="H198" s="13"/>
      <c r="I198" s="13"/>
      <c r="J198" s="13"/>
      <c r="K198" s="13"/>
    </row>
    <row r="199" spans="1:11" s="5" customFormat="1" ht="24">
      <c r="A199" s="8" t="s">
        <v>454</v>
      </c>
      <c r="C199" s="13"/>
      <c r="D199" s="17" t="s">
        <v>657</v>
      </c>
      <c r="E199" s="13" t="s">
        <v>677</v>
      </c>
      <c r="F199" s="13" t="s">
        <v>555</v>
      </c>
      <c r="G199" s="13" t="s">
        <v>556</v>
      </c>
      <c r="H199" s="13" t="s">
        <v>556</v>
      </c>
      <c r="I199" s="13" t="s">
        <v>540</v>
      </c>
      <c r="J199" s="13" t="s">
        <v>1000</v>
      </c>
      <c r="K199" s="13" t="s">
        <v>566</v>
      </c>
    </row>
    <row r="200" spans="1:11" s="5" customFormat="1">
      <c r="A200" s="8"/>
      <c r="C200" s="13"/>
      <c r="D200" s="17"/>
      <c r="E200" s="13"/>
      <c r="F200" s="13"/>
      <c r="G200" s="13"/>
      <c r="H200" s="13"/>
      <c r="I200" s="13"/>
      <c r="J200" s="13"/>
      <c r="K200" s="13"/>
    </row>
    <row r="201" spans="1:11">
      <c r="A201" s="47" t="s">
        <v>63</v>
      </c>
      <c r="B201" s="6"/>
      <c r="C201" s="62"/>
      <c r="D201" s="66"/>
      <c r="E201" s="62"/>
      <c r="F201" s="62"/>
      <c r="G201" s="62"/>
      <c r="H201" s="62"/>
      <c r="I201" s="62"/>
      <c r="J201" s="62"/>
      <c r="K201" s="62"/>
    </row>
    <row r="202" spans="1:11" ht="36">
      <c r="A202" s="2" t="s">
        <v>412</v>
      </c>
      <c r="C202" s="11"/>
      <c r="D202" s="16" t="s">
        <v>679</v>
      </c>
      <c r="E202" s="11" t="s">
        <v>728</v>
      </c>
      <c r="F202" s="20" t="s">
        <v>537</v>
      </c>
      <c r="G202" s="20" t="s">
        <v>542</v>
      </c>
      <c r="H202" s="20" t="s">
        <v>543</v>
      </c>
      <c r="I202" s="20" t="s">
        <v>544</v>
      </c>
      <c r="J202" s="20" t="s">
        <v>999</v>
      </c>
      <c r="K202" s="20" t="s">
        <v>545</v>
      </c>
    </row>
    <row r="203" spans="1:11" s="5" customFormat="1">
      <c r="A203" s="3"/>
      <c r="C203" s="13"/>
      <c r="D203" s="17"/>
      <c r="E203" s="13"/>
      <c r="F203" s="13"/>
      <c r="G203" s="13"/>
      <c r="H203" s="13"/>
      <c r="I203" s="13"/>
      <c r="J203" s="13"/>
      <c r="K203" s="13"/>
    </row>
    <row r="204" spans="1:11" ht="72">
      <c r="A204" s="46" t="s">
        <v>415</v>
      </c>
      <c r="B204" s="5" t="s">
        <v>516</v>
      </c>
      <c r="C204" s="11"/>
      <c r="D204" s="16" t="s">
        <v>680</v>
      </c>
      <c r="E204" s="11" t="s">
        <v>729</v>
      </c>
      <c r="F204" s="11" t="s">
        <v>537</v>
      </c>
      <c r="G204" s="11" t="s">
        <v>562</v>
      </c>
      <c r="H204" s="11" t="s">
        <v>539</v>
      </c>
      <c r="I204" s="11" t="s">
        <v>540</v>
      </c>
      <c r="J204" s="11" t="s">
        <v>999</v>
      </c>
      <c r="K204" s="11" t="s">
        <v>554</v>
      </c>
    </row>
    <row r="205" spans="1:11">
      <c r="C205" s="11"/>
      <c r="D205" s="16"/>
    </row>
    <row r="206" spans="1:11">
      <c r="A206" s="46" t="s">
        <v>182</v>
      </c>
      <c r="C206" s="11"/>
      <c r="D206" s="16"/>
    </row>
    <row r="207" spans="1:11">
      <c r="A207" s="8" t="s">
        <v>159</v>
      </c>
      <c r="C207" s="11"/>
      <c r="D207" s="16" t="s">
        <v>159</v>
      </c>
      <c r="E207" s="15" t="s">
        <v>699</v>
      </c>
      <c r="F207" s="20" t="s">
        <v>537</v>
      </c>
      <c r="G207" s="20" t="s">
        <v>538</v>
      </c>
      <c r="H207" s="20" t="s">
        <v>553</v>
      </c>
      <c r="I207" s="20" t="s">
        <v>540</v>
      </c>
      <c r="J207" s="28" t="s">
        <v>998</v>
      </c>
      <c r="K207" s="28" t="s">
        <v>552</v>
      </c>
    </row>
    <row r="208" spans="1:11" s="5" customFormat="1" ht="24">
      <c r="A208" s="8" t="s">
        <v>160</v>
      </c>
      <c r="C208" s="13"/>
      <c r="D208" s="17" t="s">
        <v>160</v>
      </c>
      <c r="E208" s="76" t="s">
        <v>700</v>
      </c>
      <c r="F208" s="20" t="s">
        <v>537</v>
      </c>
      <c r="G208" s="20" t="s">
        <v>538</v>
      </c>
      <c r="H208" s="20" t="s">
        <v>539</v>
      </c>
      <c r="I208" s="20" t="s">
        <v>540</v>
      </c>
      <c r="J208" s="28" t="s">
        <v>998</v>
      </c>
      <c r="K208" s="28" t="s">
        <v>554</v>
      </c>
    </row>
    <row r="209" spans="1:11" s="5" customFormat="1" ht="24">
      <c r="A209" s="8" t="s">
        <v>161</v>
      </c>
      <c r="C209" s="13"/>
      <c r="D209" s="17" t="s">
        <v>160</v>
      </c>
      <c r="E209" s="13" t="s">
        <v>700</v>
      </c>
      <c r="F209" s="20" t="s">
        <v>537</v>
      </c>
      <c r="G209" s="20" t="s">
        <v>538</v>
      </c>
      <c r="H209" s="20" t="s">
        <v>539</v>
      </c>
      <c r="I209" s="20" t="s">
        <v>540</v>
      </c>
      <c r="J209" s="28" t="s">
        <v>998</v>
      </c>
      <c r="K209" s="28" t="s">
        <v>541</v>
      </c>
    </row>
    <row r="210" spans="1:11" ht="24">
      <c r="A210" s="8" t="s">
        <v>163</v>
      </c>
      <c r="C210" s="11"/>
      <c r="D210" s="16" t="s">
        <v>161</v>
      </c>
      <c r="E210" s="11" t="s">
        <v>701</v>
      </c>
      <c r="F210" s="20" t="s">
        <v>537</v>
      </c>
      <c r="G210" s="20" t="s">
        <v>538</v>
      </c>
      <c r="H210" s="20" t="s">
        <v>539</v>
      </c>
      <c r="I210" s="20" t="s">
        <v>540</v>
      </c>
      <c r="J210" s="28" t="s">
        <v>998</v>
      </c>
      <c r="K210" s="28" t="s">
        <v>549</v>
      </c>
    </row>
    <row r="211" spans="1:11" ht="24">
      <c r="A211" s="8" t="s">
        <v>183</v>
      </c>
      <c r="C211" s="11"/>
      <c r="D211" s="16" t="s">
        <v>163</v>
      </c>
      <c r="E211" s="11" t="s">
        <v>702</v>
      </c>
      <c r="F211" s="20" t="s">
        <v>537</v>
      </c>
      <c r="G211" s="20" t="s">
        <v>538</v>
      </c>
      <c r="H211" s="20" t="s">
        <v>539</v>
      </c>
      <c r="I211" s="20" t="s">
        <v>540</v>
      </c>
      <c r="J211" s="28" t="s">
        <v>998</v>
      </c>
      <c r="K211" s="28" t="s">
        <v>552</v>
      </c>
    </row>
    <row r="212" spans="1:11">
      <c r="A212" s="8" t="s">
        <v>165</v>
      </c>
      <c r="C212" s="11"/>
      <c r="D212" s="16" t="s">
        <v>183</v>
      </c>
      <c r="E212" s="11" t="s">
        <v>703</v>
      </c>
      <c r="F212" s="20" t="s">
        <v>537</v>
      </c>
      <c r="G212" s="20" t="s">
        <v>538</v>
      </c>
      <c r="H212" s="20" t="s">
        <v>539</v>
      </c>
      <c r="I212" s="20" t="s">
        <v>540</v>
      </c>
      <c r="J212" s="28" t="s">
        <v>998</v>
      </c>
      <c r="K212" s="28" t="s">
        <v>552</v>
      </c>
    </row>
    <row r="213" spans="1:11">
      <c r="A213" s="8" t="s">
        <v>167</v>
      </c>
      <c r="C213" s="11"/>
      <c r="D213" s="16" t="s">
        <v>165</v>
      </c>
      <c r="E213" s="11" t="s">
        <v>704</v>
      </c>
      <c r="F213" s="20" t="s">
        <v>537</v>
      </c>
      <c r="G213" s="20" t="s">
        <v>538</v>
      </c>
      <c r="H213" s="20" t="s">
        <v>539</v>
      </c>
      <c r="I213" s="20" t="s">
        <v>540</v>
      </c>
      <c r="J213" s="28" t="s">
        <v>998</v>
      </c>
      <c r="K213" s="28" t="s">
        <v>549</v>
      </c>
    </row>
    <row r="214" spans="1:11">
      <c r="A214" s="8" t="s">
        <v>256</v>
      </c>
      <c r="C214" s="11"/>
      <c r="D214" s="16" t="s">
        <v>167</v>
      </c>
      <c r="E214" s="11" t="s">
        <v>705</v>
      </c>
      <c r="F214" s="20" t="s">
        <v>537</v>
      </c>
      <c r="G214" s="20" t="s">
        <v>538</v>
      </c>
      <c r="H214" s="20" t="s">
        <v>539</v>
      </c>
      <c r="I214" s="20" t="s">
        <v>540</v>
      </c>
      <c r="J214" s="28" t="s">
        <v>998</v>
      </c>
      <c r="K214" s="28" t="s">
        <v>549</v>
      </c>
    </row>
    <row r="215" spans="1:11">
      <c r="A215" s="8" t="s">
        <v>169</v>
      </c>
      <c r="C215" s="11"/>
      <c r="D215" s="16" t="s">
        <v>256</v>
      </c>
      <c r="E215" s="11" t="s">
        <v>706</v>
      </c>
      <c r="F215" s="20" t="s">
        <v>537</v>
      </c>
      <c r="G215" s="20" t="s">
        <v>538</v>
      </c>
      <c r="H215" s="20" t="s">
        <v>539</v>
      </c>
      <c r="I215" s="20" t="s">
        <v>540</v>
      </c>
      <c r="J215" s="28" t="s">
        <v>998</v>
      </c>
      <c r="K215" s="28" t="s">
        <v>552</v>
      </c>
    </row>
    <row r="216" spans="1:11">
      <c r="A216" s="8" t="s">
        <v>171</v>
      </c>
      <c r="C216" s="11"/>
      <c r="D216" s="16" t="s">
        <v>169</v>
      </c>
      <c r="E216" s="11" t="s">
        <v>707</v>
      </c>
      <c r="F216" s="20" t="s">
        <v>537</v>
      </c>
      <c r="G216" s="20" t="s">
        <v>538</v>
      </c>
      <c r="H216" s="20" t="s">
        <v>539</v>
      </c>
      <c r="I216" s="20" t="s">
        <v>540</v>
      </c>
      <c r="J216" s="28" t="s">
        <v>998</v>
      </c>
      <c r="K216" s="28" t="s">
        <v>552</v>
      </c>
    </row>
    <row r="217" spans="1:11">
      <c r="A217" s="8" t="s">
        <v>173</v>
      </c>
      <c r="C217" s="11"/>
      <c r="D217" s="16" t="s">
        <v>681</v>
      </c>
      <c r="E217" s="11" t="s">
        <v>708</v>
      </c>
      <c r="F217" s="20" t="s">
        <v>537</v>
      </c>
      <c r="G217" s="20" t="s">
        <v>538</v>
      </c>
      <c r="H217" s="20" t="s">
        <v>539</v>
      </c>
      <c r="I217" s="20" t="s">
        <v>540</v>
      </c>
      <c r="J217" s="28" t="s">
        <v>998</v>
      </c>
      <c r="K217" s="28" t="s">
        <v>552</v>
      </c>
    </row>
    <row r="218" spans="1:11">
      <c r="A218" s="8" t="s">
        <v>175</v>
      </c>
      <c r="C218" s="11"/>
      <c r="D218" s="16" t="s">
        <v>169</v>
      </c>
      <c r="E218" s="11" t="s">
        <v>707</v>
      </c>
      <c r="F218" s="20" t="s">
        <v>550</v>
      </c>
      <c r="G218" s="20" t="s">
        <v>538</v>
      </c>
      <c r="H218" s="20" t="s">
        <v>539</v>
      </c>
      <c r="I218" s="20" t="s">
        <v>540</v>
      </c>
      <c r="J218" s="28" t="s">
        <v>998</v>
      </c>
      <c r="K218" s="28" t="s">
        <v>554</v>
      </c>
    </row>
    <row r="219" spans="1:11" ht="24">
      <c r="A219" s="8" t="s">
        <v>257</v>
      </c>
      <c r="C219" s="11"/>
      <c r="D219" s="16" t="s">
        <v>682</v>
      </c>
      <c r="E219" s="11" t="s">
        <v>709</v>
      </c>
      <c r="F219" s="20" t="s">
        <v>537</v>
      </c>
      <c r="G219" s="20" t="s">
        <v>538</v>
      </c>
      <c r="H219" s="20" t="s">
        <v>553</v>
      </c>
      <c r="I219" s="20" t="s">
        <v>540</v>
      </c>
      <c r="J219" s="28" t="s">
        <v>998</v>
      </c>
      <c r="K219" s="28" t="s">
        <v>552</v>
      </c>
    </row>
    <row r="220" spans="1:11" ht="48">
      <c r="A220" s="8" t="s">
        <v>177</v>
      </c>
      <c r="C220" s="11"/>
      <c r="D220" s="16" t="s">
        <v>683</v>
      </c>
      <c r="E220" s="11" t="s">
        <v>710</v>
      </c>
      <c r="F220" s="20" t="s">
        <v>537</v>
      </c>
      <c r="G220" s="20" t="s">
        <v>538</v>
      </c>
      <c r="H220" s="20" t="s">
        <v>539</v>
      </c>
      <c r="I220" s="20" t="s">
        <v>563</v>
      </c>
      <c r="J220" s="28" t="s">
        <v>998</v>
      </c>
      <c r="K220" s="28" t="s">
        <v>554</v>
      </c>
    </row>
    <row r="221" spans="1:11" ht="24">
      <c r="A221" s="8" t="s">
        <v>179</v>
      </c>
      <c r="C221" s="11"/>
      <c r="D221" s="16" t="s">
        <v>684</v>
      </c>
      <c r="E221" s="11" t="s">
        <v>711</v>
      </c>
      <c r="F221" s="20" t="s">
        <v>537</v>
      </c>
      <c r="G221" s="20" t="s">
        <v>538</v>
      </c>
      <c r="H221" s="20" t="s">
        <v>539</v>
      </c>
      <c r="I221" s="20" t="s">
        <v>540</v>
      </c>
      <c r="J221" s="28" t="s">
        <v>998</v>
      </c>
      <c r="K221" s="28" t="s">
        <v>541</v>
      </c>
    </row>
    <row r="222" spans="1:11" s="5" customFormat="1" ht="36">
      <c r="A222" s="8" t="s">
        <v>80</v>
      </c>
      <c r="C222" s="13"/>
      <c r="D222" s="17" t="s">
        <v>685</v>
      </c>
      <c r="E222" s="13" t="s">
        <v>712</v>
      </c>
      <c r="F222" s="20" t="s">
        <v>537</v>
      </c>
      <c r="G222" s="20" t="s">
        <v>538</v>
      </c>
      <c r="H222" s="20" t="s">
        <v>539</v>
      </c>
      <c r="I222" s="20" t="s">
        <v>540</v>
      </c>
      <c r="J222" s="28" t="s">
        <v>998</v>
      </c>
      <c r="K222" s="28" t="s">
        <v>554</v>
      </c>
    </row>
    <row r="223" spans="1:11" ht="36">
      <c r="A223" s="8" t="s">
        <v>128</v>
      </c>
      <c r="C223" s="11"/>
      <c r="D223" s="16" t="s">
        <v>686</v>
      </c>
      <c r="E223" s="11" t="s">
        <v>713</v>
      </c>
      <c r="F223" s="20" t="s">
        <v>550</v>
      </c>
      <c r="G223" s="20" t="s">
        <v>538</v>
      </c>
      <c r="H223" s="20" t="s">
        <v>539</v>
      </c>
      <c r="I223" s="20" t="s">
        <v>540</v>
      </c>
      <c r="J223" s="28" t="s">
        <v>998</v>
      </c>
      <c r="K223" s="28" t="s">
        <v>554</v>
      </c>
    </row>
    <row r="224" spans="1:11" ht="48">
      <c r="A224" s="8" t="s">
        <v>82</v>
      </c>
      <c r="C224" s="11"/>
      <c r="D224" s="16" t="s">
        <v>687</v>
      </c>
      <c r="E224" s="11" t="s">
        <v>714</v>
      </c>
      <c r="F224" s="20" t="s">
        <v>537</v>
      </c>
      <c r="G224" s="20" t="s">
        <v>538</v>
      </c>
      <c r="H224" s="20" t="s">
        <v>539</v>
      </c>
      <c r="I224" s="20" t="s">
        <v>563</v>
      </c>
      <c r="J224" s="28" t="s">
        <v>998</v>
      </c>
      <c r="K224" s="28" t="s">
        <v>554</v>
      </c>
    </row>
    <row r="225" spans="1:11">
      <c r="A225" s="8"/>
      <c r="C225" s="11"/>
      <c r="D225" s="16"/>
    </row>
    <row r="226" spans="1:11">
      <c r="A226" s="46" t="s">
        <v>209</v>
      </c>
      <c r="C226" s="11"/>
      <c r="D226" s="16"/>
    </row>
    <row r="227" spans="1:11" ht="36">
      <c r="A227" s="8" t="s">
        <v>131</v>
      </c>
      <c r="C227" s="11"/>
      <c r="D227" s="16" t="s">
        <v>688</v>
      </c>
      <c r="E227" s="11" t="s">
        <v>715</v>
      </c>
      <c r="F227" s="20" t="s">
        <v>550</v>
      </c>
      <c r="G227" s="20" t="s">
        <v>538</v>
      </c>
      <c r="H227" s="20" t="s">
        <v>539</v>
      </c>
      <c r="I227" s="20" t="s">
        <v>540</v>
      </c>
      <c r="J227" s="28" t="s">
        <v>999</v>
      </c>
      <c r="K227" s="28" t="s">
        <v>545</v>
      </c>
    </row>
    <row r="228" spans="1:11" ht="60">
      <c r="A228" s="8" t="s">
        <v>85</v>
      </c>
      <c r="C228" s="11"/>
      <c r="D228" s="16" t="s">
        <v>689</v>
      </c>
      <c r="E228" s="11" t="s">
        <v>717</v>
      </c>
      <c r="F228" s="20" t="s">
        <v>550</v>
      </c>
      <c r="G228" s="20" t="s">
        <v>538</v>
      </c>
      <c r="H228" s="20" t="s">
        <v>539</v>
      </c>
      <c r="I228" s="20" t="s">
        <v>563</v>
      </c>
      <c r="J228" s="28" t="s">
        <v>1000</v>
      </c>
      <c r="K228" s="28" t="s">
        <v>567</v>
      </c>
    </row>
    <row r="229" spans="1:11">
      <c r="A229" s="8" t="s">
        <v>87</v>
      </c>
      <c r="C229" s="11"/>
      <c r="D229" s="16" t="s">
        <v>169</v>
      </c>
      <c r="E229" s="11" t="s">
        <v>707</v>
      </c>
      <c r="F229" s="20" t="s">
        <v>550</v>
      </c>
      <c r="G229" s="20" t="s">
        <v>538</v>
      </c>
      <c r="H229" s="20" t="s">
        <v>553</v>
      </c>
      <c r="I229" s="20" t="s">
        <v>540</v>
      </c>
      <c r="J229" s="28" t="s">
        <v>998</v>
      </c>
      <c r="K229" s="28" t="s">
        <v>554</v>
      </c>
    </row>
    <row r="230" spans="1:11" ht="60">
      <c r="A230" s="8" t="s">
        <v>89</v>
      </c>
      <c r="C230" s="11"/>
      <c r="D230" s="16" t="s">
        <v>690</v>
      </c>
      <c r="E230" s="11" t="s">
        <v>716</v>
      </c>
      <c r="F230" s="20" t="s">
        <v>555</v>
      </c>
      <c r="G230" s="20" t="s">
        <v>556</v>
      </c>
      <c r="H230" s="20" t="s">
        <v>556</v>
      </c>
      <c r="I230" s="20" t="s">
        <v>563</v>
      </c>
      <c r="J230" s="28" t="s">
        <v>998</v>
      </c>
      <c r="K230" s="28" t="s">
        <v>558</v>
      </c>
    </row>
    <row r="231" spans="1:11" ht="60">
      <c r="A231" s="8" t="s">
        <v>91</v>
      </c>
      <c r="C231" s="11"/>
      <c r="D231" s="16" t="s">
        <v>691</v>
      </c>
      <c r="E231" s="11" t="s">
        <v>717</v>
      </c>
      <c r="F231" s="20" t="s">
        <v>555</v>
      </c>
      <c r="G231" s="20" t="s">
        <v>556</v>
      </c>
      <c r="H231" s="20" t="s">
        <v>556</v>
      </c>
      <c r="I231" s="20" t="s">
        <v>563</v>
      </c>
      <c r="J231" s="28" t="s">
        <v>998</v>
      </c>
      <c r="K231" s="28" t="s">
        <v>558</v>
      </c>
    </row>
    <row r="232" spans="1:11" ht="24">
      <c r="A232" s="8" t="s">
        <v>93</v>
      </c>
      <c r="C232" s="11"/>
      <c r="D232" s="16" t="s">
        <v>692</v>
      </c>
      <c r="E232" s="11" t="s">
        <v>718</v>
      </c>
      <c r="F232" s="20" t="s">
        <v>550</v>
      </c>
      <c r="G232" s="20" t="s">
        <v>538</v>
      </c>
      <c r="H232" s="20" t="s">
        <v>539</v>
      </c>
      <c r="I232" s="20" t="s">
        <v>540</v>
      </c>
      <c r="J232" s="28" t="s">
        <v>1000</v>
      </c>
      <c r="K232" s="28" t="s">
        <v>554</v>
      </c>
    </row>
    <row r="233" spans="1:11" ht="36">
      <c r="A233" s="8" t="s">
        <v>94</v>
      </c>
      <c r="C233" s="11"/>
      <c r="D233" s="16" t="s">
        <v>686</v>
      </c>
      <c r="E233" s="11" t="s">
        <v>719</v>
      </c>
      <c r="F233" s="20" t="s">
        <v>537</v>
      </c>
      <c r="G233" s="20" t="s">
        <v>538</v>
      </c>
      <c r="H233" s="20" t="s">
        <v>539</v>
      </c>
      <c r="I233" s="20" t="s">
        <v>540</v>
      </c>
      <c r="J233" s="28" t="s">
        <v>1000</v>
      </c>
      <c r="K233" s="28" t="s">
        <v>545</v>
      </c>
    </row>
    <row r="234" spans="1:11" s="5" customFormat="1" ht="48">
      <c r="A234" s="8" t="s">
        <v>96</v>
      </c>
      <c r="C234" s="13"/>
      <c r="D234" s="17" t="s">
        <v>693</v>
      </c>
      <c r="E234" s="13" t="s">
        <v>720</v>
      </c>
      <c r="F234" s="20" t="s">
        <v>550</v>
      </c>
      <c r="G234" s="20" t="s">
        <v>538</v>
      </c>
      <c r="H234" s="20" t="s">
        <v>539</v>
      </c>
      <c r="I234" s="20" t="s">
        <v>563</v>
      </c>
      <c r="J234" s="28" t="s">
        <v>998</v>
      </c>
      <c r="K234" s="28" t="s">
        <v>558</v>
      </c>
    </row>
    <row r="235" spans="1:11">
      <c r="A235" s="8" t="s">
        <v>98</v>
      </c>
      <c r="C235" s="11"/>
      <c r="D235" s="16" t="s">
        <v>694</v>
      </c>
      <c r="E235" s="11" t="s">
        <v>721</v>
      </c>
      <c r="F235" s="20" t="s">
        <v>550</v>
      </c>
      <c r="G235" s="20" t="s">
        <v>538</v>
      </c>
      <c r="H235" s="20" t="s">
        <v>539</v>
      </c>
      <c r="I235" s="20" t="s">
        <v>540</v>
      </c>
      <c r="J235" s="28" t="s">
        <v>999</v>
      </c>
      <c r="K235" s="28" t="s">
        <v>545</v>
      </c>
    </row>
    <row r="236" spans="1:11">
      <c r="A236" s="8" t="s">
        <v>100</v>
      </c>
      <c r="C236" s="11"/>
      <c r="D236" s="16" t="s">
        <v>169</v>
      </c>
      <c r="E236" s="11" t="s">
        <v>722</v>
      </c>
      <c r="F236" s="20" t="s">
        <v>550</v>
      </c>
      <c r="G236" s="20" t="s">
        <v>538</v>
      </c>
      <c r="H236" s="20" t="s">
        <v>539</v>
      </c>
      <c r="I236" s="20" t="s">
        <v>563</v>
      </c>
      <c r="J236" s="28" t="s">
        <v>999</v>
      </c>
      <c r="K236" s="28" t="s">
        <v>558</v>
      </c>
    </row>
    <row r="237" spans="1:11" ht="48">
      <c r="A237" s="8" t="s">
        <v>102</v>
      </c>
      <c r="C237" s="11"/>
      <c r="D237" s="16" t="s">
        <v>695</v>
      </c>
      <c r="E237" s="11" t="s">
        <v>726</v>
      </c>
      <c r="F237" s="20" t="s">
        <v>550</v>
      </c>
      <c r="G237" s="20" t="s">
        <v>538</v>
      </c>
      <c r="H237" s="20" t="s">
        <v>539</v>
      </c>
      <c r="I237" s="20" t="s">
        <v>563</v>
      </c>
      <c r="J237" s="28" t="s">
        <v>999</v>
      </c>
      <c r="K237" s="28" t="s">
        <v>558</v>
      </c>
    </row>
    <row r="238" spans="1:11" s="5" customFormat="1" ht="60">
      <c r="A238" s="8" t="s">
        <v>104</v>
      </c>
      <c r="C238" s="13"/>
      <c r="D238" s="17" t="s">
        <v>696</v>
      </c>
      <c r="E238" s="13" t="s">
        <v>723</v>
      </c>
      <c r="F238" s="20" t="s">
        <v>537</v>
      </c>
      <c r="G238" s="20" t="s">
        <v>538</v>
      </c>
      <c r="H238" s="20" t="s">
        <v>539</v>
      </c>
      <c r="I238" s="20" t="s">
        <v>563</v>
      </c>
      <c r="J238" s="28" t="s">
        <v>999</v>
      </c>
      <c r="K238" s="28" t="s">
        <v>558</v>
      </c>
    </row>
    <row r="239" spans="1:11" s="5" customFormat="1" ht="24">
      <c r="A239" s="8" t="s">
        <v>106</v>
      </c>
      <c r="C239" s="13"/>
      <c r="D239" s="17" t="s">
        <v>697</v>
      </c>
      <c r="E239" s="13" t="s">
        <v>724</v>
      </c>
      <c r="F239" s="20" t="s">
        <v>546</v>
      </c>
      <c r="G239" s="20" t="s">
        <v>538</v>
      </c>
      <c r="H239" s="20" t="s">
        <v>547</v>
      </c>
      <c r="I239" s="20" t="s">
        <v>551</v>
      </c>
      <c r="J239" s="28" t="s">
        <v>999</v>
      </c>
      <c r="K239" s="28" t="s">
        <v>554</v>
      </c>
    </row>
    <row r="240" spans="1:11">
      <c r="A240" s="8"/>
      <c r="C240" s="11"/>
      <c r="D240" s="16"/>
    </row>
    <row r="241" spans="1:11">
      <c r="A241" s="46" t="s">
        <v>213</v>
      </c>
      <c r="C241" s="11"/>
      <c r="D241" s="16"/>
    </row>
    <row r="242" spans="1:11">
      <c r="A242" s="8" t="s">
        <v>107</v>
      </c>
      <c r="C242" s="11"/>
      <c r="D242" s="16" t="s">
        <v>698</v>
      </c>
      <c r="E242" s="11" t="s">
        <v>725</v>
      </c>
      <c r="F242" s="20" t="s">
        <v>550</v>
      </c>
      <c r="G242" s="20" t="s">
        <v>538</v>
      </c>
      <c r="H242" s="20" t="s">
        <v>539</v>
      </c>
      <c r="I242" s="20" t="s">
        <v>540</v>
      </c>
      <c r="J242" s="28" t="s">
        <v>1000</v>
      </c>
      <c r="K242" s="28" t="s">
        <v>558</v>
      </c>
    </row>
    <row r="243" spans="1:11" ht="36">
      <c r="A243" s="8" t="s">
        <v>108</v>
      </c>
      <c r="C243" s="11"/>
      <c r="D243" s="16" t="s">
        <v>686</v>
      </c>
      <c r="E243" s="11" t="s">
        <v>727</v>
      </c>
      <c r="F243" s="20" t="s">
        <v>550</v>
      </c>
      <c r="G243" s="20" t="s">
        <v>538</v>
      </c>
      <c r="H243" s="20" t="s">
        <v>539</v>
      </c>
      <c r="I243" s="20" t="s">
        <v>563</v>
      </c>
      <c r="J243" s="28" t="s">
        <v>1000</v>
      </c>
      <c r="K243" s="28" t="s">
        <v>567</v>
      </c>
    </row>
    <row r="244" spans="1:11">
      <c r="A244" s="8"/>
      <c r="C244" s="11"/>
      <c r="D244" s="16"/>
    </row>
    <row r="245" spans="1:11">
      <c r="A245" s="47" t="s">
        <v>348</v>
      </c>
      <c r="B245" s="6"/>
      <c r="C245" s="62"/>
      <c r="D245" s="66"/>
      <c r="E245" s="62"/>
      <c r="F245" s="62"/>
      <c r="G245" s="62"/>
      <c r="H245" s="62"/>
      <c r="I245" s="62"/>
      <c r="J245" s="62"/>
      <c r="K245" s="62"/>
    </row>
    <row r="246" spans="1:11" ht="24">
      <c r="A246" s="2" t="s">
        <v>412</v>
      </c>
      <c r="C246" s="11"/>
      <c r="D246" s="16" t="s">
        <v>65</v>
      </c>
      <c r="E246" s="11" t="s">
        <v>736</v>
      </c>
      <c r="F246" s="20" t="s">
        <v>537</v>
      </c>
      <c r="G246" s="20" t="s">
        <v>562</v>
      </c>
      <c r="H246" s="20" t="s">
        <v>543</v>
      </c>
      <c r="I246" s="20" t="s">
        <v>544</v>
      </c>
      <c r="J246" s="20" t="s">
        <v>999</v>
      </c>
      <c r="K246" s="20" t="s">
        <v>545</v>
      </c>
    </row>
    <row r="247" spans="1:11" ht="12.75">
      <c r="A247" s="2"/>
      <c r="C247" s="11"/>
      <c r="D247" s="16"/>
      <c r="E247"/>
      <c r="F247"/>
      <c r="G247"/>
      <c r="H247"/>
      <c r="I247"/>
      <c r="J247"/>
      <c r="K247"/>
    </row>
    <row r="248" spans="1:11" ht="96">
      <c r="A248" s="46" t="s">
        <v>415</v>
      </c>
      <c r="B248" s="5" t="s">
        <v>517</v>
      </c>
      <c r="C248" s="11"/>
      <c r="D248" s="16" t="s">
        <v>730</v>
      </c>
      <c r="E248" s="11" t="s">
        <v>741</v>
      </c>
      <c r="F248" s="11" t="s">
        <v>537</v>
      </c>
      <c r="G248" s="11" t="s">
        <v>562</v>
      </c>
      <c r="H248" s="11" t="s">
        <v>539</v>
      </c>
      <c r="I248" s="11" t="s">
        <v>540</v>
      </c>
      <c r="J248" s="11" t="s">
        <v>999</v>
      </c>
      <c r="K248" s="11" t="s">
        <v>554</v>
      </c>
    </row>
    <row r="249" spans="1:11" ht="12.75">
      <c r="A249" s="46"/>
      <c r="C249" s="11"/>
      <c r="D249" s="16"/>
      <c r="E249"/>
      <c r="F249"/>
      <c r="G249"/>
      <c r="H249"/>
      <c r="I249"/>
      <c r="J249"/>
      <c r="K249"/>
    </row>
    <row r="250" spans="1:11" ht="12.75">
      <c r="A250" s="46" t="s">
        <v>182</v>
      </c>
      <c r="C250" s="11"/>
      <c r="D250" s="16"/>
      <c r="E250"/>
      <c r="F250"/>
      <c r="G250"/>
      <c r="H250"/>
      <c r="I250"/>
      <c r="J250"/>
      <c r="K250"/>
    </row>
    <row r="251" spans="1:11" ht="24">
      <c r="A251" s="8" t="s">
        <v>64</v>
      </c>
      <c r="C251" s="11"/>
      <c r="D251" s="16" t="s">
        <v>64</v>
      </c>
      <c r="E251" s="11" t="s">
        <v>735</v>
      </c>
      <c r="F251" s="20" t="s">
        <v>537</v>
      </c>
      <c r="G251" s="20" t="s">
        <v>538</v>
      </c>
      <c r="H251" s="20" t="s">
        <v>547</v>
      </c>
      <c r="I251" s="20" t="s">
        <v>540</v>
      </c>
      <c r="J251" s="119" t="s">
        <v>998</v>
      </c>
      <c r="K251" s="119" t="s">
        <v>541</v>
      </c>
    </row>
    <row r="252" spans="1:11" ht="24">
      <c r="A252" s="8" t="s">
        <v>65</v>
      </c>
      <c r="C252" s="11"/>
      <c r="D252" s="16" t="s">
        <v>65</v>
      </c>
      <c r="E252" s="11" t="s">
        <v>736</v>
      </c>
      <c r="F252" s="20" t="s">
        <v>537</v>
      </c>
      <c r="G252" s="20" t="s">
        <v>538</v>
      </c>
      <c r="H252" s="20" t="s">
        <v>547</v>
      </c>
      <c r="I252" s="20" t="s">
        <v>540</v>
      </c>
      <c r="J252" s="119" t="s">
        <v>998</v>
      </c>
      <c r="K252" s="119" t="s">
        <v>541</v>
      </c>
    </row>
    <row r="253" spans="1:11" ht="24">
      <c r="A253" s="8" t="s">
        <v>66</v>
      </c>
      <c r="C253" s="11"/>
      <c r="D253" s="16" t="s">
        <v>66</v>
      </c>
      <c r="E253" s="11" t="s">
        <v>737</v>
      </c>
      <c r="F253" s="20" t="s">
        <v>537</v>
      </c>
      <c r="G253" s="20" t="s">
        <v>538</v>
      </c>
      <c r="H253" s="20" t="s">
        <v>553</v>
      </c>
      <c r="I253" s="20" t="s">
        <v>540</v>
      </c>
      <c r="J253" s="119" t="s">
        <v>998</v>
      </c>
      <c r="K253" s="119" t="s">
        <v>552</v>
      </c>
    </row>
    <row r="254" spans="1:11" ht="24">
      <c r="A254" s="8" t="s">
        <v>67</v>
      </c>
      <c r="C254" s="11"/>
      <c r="D254" s="16" t="s">
        <v>67</v>
      </c>
      <c r="E254" s="11" t="s">
        <v>738</v>
      </c>
      <c r="F254" s="20" t="s">
        <v>537</v>
      </c>
      <c r="G254" s="20" t="s">
        <v>538</v>
      </c>
      <c r="H254" s="20" t="s">
        <v>553</v>
      </c>
      <c r="I254" s="20" t="s">
        <v>540</v>
      </c>
      <c r="J254" s="29" t="s">
        <v>998</v>
      </c>
      <c r="K254" s="29" t="s">
        <v>549</v>
      </c>
    </row>
    <row r="255" spans="1:11" ht="24">
      <c r="A255" s="8" t="s">
        <v>68</v>
      </c>
      <c r="C255" s="11"/>
      <c r="D255" s="16" t="s">
        <v>68</v>
      </c>
      <c r="E255" s="11" t="s">
        <v>742</v>
      </c>
      <c r="F255" s="20" t="s">
        <v>537</v>
      </c>
      <c r="G255" s="20" t="s">
        <v>538</v>
      </c>
      <c r="H255" s="20" t="s">
        <v>547</v>
      </c>
      <c r="I255" s="20" t="s">
        <v>540</v>
      </c>
      <c r="J255" s="11" t="s">
        <v>998</v>
      </c>
      <c r="K255" s="11" t="s">
        <v>549</v>
      </c>
    </row>
    <row r="256" spans="1:11" ht="48">
      <c r="A256" s="8" t="s">
        <v>69</v>
      </c>
      <c r="C256" s="11"/>
      <c r="D256" s="16" t="s">
        <v>731</v>
      </c>
      <c r="E256" s="11" t="s">
        <v>739</v>
      </c>
      <c r="F256" s="20" t="s">
        <v>537</v>
      </c>
      <c r="G256" s="20" t="s">
        <v>538</v>
      </c>
      <c r="H256" s="20" t="s">
        <v>553</v>
      </c>
      <c r="I256" s="20" t="s">
        <v>540</v>
      </c>
      <c r="J256" s="119" t="s">
        <v>998</v>
      </c>
      <c r="K256" s="119" t="s">
        <v>554</v>
      </c>
    </row>
    <row r="257" spans="1:11" ht="24">
      <c r="A257" s="8" t="s">
        <v>70</v>
      </c>
      <c r="C257" s="11"/>
      <c r="D257" s="16" t="s">
        <v>67</v>
      </c>
      <c r="E257" s="11" t="s">
        <v>738</v>
      </c>
      <c r="F257" s="20" t="s">
        <v>537</v>
      </c>
      <c r="G257" s="20" t="s">
        <v>538</v>
      </c>
      <c r="H257" s="20" t="s">
        <v>539</v>
      </c>
      <c r="I257" s="20" t="s">
        <v>551</v>
      </c>
      <c r="J257" s="119" t="s">
        <v>998</v>
      </c>
      <c r="K257" s="119" t="s">
        <v>549</v>
      </c>
    </row>
    <row r="258" spans="1:11" s="5" customFormat="1" ht="24">
      <c r="A258" s="8" t="s">
        <v>71</v>
      </c>
      <c r="C258" s="13"/>
      <c r="D258" s="17" t="s">
        <v>66</v>
      </c>
      <c r="E258" s="13" t="s">
        <v>737</v>
      </c>
      <c r="F258" s="20" t="s">
        <v>537</v>
      </c>
      <c r="G258" s="20" t="s">
        <v>538</v>
      </c>
      <c r="H258" s="20" t="s">
        <v>547</v>
      </c>
      <c r="I258" s="20" t="s">
        <v>551</v>
      </c>
      <c r="J258" s="119" t="s">
        <v>998</v>
      </c>
      <c r="K258" s="119" t="s">
        <v>549</v>
      </c>
    </row>
    <row r="259" spans="1:11" ht="72">
      <c r="A259" s="8" t="s">
        <v>72</v>
      </c>
      <c r="C259" s="11"/>
      <c r="D259" s="16" t="s">
        <v>732</v>
      </c>
      <c r="E259" s="11" t="s">
        <v>740</v>
      </c>
      <c r="F259" s="20" t="s">
        <v>550</v>
      </c>
      <c r="G259" s="20" t="s">
        <v>538</v>
      </c>
      <c r="H259" s="20" t="s">
        <v>539</v>
      </c>
      <c r="I259" s="20" t="s">
        <v>540</v>
      </c>
      <c r="J259" s="29" t="s">
        <v>998</v>
      </c>
      <c r="K259" s="119" t="s">
        <v>554</v>
      </c>
    </row>
    <row r="260" spans="1:11" ht="24">
      <c r="A260" s="8" t="s">
        <v>73</v>
      </c>
      <c r="C260" s="11"/>
      <c r="D260" s="16" t="s">
        <v>68</v>
      </c>
      <c r="E260" s="11" t="s">
        <v>742</v>
      </c>
      <c r="F260" s="20" t="s">
        <v>537</v>
      </c>
      <c r="G260" s="20" t="s">
        <v>538</v>
      </c>
      <c r="H260" s="20" t="s">
        <v>553</v>
      </c>
      <c r="I260" s="20" t="s">
        <v>540</v>
      </c>
      <c r="J260" s="119" t="s">
        <v>998</v>
      </c>
      <c r="K260" s="11" t="s">
        <v>552</v>
      </c>
    </row>
    <row r="261" spans="1:11" ht="24">
      <c r="A261" s="8" t="s">
        <v>81</v>
      </c>
      <c r="C261" s="11"/>
      <c r="D261" s="16" t="s">
        <v>67</v>
      </c>
      <c r="E261" s="11" t="s">
        <v>738</v>
      </c>
      <c r="F261" s="20" t="s">
        <v>537</v>
      </c>
      <c r="G261" s="20" t="s">
        <v>538</v>
      </c>
      <c r="H261" s="20" t="s">
        <v>553</v>
      </c>
      <c r="I261" s="20" t="s">
        <v>540</v>
      </c>
      <c r="J261" s="29" t="s">
        <v>998</v>
      </c>
      <c r="K261" s="29" t="s">
        <v>552</v>
      </c>
    </row>
    <row r="262" spans="1:11" ht="48">
      <c r="A262" s="8" t="s">
        <v>74</v>
      </c>
      <c r="C262" s="11"/>
      <c r="D262" s="16" t="s">
        <v>733</v>
      </c>
      <c r="E262" s="11" t="s">
        <v>743</v>
      </c>
      <c r="F262" s="20" t="s">
        <v>537</v>
      </c>
      <c r="G262" s="20" t="s">
        <v>538</v>
      </c>
      <c r="H262" s="20" t="s">
        <v>553</v>
      </c>
      <c r="I262" s="20" t="s">
        <v>540</v>
      </c>
      <c r="J262" s="119" t="s">
        <v>998</v>
      </c>
      <c r="K262" s="119" t="s">
        <v>552</v>
      </c>
    </row>
    <row r="263" spans="1:11" ht="24">
      <c r="A263" s="8" t="s">
        <v>75</v>
      </c>
      <c r="C263" s="11"/>
      <c r="D263" s="16" t="s">
        <v>64</v>
      </c>
      <c r="E263" s="11" t="s">
        <v>735</v>
      </c>
      <c r="F263" s="20" t="s">
        <v>550</v>
      </c>
      <c r="G263" s="20" t="s">
        <v>538</v>
      </c>
      <c r="H263" s="20" t="s">
        <v>539</v>
      </c>
      <c r="I263" s="20" t="s">
        <v>540</v>
      </c>
      <c r="J263" s="119" t="s">
        <v>998</v>
      </c>
      <c r="K263" s="119" t="s">
        <v>552</v>
      </c>
    </row>
    <row r="264" spans="1:11" ht="48">
      <c r="A264" s="8" t="s">
        <v>83</v>
      </c>
      <c r="C264" s="11"/>
      <c r="D264" s="16" t="s">
        <v>731</v>
      </c>
      <c r="E264" s="11" t="s">
        <v>739</v>
      </c>
      <c r="F264" s="20" t="s">
        <v>537</v>
      </c>
      <c r="G264" s="20" t="s">
        <v>538</v>
      </c>
      <c r="H264" s="20" t="s">
        <v>553</v>
      </c>
      <c r="I264" s="20" t="s">
        <v>540</v>
      </c>
      <c r="J264" s="119" t="s">
        <v>998</v>
      </c>
      <c r="K264" s="119" t="s">
        <v>554</v>
      </c>
    </row>
    <row r="265" spans="1:11" ht="48">
      <c r="A265" s="8" t="s">
        <v>79</v>
      </c>
      <c r="C265" s="11"/>
      <c r="D265" s="16" t="s">
        <v>731</v>
      </c>
      <c r="E265" s="11" t="s">
        <v>739</v>
      </c>
      <c r="F265" s="20" t="s">
        <v>537</v>
      </c>
      <c r="G265" s="20" t="s">
        <v>538</v>
      </c>
      <c r="H265" s="20" t="s">
        <v>553</v>
      </c>
      <c r="I265" s="20" t="s">
        <v>540</v>
      </c>
      <c r="J265" s="119" t="s">
        <v>998</v>
      </c>
      <c r="K265" s="119" t="s">
        <v>552</v>
      </c>
    </row>
    <row r="266" spans="1:11" ht="48">
      <c r="A266" s="8" t="s">
        <v>76</v>
      </c>
      <c r="C266" s="11"/>
      <c r="D266" s="16" t="s">
        <v>734</v>
      </c>
      <c r="E266" s="11" t="s">
        <v>744</v>
      </c>
      <c r="F266" s="20" t="s">
        <v>550</v>
      </c>
      <c r="G266" s="20" t="s">
        <v>538</v>
      </c>
      <c r="H266" s="20" t="s">
        <v>553</v>
      </c>
      <c r="I266" s="20" t="s">
        <v>540</v>
      </c>
      <c r="J266" s="29" t="s">
        <v>998</v>
      </c>
      <c r="K266" s="29" t="s">
        <v>552</v>
      </c>
    </row>
    <row r="267" spans="1:11" ht="24">
      <c r="A267" s="8" t="s">
        <v>77</v>
      </c>
      <c r="C267" s="11"/>
      <c r="D267" s="16" t="s">
        <v>67</v>
      </c>
      <c r="E267" s="11" t="s">
        <v>738</v>
      </c>
      <c r="F267" s="20" t="s">
        <v>550</v>
      </c>
      <c r="G267" s="20" t="s">
        <v>538</v>
      </c>
      <c r="H267" s="20" t="s">
        <v>547</v>
      </c>
      <c r="I267" s="20" t="s">
        <v>540</v>
      </c>
      <c r="J267" s="29" t="s">
        <v>998</v>
      </c>
      <c r="K267" s="29" t="s">
        <v>541</v>
      </c>
    </row>
    <row r="268" spans="1:11" ht="12.75">
      <c r="A268" s="8"/>
      <c r="C268" s="11"/>
      <c r="D268" s="16"/>
      <c r="E268"/>
      <c r="F268"/>
      <c r="G268"/>
      <c r="H268"/>
      <c r="I268"/>
      <c r="J268"/>
      <c r="K268"/>
    </row>
    <row r="269" spans="1:11" ht="12.75">
      <c r="A269" s="46" t="s">
        <v>209</v>
      </c>
      <c r="C269" s="11"/>
      <c r="D269" s="16"/>
      <c r="E269"/>
      <c r="F269"/>
      <c r="G269"/>
      <c r="H269"/>
      <c r="I269"/>
      <c r="J269"/>
      <c r="K269"/>
    </row>
    <row r="270" spans="1:11" ht="48">
      <c r="A270" s="8" t="s">
        <v>78</v>
      </c>
      <c r="C270" s="11"/>
      <c r="D270" s="16" t="s">
        <v>731</v>
      </c>
      <c r="E270" s="11" t="s">
        <v>739</v>
      </c>
      <c r="F270" s="20" t="s">
        <v>550</v>
      </c>
      <c r="G270" s="20" t="s">
        <v>538</v>
      </c>
      <c r="H270" s="20" t="s">
        <v>539</v>
      </c>
      <c r="I270" s="20" t="s">
        <v>540</v>
      </c>
      <c r="J270" s="119" t="s">
        <v>999</v>
      </c>
      <c r="K270" s="119" t="s">
        <v>545</v>
      </c>
    </row>
    <row r="271" spans="1:11" ht="48">
      <c r="A271" s="8" t="s">
        <v>88</v>
      </c>
      <c r="C271" s="11"/>
      <c r="D271" s="16" t="s">
        <v>733</v>
      </c>
      <c r="E271" s="11" t="s">
        <v>743</v>
      </c>
      <c r="F271" s="20" t="s">
        <v>555</v>
      </c>
      <c r="G271" s="20" t="s">
        <v>556</v>
      </c>
      <c r="H271" s="20" t="s">
        <v>556</v>
      </c>
      <c r="I271" s="20" t="s">
        <v>540</v>
      </c>
      <c r="J271" s="119" t="s">
        <v>998</v>
      </c>
      <c r="K271" s="119" t="s">
        <v>554</v>
      </c>
    </row>
    <row r="272" spans="1:11" ht="72">
      <c r="A272" s="8" t="s">
        <v>90</v>
      </c>
      <c r="C272" s="11"/>
      <c r="D272" s="16" t="s">
        <v>732</v>
      </c>
      <c r="E272" s="11" t="s">
        <v>740</v>
      </c>
      <c r="F272" s="20" t="s">
        <v>550</v>
      </c>
      <c r="G272" s="20" t="s">
        <v>538</v>
      </c>
      <c r="H272" s="20" t="s">
        <v>553</v>
      </c>
      <c r="I272" s="20" t="s">
        <v>540</v>
      </c>
      <c r="J272" s="119" t="s">
        <v>998</v>
      </c>
      <c r="K272" s="119" t="s">
        <v>545</v>
      </c>
    </row>
    <row r="273" spans="1:11" ht="24">
      <c r="A273" s="8" t="s">
        <v>84</v>
      </c>
      <c r="C273" s="11"/>
      <c r="D273" s="16" t="s">
        <v>67</v>
      </c>
      <c r="E273" s="11" t="s">
        <v>738</v>
      </c>
      <c r="F273" s="20" t="s">
        <v>555</v>
      </c>
      <c r="G273" s="20" t="s">
        <v>556</v>
      </c>
      <c r="H273" s="20" t="s">
        <v>556</v>
      </c>
      <c r="I273" s="20" t="s">
        <v>540</v>
      </c>
      <c r="J273" s="29" t="s">
        <v>999</v>
      </c>
      <c r="K273" s="29" t="s">
        <v>554</v>
      </c>
    </row>
    <row r="274" spans="1:11" ht="72">
      <c r="A274" s="8" t="s">
        <v>86</v>
      </c>
      <c r="C274" s="11"/>
      <c r="D274" s="16" t="s">
        <v>732</v>
      </c>
      <c r="E274" s="11" t="s">
        <v>740</v>
      </c>
      <c r="F274" s="20" t="s">
        <v>550</v>
      </c>
      <c r="G274" s="20" t="s">
        <v>538</v>
      </c>
      <c r="H274" s="20" t="s">
        <v>553</v>
      </c>
      <c r="I274" s="20" t="s">
        <v>563</v>
      </c>
      <c r="J274" s="119" t="s">
        <v>999</v>
      </c>
      <c r="K274" s="119" t="s">
        <v>545</v>
      </c>
    </row>
    <row r="275" spans="1:11" ht="72">
      <c r="A275" s="8" t="s">
        <v>92</v>
      </c>
      <c r="C275" s="11"/>
      <c r="D275" s="16" t="s">
        <v>732</v>
      </c>
      <c r="E275" s="11" t="s">
        <v>740</v>
      </c>
      <c r="F275" s="20" t="s">
        <v>550</v>
      </c>
      <c r="G275" s="20" t="s">
        <v>538</v>
      </c>
      <c r="H275" s="20" t="s">
        <v>553</v>
      </c>
      <c r="I275" s="20" t="s">
        <v>563</v>
      </c>
      <c r="J275" s="119" t="s">
        <v>999</v>
      </c>
      <c r="K275" s="119" t="s">
        <v>558</v>
      </c>
    </row>
    <row r="276" spans="1:11" ht="48">
      <c r="A276" s="8" t="s">
        <v>99</v>
      </c>
      <c r="C276" s="11"/>
      <c r="D276" s="16" t="s">
        <v>734</v>
      </c>
      <c r="E276" s="11" t="s">
        <v>744</v>
      </c>
      <c r="F276" s="20" t="s">
        <v>550</v>
      </c>
      <c r="G276" s="20" t="s">
        <v>538</v>
      </c>
      <c r="H276" s="20" t="s">
        <v>553</v>
      </c>
      <c r="I276" s="20" t="s">
        <v>563</v>
      </c>
      <c r="J276" s="119" t="s">
        <v>999</v>
      </c>
      <c r="K276" s="11" t="s">
        <v>997</v>
      </c>
    </row>
    <row r="277" spans="1:11" ht="72">
      <c r="A277" s="8" t="s">
        <v>227</v>
      </c>
      <c r="C277" s="11"/>
      <c r="D277" s="16" t="s">
        <v>732</v>
      </c>
      <c r="E277" s="11" t="s">
        <v>740</v>
      </c>
      <c r="F277" s="20" t="s">
        <v>555</v>
      </c>
      <c r="G277" s="20" t="s">
        <v>556</v>
      </c>
      <c r="H277" s="20" t="s">
        <v>556</v>
      </c>
      <c r="I277" s="20" t="s">
        <v>563</v>
      </c>
      <c r="J277" s="119" t="s">
        <v>1000</v>
      </c>
      <c r="K277" s="119" t="s">
        <v>567</v>
      </c>
    </row>
    <row r="278" spans="1:11" ht="24">
      <c r="A278" s="8" t="s">
        <v>95</v>
      </c>
      <c r="C278" s="11"/>
      <c r="D278" s="16" t="s">
        <v>67</v>
      </c>
      <c r="E278" s="11" t="s">
        <v>738</v>
      </c>
      <c r="F278" s="20" t="s">
        <v>550</v>
      </c>
      <c r="G278" s="20" t="s">
        <v>538</v>
      </c>
      <c r="H278" s="20" t="s">
        <v>547</v>
      </c>
      <c r="I278" s="20" t="s">
        <v>551</v>
      </c>
      <c r="J278" s="29" t="s">
        <v>999</v>
      </c>
      <c r="K278" s="29" t="s">
        <v>558</v>
      </c>
    </row>
    <row r="279" spans="1:11" ht="24">
      <c r="A279" s="8" t="s">
        <v>103</v>
      </c>
      <c r="C279" s="11"/>
      <c r="D279" s="16" t="s">
        <v>65</v>
      </c>
      <c r="E279" s="11" t="s">
        <v>736</v>
      </c>
      <c r="F279" s="20" t="s">
        <v>557</v>
      </c>
      <c r="G279" s="20" t="s">
        <v>538</v>
      </c>
      <c r="H279" s="20" t="s">
        <v>539</v>
      </c>
      <c r="I279" s="20" t="s">
        <v>540</v>
      </c>
      <c r="J279" s="119" t="s">
        <v>1000</v>
      </c>
      <c r="K279" s="119" t="s">
        <v>554</v>
      </c>
    </row>
    <row r="280" spans="1:11" ht="24">
      <c r="A280" s="8" t="s">
        <v>101</v>
      </c>
      <c r="C280" s="11"/>
      <c r="D280" s="16" t="s">
        <v>67</v>
      </c>
      <c r="E280" s="11" t="s">
        <v>738</v>
      </c>
      <c r="F280" s="20" t="s">
        <v>550</v>
      </c>
      <c r="G280" s="20" t="s">
        <v>538</v>
      </c>
      <c r="H280" s="20" t="s">
        <v>553</v>
      </c>
      <c r="I280" s="20" t="s">
        <v>540</v>
      </c>
      <c r="J280" s="29" t="s">
        <v>999</v>
      </c>
      <c r="K280" s="29" t="s">
        <v>545</v>
      </c>
    </row>
    <row r="281" spans="1:11" ht="12.75">
      <c r="A281" s="8"/>
      <c r="C281" s="11"/>
      <c r="D281" s="16"/>
      <c r="E281"/>
      <c r="F281"/>
      <c r="G281"/>
      <c r="H281"/>
      <c r="I281"/>
      <c r="J281"/>
      <c r="K281"/>
    </row>
    <row r="282" spans="1:11" ht="12.75">
      <c r="A282" s="46" t="s">
        <v>213</v>
      </c>
      <c r="C282" s="11"/>
      <c r="D282" s="16"/>
      <c r="E282"/>
      <c r="F282"/>
      <c r="G282"/>
      <c r="H282"/>
      <c r="I282"/>
      <c r="J282"/>
      <c r="K282"/>
    </row>
    <row r="283" spans="1:11" ht="48">
      <c r="A283" s="8" t="s">
        <v>97</v>
      </c>
      <c r="C283" s="11"/>
      <c r="D283" s="16" t="s">
        <v>731</v>
      </c>
      <c r="E283" s="11" t="s">
        <v>739</v>
      </c>
      <c r="F283" s="20" t="s">
        <v>537</v>
      </c>
      <c r="G283" s="20" t="s">
        <v>538</v>
      </c>
      <c r="H283" s="20" t="s">
        <v>539</v>
      </c>
      <c r="I283" s="20" t="s">
        <v>563</v>
      </c>
      <c r="J283" s="119" t="s">
        <v>1000</v>
      </c>
      <c r="K283" s="29" t="s">
        <v>545</v>
      </c>
    </row>
    <row r="284" spans="1:11" ht="24">
      <c r="A284" s="8" t="s">
        <v>105</v>
      </c>
      <c r="C284" s="11"/>
      <c r="D284" s="16" t="s">
        <v>67</v>
      </c>
      <c r="E284" s="11" t="s">
        <v>738</v>
      </c>
      <c r="F284" s="20" t="s">
        <v>555</v>
      </c>
      <c r="G284" s="20" t="s">
        <v>556</v>
      </c>
      <c r="H284" s="20" t="s">
        <v>556</v>
      </c>
      <c r="I284" s="20" t="s">
        <v>540</v>
      </c>
      <c r="J284" s="29" t="s">
        <v>1000</v>
      </c>
      <c r="K284" s="29" t="s">
        <v>567</v>
      </c>
    </row>
    <row r="285" spans="1:11">
      <c r="A285" s="8"/>
      <c r="C285" s="11"/>
      <c r="D285" s="16"/>
    </row>
    <row r="286" spans="1:11">
      <c r="A286" s="47" t="s">
        <v>455</v>
      </c>
      <c r="B286" s="6"/>
      <c r="C286" s="62"/>
      <c r="D286" s="66"/>
      <c r="E286" s="62"/>
      <c r="F286" s="62"/>
      <c r="G286" s="62"/>
      <c r="H286" s="62"/>
      <c r="I286" s="62"/>
      <c r="J286" s="62"/>
      <c r="K286" s="62"/>
    </row>
    <row r="287" spans="1:11">
      <c r="A287" s="46" t="s">
        <v>182</v>
      </c>
      <c r="C287" s="11"/>
      <c r="D287" s="16"/>
    </row>
    <row r="288" spans="1:11" ht="24">
      <c r="A288" s="8" t="s">
        <v>456</v>
      </c>
      <c r="C288" s="13"/>
      <c r="D288" s="17" t="s">
        <v>69</v>
      </c>
      <c r="E288" s="13" t="s">
        <v>745</v>
      </c>
      <c r="F288" s="20" t="s">
        <v>537</v>
      </c>
      <c r="G288" s="20" t="s">
        <v>542</v>
      </c>
      <c r="H288" s="20" t="s">
        <v>543</v>
      </c>
      <c r="I288" s="20" t="s">
        <v>544</v>
      </c>
      <c r="J288" s="20" t="s">
        <v>998</v>
      </c>
      <c r="K288" s="20" t="s">
        <v>549</v>
      </c>
    </row>
    <row r="289" spans="1:11" ht="48">
      <c r="A289" s="8" t="s">
        <v>457</v>
      </c>
      <c r="C289" s="13"/>
      <c r="D289" s="17" t="s">
        <v>604</v>
      </c>
      <c r="E289" s="13" t="s">
        <v>746</v>
      </c>
      <c r="F289" s="20" t="s">
        <v>537</v>
      </c>
      <c r="G289" s="20" t="s">
        <v>542</v>
      </c>
      <c r="H289" s="20" t="s">
        <v>543</v>
      </c>
      <c r="I289" s="20" t="s">
        <v>544</v>
      </c>
      <c r="J289" s="20" t="s">
        <v>999</v>
      </c>
      <c r="K289" s="20" t="s">
        <v>605</v>
      </c>
    </row>
    <row r="290" spans="1:11" ht="48">
      <c r="A290" s="8" t="s">
        <v>458</v>
      </c>
      <c r="C290" s="13"/>
      <c r="D290" s="17" t="s">
        <v>604</v>
      </c>
      <c r="E290" s="13" t="s">
        <v>746</v>
      </c>
      <c r="F290" s="20" t="s">
        <v>537</v>
      </c>
      <c r="G290" s="20" t="s">
        <v>542</v>
      </c>
      <c r="H290" s="20" t="s">
        <v>543</v>
      </c>
      <c r="I290" s="20" t="s">
        <v>544</v>
      </c>
      <c r="J290" s="20" t="s">
        <v>999</v>
      </c>
      <c r="K290" s="20" t="s">
        <v>554</v>
      </c>
    </row>
    <row r="291" spans="1:11">
      <c r="A291" s="8"/>
      <c r="C291" s="13"/>
      <c r="D291" s="17"/>
      <c r="E291" s="13"/>
      <c r="F291" s="13"/>
      <c r="G291" s="13"/>
      <c r="H291" s="13"/>
      <c r="I291" s="13"/>
      <c r="J291" s="13"/>
      <c r="K291" s="13"/>
    </row>
    <row r="292" spans="1:11">
      <c r="A292" s="46" t="s">
        <v>209</v>
      </c>
      <c r="C292" s="13"/>
      <c r="D292" s="17"/>
      <c r="E292" s="13"/>
      <c r="F292" s="13"/>
      <c r="G292" s="13"/>
      <c r="H292" s="13"/>
      <c r="I292" s="13"/>
      <c r="J292" s="13"/>
      <c r="K292" s="13"/>
    </row>
    <row r="293" spans="1:11" ht="48">
      <c r="A293" s="8" t="s">
        <v>460</v>
      </c>
      <c r="C293" s="13"/>
      <c r="D293" s="17" t="s">
        <v>604</v>
      </c>
      <c r="E293" s="13" t="s">
        <v>746</v>
      </c>
      <c r="F293" s="20" t="s">
        <v>537</v>
      </c>
      <c r="G293" s="20" t="s">
        <v>542</v>
      </c>
      <c r="H293" s="20" t="s">
        <v>543</v>
      </c>
      <c r="I293" s="20" t="s">
        <v>544</v>
      </c>
      <c r="J293" s="20" t="s">
        <v>999</v>
      </c>
      <c r="K293" s="20" t="s">
        <v>554</v>
      </c>
    </row>
    <row r="294" spans="1:11" ht="48">
      <c r="A294" s="8" t="s">
        <v>459</v>
      </c>
      <c r="C294" s="13"/>
      <c r="D294" s="17" t="s">
        <v>604</v>
      </c>
      <c r="E294" s="13" t="s">
        <v>746</v>
      </c>
      <c r="F294" s="20" t="s">
        <v>537</v>
      </c>
      <c r="G294" s="20" t="s">
        <v>542</v>
      </c>
      <c r="H294" s="20" t="s">
        <v>543</v>
      </c>
      <c r="I294" s="20" t="s">
        <v>544</v>
      </c>
      <c r="J294" s="20" t="s">
        <v>999</v>
      </c>
      <c r="K294" s="20" t="s">
        <v>554</v>
      </c>
    </row>
    <row r="295" spans="1:11">
      <c r="A295" s="8"/>
      <c r="C295" s="11"/>
      <c r="D295" s="16"/>
    </row>
    <row r="296" spans="1:11">
      <c r="A296" s="47" t="s">
        <v>231</v>
      </c>
      <c r="B296" s="6"/>
      <c r="C296" s="62"/>
      <c r="D296" s="66"/>
      <c r="E296" s="62"/>
      <c r="F296" s="62"/>
      <c r="G296" s="62"/>
      <c r="H296" s="62"/>
      <c r="I296" s="62"/>
      <c r="J296" s="62"/>
      <c r="K296" s="62"/>
    </row>
    <row r="297" spans="1:11" ht="60">
      <c r="A297" s="2" t="s">
        <v>412</v>
      </c>
      <c r="C297" s="11"/>
      <c r="D297" s="16" t="s">
        <v>764</v>
      </c>
      <c r="E297" s="11" t="s">
        <v>781</v>
      </c>
      <c r="F297" s="20" t="s">
        <v>537</v>
      </c>
      <c r="G297" s="20" t="s">
        <v>542</v>
      </c>
      <c r="H297" s="20" t="s">
        <v>543</v>
      </c>
      <c r="I297" s="20" t="s">
        <v>544</v>
      </c>
      <c r="J297" s="20" t="s">
        <v>999</v>
      </c>
      <c r="K297" s="20" t="s">
        <v>545</v>
      </c>
    </row>
    <row r="298" spans="1:11">
      <c r="A298" s="2"/>
      <c r="C298" s="11"/>
      <c r="D298" s="16"/>
    </row>
    <row r="299" spans="1:11" ht="48">
      <c r="A299" s="46" t="s">
        <v>415</v>
      </c>
      <c r="B299" s="5" t="s">
        <v>518</v>
      </c>
      <c r="C299" s="11"/>
      <c r="D299" s="16" t="s">
        <v>765</v>
      </c>
      <c r="E299" s="11" t="s">
        <v>782</v>
      </c>
      <c r="F299" s="20" t="s">
        <v>537</v>
      </c>
      <c r="G299" s="20" t="s">
        <v>542</v>
      </c>
      <c r="H299" s="20" t="s">
        <v>543</v>
      </c>
      <c r="I299" s="20" t="s">
        <v>544</v>
      </c>
      <c r="J299" s="20" t="s">
        <v>999</v>
      </c>
      <c r="K299" s="20" t="s">
        <v>545</v>
      </c>
    </row>
    <row r="300" spans="1:11">
      <c r="A300" s="3"/>
      <c r="C300" s="11"/>
      <c r="D300" s="16"/>
    </row>
    <row r="301" spans="1:11">
      <c r="A301" s="46" t="s">
        <v>182</v>
      </c>
      <c r="C301" s="11"/>
      <c r="D301" s="16"/>
    </row>
    <row r="302" spans="1:11" s="5" customFormat="1" ht="24">
      <c r="A302" s="8" t="s">
        <v>349</v>
      </c>
      <c r="C302" s="13"/>
      <c r="D302" s="17" t="s">
        <v>349</v>
      </c>
      <c r="E302" s="13" t="s">
        <v>774</v>
      </c>
      <c r="F302" s="20" t="s">
        <v>546</v>
      </c>
      <c r="G302" s="20" t="s">
        <v>538</v>
      </c>
      <c r="H302" s="20" t="s">
        <v>547</v>
      </c>
      <c r="I302" s="20" t="s">
        <v>551</v>
      </c>
      <c r="J302" s="27" t="s">
        <v>998</v>
      </c>
      <c r="K302" s="27" t="s">
        <v>549</v>
      </c>
    </row>
    <row r="303" spans="1:11" ht="24">
      <c r="A303" s="8" t="s">
        <v>350</v>
      </c>
      <c r="C303" s="11"/>
      <c r="D303" s="16" t="s">
        <v>350</v>
      </c>
      <c r="E303" s="11" t="s">
        <v>775</v>
      </c>
      <c r="F303" s="20" t="s">
        <v>537</v>
      </c>
      <c r="G303" s="20" t="s">
        <v>538</v>
      </c>
      <c r="H303" s="20" t="s">
        <v>539</v>
      </c>
      <c r="I303" s="20" t="s">
        <v>540</v>
      </c>
      <c r="J303" s="27" t="s">
        <v>998</v>
      </c>
      <c r="K303" s="27" t="s">
        <v>541</v>
      </c>
    </row>
    <row r="304" spans="1:11">
      <c r="A304" s="8" t="s">
        <v>351</v>
      </c>
      <c r="C304" s="11"/>
      <c r="D304" s="16" t="s">
        <v>351</v>
      </c>
      <c r="E304" s="11" t="s">
        <v>776</v>
      </c>
      <c r="F304" s="20" t="s">
        <v>537</v>
      </c>
      <c r="G304" s="20" t="s">
        <v>538</v>
      </c>
      <c r="H304" s="20" t="s">
        <v>539</v>
      </c>
      <c r="I304" s="20" t="s">
        <v>540</v>
      </c>
      <c r="J304" s="27" t="s">
        <v>998</v>
      </c>
      <c r="K304" s="27" t="s">
        <v>549</v>
      </c>
    </row>
    <row r="305" spans="1:11" ht="24">
      <c r="A305" s="8" t="s">
        <v>235</v>
      </c>
      <c r="C305" s="11"/>
      <c r="D305" s="16" t="s">
        <v>235</v>
      </c>
      <c r="E305" s="11" t="s">
        <v>777</v>
      </c>
      <c r="F305" s="20" t="s">
        <v>537</v>
      </c>
      <c r="G305" s="20" t="s">
        <v>538</v>
      </c>
      <c r="H305" s="20" t="s">
        <v>539</v>
      </c>
      <c r="I305" s="20" t="s">
        <v>540</v>
      </c>
      <c r="J305" s="27" t="s">
        <v>998</v>
      </c>
      <c r="K305" s="27" t="s">
        <v>549</v>
      </c>
    </row>
    <row r="306" spans="1:11" ht="36">
      <c r="A306" s="8" t="s">
        <v>354</v>
      </c>
      <c r="C306" s="11"/>
      <c r="D306" s="16" t="s">
        <v>766</v>
      </c>
      <c r="E306" s="11" t="s">
        <v>778</v>
      </c>
      <c r="F306" s="20" t="s">
        <v>537</v>
      </c>
      <c r="G306" s="20" t="s">
        <v>538</v>
      </c>
      <c r="H306" s="20" t="s">
        <v>539</v>
      </c>
      <c r="I306" s="20" t="s">
        <v>540</v>
      </c>
      <c r="J306" s="27" t="s">
        <v>998</v>
      </c>
      <c r="K306" s="27" t="s">
        <v>541</v>
      </c>
    </row>
    <row r="307" spans="1:11" s="5" customFormat="1" ht="24">
      <c r="A307" s="8" t="s">
        <v>353</v>
      </c>
      <c r="C307" s="13"/>
      <c r="D307" s="17" t="s">
        <v>349</v>
      </c>
      <c r="E307" s="13" t="s">
        <v>774</v>
      </c>
      <c r="F307" s="20" t="s">
        <v>546</v>
      </c>
      <c r="G307" s="20" t="s">
        <v>538</v>
      </c>
      <c r="H307" s="20" t="s">
        <v>547</v>
      </c>
      <c r="I307" s="20" t="s">
        <v>551</v>
      </c>
      <c r="J307" s="27" t="s">
        <v>998</v>
      </c>
      <c r="K307" s="52" t="s">
        <v>549</v>
      </c>
    </row>
    <row r="308" spans="1:11" ht="24">
      <c r="A308" s="8" t="s">
        <v>216</v>
      </c>
      <c r="C308" s="11"/>
      <c r="D308" s="16" t="s">
        <v>350</v>
      </c>
      <c r="E308" s="11" t="s">
        <v>775</v>
      </c>
      <c r="F308" s="20" t="s">
        <v>537</v>
      </c>
      <c r="G308" s="20" t="s">
        <v>538</v>
      </c>
      <c r="H308" s="20" t="s">
        <v>539</v>
      </c>
      <c r="I308" s="20" t="s">
        <v>540</v>
      </c>
      <c r="J308" s="27" t="s">
        <v>998</v>
      </c>
      <c r="K308" s="52" t="s">
        <v>549</v>
      </c>
    </row>
    <row r="309" spans="1:11">
      <c r="A309" s="8" t="s">
        <v>355</v>
      </c>
      <c r="C309" s="11"/>
      <c r="D309" s="16" t="s">
        <v>351</v>
      </c>
      <c r="E309" s="11" t="s">
        <v>776</v>
      </c>
      <c r="F309" s="20" t="s">
        <v>550</v>
      </c>
      <c r="G309" s="20" t="s">
        <v>538</v>
      </c>
      <c r="H309" s="20" t="s">
        <v>539</v>
      </c>
      <c r="I309" s="20" t="s">
        <v>540</v>
      </c>
      <c r="J309" s="27" t="s">
        <v>998</v>
      </c>
      <c r="K309" s="27" t="s">
        <v>552</v>
      </c>
    </row>
    <row r="310" spans="1:11" ht="24">
      <c r="A310" s="8" t="s">
        <v>356</v>
      </c>
      <c r="C310" s="11"/>
      <c r="D310" s="16" t="s">
        <v>235</v>
      </c>
      <c r="E310" s="11" t="s">
        <v>777</v>
      </c>
      <c r="F310" s="20" t="s">
        <v>537</v>
      </c>
      <c r="G310" s="20" t="s">
        <v>538</v>
      </c>
      <c r="H310" s="20" t="s">
        <v>539</v>
      </c>
      <c r="I310" s="20" t="s">
        <v>540</v>
      </c>
      <c r="J310" s="27" t="s">
        <v>998</v>
      </c>
      <c r="K310" s="27" t="s">
        <v>549</v>
      </c>
    </row>
    <row r="311" spans="1:11" ht="36">
      <c r="A311" s="8" t="s">
        <v>241</v>
      </c>
      <c r="C311" s="11"/>
      <c r="D311" s="16" t="s">
        <v>767</v>
      </c>
      <c r="E311" s="11" t="s">
        <v>783</v>
      </c>
      <c r="F311" s="20" t="s">
        <v>550</v>
      </c>
      <c r="G311" s="20" t="s">
        <v>538</v>
      </c>
      <c r="H311" s="20" t="s">
        <v>539</v>
      </c>
      <c r="I311" s="20" t="s">
        <v>540</v>
      </c>
      <c r="J311" s="27" t="s">
        <v>998</v>
      </c>
      <c r="K311" s="27" t="s">
        <v>554</v>
      </c>
    </row>
    <row r="312" spans="1:11" ht="60">
      <c r="A312" s="8" t="s">
        <v>220</v>
      </c>
      <c r="C312" s="11"/>
      <c r="D312" s="16" t="s">
        <v>766</v>
      </c>
      <c r="E312" s="11" t="s">
        <v>785</v>
      </c>
      <c r="F312" s="20" t="s">
        <v>537</v>
      </c>
      <c r="G312" s="20" t="s">
        <v>538</v>
      </c>
      <c r="H312" s="20" t="s">
        <v>539</v>
      </c>
      <c r="I312" s="20" t="s">
        <v>540</v>
      </c>
      <c r="J312" s="27" t="s">
        <v>998</v>
      </c>
      <c r="K312" s="27" t="s">
        <v>541</v>
      </c>
    </row>
    <row r="313" spans="1:11" s="5" customFormat="1" ht="24">
      <c r="A313" s="8" t="s">
        <v>219</v>
      </c>
      <c r="C313" s="13"/>
      <c r="D313" s="17" t="s">
        <v>349</v>
      </c>
      <c r="E313" s="13" t="s">
        <v>774</v>
      </c>
      <c r="F313" s="20" t="s">
        <v>546</v>
      </c>
      <c r="G313" s="20" t="s">
        <v>538</v>
      </c>
      <c r="H313" s="20" t="s">
        <v>547</v>
      </c>
      <c r="I313" s="20" t="s">
        <v>551</v>
      </c>
      <c r="J313" s="27" t="s">
        <v>998</v>
      </c>
      <c r="K313" s="52" t="s">
        <v>549</v>
      </c>
    </row>
    <row r="314" spans="1:11" ht="24">
      <c r="A314" s="8" t="s">
        <v>224</v>
      </c>
      <c r="C314" s="11"/>
      <c r="D314" s="16" t="s">
        <v>768</v>
      </c>
      <c r="E314" s="11" t="s">
        <v>784</v>
      </c>
      <c r="F314" s="20" t="s">
        <v>537</v>
      </c>
      <c r="G314" s="20" t="s">
        <v>538</v>
      </c>
      <c r="H314" s="20" t="s">
        <v>539</v>
      </c>
      <c r="I314" s="20" t="s">
        <v>540</v>
      </c>
      <c r="J314" s="27" t="s">
        <v>998</v>
      </c>
      <c r="K314" s="27" t="s">
        <v>554</v>
      </c>
    </row>
    <row r="315" spans="1:11" ht="24">
      <c r="A315" s="8" t="s">
        <v>223</v>
      </c>
      <c r="C315" s="11"/>
      <c r="D315" s="16" t="s">
        <v>768</v>
      </c>
      <c r="E315" s="11" t="s">
        <v>784</v>
      </c>
      <c r="F315" s="20" t="s">
        <v>550</v>
      </c>
      <c r="G315" s="20" t="s">
        <v>538</v>
      </c>
      <c r="H315" s="20" t="s">
        <v>539</v>
      </c>
      <c r="I315" s="20" t="s">
        <v>540</v>
      </c>
      <c r="J315" s="27" t="s">
        <v>998</v>
      </c>
      <c r="K315" s="27" t="s">
        <v>554</v>
      </c>
    </row>
    <row r="316" spans="1:11" ht="84">
      <c r="A316" s="8" t="s">
        <v>222</v>
      </c>
      <c r="C316" s="11"/>
      <c r="D316" s="16" t="s">
        <v>769</v>
      </c>
      <c r="E316" s="11" t="s">
        <v>786</v>
      </c>
      <c r="F316" s="20" t="s">
        <v>537</v>
      </c>
      <c r="G316" s="20" t="s">
        <v>538</v>
      </c>
      <c r="H316" s="20" t="s">
        <v>539</v>
      </c>
      <c r="I316" s="20" t="s">
        <v>563</v>
      </c>
      <c r="J316" s="27" t="s">
        <v>998</v>
      </c>
      <c r="K316" s="27" t="s">
        <v>554</v>
      </c>
    </row>
    <row r="317" spans="1:11">
      <c r="A317" s="8"/>
      <c r="C317" s="11"/>
      <c r="D317" s="16"/>
    </row>
    <row r="318" spans="1:11">
      <c r="A318" s="46" t="s">
        <v>209</v>
      </c>
      <c r="C318" s="11"/>
      <c r="D318" s="16"/>
    </row>
    <row r="319" spans="1:11" ht="60">
      <c r="A319" s="8" t="s">
        <v>228</v>
      </c>
      <c r="C319" s="11"/>
      <c r="D319" s="16" t="s">
        <v>770</v>
      </c>
      <c r="E319" s="11" t="s">
        <v>787</v>
      </c>
      <c r="F319" s="20" t="s">
        <v>550</v>
      </c>
      <c r="G319" s="20" t="s">
        <v>538</v>
      </c>
      <c r="H319" s="20" t="s">
        <v>539</v>
      </c>
      <c r="I319" s="20" t="s">
        <v>540</v>
      </c>
      <c r="J319" s="27" t="s">
        <v>999</v>
      </c>
      <c r="K319" s="52" t="s">
        <v>545</v>
      </c>
    </row>
    <row r="320" spans="1:11" ht="60">
      <c r="A320" s="8" t="s">
        <v>226</v>
      </c>
      <c r="C320" s="11"/>
      <c r="D320" s="16" t="s">
        <v>770</v>
      </c>
      <c r="E320" s="11" t="s">
        <v>787</v>
      </c>
      <c r="F320" s="20" t="s">
        <v>550</v>
      </c>
      <c r="G320" s="20" t="s">
        <v>538</v>
      </c>
      <c r="H320" s="20" t="s">
        <v>539</v>
      </c>
      <c r="I320" s="20" t="s">
        <v>563</v>
      </c>
      <c r="J320" s="27" t="s">
        <v>1000</v>
      </c>
      <c r="K320" s="27" t="s">
        <v>545</v>
      </c>
    </row>
    <row r="321" spans="1:11" ht="72">
      <c r="A321" s="8" t="s">
        <v>249</v>
      </c>
      <c r="C321" s="11"/>
      <c r="D321" s="16" t="s">
        <v>771</v>
      </c>
      <c r="E321" s="11" t="s">
        <v>788</v>
      </c>
      <c r="F321" s="20" t="s">
        <v>555</v>
      </c>
      <c r="G321" s="20" t="s">
        <v>556</v>
      </c>
      <c r="H321" s="20" t="s">
        <v>556</v>
      </c>
      <c r="I321" s="20" t="s">
        <v>540</v>
      </c>
      <c r="J321" s="27" t="s">
        <v>999</v>
      </c>
      <c r="K321" s="52" t="s">
        <v>545</v>
      </c>
    </row>
    <row r="322" spans="1:11" ht="36">
      <c r="A322" s="8" t="s">
        <v>251</v>
      </c>
      <c r="C322" s="11"/>
      <c r="D322" s="16" t="s">
        <v>766</v>
      </c>
      <c r="E322" s="11" t="s">
        <v>778</v>
      </c>
      <c r="F322" s="20" t="s">
        <v>550</v>
      </c>
      <c r="G322" s="20" t="s">
        <v>538</v>
      </c>
      <c r="H322" s="20" t="s">
        <v>539</v>
      </c>
      <c r="I322" s="20" t="s">
        <v>540</v>
      </c>
      <c r="J322" s="27" t="s">
        <v>999</v>
      </c>
      <c r="K322" s="52" t="s">
        <v>552</v>
      </c>
    </row>
    <row r="323" spans="1:11" ht="84">
      <c r="A323" s="8" t="s">
        <v>253</v>
      </c>
      <c r="C323" s="11"/>
      <c r="D323" s="16" t="s">
        <v>769</v>
      </c>
      <c r="E323" s="11" t="s">
        <v>786</v>
      </c>
      <c r="F323" s="20" t="s">
        <v>555</v>
      </c>
      <c r="G323" s="20" t="s">
        <v>556</v>
      </c>
      <c r="H323" s="20" t="s">
        <v>556</v>
      </c>
      <c r="I323" s="20" t="s">
        <v>563</v>
      </c>
      <c r="J323" s="27" t="s">
        <v>999</v>
      </c>
      <c r="K323" s="27" t="s">
        <v>545</v>
      </c>
    </row>
    <row r="324" spans="1:11">
      <c r="A324" s="8"/>
      <c r="C324" s="11"/>
      <c r="D324" s="16"/>
    </row>
    <row r="325" spans="1:11">
      <c r="A325" s="47" t="s">
        <v>255</v>
      </c>
      <c r="B325" s="6"/>
      <c r="C325" s="62"/>
      <c r="D325" s="66"/>
      <c r="E325" s="62"/>
      <c r="F325" s="62"/>
      <c r="G325" s="62"/>
      <c r="H325" s="62"/>
      <c r="I325" s="62"/>
      <c r="J325" s="62"/>
      <c r="K325" s="62"/>
    </row>
    <row r="326" spans="1:11">
      <c r="A326" s="46" t="s">
        <v>182</v>
      </c>
      <c r="C326" s="11"/>
      <c r="D326" s="16"/>
    </row>
    <row r="327" spans="1:11">
      <c r="A327" s="8" t="s">
        <v>461</v>
      </c>
      <c r="C327" s="11"/>
      <c r="D327" s="16" t="s">
        <v>353</v>
      </c>
      <c r="E327" s="11" t="s">
        <v>779</v>
      </c>
      <c r="F327" s="20" t="s">
        <v>537</v>
      </c>
      <c r="G327" s="20" t="s">
        <v>538</v>
      </c>
      <c r="H327" s="20" t="s">
        <v>539</v>
      </c>
      <c r="I327" s="20" t="s">
        <v>540</v>
      </c>
      <c r="J327" s="27" t="s">
        <v>998</v>
      </c>
      <c r="K327" s="27" t="s">
        <v>552</v>
      </c>
    </row>
    <row r="328" spans="1:11" ht="36">
      <c r="A328" s="8" t="s">
        <v>462</v>
      </c>
      <c r="C328" s="11"/>
      <c r="D328" s="16" t="s">
        <v>772</v>
      </c>
      <c r="E328" s="11" t="s">
        <v>780</v>
      </c>
      <c r="F328" s="20" t="s">
        <v>550</v>
      </c>
      <c r="G328" s="20" t="s">
        <v>538</v>
      </c>
      <c r="H328" s="20" t="s">
        <v>539</v>
      </c>
      <c r="I328" s="20" t="s">
        <v>540</v>
      </c>
      <c r="J328" s="27" t="s">
        <v>998</v>
      </c>
      <c r="K328" s="27" t="s">
        <v>554</v>
      </c>
    </row>
    <row r="329" spans="1:11" ht="36">
      <c r="A329" s="8" t="s">
        <v>463</v>
      </c>
      <c r="C329" s="11"/>
      <c r="D329" s="16" t="s">
        <v>772</v>
      </c>
      <c r="E329" s="11" t="s">
        <v>780</v>
      </c>
      <c r="F329" s="20" t="s">
        <v>537</v>
      </c>
      <c r="G329" s="20" t="s">
        <v>538</v>
      </c>
      <c r="H329" s="20" t="s">
        <v>539</v>
      </c>
      <c r="I329" s="20" t="s">
        <v>540</v>
      </c>
      <c r="J329" s="27" t="s">
        <v>998</v>
      </c>
      <c r="K329" s="27" t="s">
        <v>554</v>
      </c>
    </row>
    <row r="330" spans="1:11" ht="84">
      <c r="A330" s="8" t="s">
        <v>464</v>
      </c>
      <c r="C330" s="11"/>
      <c r="D330" s="16" t="s">
        <v>773</v>
      </c>
      <c r="E330" s="11" t="s">
        <v>789</v>
      </c>
      <c r="F330" s="20" t="s">
        <v>550</v>
      </c>
      <c r="G330" s="20" t="s">
        <v>538</v>
      </c>
      <c r="H330" s="20" t="s">
        <v>539</v>
      </c>
      <c r="I330" s="20" t="s">
        <v>563</v>
      </c>
      <c r="J330" s="27" t="s">
        <v>998</v>
      </c>
      <c r="K330" s="27" t="s">
        <v>558</v>
      </c>
    </row>
    <row r="331" spans="1:11">
      <c r="A331" s="8"/>
      <c r="C331" s="11"/>
      <c r="D331" s="16"/>
    </row>
    <row r="332" spans="1:11">
      <c r="A332" s="46" t="s">
        <v>209</v>
      </c>
      <c r="C332" s="11"/>
      <c r="D332" s="16"/>
    </row>
    <row r="333" spans="1:11" ht="36">
      <c r="A333" s="49" t="s">
        <v>465</v>
      </c>
      <c r="C333" s="11"/>
      <c r="D333" s="16" t="s">
        <v>772</v>
      </c>
      <c r="E333" s="11" t="s">
        <v>780</v>
      </c>
      <c r="F333" s="20" t="s">
        <v>550</v>
      </c>
      <c r="G333" s="20" t="s">
        <v>538</v>
      </c>
      <c r="H333" s="20" t="s">
        <v>539</v>
      </c>
      <c r="I333" s="20" t="s">
        <v>540</v>
      </c>
      <c r="J333" s="27" t="s">
        <v>999</v>
      </c>
      <c r="K333" s="52" t="s">
        <v>554</v>
      </c>
    </row>
    <row r="334" spans="1:11">
      <c r="A334" s="8"/>
      <c r="C334" s="11"/>
      <c r="D334" s="16"/>
    </row>
    <row r="335" spans="1:11">
      <c r="A335" s="47" t="s">
        <v>184</v>
      </c>
      <c r="B335" s="6"/>
      <c r="C335" s="62"/>
      <c r="D335" s="66"/>
      <c r="E335" s="62"/>
      <c r="F335" s="62"/>
      <c r="G335" s="62"/>
      <c r="H335" s="62"/>
      <c r="I335" s="62"/>
      <c r="J335" s="62"/>
      <c r="K335" s="62"/>
    </row>
    <row r="336" spans="1:11" ht="48">
      <c r="A336" s="53" t="s">
        <v>519</v>
      </c>
      <c r="C336" s="11"/>
      <c r="D336" s="16"/>
    </row>
    <row r="337" spans="1:11" ht="36">
      <c r="A337" s="2" t="s">
        <v>412</v>
      </c>
      <c r="C337" s="11"/>
      <c r="D337" s="16" t="s">
        <v>790</v>
      </c>
      <c r="E337" s="11" t="s">
        <v>806</v>
      </c>
      <c r="F337" s="20" t="s">
        <v>537</v>
      </c>
      <c r="G337" s="20" t="s">
        <v>542</v>
      </c>
      <c r="H337" s="20" t="s">
        <v>543</v>
      </c>
      <c r="I337" s="20" t="s">
        <v>544</v>
      </c>
      <c r="J337" s="20" t="s">
        <v>999</v>
      </c>
      <c r="K337" s="20" t="s">
        <v>545</v>
      </c>
    </row>
    <row r="338" spans="1:11" s="5" customFormat="1">
      <c r="A338" s="3"/>
      <c r="C338" s="13"/>
      <c r="D338" s="17"/>
      <c r="E338" s="13"/>
      <c r="F338" s="13"/>
      <c r="G338" s="13"/>
      <c r="H338" s="13"/>
      <c r="I338" s="13"/>
      <c r="J338" s="13"/>
      <c r="K338" s="13"/>
    </row>
    <row r="339" spans="1:11" ht="84">
      <c r="A339" s="46" t="s">
        <v>415</v>
      </c>
      <c r="B339" s="5" t="s">
        <v>520</v>
      </c>
      <c r="C339" s="11"/>
      <c r="D339" s="16" t="s">
        <v>791</v>
      </c>
      <c r="E339" s="11" t="s">
        <v>814</v>
      </c>
      <c r="F339" s="20" t="s">
        <v>537</v>
      </c>
      <c r="G339" s="20" t="s">
        <v>542</v>
      </c>
      <c r="H339" s="20" t="s">
        <v>543</v>
      </c>
      <c r="I339" s="20" t="s">
        <v>544</v>
      </c>
      <c r="J339" s="20" t="s">
        <v>999</v>
      </c>
      <c r="K339" s="20" t="s">
        <v>545</v>
      </c>
    </row>
    <row r="340" spans="1:11" s="5" customFormat="1">
      <c r="A340" s="3"/>
      <c r="C340" s="13"/>
      <c r="D340" s="17"/>
      <c r="E340" s="13"/>
      <c r="F340" s="13"/>
      <c r="G340" s="13"/>
      <c r="H340" s="13"/>
      <c r="I340" s="13"/>
      <c r="J340" s="13"/>
      <c r="K340" s="13"/>
    </row>
    <row r="341" spans="1:11">
      <c r="A341" s="46" t="s">
        <v>182</v>
      </c>
      <c r="C341" s="11"/>
      <c r="D341" s="16"/>
    </row>
    <row r="342" spans="1:11">
      <c r="A342" s="8" t="s">
        <v>232</v>
      </c>
      <c r="C342" s="11"/>
      <c r="D342" s="16" t="s">
        <v>233</v>
      </c>
      <c r="E342" s="11" t="s">
        <v>803</v>
      </c>
      <c r="F342" s="20" t="s">
        <v>537</v>
      </c>
      <c r="G342" s="20" t="s">
        <v>538</v>
      </c>
      <c r="H342" s="20" t="s">
        <v>539</v>
      </c>
      <c r="I342" s="20" t="s">
        <v>540</v>
      </c>
      <c r="J342" s="54" t="s">
        <v>998</v>
      </c>
      <c r="K342" s="54" t="s">
        <v>552</v>
      </c>
    </row>
    <row r="343" spans="1:11">
      <c r="A343" s="8" t="s">
        <v>233</v>
      </c>
      <c r="C343" s="11"/>
      <c r="D343" s="16" t="s">
        <v>234</v>
      </c>
      <c r="E343" s="11" t="s">
        <v>804</v>
      </c>
      <c r="F343" s="20" t="s">
        <v>537</v>
      </c>
      <c r="G343" s="20" t="s">
        <v>538</v>
      </c>
      <c r="H343" s="20" t="s">
        <v>539</v>
      </c>
      <c r="I343" s="20" t="s">
        <v>540</v>
      </c>
      <c r="J343" s="54" t="s">
        <v>998</v>
      </c>
      <c r="K343" s="54" t="s">
        <v>549</v>
      </c>
    </row>
    <row r="344" spans="1:11">
      <c r="A344" s="8" t="s">
        <v>234</v>
      </c>
      <c r="C344" s="11"/>
      <c r="D344" s="16" t="s">
        <v>236</v>
      </c>
      <c r="E344" s="11" t="s">
        <v>805</v>
      </c>
      <c r="F344" s="20" t="s">
        <v>537</v>
      </c>
      <c r="G344" s="20" t="s">
        <v>538</v>
      </c>
      <c r="H344" s="20" t="s">
        <v>539</v>
      </c>
      <c r="I344" s="20" t="s">
        <v>540</v>
      </c>
      <c r="J344" s="54" t="s">
        <v>998</v>
      </c>
      <c r="K344" s="54" t="s">
        <v>541</v>
      </c>
    </row>
    <row r="345" spans="1:11">
      <c r="A345" s="8" t="s">
        <v>236</v>
      </c>
      <c r="C345" s="11"/>
      <c r="D345" s="16" t="s">
        <v>237</v>
      </c>
      <c r="E345" s="11" t="s">
        <v>807</v>
      </c>
      <c r="F345" s="20" t="s">
        <v>537</v>
      </c>
      <c r="G345" s="20" t="s">
        <v>538</v>
      </c>
      <c r="H345" s="20" t="s">
        <v>539</v>
      </c>
      <c r="I345" s="20" t="s">
        <v>540</v>
      </c>
      <c r="J345" s="54" t="s">
        <v>998</v>
      </c>
      <c r="K345" s="54" t="s">
        <v>552</v>
      </c>
    </row>
    <row r="346" spans="1:11" ht="24">
      <c r="A346" s="8" t="s">
        <v>237</v>
      </c>
      <c r="C346" s="11"/>
      <c r="D346" s="16" t="s">
        <v>242</v>
      </c>
      <c r="E346" s="11" t="s">
        <v>808</v>
      </c>
      <c r="F346" s="20" t="s">
        <v>537</v>
      </c>
      <c r="G346" s="20" t="s">
        <v>538</v>
      </c>
      <c r="H346" s="20" t="s">
        <v>539</v>
      </c>
      <c r="I346" s="20" t="s">
        <v>540</v>
      </c>
      <c r="J346" s="54" t="s">
        <v>998</v>
      </c>
      <c r="K346" s="54" t="s">
        <v>541</v>
      </c>
    </row>
    <row r="347" spans="1:11" ht="24">
      <c r="A347" s="8" t="s">
        <v>242</v>
      </c>
      <c r="C347" s="11"/>
      <c r="D347" s="16" t="s">
        <v>244</v>
      </c>
      <c r="E347" s="11" t="s">
        <v>809</v>
      </c>
      <c r="F347" s="20" t="s">
        <v>537</v>
      </c>
      <c r="G347" s="20" t="s">
        <v>538</v>
      </c>
      <c r="H347" s="20" t="s">
        <v>539</v>
      </c>
      <c r="I347" s="20" t="s">
        <v>540</v>
      </c>
      <c r="J347" s="54" t="s">
        <v>998</v>
      </c>
      <c r="K347" s="54" t="s">
        <v>541</v>
      </c>
    </row>
    <row r="348" spans="1:11">
      <c r="A348" s="8" t="s">
        <v>244</v>
      </c>
      <c r="C348" s="11"/>
      <c r="D348" s="16" t="s">
        <v>238</v>
      </c>
      <c r="E348" s="11" t="s">
        <v>810</v>
      </c>
      <c r="F348" s="20" t="s">
        <v>537</v>
      </c>
      <c r="G348" s="20" t="s">
        <v>538</v>
      </c>
      <c r="H348" s="20" t="s">
        <v>539</v>
      </c>
      <c r="I348" s="20" t="s">
        <v>540</v>
      </c>
      <c r="J348" s="20" t="s">
        <v>998</v>
      </c>
      <c r="K348" s="20" t="s">
        <v>552</v>
      </c>
    </row>
    <row r="349" spans="1:11">
      <c r="A349" s="8" t="s">
        <v>238</v>
      </c>
      <c r="C349" s="11"/>
      <c r="D349" s="16" t="s">
        <v>239</v>
      </c>
      <c r="E349" s="11" t="s">
        <v>811</v>
      </c>
      <c r="F349" s="20" t="s">
        <v>537</v>
      </c>
      <c r="G349" s="20" t="s">
        <v>538</v>
      </c>
      <c r="H349" s="20" t="s">
        <v>539</v>
      </c>
      <c r="I349" s="20" t="s">
        <v>540</v>
      </c>
      <c r="J349" s="20" t="s">
        <v>998</v>
      </c>
      <c r="K349" s="20" t="s">
        <v>549</v>
      </c>
    </row>
    <row r="350" spans="1:11">
      <c r="A350" s="8" t="s">
        <v>239</v>
      </c>
      <c r="C350" s="11"/>
      <c r="D350" s="16" t="s">
        <v>240</v>
      </c>
      <c r="E350" s="11" t="s">
        <v>812</v>
      </c>
      <c r="F350" s="20" t="s">
        <v>537</v>
      </c>
      <c r="G350" s="20" t="s">
        <v>538</v>
      </c>
      <c r="H350" s="20" t="s">
        <v>539</v>
      </c>
      <c r="I350" s="20" t="s">
        <v>540</v>
      </c>
      <c r="J350" s="20" t="s">
        <v>998</v>
      </c>
      <c r="K350" s="20" t="s">
        <v>552</v>
      </c>
    </row>
    <row r="351" spans="1:11" ht="24">
      <c r="A351" s="8" t="s">
        <v>240</v>
      </c>
      <c r="C351" s="11"/>
      <c r="D351" s="16" t="s">
        <v>792</v>
      </c>
      <c r="E351" s="11" t="s">
        <v>813</v>
      </c>
      <c r="F351" s="20" t="s">
        <v>550</v>
      </c>
      <c r="G351" s="20" t="s">
        <v>538</v>
      </c>
      <c r="H351" s="20" t="s">
        <v>539</v>
      </c>
      <c r="I351" s="20" t="s">
        <v>540</v>
      </c>
      <c r="J351" s="54" t="s">
        <v>998</v>
      </c>
      <c r="K351" s="54" t="s">
        <v>545</v>
      </c>
    </row>
    <row r="352" spans="1:11">
      <c r="A352" s="8" t="s">
        <v>246</v>
      </c>
      <c r="C352" s="11"/>
      <c r="D352" s="16" t="s">
        <v>238</v>
      </c>
      <c r="E352" s="11" t="s">
        <v>810</v>
      </c>
      <c r="F352" s="20" t="s">
        <v>537</v>
      </c>
      <c r="G352" s="20" t="s">
        <v>538</v>
      </c>
      <c r="H352" s="20" t="s">
        <v>539</v>
      </c>
      <c r="I352" s="20" t="s">
        <v>540</v>
      </c>
      <c r="J352" s="54" t="s">
        <v>998</v>
      </c>
      <c r="K352" s="54" t="s">
        <v>552</v>
      </c>
    </row>
    <row r="353" spans="1:11" ht="36">
      <c r="A353" s="8" t="s">
        <v>245</v>
      </c>
      <c r="C353" s="11"/>
      <c r="D353" s="16" t="s">
        <v>793</v>
      </c>
      <c r="E353" s="11" t="s">
        <v>815</v>
      </c>
      <c r="F353" s="20" t="s">
        <v>537</v>
      </c>
      <c r="G353" s="20" t="s">
        <v>538</v>
      </c>
      <c r="H353" s="20" t="s">
        <v>539</v>
      </c>
      <c r="I353" s="20" t="s">
        <v>563</v>
      </c>
      <c r="J353" s="54" t="s">
        <v>998</v>
      </c>
      <c r="K353" s="54" t="s">
        <v>554</v>
      </c>
    </row>
    <row r="354" spans="1:11" ht="36">
      <c r="A354" s="8" t="s">
        <v>269</v>
      </c>
      <c r="C354" s="11"/>
      <c r="D354" s="16" t="s">
        <v>793</v>
      </c>
      <c r="E354" s="11" t="s">
        <v>815</v>
      </c>
      <c r="F354" s="20" t="s">
        <v>537</v>
      </c>
      <c r="G354" s="20" t="s">
        <v>538</v>
      </c>
      <c r="H354" s="20" t="s">
        <v>539</v>
      </c>
      <c r="I354" s="20" t="s">
        <v>563</v>
      </c>
      <c r="J354" s="54" t="s">
        <v>998</v>
      </c>
      <c r="K354" s="54" t="s">
        <v>554</v>
      </c>
    </row>
    <row r="355" spans="1:11" ht="24">
      <c r="A355" s="8" t="s">
        <v>243</v>
      </c>
      <c r="C355" s="11"/>
      <c r="D355" s="16" t="s">
        <v>794</v>
      </c>
      <c r="E355" s="11" t="s">
        <v>816</v>
      </c>
      <c r="F355" s="20" t="s">
        <v>537</v>
      </c>
      <c r="G355" s="20" t="s">
        <v>538</v>
      </c>
      <c r="H355" s="20" t="s">
        <v>539</v>
      </c>
      <c r="I355" s="20" t="s">
        <v>540</v>
      </c>
      <c r="J355" s="20" t="s">
        <v>998</v>
      </c>
      <c r="K355" s="20" t="s">
        <v>554</v>
      </c>
    </row>
    <row r="356" spans="1:11" ht="24">
      <c r="A356" s="8" t="s">
        <v>247</v>
      </c>
      <c r="C356" s="11"/>
      <c r="D356" s="16" t="s">
        <v>795</v>
      </c>
      <c r="E356" s="11" t="s">
        <v>817</v>
      </c>
      <c r="F356" s="20" t="s">
        <v>537</v>
      </c>
      <c r="G356" s="20" t="s">
        <v>538</v>
      </c>
      <c r="H356" s="20" t="s">
        <v>539</v>
      </c>
      <c r="I356" s="20" t="s">
        <v>540</v>
      </c>
      <c r="J356" s="54" t="s">
        <v>998</v>
      </c>
      <c r="K356" s="54" t="s">
        <v>554</v>
      </c>
    </row>
    <row r="357" spans="1:11">
      <c r="A357" s="8"/>
      <c r="C357" s="11"/>
      <c r="D357" s="16"/>
    </row>
    <row r="358" spans="1:11">
      <c r="A358" s="46" t="s">
        <v>209</v>
      </c>
      <c r="C358" s="11"/>
      <c r="D358" s="16"/>
    </row>
    <row r="359" spans="1:11" ht="24">
      <c r="A359" s="8" t="s">
        <v>250</v>
      </c>
      <c r="C359" s="11"/>
      <c r="D359" s="16" t="s">
        <v>796</v>
      </c>
      <c r="E359" s="11" t="s">
        <v>818</v>
      </c>
      <c r="F359" s="20" t="s">
        <v>537</v>
      </c>
      <c r="G359" s="20" t="s">
        <v>538</v>
      </c>
      <c r="H359" s="20" t="s">
        <v>539</v>
      </c>
      <c r="I359" s="20" t="s">
        <v>540</v>
      </c>
      <c r="J359" s="54" t="s">
        <v>998</v>
      </c>
      <c r="K359" s="54" t="s">
        <v>554</v>
      </c>
    </row>
    <row r="360" spans="1:11" ht="48">
      <c r="A360" s="8" t="s">
        <v>254</v>
      </c>
      <c r="C360" s="11"/>
      <c r="D360" s="16" t="s">
        <v>797</v>
      </c>
      <c r="E360" s="11" t="s">
        <v>819</v>
      </c>
      <c r="F360" s="20" t="s">
        <v>555</v>
      </c>
      <c r="G360" s="20" t="s">
        <v>556</v>
      </c>
      <c r="H360" s="20" t="s">
        <v>556</v>
      </c>
      <c r="I360" s="20" t="s">
        <v>563</v>
      </c>
      <c r="J360" s="54" t="s">
        <v>998</v>
      </c>
      <c r="K360" s="54" t="s">
        <v>558</v>
      </c>
    </row>
    <row r="361" spans="1:11" ht="48">
      <c r="A361" s="8" t="s">
        <v>248</v>
      </c>
      <c r="C361" s="11"/>
      <c r="D361" s="16" t="s">
        <v>797</v>
      </c>
      <c r="E361" s="11" t="s">
        <v>819</v>
      </c>
      <c r="F361" s="20" t="s">
        <v>537</v>
      </c>
      <c r="G361" s="20" t="s">
        <v>538</v>
      </c>
      <c r="H361" s="20" t="s">
        <v>539</v>
      </c>
      <c r="I361" s="20" t="s">
        <v>540</v>
      </c>
      <c r="J361" s="54" t="s">
        <v>998</v>
      </c>
      <c r="K361" s="54" t="s">
        <v>554</v>
      </c>
    </row>
    <row r="362" spans="1:11" ht="36">
      <c r="A362" s="8" t="s">
        <v>252</v>
      </c>
      <c r="C362" s="11"/>
      <c r="D362" s="16" t="s">
        <v>798</v>
      </c>
      <c r="E362" s="11" t="s">
        <v>820</v>
      </c>
      <c r="F362" s="20" t="s">
        <v>537</v>
      </c>
      <c r="G362" s="20" t="s">
        <v>538</v>
      </c>
      <c r="H362" s="20" t="s">
        <v>539</v>
      </c>
      <c r="I362" s="20" t="s">
        <v>540</v>
      </c>
      <c r="J362" s="54" t="s">
        <v>998</v>
      </c>
      <c r="K362" s="54" t="s">
        <v>554</v>
      </c>
    </row>
    <row r="363" spans="1:11">
      <c r="A363" s="8" t="s">
        <v>274</v>
      </c>
      <c r="C363" s="11"/>
      <c r="D363" s="16" t="s">
        <v>232</v>
      </c>
      <c r="E363" s="11" t="s">
        <v>802</v>
      </c>
      <c r="F363" s="20" t="s">
        <v>550</v>
      </c>
      <c r="G363" s="20" t="s">
        <v>538</v>
      </c>
      <c r="H363" s="20" t="s">
        <v>547</v>
      </c>
      <c r="I363" s="20" t="s">
        <v>540</v>
      </c>
      <c r="J363" s="54" t="s">
        <v>998</v>
      </c>
      <c r="K363" s="54" t="s">
        <v>554</v>
      </c>
    </row>
    <row r="364" spans="1:11" ht="24">
      <c r="A364" s="8" t="s">
        <v>276</v>
      </c>
      <c r="C364" s="11"/>
      <c r="D364" s="16" t="s">
        <v>799</v>
      </c>
      <c r="E364" s="11" t="s">
        <v>821</v>
      </c>
      <c r="F364" s="20" t="s">
        <v>550</v>
      </c>
      <c r="G364" s="20" t="s">
        <v>538</v>
      </c>
      <c r="H364" s="20" t="s">
        <v>539</v>
      </c>
      <c r="I364" s="20" t="s">
        <v>540</v>
      </c>
      <c r="J364" s="54" t="s">
        <v>998</v>
      </c>
      <c r="K364" s="54" t="s">
        <v>545</v>
      </c>
    </row>
    <row r="365" spans="1:11" ht="36">
      <c r="A365" s="8" t="s">
        <v>277</v>
      </c>
      <c r="C365" s="11"/>
      <c r="D365" s="16" t="s">
        <v>798</v>
      </c>
      <c r="E365" s="11" t="s">
        <v>820</v>
      </c>
      <c r="F365" s="20" t="s">
        <v>537</v>
      </c>
      <c r="G365" s="20" t="s">
        <v>538</v>
      </c>
      <c r="H365" s="20" t="s">
        <v>539</v>
      </c>
      <c r="I365" s="20" t="s">
        <v>540</v>
      </c>
      <c r="J365" s="54" t="s">
        <v>999</v>
      </c>
      <c r="K365" s="54" t="s">
        <v>558</v>
      </c>
    </row>
    <row r="366" spans="1:11" ht="36">
      <c r="A366" s="8" t="s">
        <v>279</v>
      </c>
      <c r="C366" s="11"/>
      <c r="D366" s="16" t="s">
        <v>798</v>
      </c>
      <c r="E366" s="11" t="s">
        <v>820</v>
      </c>
      <c r="F366" s="20" t="s">
        <v>550</v>
      </c>
      <c r="G366" s="20" t="s">
        <v>538</v>
      </c>
      <c r="H366" s="20" t="s">
        <v>539</v>
      </c>
      <c r="I366" s="20" t="s">
        <v>563</v>
      </c>
      <c r="J366" s="54" t="s">
        <v>999</v>
      </c>
      <c r="K366" s="54" t="s">
        <v>558</v>
      </c>
    </row>
    <row r="367" spans="1:11">
      <c r="A367" s="8" t="s">
        <v>281</v>
      </c>
      <c r="C367" s="11"/>
      <c r="D367" s="16" t="s">
        <v>232</v>
      </c>
      <c r="E367" s="11" t="s">
        <v>802</v>
      </c>
      <c r="F367" s="20" t="s">
        <v>557</v>
      </c>
      <c r="G367" s="20" t="s">
        <v>538</v>
      </c>
      <c r="H367" s="20" t="s">
        <v>547</v>
      </c>
      <c r="I367" s="20" t="s">
        <v>551</v>
      </c>
      <c r="J367" s="20" t="s">
        <v>998</v>
      </c>
      <c r="K367" s="20" t="s">
        <v>545</v>
      </c>
    </row>
    <row r="368" spans="1:11" ht="24">
      <c r="A368" s="8" t="s">
        <v>283</v>
      </c>
      <c r="C368" s="11"/>
      <c r="D368" s="16" t="s">
        <v>799</v>
      </c>
      <c r="E368" s="11" t="s">
        <v>821</v>
      </c>
      <c r="F368" s="20" t="s">
        <v>550</v>
      </c>
      <c r="G368" s="20" t="s">
        <v>538</v>
      </c>
      <c r="H368" s="20" t="s">
        <v>539</v>
      </c>
      <c r="I368" s="20" t="s">
        <v>540</v>
      </c>
      <c r="J368" s="54" t="s">
        <v>998</v>
      </c>
      <c r="K368" s="54" t="s">
        <v>545</v>
      </c>
    </row>
    <row r="369" spans="1:11" ht="48">
      <c r="A369" s="8" t="s">
        <v>284</v>
      </c>
      <c r="C369" s="11"/>
      <c r="D369" s="16" t="s">
        <v>800</v>
      </c>
      <c r="E369" s="11" t="s">
        <v>823</v>
      </c>
      <c r="F369" s="20" t="s">
        <v>555</v>
      </c>
      <c r="G369" s="20" t="s">
        <v>556</v>
      </c>
      <c r="H369" s="20" t="s">
        <v>556</v>
      </c>
      <c r="I369" s="20" t="s">
        <v>563</v>
      </c>
      <c r="J369" s="54" t="s">
        <v>999</v>
      </c>
      <c r="K369" s="54" t="s">
        <v>558</v>
      </c>
    </row>
    <row r="370" spans="1:11" ht="60">
      <c r="A370" s="8" t="s">
        <v>286</v>
      </c>
      <c r="C370" s="11"/>
      <c r="D370" s="16" t="s">
        <v>801</v>
      </c>
      <c r="E370" s="11" t="s">
        <v>822</v>
      </c>
      <c r="F370" s="20" t="s">
        <v>537</v>
      </c>
      <c r="G370" s="20" t="s">
        <v>538</v>
      </c>
      <c r="H370" s="20" t="s">
        <v>539</v>
      </c>
      <c r="I370" s="20" t="s">
        <v>563</v>
      </c>
      <c r="J370" s="54" t="s">
        <v>999</v>
      </c>
      <c r="K370" s="54" t="s">
        <v>565</v>
      </c>
    </row>
    <row r="371" spans="1:11" ht="36">
      <c r="A371" s="8" t="s">
        <v>288</v>
      </c>
      <c r="C371" s="11"/>
      <c r="D371" s="16" t="s">
        <v>790</v>
      </c>
      <c r="E371" s="11" t="s">
        <v>806</v>
      </c>
      <c r="F371" s="20" t="s">
        <v>537</v>
      </c>
      <c r="G371" s="20" t="s">
        <v>538</v>
      </c>
      <c r="H371" s="20" t="s">
        <v>539</v>
      </c>
      <c r="I371" s="20" t="s">
        <v>540</v>
      </c>
      <c r="J371" s="54" t="s">
        <v>999</v>
      </c>
      <c r="K371" s="54" t="s">
        <v>558</v>
      </c>
    </row>
    <row r="372" spans="1:11" ht="60">
      <c r="A372" s="8" t="s">
        <v>289</v>
      </c>
      <c r="C372" s="11"/>
      <c r="D372" s="16" t="s">
        <v>801</v>
      </c>
      <c r="E372" s="11" t="s">
        <v>822</v>
      </c>
      <c r="F372" s="20" t="s">
        <v>537</v>
      </c>
      <c r="G372" s="20" t="s">
        <v>538</v>
      </c>
      <c r="H372" s="20" t="s">
        <v>539</v>
      </c>
      <c r="I372" s="20" t="s">
        <v>563</v>
      </c>
      <c r="J372" s="54" t="s">
        <v>999</v>
      </c>
      <c r="K372" s="54" t="s">
        <v>565</v>
      </c>
    </row>
    <row r="373" spans="1:11">
      <c r="A373" s="8"/>
      <c r="C373" s="11"/>
      <c r="D373" s="16"/>
    </row>
    <row r="374" spans="1:11">
      <c r="A374" s="46" t="s">
        <v>213</v>
      </c>
      <c r="C374" s="11"/>
      <c r="D374" s="16"/>
    </row>
    <row r="375" spans="1:11">
      <c r="A375" s="8" t="s">
        <v>466</v>
      </c>
      <c r="C375" s="11"/>
      <c r="D375" s="16" t="s">
        <v>232</v>
      </c>
      <c r="E375" s="11" t="s">
        <v>802</v>
      </c>
      <c r="F375" s="20" t="s">
        <v>557</v>
      </c>
      <c r="G375" s="20" t="s">
        <v>538</v>
      </c>
      <c r="H375" s="20" t="s">
        <v>547</v>
      </c>
      <c r="I375" s="20" t="s">
        <v>551</v>
      </c>
      <c r="J375" s="54" t="s">
        <v>1000</v>
      </c>
      <c r="K375" s="54" t="s">
        <v>545</v>
      </c>
    </row>
    <row r="376" spans="1:11" ht="48">
      <c r="A376" s="8" t="s">
        <v>467</v>
      </c>
      <c r="C376" s="11"/>
      <c r="D376" s="16" t="s">
        <v>797</v>
      </c>
      <c r="E376" s="11" t="s">
        <v>819</v>
      </c>
      <c r="F376" s="20" t="s">
        <v>555</v>
      </c>
      <c r="G376" s="20" t="s">
        <v>556</v>
      </c>
      <c r="H376" s="20" t="s">
        <v>556</v>
      </c>
      <c r="I376" s="20" t="s">
        <v>563</v>
      </c>
      <c r="J376" s="54" t="s">
        <v>1000</v>
      </c>
      <c r="K376" s="54" t="s">
        <v>565</v>
      </c>
    </row>
    <row r="377" spans="1:11">
      <c r="A377" s="8"/>
      <c r="C377" s="11"/>
      <c r="D377" s="16"/>
    </row>
    <row r="378" spans="1:11">
      <c r="A378" s="47" t="s">
        <v>290</v>
      </c>
      <c r="B378" s="6"/>
      <c r="C378" s="62"/>
      <c r="D378" s="66"/>
      <c r="E378" s="62"/>
      <c r="F378" s="62"/>
      <c r="G378" s="62"/>
      <c r="H378" s="62"/>
      <c r="I378" s="62"/>
      <c r="J378" s="62"/>
      <c r="K378" s="62"/>
    </row>
    <row r="379" spans="1:11" ht="60">
      <c r="A379" s="2" t="s">
        <v>412</v>
      </c>
      <c r="C379" s="11"/>
      <c r="D379" s="16" t="s">
        <v>824</v>
      </c>
      <c r="E379" s="11" t="s">
        <v>841</v>
      </c>
      <c r="F379" s="20" t="s">
        <v>747</v>
      </c>
      <c r="G379" s="20" t="s">
        <v>542</v>
      </c>
      <c r="H379" s="20" t="s">
        <v>543</v>
      </c>
      <c r="I379" s="20" t="s">
        <v>544</v>
      </c>
      <c r="J379" s="20" t="s">
        <v>999</v>
      </c>
      <c r="K379" s="20" t="s">
        <v>545</v>
      </c>
    </row>
    <row r="380" spans="1:11" s="5" customFormat="1">
      <c r="A380" s="3"/>
      <c r="C380" s="13"/>
      <c r="D380" s="17"/>
      <c r="E380" s="13"/>
      <c r="F380" s="13"/>
      <c r="G380" s="13"/>
      <c r="H380" s="13"/>
      <c r="I380" s="13"/>
      <c r="J380" s="13"/>
      <c r="K380" s="13"/>
    </row>
    <row r="381" spans="1:11" ht="36">
      <c r="A381" s="46" t="s">
        <v>415</v>
      </c>
      <c r="C381" s="11"/>
      <c r="D381" s="16" t="s">
        <v>825</v>
      </c>
      <c r="E381" s="11" t="s">
        <v>840</v>
      </c>
      <c r="F381" s="11" t="s">
        <v>537</v>
      </c>
      <c r="G381" s="11" t="s">
        <v>562</v>
      </c>
      <c r="H381" s="11" t="s">
        <v>539</v>
      </c>
      <c r="I381" s="11" t="s">
        <v>540</v>
      </c>
      <c r="J381" s="11" t="s">
        <v>999</v>
      </c>
      <c r="K381" s="11" t="s">
        <v>554</v>
      </c>
    </row>
    <row r="382" spans="1:11">
      <c r="A382" s="3"/>
      <c r="C382" s="11"/>
      <c r="D382" s="16"/>
    </row>
    <row r="383" spans="1:11">
      <c r="A383" s="46" t="s">
        <v>182</v>
      </c>
      <c r="C383" s="11"/>
      <c r="D383" s="16"/>
    </row>
    <row r="384" spans="1:11">
      <c r="A384" s="8" t="s">
        <v>185</v>
      </c>
      <c r="C384" s="11"/>
      <c r="D384" s="16" t="s">
        <v>185</v>
      </c>
      <c r="E384" s="11" t="s">
        <v>832</v>
      </c>
      <c r="F384" s="20" t="s">
        <v>537</v>
      </c>
      <c r="G384" s="20" t="s">
        <v>538</v>
      </c>
      <c r="H384" s="20" t="s">
        <v>539</v>
      </c>
      <c r="I384" s="20" t="s">
        <v>540</v>
      </c>
      <c r="J384" s="55" t="s">
        <v>998</v>
      </c>
      <c r="K384" s="55" t="s">
        <v>549</v>
      </c>
    </row>
    <row r="385" spans="1:11">
      <c r="A385" s="8" t="s">
        <v>186</v>
      </c>
      <c r="C385" s="11"/>
      <c r="D385" s="16" t="s">
        <v>186</v>
      </c>
      <c r="E385" s="11" t="s">
        <v>833</v>
      </c>
      <c r="F385" s="20" t="s">
        <v>550</v>
      </c>
      <c r="G385" s="20" t="s">
        <v>538</v>
      </c>
      <c r="H385" s="20" t="s">
        <v>547</v>
      </c>
      <c r="I385" s="20" t="s">
        <v>540</v>
      </c>
      <c r="J385" s="55" t="s">
        <v>998</v>
      </c>
      <c r="K385" s="55" t="s">
        <v>541</v>
      </c>
    </row>
    <row r="386" spans="1:11">
      <c r="A386" s="8" t="s">
        <v>187</v>
      </c>
      <c r="C386" s="11"/>
      <c r="D386" s="16" t="s">
        <v>187</v>
      </c>
      <c r="E386" s="11" t="s">
        <v>834</v>
      </c>
      <c r="F386" s="20" t="s">
        <v>537</v>
      </c>
      <c r="G386" s="20" t="s">
        <v>538</v>
      </c>
      <c r="H386" s="20" t="s">
        <v>539</v>
      </c>
      <c r="I386" s="20" t="s">
        <v>540</v>
      </c>
      <c r="J386" s="55" t="s">
        <v>998</v>
      </c>
      <c r="K386" s="55" t="s">
        <v>541</v>
      </c>
    </row>
    <row r="387" spans="1:11">
      <c r="A387" s="8" t="s">
        <v>188</v>
      </c>
      <c r="C387" s="11"/>
      <c r="D387" s="16" t="s">
        <v>186</v>
      </c>
      <c r="E387" s="11" t="s">
        <v>833</v>
      </c>
      <c r="F387" s="20" t="s">
        <v>550</v>
      </c>
      <c r="G387" s="20" t="s">
        <v>538</v>
      </c>
      <c r="H387" s="20" t="s">
        <v>547</v>
      </c>
      <c r="I387" s="20" t="s">
        <v>540</v>
      </c>
      <c r="J387" s="55" t="s">
        <v>998</v>
      </c>
      <c r="K387" s="55" t="s">
        <v>552</v>
      </c>
    </row>
    <row r="388" spans="1:11" ht="24">
      <c r="A388" s="8" t="s">
        <v>189</v>
      </c>
      <c r="C388" s="11"/>
      <c r="D388" s="16" t="s">
        <v>189</v>
      </c>
      <c r="E388" s="11" t="s">
        <v>838</v>
      </c>
      <c r="F388" s="20" t="s">
        <v>537</v>
      </c>
      <c r="G388" s="20" t="s">
        <v>538</v>
      </c>
      <c r="H388" s="20" t="s">
        <v>539</v>
      </c>
      <c r="I388" s="20" t="s">
        <v>540</v>
      </c>
      <c r="J388" s="55" t="s">
        <v>998</v>
      </c>
      <c r="K388" s="55" t="s">
        <v>541</v>
      </c>
    </row>
    <row r="389" spans="1:11" s="5" customFormat="1">
      <c r="A389" s="8" t="s">
        <v>190</v>
      </c>
      <c r="C389" s="13"/>
      <c r="D389" s="17" t="s">
        <v>190</v>
      </c>
      <c r="E389" s="13" t="s">
        <v>839</v>
      </c>
      <c r="F389" s="20" t="s">
        <v>550</v>
      </c>
      <c r="G389" s="20" t="s">
        <v>538</v>
      </c>
      <c r="H389" s="20" t="s">
        <v>547</v>
      </c>
      <c r="I389" s="20" t="s">
        <v>540</v>
      </c>
      <c r="J389" s="55" t="s">
        <v>998</v>
      </c>
      <c r="K389" s="55" t="s">
        <v>549</v>
      </c>
    </row>
    <row r="390" spans="1:11" s="5" customFormat="1">
      <c r="A390" s="8" t="s">
        <v>191</v>
      </c>
      <c r="C390" s="13"/>
      <c r="D390" s="17" t="s">
        <v>190</v>
      </c>
      <c r="E390" s="13" t="s">
        <v>839</v>
      </c>
      <c r="F390" s="20" t="s">
        <v>550</v>
      </c>
      <c r="G390" s="20" t="s">
        <v>538</v>
      </c>
      <c r="H390" s="20" t="s">
        <v>547</v>
      </c>
      <c r="I390" s="20" t="s">
        <v>540</v>
      </c>
      <c r="J390" s="55" t="s">
        <v>998</v>
      </c>
      <c r="K390" s="55" t="s">
        <v>541</v>
      </c>
    </row>
    <row r="391" spans="1:11" ht="24">
      <c r="A391" s="8" t="s">
        <v>109</v>
      </c>
      <c r="C391" s="11"/>
      <c r="D391" s="16" t="s">
        <v>826</v>
      </c>
      <c r="E391" s="11" t="s">
        <v>835</v>
      </c>
      <c r="F391" s="20" t="s">
        <v>537</v>
      </c>
      <c r="G391" s="20" t="s">
        <v>538</v>
      </c>
      <c r="H391" s="20" t="s">
        <v>539</v>
      </c>
      <c r="I391" s="20" t="s">
        <v>540</v>
      </c>
      <c r="J391" s="55" t="s">
        <v>998</v>
      </c>
      <c r="K391" s="55" t="s">
        <v>552</v>
      </c>
    </row>
    <row r="392" spans="1:11">
      <c r="A392" s="8" t="s">
        <v>110</v>
      </c>
      <c r="C392" s="11"/>
      <c r="D392" s="16" t="s">
        <v>185</v>
      </c>
      <c r="E392" s="11" t="s">
        <v>832</v>
      </c>
      <c r="F392" s="20" t="s">
        <v>537</v>
      </c>
      <c r="G392" s="20" t="s">
        <v>538</v>
      </c>
      <c r="H392" s="20" t="s">
        <v>539</v>
      </c>
      <c r="I392" s="20" t="s">
        <v>540</v>
      </c>
      <c r="J392" s="55" t="s">
        <v>998</v>
      </c>
      <c r="K392" s="55" t="s">
        <v>549</v>
      </c>
    </row>
    <row r="393" spans="1:11">
      <c r="A393" s="8" t="s">
        <v>270</v>
      </c>
      <c r="C393" s="11"/>
      <c r="D393" s="16" t="s">
        <v>185</v>
      </c>
      <c r="E393" s="11" t="s">
        <v>832</v>
      </c>
      <c r="F393" s="20" t="s">
        <v>537</v>
      </c>
      <c r="G393" s="20" t="s">
        <v>538</v>
      </c>
      <c r="H393" s="20" t="s">
        <v>539</v>
      </c>
      <c r="I393" s="20" t="s">
        <v>540</v>
      </c>
      <c r="J393" s="55" t="s">
        <v>998</v>
      </c>
      <c r="K393" s="55" t="s">
        <v>541</v>
      </c>
    </row>
    <row r="394" spans="1:11">
      <c r="A394" s="8" t="s">
        <v>291</v>
      </c>
      <c r="C394" s="11"/>
      <c r="D394" s="16" t="s">
        <v>185</v>
      </c>
      <c r="E394" s="11" t="s">
        <v>832</v>
      </c>
      <c r="F394" s="20" t="s">
        <v>537</v>
      </c>
      <c r="G394" s="20" t="s">
        <v>538</v>
      </c>
      <c r="H394" s="20" t="s">
        <v>539</v>
      </c>
      <c r="I394" s="20" t="s">
        <v>540</v>
      </c>
      <c r="J394" s="55" t="s">
        <v>998</v>
      </c>
      <c r="K394" s="55" t="s">
        <v>541</v>
      </c>
    </row>
    <row r="395" spans="1:11">
      <c r="A395" s="8" t="s">
        <v>292</v>
      </c>
      <c r="C395" s="11"/>
      <c r="D395" s="16" t="s">
        <v>186</v>
      </c>
      <c r="E395" s="11" t="s">
        <v>833</v>
      </c>
      <c r="F395" s="20" t="s">
        <v>537</v>
      </c>
      <c r="G395" s="20" t="s">
        <v>538</v>
      </c>
      <c r="H395" s="20" t="s">
        <v>539</v>
      </c>
      <c r="I395" s="20" t="s">
        <v>540</v>
      </c>
      <c r="J395" s="55" t="s">
        <v>998</v>
      </c>
      <c r="K395" s="55" t="s">
        <v>552</v>
      </c>
    </row>
    <row r="396" spans="1:11">
      <c r="A396" s="8" t="s">
        <v>267</v>
      </c>
      <c r="C396" s="11"/>
      <c r="D396" s="16" t="s">
        <v>187</v>
      </c>
      <c r="E396" s="11" t="s">
        <v>834</v>
      </c>
      <c r="F396" s="20" t="s">
        <v>537</v>
      </c>
      <c r="G396" s="20" t="s">
        <v>538</v>
      </c>
      <c r="H396" s="20" t="s">
        <v>539</v>
      </c>
      <c r="I396" s="20" t="s">
        <v>540</v>
      </c>
      <c r="J396" s="55" t="s">
        <v>998</v>
      </c>
      <c r="K396" s="55" t="s">
        <v>552</v>
      </c>
    </row>
    <row r="397" spans="1:11" ht="36">
      <c r="A397" s="8" t="s">
        <v>268</v>
      </c>
      <c r="C397" s="11"/>
      <c r="D397" s="16" t="s">
        <v>188</v>
      </c>
      <c r="E397" s="11" t="s">
        <v>836</v>
      </c>
      <c r="F397" s="20" t="s">
        <v>537</v>
      </c>
      <c r="G397" s="20" t="s">
        <v>538</v>
      </c>
      <c r="H397" s="20" t="s">
        <v>539</v>
      </c>
      <c r="I397" s="20" t="s">
        <v>540</v>
      </c>
      <c r="J397" s="55" t="s">
        <v>998</v>
      </c>
      <c r="K397" s="55" t="s">
        <v>554</v>
      </c>
    </row>
    <row r="398" spans="1:11" ht="36">
      <c r="A398" s="8" t="s">
        <v>293</v>
      </c>
      <c r="C398" s="11"/>
      <c r="D398" s="16" t="s">
        <v>827</v>
      </c>
      <c r="E398" s="11" t="s">
        <v>837</v>
      </c>
      <c r="F398" s="20" t="s">
        <v>550</v>
      </c>
      <c r="G398" s="20" t="s">
        <v>538</v>
      </c>
      <c r="H398" s="20" t="s">
        <v>547</v>
      </c>
      <c r="I398" s="20" t="s">
        <v>563</v>
      </c>
      <c r="J398" s="55" t="s">
        <v>998</v>
      </c>
      <c r="K398" s="55" t="s">
        <v>545</v>
      </c>
    </row>
    <row r="399" spans="1:11" ht="24">
      <c r="A399" s="8" t="s">
        <v>294</v>
      </c>
      <c r="C399" s="11"/>
      <c r="D399" s="16" t="s">
        <v>828</v>
      </c>
      <c r="E399" s="11" t="s">
        <v>842</v>
      </c>
      <c r="F399" s="20" t="s">
        <v>537</v>
      </c>
      <c r="G399" s="20" t="s">
        <v>538</v>
      </c>
      <c r="H399" s="20" t="s">
        <v>539</v>
      </c>
      <c r="I399" s="20" t="s">
        <v>540</v>
      </c>
      <c r="J399" s="55" t="s">
        <v>998</v>
      </c>
      <c r="K399" s="55" t="s">
        <v>552</v>
      </c>
    </row>
    <row r="400" spans="1:11" ht="36">
      <c r="A400" s="8" t="s">
        <v>271</v>
      </c>
      <c r="C400" s="11"/>
      <c r="D400" s="16" t="s">
        <v>827</v>
      </c>
      <c r="E400" s="11" t="s">
        <v>837</v>
      </c>
      <c r="F400" s="20" t="s">
        <v>537</v>
      </c>
      <c r="G400" s="20" t="s">
        <v>538</v>
      </c>
      <c r="H400" s="20" t="s">
        <v>539</v>
      </c>
      <c r="I400" s="20" t="s">
        <v>540</v>
      </c>
      <c r="J400" s="55" t="s">
        <v>998</v>
      </c>
      <c r="K400" s="55" t="s">
        <v>554</v>
      </c>
    </row>
    <row r="401" spans="1:11" ht="48">
      <c r="A401" s="8" t="s">
        <v>295</v>
      </c>
      <c r="C401" s="11"/>
      <c r="D401" s="16" t="s">
        <v>829</v>
      </c>
      <c r="E401" s="11" t="s">
        <v>843</v>
      </c>
      <c r="F401" s="20" t="s">
        <v>537</v>
      </c>
      <c r="G401" s="20" t="s">
        <v>538</v>
      </c>
      <c r="H401" s="20" t="s">
        <v>539</v>
      </c>
      <c r="I401" s="20" t="s">
        <v>540</v>
      </c>
      <c r="J401" s="55" t="s">
        <v>998</v>
      </c>
      <c r="K401" s="55" t="s">
        <v>545</v>
      </c>
    </row>
    <row r="402" spans="1:11">
      <c r="C402" s="11"/>
      <c r="D402" s="16"/>
    </row>
    <row r="403" spans="1:11">
      <c r="A403" s="46" t="s">
        <v>209</v>
      </c>
      <c r="C403" s="11"/>
      <c r="D403" s="16"/>
    </row>
    <row r="404" spans="1:11" ht="36">
      <c r="A404" s="8" t="s">
        <v>275</v>
      </c>
      <c r="C404" s="11"/>
      <c r="D404" s="16" t="s">
        <v>825</v>
      </c>
      <c r="E404" s="11" t="s">
        <v>840</v>
      </c>
      <c r="F404" s="20" t="s">
        <v>550</v>
      </c>
      <c r="G404" s="20" t="s">
        <v>538</v>
      </c>
      <c r="H404" s="20" t="s">
        <v>547</v>
      </c>
      <c r="I404" s="20" t="s">
        <v>540</v>
      </c>
      <c r="J404" s="55" t="s">
        <v>998</v>
      </c>
      <c r="K404" s="55" t="s">
        <v>554</v>
      </c>
    </row>
    <row r="405" spans="1:11" ht="48">
      <c r="A405" s="8" t="s">
        <v>278</v>
      </c>
      <c r="C405" s="11"/>
      <c r="D405" s="16" t="s">
        <v>829</v>
      </c>
      <c r="E405" s="11" t="s">
        <v>843</v>
      </c>
      <c r="F405" s="20" t="s">
        <v>550</v>
      </c>
      <c r="G405" s="20" t="s">
        <v>538</v>
      </c>
      <c r="H405" s="20" t="s">
        <v>547</v>
      </c>
      <c r="I405" s="20" t="s">
        <v>540</v>
      </c>
      <c r="J405" s="55" t="s">
        <v>999</v>
      </c>
      <c r="K405" s="55" t="s">
        <v>554</v>
      </c>
    </row>
    <row r="406" spans="1:11" ht="48">
      <c r="A406" s="8" t="s">
        <v>280</v>
      </c>
      <c r="C406" s="11"/>
      <c r="D406" s="16" t="s">
        <v>830</v>
      </c>
      <c r="E406" s="11" t="s">
        <v>844</v>
      </c>
      <c r="F406" s="20" t="s">
        <v>550</v>
      </c>
      <c r="G406" s="20" t="s">
        <v>538</v>
      </c>
      <c r="H406" s="20" t="s">
        <v>547</v>
      </c>
      <c r="I406" s="20" t="s">
        <v>563</v>
      </c>
      <c r="J406" s="55" t="s">
        <v>998</v>
      </c>
      <c r="K406" s="55" t="s">
        <v>545</v>
      </c>
    </row>
    <row r="407" spans="1:11" ht="48">
      <c r="A407" s="8" t="s">
        <v>296</v>
      </c>
      <c r="C407" s="11"/>
      <c r="D407" s="16" t="s">
        <v>830</v>
      </c>
      <c r="E407" s="11" t="s">
        <v>844</v>
      </c>
      <c r="F407" s="20" t="s">
        <v>550</v>
      </c>
      <c r="G407" s="20" t="s">
        <v>538</v>
      </c>
      <c r="H407" s="20" t="s">
        <v>547</v>
      </c>
      <c r="I407" s="20" t="s">
        <v>540</v>
      </c>
      <c r="J407" s="55" t="s">
        <v>999</v>
      </c>
      <c r="K407" s="55" t="s">
        <v>554</v>
      </c>
    </row>
    <row r="408" spans="1:11" ht="48">
      <c r="A408" s="8" t="s">
        <v>297</v>
      </c>
      <c r="C408" s="11"/>
      <c r="D408" s="16" t="s">
        <v>830</v>
      </c>
      <c r="E408" s="11" t="s">
        <v>844</v>
      </c>
      <c r="F408" s="20" t="s">
        <v>550</v>
      </c>
      <c r="G408" s="20" t="s">
        <v>538</v>
      </c>
      <c r="H408" s="20" t="s">
        <v>547</v>
      </c>
      <c r="I408" s="20" t="s">
        <v>563</v>
      </c>
      <c r="J408" s="55" t="s">
        <v>1000</v>
      </c>
      <c r="K408" s="55" t="s">
        <v>545</v>
      </c>
    </row>
    <row r="409" spans="1:11" ht="48">
      <c r="A409" s="8" t="s">
        <v>272</v>
      </c>
      <c r="C409" s="11"/>
      <c r="D409" s="16" t="s">
        <v>830</v>
      </c>
      <c r="E409" s="11" t="s">
        <v>844</v>
      </c>
      <c r="F409" s="20" t="s">
        <v>550</v>
      </c>
      <c r="G409" s="20" t="s">
        <v>538</v>
      </c>
      <c r="H409" s="20" t="s">
        <v>547</v>
      </c>
      <c r="I409" s="20" t="s">
        <v>563</v>
      </c>
      <c r="J409" s="55" t="s">
        <v>999</v>
      </c>
      <c r="K409" s="55" t="s">
        <v>545</v>
      </c>
    </row>
    <row r="410" spans="1:11" ht="48">
      <c r="A410" s="8" t="s">
        <v>285</v>
      </c>
      <c r="C410" s="11"/>
      <c r="D410" s="16" t="s">
        <v>830</v>
      </c>
      <c r="E410" s="11" t="s">
        <v>844</v>
      </c>
      <c r="F410" s="20" t="s">
        <v>550</v>
      </c>
      <c r="G410" s="20" t="s">
        <v>538</v>
      </c>
      <c r="H410" s="20" t="s">
        <v>547</v>
      </c>
      <c r="I410" s="20" t="s">
        <v>563</v>
      </c>
      <c r="J410" s="55" t="s">
        <v>999</v>
      </c>
      <c r="K410" s="55" t="s">
        <v>545</v>
      </c>
    </row>
    <row r="411" spans="1:11">
      <c r="A411" s="8"/>
      <c r="C411" s="11"/>
      <c r="D411" s="16"/>
    </row>
    <row r="412" spans="1:11">
      <c r="A412" s="46" t="s">
        <v>213</v>
      </c>
      <c r="C412" s="11"/>
      <c r="D412" s="16"/>
    </row>
    <row r="413" spans="1:11" s="5" customFormat="1">
      <c r="A413" s="8" t="s">
        <v>282</v>
      </c>
      <c r="C413" s="13"/>
      <c r="D413" s="17" t="s">
        <v>187</v>
      </c>
      <c r="E413" s="13" t="s">
        <v>834</v>
      </c>
      <c r="F413" s="20" t="s">
        <v>557</v>
      </c>
      <c r="G413" s="20" t="s">
        <v>538</v>
      </c>
      <c r="H413" s="20" t="s">
        <v>547</v>
      </c>
      <c r="I413" s="20" t="s">
        <v>540</v>
      </c>
      <c r="J413" s="55" t="s">
        <v>999</v>
      </c>
      <c r="K413" s="55" t="s">
        <v>554</v>
      </c>
    </row>
    <row r="414" spans="1:11" ht="48">
      <c r="A414" s="8" t="s">
        <v>273</v>
      </c>
      <c r="C414" s="11"/>
      <c r="D414" s="16" t="s">
        <v>831</v>
      </c>
      <c r="E414" s="11" t="s">
        <v>845</v>
      </c>
      <c r="F414" s="20" t="s">
        <v>550</v>
      </c>
      <c r="G414" s="20" t="s">
        <v>538</v>
      </c>
      <c r="H414" s="20" t="s">
        <v>547</v>
      </c>
      <c r="I414" s="20" t="s">
        <v>563</v>
      </c>
      <c r="J414" s="55" t="s">
        <v>1000</v>
      </c>
      <c r="K414" s="55" t="s">
        <v>545</v>
      </c>
    </row>
    <row r="415" spans="1:11" ht="48">
      <c r="A415" s="8" t="s">
        <v>287</v>
      </c>
      <c r="C415" s="11"/>
      <c r="D415" s="16" t="s">
        <v>829</v>
      </c>
      <c r="E415" s="11" t="s">
        <v>843</v>
      </c>
      <c r="F415" s="20" t="s">
        <v>550</v>
      </c>
      <c r="G415" s="20" t="s">
        <v>538</v>
      </c>
      <c r="H415" s="20" t="s">
        <v>547</v>
      </c>
      <c r="I415" s="20" t="s">
        <v>563</v>
      </c>
      <c r="J415" s="55" t="s">
        <v>1000</v>
      </c>
      <c r="K415" s="55" t="s">
        <v>567</v>
      </c>
    </row>
    <row r="416" spans="1:11">
      <c r="A416" s="8"/>
      <c r="C416" s="11"/>
      <c r="D416" s="16"/>
    </row>
    <row r="417" spans="1:11">
      <c r="A417" s="47" t="s">
        <v>298</v>
      </c>
      <c r="B417" s="6"/>
      <c r="C417" s="62"/>
      <c r="D417" s="66"/>
      <c r="E417" s="62"/>
      <c r="F417" s="62"/>
      <c r="G417" s="62"/>
      <c r="H417" s="62"/>
      <c r="I417" s="62"/>
      <c r="J417" s="62"/>
      <c r="K417" s="62"/>
    </row>
    <row r="418" spans="1:11" ht="60">
      <c r="A418" s="2" t="s">
        <v>412</v>
      </c>
      <c r="C418" s="11"/>
      <c r="D418" s="16" t="s">
        <v>846</v>
      </c>
      <c r="E418" s="11" t="s">
        <v>858</v>
      </c>
      <c r="F418" s="20" t="s">
        <v>537</v>
      </c>
      <c r="G418" s="20" t="s">
        <v>562</v>
      </c>
      <c r="H418" s="20" t="s">
        <v>543</v>
      </c>
      <c r="I418" s="20" t="s">
        <v>544</v>
      </c>
      <c r="J418" s="20" t="s">
        <v>999</v>
      </c>
      <c r="K418" s="20" t="s">
        <v>545</v>
      </c>
    </row>
    <row r="419" spans="1:11" s="5" customFormat="1">
      <c r="A419" s="3"/>
      <c r="C419" s="13"/>
      <c r="D419" s="17"/>
      <c r="E419" s="13"/>
      <c r="F419" s="13"/>
      <c r="G419" s="13"/>
      <c r="H419" s="13"/>
      <c r="I419" s="13"/>
      <c r="J419" s="13"/>
      <c r="K419" s="13"/>
    </row>
    <row r="420" spans="1:11" ht="60">
      <c r="A420" s="46" t="s">
        <v>415</v>
      </c>
      <c r="B420" s="5" t="s">
        <v>522</v>
      </c>
      <c r="C420" s="11"/>
      <c r="D420" s="16" t="s">
        <v>846</v>
      </c>
      <c r="E420" s="11" t="s">
        <v>858</v>
      </c>
      <c r="F420" s="11" t="s">
        <v>537</v>
      </c>
      <c r="G420" s="11" t="s">
        <v>562</v>
      </c>
      <c r="H420" s="11" t="s">
        <v>539</v>
      </c>
      <c r="I420" s="11" t="s">
        <v>540</v>
      </c>
      <c r="J420" s="11" t="s">
        <v>999</v>
      </c>
      <c r="K420" s="11" t="s">
        <v>554</v>
      </c>
    </row>
    <row r="421" spans="1:11" ht="12.75">
      <c r="A421" s="3"/>
      <c r="C421" s="11"/>
      <c r="D421" s="16"/>
      <c r="E421"/>
      <c r="F421"/>
      <c r="G421"/>
      <c r="H421"/>
      <c r="I421"/>
      <c r="J421"/>
      <c r="K421"/>
    </row>
    <row r="422" spans="1:11" ht="12.75">
      <c r="A422" s="46" t="s">
        <v>182</v>
      </c>
      <c r="C422" s="11"/>
      <c r="D422" s="16"/>
      <c r="E422"/>
      <c r="F422"/>
      <c r="G422"/>
      <c r="H422"/>
      <c r="I422"/>
      <c r="J422"/>
      <c r="K422"/>
    </row>
    <row r="423" spans="1:11" ht="24">
      <c r="A423" s="8" t="s">
        <v>299</v>
      </c>
      <c r="C423" s="11"/>
      <c r="D423" s="16" t="s">
        <v>299</v>
      </c>
      <c r="E423" s="11" t="s">
        <v>853</v>
      </c>
      <c r="F423" s="20" t="s">
        <v>537</v>
      </c>
      <c r="G423" s="20" t="s">
        <v>538</v>
      </c>
      <c r="H423" s="20" t="s">
        <v>539</v>
      </c>
      <c r="I423" s="20" t="s">
        <v>540</v>
      </c>
      <c r="J423" s="56" t="s">
        <v>998</v>
      </c>
      <c r="K423" s="56" t="s">
        <v>552</v>
      </c>
    </row>
    <row r="424" spans="1:11" ht="24">
      <c r="A424" s="8" t="s">
        <v>300</v>
      </c>
      <c r="C424" s="11"/>
      <c r="D424" s="16" t="s">
        <v>300</v>
      </c>
      <c r="E424" s="11" t="s">
        <v>854</v>
      </c>
      <c r="F424" s="20" t="s">
        <v>537</v>
      </c>
      <c r="G424" s="20" t="s">
        <v>538</v>
      </c>
      <c r="H424" s="20" t="s">
        <v>539</v>
      </c>
      <c r="I424" s="20" t="s">
        <v>540</v>
      </c>
      <c r="J424" s="56" t="s">
        <v>998</v>
      </c>
      <c r="K424" s="56" t="s">
        <v>552</v>
      </c>
    </row>
    <row r="425" spans="1:11" ht="36">
      <c r="A425" s="8" t="s">
        <v>301</v>
      </c>
      <c r="C425" s="11"/>
      <c r="D425" s="16" t="s">
        <v>301</v>
      </c>
      <c r="E425" s="11" t="s">
        <v>855</v>
      </c>
      <c r="F425" s="20" t="s">
        <v>537</v>
      </c>
      <c r="G425" s="20" t="s">
        <v>538</v>
      </c>
      <c r="H425" s="20" t="s">
        <v>539</v>
      </c>
      <c r="I425" s="20" t="s">
        <v>540</v>
      </c>
      <c r="J425" s="56" t="s">
        <v>998</v>
      </c>
      <c r="K425" s="56" t="s">
        <v>552</v>
      </c>
    </row>
    <row r="426" spans="1:11" ht="48">
      <c r="A426" s="8" t="s">
        <v>302</v>
      </c>
      <c r="C426" s="11"/>
      <c r="D426" s="16" t="s">
        <v>847</v>
      </c>
      <c r="E426" s="11" t="s">
        <v>856</v>
      </c>
      <c r="F426" s="20" t="s">
        <v>537</v>
      </c>
      <c r="G426" s="20" t="s">
        <v>538</v>
      </c>
      <c r="H426" s="20" t="s">
        <v>539</v>
      </c>
      <c r="I426" s="20" t="s">
        <v>540</v>
      </c>
      <c r="J426" s="56" t="s">
        <v>999</v>
      </c>
      <c r="K426" s="56" t="s">
        <v>554</v>
      </c>
    </row>
    <row r="427" spans="1:11" ht="24">
      <c r="A427" s="8" t="s">
        <v>307</v>
      </c>
      <c r="C427" s="11"/>
      <c r="D427" s="16" t="s">
        <v>300</v>
      </c>
      <c r="E427" s="11" t="s">
        <v>854</v>
      </c>
      <c r="F427" s="20" t="s">
        <v>537</v>
      </c>
      <c r="G427" s="20" t="s">
        <v>538</v>
      </c>
      <c r="H427" s="20" t="s">
        <v>539</v>
      </c>
      <c r="I427" s="20" t="s">
        <v>540</v>
      </c>
      <c r="J427" s="56" t="s">
        <v>998</v>
      </c>
      <c r="K427" s="56" t="s">
        <v>552</v>
      </c>
    </row>
    <row r="428" spans="1:11" ht="36">
      <c r="A428" s="8" t="s">
        <v>309</v>
      </c>
      <c r="C428" s="11"/>
      <c r="D428" s="16" t="s">
        <v>848</v>
      </c>
      <c r="E428" s="11" t="s">
        <v>857</v>
      </c>
      <c r="F428" s="20" t="s">
        <v>537</v>
      </c>
      <c r="G428" s="20" t="s">
        <v>538</v>
      </c>
      <c r="H428" s="20" t="s">
        <v>539</v>
      </c>
      <c r="I428" s="20" t="s">
        <v>540</v>
      </c>
      <c r="J428" s="56" t="s">
        <v>998</v>
      </c>
      <c r="K428" s="56" t="s">
        <v>552</v>
      </c>
    </row>
    <row r="429" spans="1:11" ht="24">
      <c r="A429" s="8" t="s">
        <v>312</v>
      </c>
      <c r="C429" s="11"/>
      <c r="D429" s="16" t="s">
        <v>299</v>
      </c>
      <c r="E429" s="11" t="s">
        <v>853</v>
      </c>
      <c r="F429" s="20" t="s">
        <v>537</v>
      </c>
      <c r="G429" s="20" t="s">
        <v>538</v>
      </c>
      <c r="H429" s="20" t="s">
        <v>539</v>
      </c>
      <c r="I429" s="20" t="s">
        <v>540</v>
      </c>
      <c r="J429" s="56" t="s">
        <v>998</v>
      </c>
      <c r="K429" s="56" t="s">
        <v>541</v>
      </c>
    </row>
    <row r="430" spans="1:11" ht="36">
      <c r="A430" s="8" t="s">
        <v>313</v>
      </c>
      <c r="C430" s="11"/>
      <c r="D430" s="16" t="s">
        <v>848</v>
      </c>
      <c r="E430" s="11" t="s">
        <v>857</v>
      </c>
      <c r="F430" s="20" t="s">
        <v>550</v>
      </c>
      <c r="G430" s="20" t="s">
        <v>538</v>
      </c>
      <c r="H430" s="20" t="s">
        <v>539</v>
      </c>
      <c r="I430" s="20" t="s">
        <v>540</v>
      </c>
      <c r="J430" s="56" t="s">
        <v>998</v>
      </c>
      <c r="K430" s="56" t="s">
        <v>554</v>
      </c>
    </row>
    <row r="431" spans="1:11" ht="12.75">
      <c r="A431" s="8"/>
      <c r="C431" s="11"/>
      <c r="D431" s="16"/>
      <c r="E431"/>
      <c r="F431"/>
      <c r="G431"/>
      <c r="H431"/>
      <c r="I431"/>
      <c r="J431"/>
      <c r="K431"/>
    </row>
    <row r="432" spans="1:11" ht="12.75">
      <c r="A432" s="46" t="s">
        <v>209</v>
      </c>
      <c r="C432" s="11"/>
      <c r="D432" s="16"/>
      <c r="E432"/>
      <c r="F432"/>
      <c r="G432"/>
      <c r="H432"/>
      <c r="I432"/>
      <c r="J432"/>
      <c r="K432"/>
    </row>
    <row r="433" spans="1:11" ht="60">
      <c r="A433" s="8" t="s">
        <v>315</v>
      </c>
      <c r="C433" s="11"/>
      <c r="D433" s="16" t="s">
        <v>846</v>
      </c>
      <c r="E433" s="11" t="s">
        <v>858</v>
      </c>
      <c r="F433" s="20" t="s">
        <v>555</v>
      </c>
      <c r="G433" s="20" t="s">
        <v>556</v>
      </c>
      <c r="H433" s="20" t="s">
        <v>556</v>
      </c>
      <c r="I433" s="20" t="s">
        <v>540</v>
      </c>
      <c r="J433" s="56" t="s">
        <v>1000</v>
      </c>
      <c r="K433" s="56" t="s">
        <v>545</v>
      </c>
    </row>
    <row r="434" spans="1:11" ht="36">
      <c r="A434" s="8" t="s">
        <v>317</v>
      </c>
      <c r="C434" s="11"/>
      <c r="D434" s="16" t="s">
        <v>848</v>
      </c>
      <c r="E434" s="11" t="s">
        <v>857</v>
      </c>
      <c r="F434" s="20" t="s">
        <v>537</v>
      </c>
      <c r="G434" s="20" t="s">
        <v>538</v>
      </c>
      <c r="H434" s="20" t="s">
        <v>539</v>
      </c>
      <c r="I434" s="20" t="s">
        <v>540</v>
      </c>
      <c r="J434" s="56" t="s">
        <v>999</v>
      </c>
      <c r="K434" s="56" t="s">
        <v>545</v>
      </c>
    </row>
    <row r="435" spans="1:11" ht="36">
      <c r="A435" s="8" t="s">
        <v>319</v>
      </c>
      <c r="C435" s="11"/>
      <c r="D435" s="16" t="s">
        <v>848</v>
      </c>
      <c r="E435" s="11" t="s">
        <v>857</v>
      </c>
      <c r="F435" s="20" t="s">
        <v>537</v>
      </c>
      <c r="G435" s="20" t="s">
        <v>538</v>
      </c>
      <c r="H435" s="20" t="s">
        <v>539</v>
      </c>
      <c r="I435" s="20" t="s">
        <v>540</v>
      </c>
      <c r="J435" s="56" t="s">
        <v>1000</v>
      </c>
      <c r="K435" s="56" t="s">
        <v>545</v>
      </c>
    </row>
    <row r="436" spans="1:11" ht="60">
      <c r="A436" s="8" t="s">
        <v>321</v>
      </c>
      <c r="C436" s="11"/>
      <c r="D436" s="16" t="s">
        <v>846</v>
      </c>
      <c r="E436" s="11" t="s">
        <v>858</v>
      </c>
      <c r="F436" s="20" t="s">
        <v>555</v>
      </c>
      <c r="G436" s="20" t="s">
        <v>556</v>
      </c>
      <c r="H436" s="20" t="s">
        <v>556</v>
      </c>
      <c r="I436" s="20" t="s">
        <v>540</v>
      </c>
      <c r="J436" s="56" t="s">
        <v>998</v>
      </c>
      <c r="K436" s="56" t="s">
        <v>545</v>
      </c>
    </row>
    <row r="437" spans="1:11" ht="60">
      <c r="A437" s="8" t="s">
        <v>322</v>
      </c>
      <c r="C437" s="11"/>
      <c r="D437" s="16" t="s">
        <v>846</v>
      </c>
      <c r="E437" s="11" t="s">
        <v>858</v>
      </c>
      <c r="F437" s="20" t="s">
        <v>550</v>
      </c>
      <c r="G437" s="20" t="s">
        <v>538</v>
      </c>
      <c r="H437" s="20" t="s">
        <v>547</v>
      </c>
      <c r="I437" s="20" t="s">
        <v>540</v>
      </c>
      <c r="J437" s="56" t="s">
        <v>999</v>
      </c>
      <c r="K437" s="56" t="s">
        <v>545</v>
      </c>
    </row>
    <row r="438" spans="1:11" ht="60">
      <c r="A438" s="8" t="s">
        <v>323</v>
      </c>
      <c r="C438" s="11"/>
      <c r="D438" s="16" t="s">
        <v>846</v>
      </c>
      <c r="E438" s="11" t="s">
        <v>858</v>
      </c>
      <c r="F438" s="20" t="s">
        <v>550</v>
      </c>
      <c r="G438" s="20" t="s">
        <v>538</v>
      </c>
      <c r="H438" s="20" t="s">
        <v>539</v>
      </c>
      <c r="I438" s="20" t="s">
        <v>540</v>
      </c>
      <c r="J438" s="56" t="s">
        <v>998</v>
      </c>
      <c r="K438" s="56" t="s">
        <v>545</v>
      </c>
    </row>
    <row r="439" spans="1:11" ht="60">
      <c r="A439" s="8" t="s">
        <v>325</v>
      </c>
      <c r="C439" s="11"/>
      <c r="D439" s="16" t="s">
        <v>846</v>
      </c>
      <c r="E439" s="11" t="s">
        <v>858</v>
      </c>
      <c r="F439" s="20" t="s">
        <v>550</v>
      </c>
      <c r="G439" s="20" t="s">
        <v>538</v>
      </c>
      <c r="H439" s="20" t="s">
        <v>539</v>
      </c>
      <c r="I439" s="20" t="s">
        <v>540</v>
      </c>
      <c r="J439" s="56" t="s">
        <v>998</v>
      </c>
      <c r="K439" s="56" t="s">
        <v>545</v>
      </c>
    </row>
    <row r="440" spans="1:11" ht="60">
      <c r="A440" s="8" t="s">
        <v>327</v>
      </c>
      <c r="C440" s="11"/>
      <c r="D440" s="16" t="s">
        <v>846</v>
      </c>
      <c r="E440" s="11" t="s">
        <v>858</v>
      </c>
      <c r="F440" s="20" t="s">
        <v>555</v>
      </c>
      <c r="G440" s="20" t="s">
        <v>556</v>
      </c>
      <c r="H440" s="20" t="s">
        <v>556</v>
      </c>
      <c r="I440" s="20" t="s">
        <v>563</v>
      </c>
      <c r="J440" s="56" t="s">
        <v>1000</v>
      </c>
      <c r="K440" s="56" t="s">
        <v>558</v>
      </c>
    </row>
    <row r="441" spans="1:11" ht="12.75">
      <c r="A441" s="8"/>
      <c r="C441" s="11"/>
      <c r="D441" s="16"/>
      <c r="E441"/>
      <c r="F441"/>
      <c r="G441"/>
      <c r="H441"/>
      <c r="I441"/>
      <c r="J441"/>
      <c r="K441"/>
    </row>
    <row r="442" spans="1:11" ht="12.75">
      <c r="A442" s="46" t="s">
        <v>328</v>
      </c>
      <c r="C442" s="11"/>
      <c r="D442" s="16"/>
      <c r="E442"/>
      <c r="F442"/>
      <c r="G442"/>
      <c r="H442"/>
      <c r="I442"/>
      <c r="J442"/>
      <c r="K442"/>
    </row>
    <row r="443" spans="1:11" ht="60">
      <c r="A443" s="8" t="s">
        <v>329</v>
      </c>
      <c r="C443" s="11"/>
      <c r="D443" s="16" t="s">
        <v>846</v>
      </c>
      <c r="E443" s="11" t="s">
        <v>858</v>
      </c>
      <c r="F443" s="20" t="s">
        <v>537</v>
      </c>
      <c r="G443" s="20" t="s">
        <v>538</v>
      </c>
      <c r="H443" s="20" t="s">
        <v>539</v>
      </c>
      <c r="I443" s="20" t="s">
        <v>540</v>
      </c>
      <c r="J443" s="55" t="s">
        <v>1000</v>
      </c>
      <c r="K443" s="55" t="s">
        <v>558</v>
      </c>
    </row>
    <row r="444" spans="1:11">
      <c r="A444" s="8"/>
      <c r="C444" s="11"/>
      <c r="D444" s="16"/>
    </row>
    <row r="445" spans="1:11">
      <c r="A445" s="47" t="s">
        <v>330</v>
      </c>
      <c r="B445" s="6"/>
      <c r="C445" s="62"/>
      <c r="D445" s="66"/>
      <c r="E445" s="62"/>
      <c r="F445" s="62"/>
      <c r="G445" s="62"/>
      <c r="H445" s="62"/>
      <c r="I445" s="62"/>
      <c r="J445" s="62"/>
      <c r="K445" s="62"/>
    </row>
    <row r="446" spans="1:11" s="5" customFormat="1">
      <c r="A446" s="46" t="s">
        <v>182</v>
      </c>
      <c r="C446" s="13"/>
      <c r="D446" s="17"/>
      <c r="E446" s="13"/>
      <c r="F446" s="13"/>
      <c r="G446" s="13"/>
      <c r="H446" s="13"/>
      <c r="I446" s="13"/>
      <c r="J446" s="13"/>
      <c r="K446" s="13"/>
    </row>
    <row r="447" spans="1:11" ht="48">
      <c r="A447" s="8" t="s">
        <v>331</v>
      </c>
      <c r="C447" s="11"/>
      <c r="D447" s="16" t="s">
        <v>302</v>
      </c>
      <c r="E447" s="11" t="s">
        <v>859</v>
      </c>
      <c r="F447" s="20" t="s">
        <v>537</v>
      </c>
      <c r="G447" s="20" t="s">
        <v>538</v>
      </c>
      <c r="H447" s="20" t="s">
        <v>539</v>
      </c>
      <c r="I447" s="20" t="s">
        <v>540</v>
      </c>
      <c r="J447" s="55" t="s">
        <v>998</v>
      </c>
      <c r="K447" s="55" t="s">
        <v>541</v>
      </c>
    </row>
    <row r="448" spans="1:11" ht="84">
      <c r="A448" s="8" t="s">
        <v>333</v>
      </c>
      <c r="C448" s="11"/>
      <c r="D448" s="16" t="s">
        <v>849</v>
      </c>
      <c r="E448" s="11" t="s">
        <v>860</v>
      </c>
      <c r="F448" s="20" t="s">
        <v>537</v>
      </c>
      <c r="G448" s="20" t="s">
        <v>538</v>
      </c>
      <c r="H448" s="20" t="s">
        <v>539</v>
      </c>
      <c r="I448" s="20" t="s">
        <v>540</v>
      </c>
      <c r="J448" s="55" t="s">
        <v>998</v>
      </c>
      <c r="K448" s="55" t="s">
        <v>552</v>
      </c>
    </row>
    <row r="449" spans="1:11" ht="48">
      <c r="A449" s="8" t="s">
        <v>335</v>
      </c>
      <c r="C449" s="11"/>
      <c r="D449" s="16" t="s">
        <v>302</v>
      </c>
      <c r="E449" s="11" t="s">
        <v>859</v>
      </c>
      <c r="F449" s="20" t="s">
        <v>537</v>
      </c>
      <c r="G449" s="20" t="s">
        <v>538</v>
      </c>
      <c r="H449" s="20" t="s">
        <v>539</v>
      </c>
      <c r="I449" s="20" t="s">
        <v>540</v>
      </c>
      <c r="J449" s="55" t="s">
        <v>998</v>
      </c>
      <c r="K449" s="55" t="s">
        <v>541</v>
      </c>
    </row>
    <row r="450" spans="1:11" ht="48">
      <c r="A450" s="8" t="s">
        <v>337</v>
      </c>
      <c r="C450" s="11"/>
      <c r="D450" s="16" t="s">
        <v>302</v>
      </c>
      <c r="E450" s="11" t="s">
        <v>859</v>
      </c>
      <c r="F450" s="20" t="s">
        <v>550</v>
      </c>
      <c r="G450" s="20" t="s">
        <v>538</v>
      </c>
      <c r="H450" s="20" t="s">
        <v>547</v>
      </c>
      <c r="I450" s="20" t="s">
        <v>540</v>
      </c>
      <c r="J450" s="55" t="s">
        <v>998</v>
      </c>
      <c r="K450" s="55" t="s">
        <v>549</v>
      </c>
    </row>
    <row r="451" spans="1:11" ht="48">
      <c r="A451" s="8" t="s">
        <v>339</v>
      </c>
      <c r="C451" s="11"/>
      <c r="D451" s="16" t="s">
        <v>302</v>
      </c>
      <c r="E451" s="11" t="s">
        <v>859</v>
      </c>
      <c r="F451" s="20" t="s">
        <v>537</v>
      </c>
      <c r="G451" s="20" t="s">
        <v>538</v>
      </c>
      <c r="H451" s="20" t="s">
        <v>539</v>
      </c>
      <c r="I451" s="20" t="s">
        <v>540</v>
      </c>
      <c r="J451" s="55" t="s">
        <v>998</v>
      </c>
      <c r="K451" s="55" t="s">
        <v>541</v>
      </c>
    </row>
    <row r="452" spans="1:11" ht="48">
      <c r="A452" s="8" t="s">
        <v>341</v>
      </c>
      <c r="C452" s="11"/>
      <c r="D452" s="16" t="s">
        <v>302</v>
      </c>
      <c r="E452" s="11" t="s">
        <v>859</v>
      </c>
      <c r="F452" s="20" t="s">
        <v>537</v>
      </c>
      <c r="G452" s="20" t="s">
        <v>538</v>
      </c>
      <c r="H452" s="20" t="s">
        <v>539</v>
      </c>
      <c r="I452" s="20" t="s">
        <v>540</v>
      </c>
      <c r="J452" s="55" t="s">
        <v>998</v>
      </c>
      <c r="K452" s="55" t="s">
        <v>541</v>
      </c>
    </row>
    <row r="453" spans="1:11" ht="84">
      <c r="A453" s="8" t="s">
        <v>343</v>
      </c>
      <c r="C453" s="11"/>
      <c r="D453" s="16" t="s">
        <v>849</v>
      </c>
      <c r="E453" s="11" t="s">
        <v>860</v>
      </c>
      <c r="F453" s="20" t="s">
        <v>537</v>
      </c>
      <c r="G453" s="20" t="s">
        <v>538</v>
      </c>
      <c r="H453" s="20" t="s">
        <v>539</v>
      </c>
      <c r="I453" s="20" t="s">
        <v>540</v>
      </c>
      <c r="J453" s="55" t="s">
        <v>998</v>
      </c>
      <c r="K453" s="55" t="s">
        <v>541</v>
      </c>
    </row>
    <row r="454" spans="1:11">
      <c r="A454" s="8"/>
      <c r="C454" s="11"/>
      <c r="D454" s="16"/>
    </row>
    <row r="455" spans="1:11">
      <c r="A455" s="46" t="s">
        <v>209</v>
      </c>
      <c r="C455" s="11"/>
      <c r="D455" s="16"/>
    </row>
    <row r="456" spans="1:11" ht="84">
      <c r="A456" s="8" t="s">
        <v>345</v>
      </c>
      <c r="C456" s="11"/>
      <c r="D456" s="16" t="s">
        <v>849</v>
      </c>
      <c r="E456" s="11" t="s">
        <v>860</v>
      </c>
      <c r="F456" s="20" t="s">
        <v>550</v>
      </c>
      <c r="G456" s="20" t="s">
        <v>538</v>
      </c>
      <c r="H456" s="20" t="s">
        <v>539</v>
      </c>
      <c r="I456" s="20" t="s">
        <v>540</v>
      </c>
      <c r="J456" s="55" t="s">
        <v>999</v>
      </c>
      <c r="K456" s="55" t="s">
        <v>545</v>
      </c>
    </row>
    <row r="457" spans="1:11" ht="84">
      <c r="A457" s="8" t="s">
        <v>346</v>
      </c>
      <c r="C457" s="11"/>
      <c r="D457" s="16" t="s">
        <v>849</v>
      </c>
      <c r="E457" s="11" t="s">
        <v>860</v>
      </c>
      <c r="F457" s="20" t="s">
        <v>550</v>
      </c>
      <c r="G457" s="20" t="s">
        <v>538</v>
      </c>
      <c r="H457" s="20" t="s">
        <v>539</v>
      </c>
      <c r="I457" s="20" t="s">
        <v>540</v>
      </c>
      <c r="J457" s="55" t="s">
        <v>998</v>
      </c>
      <c r="K457" s="55" t="s">
        <v>545</v>
      </c>
    </row>
    <row r="458" spans="1:11" ht="108">
      <c r="A458" s="8" t="s">
        <v>210</v>
      </c>
      <c r="C458" s="11"/>
      <c r="D458" s="16" t="s">
        <v>850</v>
      </c>
      <c r="E458" s="11" t="s">
        <v>861</v>
      </c>
      <c r="F458" s="20" t="s">
        <v>550</v>
      </c>
      <c r="G458" s="20" t="s">
        <v>538</v>
      </c>
      <c r="H458" s="20" t="s">
        <v>539</v>
      </c>
      <c r="I458" s="20" t="s">
        <v>563</v>
      </c>
      <c r="J458" s="55" t="s">
        <v>998</v>
      </c>
      <c r="K458" s="55" t="s">
        <v>545</v>
      </c>
    </row>
    <row r="459" spans="1:11" ht="108">
      <c r="A459" s="8" t="s">
        <v>211</v>
      </c>
      <c r="C459" s="11"/>
      <c r="D459" s="16" t="s">
        <v>850</v>
      </c>
      <c r="E459" s="11" t="s">
        <v>861</v>
      </c>
      <c r="F459" s="20" t="s">
        <v>555</v>
      </c>
      <c r="G459" s="20" t="s">
        <v>556</v>
      </c>
      <c r="H459" s="20" t="s">
        <v>556</v>
      </c>
      <c r="I459" s="20" t="s">
        <v>563</v>
      </c>
      <c r="J459" s="55" t="s">
        <v>998</v>
      </c>
      <c r="K459" s="55" t="s">
        <v>554</v>
      </c>
    </row>
    <row r="460" spans="1:11" ht="84">
      <c r="A460" s="8" t="s">
        <v>212</v>
      </c>
      <c r="C460" s="11"/>
      <c r="D460" s="16" t="s">
        <v>849</v>
      </c>
      <c r="E460" s="11" t="s">
        <v>860</v>
      </c>
      <c r="F460" s="20" t="s">
        <v>550</v>
      </c>
      <c r="G460" s="20" t="s">
        <v>538</v>
      </c>
      <c r="H460" s="20" t="s">
        <v>539</v>
      </c>
      <c r="I460" s="20" t="s">
        <v>540</v>
      </c>
      <c r="J460" s="55" t="s">
        <v>999</v>
      </c>
      <c r="K460" s="55" t="s">
        <v>558</v>
      </c>
    </row>
    <row r="461" spans="1:11">
      <c r="A461" s="8"/>
      <c r="C461" s="11"/>
      <c r="D461" s="16"/>
    </row>
    <row r="462" spans="1:11">
      <c r="A462" s="47" t="s">
        <v>521</v>
      </c>
      <c r="B462" s="6"/>
      <c r="C462" s="62"/>
      <c r="D462" s="66"/>
      <c r="E462" s="62"/>
      <c r="F462" s="62"/>
      <c r="G462" s="62"/>
      <c r="H462" s="62"/>
      <c r="I462" s="62"/>
      <c r="J462" s="62"/>
      <c r="K462" s="62"/>
    </row>
    <row r="463" spans="1:11">
      <c r="A463" s="46" t="s">
        <v>182</v>
      </c>
      <c r="C463" s="11"/>
      <c r="D463" s="16"/>
    </row>
    <row r="464" spans="1:11" s="5" customFormat="1" ht="24">
      <c r="A464" s="8" t="s">
        <v>468</v>
      </c>
      <c r="C464" s="13"/>
      <c r="D464" s="17" t="s">
        <v>307</v>
      </c>
      <c r="E464" s="13" t="s">
        <v>862</v>
      </c>
      <c r="F464" s="13" t="s">
        <v>537</v>
      </c>
      <c r="G464" s="13" t="s">
        <v>538</v>
      </c>
      <c r="H464" s="13" t="s">
        <v>539</v>
      </c>
      <c r="I464" s="13" t="s">
        <v>551</v>
      </c>
      <c r="J464" s="13" t="s">
        <v>998</v>
      </c>
      <c r="K464" s="13" t="s">
        <v>552</v>
      </c>
    </row>
    <row r="465" spans="1:11" s="5" customFormat="1" ht="60">
      <c r="A465" s="8" t="s">
        <v>469</v>
      </c>
      <c r="C465" s="13"/>
      <c r="D465" s="17" t="s">
        <v>851</v>
      </c>
      <c r="E465" s="13" t="s">
        <v>863</v>
      </c>
      <c r="F465" s="13" t="s">
        <v>537</v>
      </c>
      <c r="G465" s="13" t="s">
        <v>538</v>
      </c>
      <c r="H465" s="13" t="s">
        <v>539</v>
      </c>
      <c r="I465" s="13" t="s">
        <v>540</v>
      </c>
      <c r="J465" s="13" t="s">
        <v>998</v>
      </c>
      <c r="K465" s="13" t="s">
        <v>545</v>
      </c>
    </row>
    <row r="466" spans="1:11" s="5" customFormat="1">
      <c r="A466" s="8"/>
      <c r="C466" s="13"/>
      <c r="D466" s="17"/>
      <c r="E466" s="13"/>
      <c r="F466" s="13"/>
      <c r="G466" s="13"/>
      <c r="H466" s="13"/>
      <c r="I466" s="13"/>
      <c r="J466" s="13"/>
      <c r="K466" s="13"/>
    </row>
    <row r="467" spans="1:11" s="5" customFormat="1">
      <c r="A467" s="46" t="s">
        <v>209</v>
      </c>
      <c r="C467" s="13"/>
      <c r="D467" s="17"/>
      <c r="E467" s="13"/>
      <c r="F467" s="13"/>
      <c r="G467" s="13"/>
      <c r="H467" s="13"/>
      <c r="I467" s="13"/>
      <c r="J467" s="13"/>
      <c r="K467" s="13"/>
    </row>
    <row r="468" spans="1:11" s="5" customFormat="1" ht="72">
      <c r="A468" s="8" t="s">
        <v>470</v>
      </c>
      <c r="C468" s="13"/>
      <c r="D468" s="17" t="s">
        <v>852</v>
      </c>
      <c r="E468" s="13" t="s">
        <v>864</v>
      </c>
      <c r="F468" s="13" t="s">
        <v>550</v>
      </c>
      <c r="G468" s="13" t="s">
        <v>538</v>
      </c>
      <c r="H468" s="13" t="s">
        <v>539</v>
      </c>
      <c r="I468" s="13" t="s">
        <v>563</v>
      </c>
      <c r="J468" s="13" t="s">
        <v>998</v>
      </c>
      <c r="K468" s="13" t="s">
        <v>558</v>
      </c>
    </row>
    <row r="469" spans="1:11" s="5" customFormat="1" ht="72">
      <c r="A469" s="8" t="s">
        <v>471</v>
      </c>
      <c r="C469" s="13"/>
      <c r="D469" s="17" t="s">
        <v>852</v>
      </c>
      <c r="E469" s="13" t="s">
        <v>864</v>
      </c>
      <c r="F469" s="13" t="s">
        <v>555</v>
      </c>
      <c r="G469" s="13" t="s">
        <v>556</v>
      </c>
      <c r="H469" s="13" t="s">
        <v>556</v>
      </c>
      <c r="I469" s="13" t="s">
        <v>563</v>
      </c>
      <c r="J469" s="13" t="s">
        <v>1000</v>
      </c>
      <c r="K469" s="13" t="s">
        <v>567</v>
      </c>
    </row>
    <row r="470" spans="1:11">
      <c r="A470" s="8"/>
      <c r="C470" s="11"/>
      <c r="D470" s="16"/>
    </row>
    <row r="471" spans="1:11">
      <c r="A471" s="46" t="s">
        <v>213</v>
      </c>
      <c r="C471" s="11"/>
      <c r="D471" s="16"/>
    </row>
    <row r="472" spans="1:11" s="5" customFormat="1" ht="24">
      <c r="A472" s="8" t="s">
        <v>472</v>
      </c>
      <c r="C472" s="13"/>
      <c r="D472" s="17" t="s">
        <v>307</v>
      </c>
      <c r="E472" s="13" t="s">
        <v>862</v>
      </c>
      <c r="F472" s="13" t="s">
        <v>557</v>
      </c>
      <c r="G472" s="13" t="s">
        <v>538</v>
      </c>
      <c r="H472" s="13" t="s">
        <v>547</v>
      </c>
      <c r="I472" s="13" t="s">
        <v>563</v>
      </c>
      <c r="J472" s="13" t="s">
        <v>1000</v>
      </c>
      <c r="K472" s="13" t="s">
        <v>558</v>
      </c>
    </row>
    <row r="473" spans="1:11">
      <c r="A473" s="8"/>
      <c r="C473" s="11"/>
      <c r="D473" s="16"/>
    </row>
    <row r="474" spans="1:11">
      <c r="A474" s="47" t="s">
        <v>11</v>
      </c>
      <c r="B474" s="6"/>
      <c r="C474" s="62"/>
      <c r="D474" s="66"/>
      <c r="E474" s="62"/>
      <c r="F474" s="62"/>
      <c r="G474" s="62"/>
      <c r="H474" s="62"/>
      <c r="I474" s="62"/>
      <c r="J474" s="62"/>
      <c r="K474" s="62"/>
    </row>
    <row r="475" spans="1:11" ht="36">
      <c r="A475" s="2" t="s">
        <v>412</v>
      </c>
      <c r="C475" s="11"/>
      <c r="D475" s="16" t="s">
        <v>865</v>
      </c>
      <c r="E475" s="11" t="s">
        <v>868</v>
      </c>
      <c r="F475" s="20" t="s">
        <v>747</v>
      </c>
      <c r="G475" s="20" t="s">
        <v>542</v>
      </c>
      <c r="H475" s="20" t="s">
        <v>543</v>
      </c>
      <c r="I475" s="20" t="s">
        <v>544</v>
      </c>
      <c r="J475" s="20" t="s">
        <v>999</v>
      </c>
      <c r="K475" s="20" t="s">
        <v>545</v>
      </c>
    </row>
    <row r="476" spans="1:11" s="5" customFormat="1">
      <c r="A476" s="2"/>
      <c r="C476" s="13"/>
      <c r="D476" s="17"/>
      <c r="E476" s="13"/>
      <c r="F476" s="13"/>
      <c r="G476" s="13"/>
      <c r="H476" s="13"/>
      <c r="I476" s="13"/>
      <c r="J476" s="13"/>
      <c r="K476" s="13"/>
    </row>
    <row r="477" spans="1:11" ht="36">
      <c r="A477" s="46" t="s">
        <v>415</v>
      </c>
      <c r="B477" s="5" t="s">
        <v>523</v>
      </c>
      <c r="C477" s="11"/>
      <c r="D477" s="16" t="s">
        <v>865</v>
      </c>
      <c r="E477" s="11" t="s">
        <v>868</v>
      </c>
      <c r="F477" s="11" t="s">
        <v>537</v>
      </c>
      <c r="G477" s="11" t="s">
        <v>562</v>
      </c>
      <c r="H477" s="11" t="s">
        <v>539</v>
      </c>
      <c r="I477" s="11" t="s">
        <v>540</v>
      </c>
      <c r="J477" s="11" t="s">
        <v>999</v>
      </c>
      <c r="K477" s="11" t="s">
        <v>554</v>
      </c>
    </row>
    <row r="478" spans="1:11">
      <c r="A478" s="46"/>
      <c r="C478" s="11"/>
      <c r="D478" s="16"/>
    </row>
    <row r="479" spans="1:11">
      <c r="A479" s="46" t="s">
        <v>182</v>
      </c>
      <c r="C479" s="11"/>
      <c r="D479" s="16"/>
    </row>
    <row r="480" spans="1:11" ht="36">
      <c r="A480" s="8" t="s">
        <v>12</v>
      </c>
      <c r="C480" s="11"/>
      <c r="D480" s="16" t="s">
        <v>12</v>
      </c>
      <c r="E480" s="11" t="s">
        <v>866</v>
      </c>
      <c r="F480" s="20" t="s">
        <v>537</v>
      </c>
      <c r="G480" s="20" t="s">
        <v>538</v>
      </c>
      <c r="H480" s="20" t="s">
        <v>539</v>
      </c>
      <c r="I480" s="20" t="s">
        <v>540</v>
      </c>
      <c r="J480" s="29" t="s">
        <v>998</v>
      </c>
      <c r="K480" s="29" t="s">
        <v>549</v>
      </c>
    </row>
    <row r="481" spans="1:11">
      <c r="A481" s="8" t="s">
        <v>303</v>
      </c>
      <c r="C481" s="11"/>
      <c r="D481" s="16" t="s">
        <v>303</v>
      </c>
      <c r="E481" s="11" t="s">
        <v>867</v>
      </c>
      <c r="F481" s="20" t="s">
        <v>537</v>
      </c>
      <c r="G481" s="20" t="s">
        <v>538</v>
      </c>
      <c r="H481" s="20" t="s">
        <v>539</v>
      </c>
      <c r="I481" s="20" t="s">
        <v>540</v>
      </c>
      <c r="J481" s="29" t="s">
        <v>998</v>
      </c>
      <c r="K481" s="29" t="s">
        <v>549</v>
      </c>
    </row>
    <row r="482" spans="1:11">
      <c r="A482" s="8" t="s">
        <v>304</v>
      </c>
      <c r="C482" s="11"/>
      <c r="D482" s="16" t="s">
        <v>304</v>
      </c>
      <c r="E482" s="11" t="s">
        <v>869</v>
      </c>
      <c r="F482" s="20" t="s">
        <v>537</v>
      </c>
      <c r="G482" s="20" t="s">
        <v>538</v>
      </c>
      <c r="H482" s="20" t="s">
        <v>539</v>
      </c>
      <c r="I482" s="20" t="s">
        <v>540</v>
      </c>
      <c r="J482" s="56" t="s">
        <v>998</v>
      </c>
      <c r="K482" s="56" t="s">
        <v>552</v>
      </c>
    </row>
    <row r="483" spans="1:11" s="5" customFormat="1">
      <c r="A483" s="8" t="s">
        <v>305</v>
      </c>
      <c r="C483" s="13"/>
      <c r="D483" s="17" t="s">
        <v>305</v>
      </c>
      <c r="E483" s="13" t="s">
        <v>869</v>
      </c>
      <c r="F483" s="20" t="s">
        <v>550</v>
      </c>
      <c r="G483" s="20" t="s">
        <v>538</v>
      </c>
      <c r="H483" s="20" t="s">
        <v>547</v>
      </c>
      <c r="I483" s="20" t="s">
        <v>551</v>
      </c>
      <c r="J483" s="56" t="s">
        <v>999</v>
      </c>
      <c r="K483" s="56" t="s">
        <v>545</v>
      </c>
    </row>
    <row r="484" spans="1:11" s="5" customFormat="1" ht="36">
      <c r="A484" s="8" t="s">
        <v>15</v>
      </c>
      <c r="C484" s="13"/>
      <c r="D484" s="17" t="s">
        <v>12</v>
      </c>
      <c r="E484" s="13" t="s">
        <v>866</v>
      </c>
      <c r="F484" s="20" t="s">
        <v>537</v>
      </c>
      <c r="G484" s="20" t="s">
        <v>538</v>
      </c>
      <c r="H484" s="20" t="s">
        <v>539</v>
      </c>
      <c r="I484" s="20" t="s">
        <v>540</v>
      </c>
      <c r="J484" s="29" t="s">
        <v>998</v>
      </c>
      <c r="K484" s="29" t="s">
        <v>541</v>
      </c>
    </row>
    <row r="485" spans="1:11" s="5" customFormat="1" ht="36">
      <c r="A485" s="8" t="s">
        <v>18</v>
      </c>
      <c r="C485" s="13"/>
      <c r="D485" s="17" t="s">
        <v>865</v>
      </c>
      <c r="E485" s="13" t="s">
        <v>868</v>
      </c>
      <c r="F485" s="20" t="s">
        <v>550</v>
      </c>
      <c r="G485" s="20" t="s">
        <v>538</v>
      </c>
      <c r="H485" s="20" t="s">
        <v>539</v>
      </c>
      <c r="I485" s="20" t="s">
        <v>540</v>
      </c>
      <c r="J485" s="29" t="s">
        <v>998</v>
      </c>
      <c r="K485" s="29" t="s">
        <v>552</v>
      </c>
    </row>
    <row r="486" spans="1:11" s="5" customFormat="1">
      <c r="A486" s="8" t="s">
        <v>314</v>
      </c>
      <c r="C486" s="13"/>
      <c r="D486" s="17" t="s">
        <v>305</v>
      </c>
      <c r="E486" s="13" t="s">
        <v>869</v>
      </c>
      <c r="F486" s="20" t="s">
        <v>550</v>
      </c>
      <c r="G486" s="20" t="s">
        <v>538</v>
      </c>
      <c r="H486" s="20" t="s">
        <v>539</v>
      </c>
      <c r="I486" s="20" t="s">
        <v>540</v>
      </c>
      <c r="J486" s="56" t="s">
        <v>998</v>
      </c>
      <c r="K486" s="56" t="s">
        <v>545</v>
      </c>
    </row>
    <row r="487" spans="1:11" ht="36">
      <c r="A487" s="8" t="s">
        <v>311</v>
      </c>
      <c r="C487" s="11"/>
      <c r="D487" s="16" t="s">
        <v>12</v>
      </c>
      <c r="E487" s="11" t="s">
        <v>866</v>
      </c>
      <c r="F487" s="24" t="s">
        <v>748</v>
      </c>
      <c r="G487" s="24" t="s">
        <v>562</v>
      </c>
      <c r="H487" s="24" t="s">
        <v>539</v>
      </c>
      <c r="I487" s="24" t="s">
        <v>540</v>
      </c>
      <c r="J487" s="24" t="s">
        <v>999</v>
      </c>
      <c r="K487" s="25" t="s">
        <v>605</v>
      </c>
    </row>
    <row r="488" spans="1:11" ht="36">
      <c r="A488" s="8" t="s">
        <v>310</v>
      </c>
      <c r="C488" s="11"/>
      <c r="D488" s="16" t="s">
        <v>865</v>
      </c>
      <c r="E488" s="11" t="s">
        <v>868</v>
      </c>
      <c r="F488" s="20" t="s">
        <v>537</v>
      </c>
      <c r="G488" s="20" t="s">
        <v>538</v>
      </c>
      <c r="H488" s="20" t="s">
        <v>539</v>
      </c>
      <c r="I488" s="20" t="s">
        <v>540</v>
      </c>
      <c r="J488" s="29" t="s">
        <v>998</v>
      </c>
      <c r="K488" s="29" t="s">
        <v>541</v>
      </c>
    </row>
    <row r="489" spans="1:11" ht="36">
      <c r="A489" s="8" t="s">
        <v>306</v>
      </c>
      <c r="C489" s="11"/>
      <c r="D489" s="16" t="s">
        <v>12</v>
      </c>
      <c r="E489" s="11" t="s">
        <v>866</v>
      </c>
      <c r="F489" s="20" t="s">
        <v>550</v>
      </c>
      <c r="G489" s="20" t="s">
        <v>538</v>
      </c>
      <c r="H489" s="20" t="s">
        <v>539</v>
      </c>
      <c r="I489" s="20" t="s">
        <v>540</v>
      </c>
      <c r="J489" s="29" t="s">
        <v>998</v>
      </c>
      <c r="K489" s="29" t="s">
        <v>552</v>
      </c>
    </row>
    <row r="490" spans="1:11" ht="36">
      <c r="A490" s="8" t="s">
        <v>308</v>
      </c>
      <c r="C490" s="11"/>
      <c r="D490" s="16" t="s">
        <v>12</v>
      </c>
      <c r="E490" s="11" t="s">
        <v>866</v>
      </c>
      <c r="F490" s="24" t="s">
        <v>537</v>
      </c>
      <c r="G490" s="24" t="s">
        <v>562</v>
      </c>
      <c r="H490" s="24" t="s">
        <v>539</v>
      </c>
      <c r="I490" s="24" t="s">
        <v>540</v>
      </c>
      <c r="J490" s="24" t="s">
        <v>999</v>
      </c>
      <c r="K490" s="25" t="s">
        <v>605</v>
      </c>
    </row>
    <row r="491" spans="1:11" ht="36">
      <c r="A491" s="8" t="s">
        <v>320</v>
      </c>
      <c r="C491" s="11"/>
      <c r="D491" s="16" t="s">
        <v>865</v>
      </c>
      <c r="E491" s="11" t="s">
        <v>868</v>
      </c>
      <c r="F491" s="24" t="s">
        <v>748</v>
      </c>
      <c r="G491" s="24" t="s">
        <v>562</v>
      </c>
      <c r="H491" s="24" t="s">
        <v>539</v>
      </c>
      <c r="I491" s="24" t="s">
        <v>540</v>
      </c>
      <c r="J491" s="24" t="s">
        <v>999</v>
      </c>
      <c r="K491" s="25" t="s">
        <v>605</v>
      </c>
    </row>
    <row r="492" spans="1:11" ht="36">
      <c r="A492" s="8" t="s">
        <v>26</v>
      </c>
      <c r="C492" s="11"/>
      <c r="D492" s="16" t="s">
        <v>12</v>
      </c>
      <c r="E492" s="11" t="s">
        <v>866</v>
      </c>
      <c r="F492" s="24" t="s">
        <v>537</v>
      </c>
      <c r="G492" s="24" t="s">
        <v>562</v>
      </c>
      <c r="H492" s="24" t="s">
        <v>539</v>
      </c>
      <c r="I492" s="24" t="s">
        <v>540</v>
      </c>
      <c r="J492" s="24" t="s">
        <v>999</v>
      </c>
      <c r="K492" s="24" t="s">
        <v>554</v>
      </c>
    </row>
    <row r="493" spans="1:11">
      <c r="A493" s="8"/>
      <c r="C493" s="11"/>
      <c r="D493" s="16"/>
    </row>
    <row r="494" spans="1:11">
      <c r="A494" s="46" t="s">
        <v>209</v>
      </c>
      <c r="C494" s="11"/>
      <c r="D494" s="16"/>
    </row>
    <row r="495" spans="1:11">
      <c r="A495" s="8" t="s">
        <v>316</v>
      </c>
      <c r="C495" s="11"/>
      <c r="D495" s="16" t="s">
        <v>304</v>
      </c>
      <c r="E495" s="11" t="s">
        <v>869</v>
      </c>
      <c r="F495" s="20" t="s">
        <v>550</v>
      </c>
      <c r="G495" s="20" t="s">
        <v>538</v>
      </c>
      <c r="H495" s="20" t="s">
        <v>539</v>
      </c>
      <c r="I495" s="20" t="s">
        <v>540</v>
      </c>
      <c r="J495" s="56" t="s">
        <v>998</v>
      </c>
      <c r="K495" s="56" t="s">
        <v>554</v>
      </c>
    </row>
    <row r="496" spans="1:11" ht="36">
      <c r="A496" s="8" t="s">
        <v>318</v>
      </c>
      <c r="C496" s="11"/>
      <c r="D496" s="16" t="s">
        <v>865</v>
      </c>
      <c r="E496" s="11" t="s">
        <v>868</v>
      </c>
      <c r="F496" s="20" t="s">
        <v>537</v>
      </c>
      <c r="G496" s="20" t="s">
        <v>538</v>
      </c>
      <c r="H496" s="20" t="s">
        <v>539</v>
      </c>
      <c r="I496" s="20" t="s">
        <v>540</v>
      </c>
      <c r="J496" s="29" t="s">
        <v>999</v>
      </c>
      <c r="K496" s="29" t="s">
        <v>552</v>
      </c>
    </row>
    <row r="497" spans="1:11" s="5" customFormat="1">
      <c r="A497" s="8" t="s">
        <v>2</v>
      </c>
      <c r="C497" s="13"/>
      <c r="D497" s="17" t="s">
        <v>305</v>
      </c>
      <c r="E497" s="13" t="s">
        <v>869</v>
      </c>
      <c r="F497" s="20" t="s">
        <v>550</v>
      </c>
      <c r="G497" s="20" t="s">
        <v>538</v>
      </c>
      <c r="H497" s="20" t="s">
        <v>547</v>
      </c>
      <c r="I497" s="20" t="s">
        <v>540</v>
      </c>
      <c r="J497" s="56" t="s">
        <v>998</v>
      </c>
      <c r="K497" s="56" t="s">
        <v>545</v>
      </c>
    </row>
    <row r="498" spans="1:11" ht="36">
      <c r="A498" s="8" t="s">
        <v>3</v>
      </c>
      <c r="C498" s="11"/>
      <c r="D498" s="16" t="s">
        <v>12</v>
      </c>
      <c r="E498" s="11" t="s">
        <v>866</v>
      </c>
      <c r="F498" s="20" t="s">
        <v>550</v>
      </c>
      <c r="G498" s="20" t="s">
        <v>538</v>
      </c>
      <c r="H498" s="20" t="s">
        <v>539</v>
      </c>
      <c r="I498" s="20" t="s">
        <v>540</v>
      </c>
      <c r="J498" s="29" t="s">
        <v>998</v>
      </c>
      <c r="K498" s="29" t="s">
        <v>554</v>
      </c>
    </row>
    <row r="499" spans="1:11" ht="36">
      <c r="A499" s="8" t="s">
        <v>324</v>
      </c>
      <c r="C499" s="11"/>
      <c r="D499" s="16" t="s">
        <v>865</v>
      </c>
      <c r="E499" s="11" t="s">
        <v>868</v>
      </c>
      <c r="F499" s="20" t="s">
        <v>550</v>
      </c>
      <c r="G499" s="20" t="s">
        <v>538</v>
      </c>
      <c r="H499" s="20" t="s">
        <v>539</v>
      </c>
      <c r="I499" s="20" t="s">
        <v>540</v>
      </c>
      <c r="J499" s="29" t="s">
        <v>998</v>
      </c>
      <c r="K499" s="29" t="s">
        <v>554</v>
      </c>
    </row>
    <row r="500" spans="1:11">
      <c r="A500" s="8" t="s">
        <v>6</v>
      </c>
      <c r="C500" s="11"/>
      <c r="D500" s="16" t="s">
        <v>304</v>
      </c>
      <c r="E500" s="11" t="s">
        <v>869</v>
      </c>
      <c r="F500" s="20" t="s">
        <v>550</v>
      </c>
      <c r="G500" s="20" t="s">
        <v>538</v>
      </c>
      <c r="H500" s="20" t="s">
        <v>539</v>
      </c>
      <c r="I500" s="20" t="s">
        <v>540</v>
      </c>
      <c r="J500" s="56" t="s">
        <v>999</v>
      </c>
      <c r="K500" s="56" t="s">
        <v>554</v>
      </c>
    </row>
    <row r="501" spans="1:11" ht="36">
      <c r="A501" s="8" t="s">
        <v>326</v>
      </c>
      <c r="C501" s="11"/>
      <c r="D501" s="16" t="s">
        <v>12</v>
      </c>
      <c r="E501" s="11" t="s">
        <v>866</v>
      </c>
      <c r="F501" s="20" t="s">
        <v>537</v>
      </c>
      <c r="G501" s="20" t="s">
        <v>538</v>
      </c>
      <c r="H501" s="20" t="s">
        <v>539</v>
      </c>
      <c r="I501" s="20" t="s">
        <v>540</v>
      </c>
      <c r="J501" s="29" t="s">
        <v>999</v>
      </c>
      <c r="K501" s="29" t="s">
        <v>554</v>
      </c>
    </row>
    <row r="502" spans="1:11" s="5" customFormat="1">
      <c r="A502" s="8" t="s">
        <v>9</v>
      </c>
      <c r="C502" s="13"/>
      <c r="D502" s="17" t="s">
        <v>305</v>
      </c>
      <c r="E502" s="13" t="s">
        <v>869</v>
      </c>
      <c r="F502" s="20" t="s">
        <v>550</v>
      </c>
      <c r="G502" s="20" t="s">
        <v>538</v>
      </c>
      <c r="H502" s="20" t="s">
        <v>547</v>
      </c>
      <c r="I502" s="20" t="s">
        <v>551</v>
      </c>
      <c r="J502" s="56" t="s">
        <v>999</v>
      </c>
      <c r="K502" s="56" t="s">
        <v>566</v>
      </c>
    </row>
    <row r="503" spans="1:11" s="5" customFormat="1">
      <c r="A503" s="8" t="s">
        <v>112</v>
      </c>
      <c r="C503" s="13"/>
      <c r="D503" s="17" t="s">
        <v>305</v>
      </c>
      <c r="E503" s="13" t="s">
        <v>869</v>
      </c>
      <c r="F503" s="20" t="s">
        <v>550</v>
      </c>
      <c r="G503" s="20" t="s">
        <v>538</v>
      </c>
      <c r="H503" s="20" t="s">
        <v>547</v>
      </c>
      <c r="I503" s="20" t="s">
        <v>551</v>
      </c>
      <c r="J503" s="56" t="s">
        <v>999</v>
      </c>
      <c r="K503" s="56" t="s">
        <v>545</v>
      </c>
    </row>
    <row r="504" spans="1:11" s="5" customFormat="1">
      <c r="A504" s="8"/>
      <c r="C504" s="13"/>
      <c r="D504" s="17"/>
      <c r="E504" s="13"/>
      <c r="F504" s="13"/>
      <c r="G504" s="13"/>
      <c r="H504" s="13"/>
      <c r="I504" s="13"/>
      <c r="J504" s="13"/>
      <c r="K504" s="13"/>
    </row>
    <row r="505" spans="1:11" s="5" customFormat="1">
      <c r="A505" s="46" t="s">
        <v>213</v>
      </c>
      <c r="C505" s="13"/>
      <c r="D505" s="17"/>
      <c r="E505" s="13"/>
      <c r="F505" s="13"/>
      <c r="G505" s="13"/>
      <c r="H505" s="13"/>
      <c r="I505" s="13"/>
      <c r="J505" s="13"/>
      <c r="K505" s="13"/>
    </row>
    <row r="506" spans="1:11" s="5" customFormat="1">
      <c r="A506" s="8" t="s">
        <v>113</v>
      </c>
      <c r="C506" s="13"/>
      <c r="D506" s="17" t="s">
        <v>305</v>
      </c>
      <c r="E506" s="13" t="s">
        <v>869</v>
      </c>
      <c r="F506" s="20" t="s">
        <v>550</v>
      </c>
      <c r="G506" s="20" t="s">
        <v>538</v>
      </c>
      <c r="H506" s="20" t="s">
        <v>547</v>
      </c>
      <c r="I506" s="20" t="s">
        <v>551</v>
      </c>
      <c r="J506" s="56" t="s">
        <v>1000</v>
      </c>
      <c r="K506" s="56" t="s">
        <v>558</v>
      </c>
    </row>
    <row r="507" spans="1:11">
      <c r="A507" s="8"/>
      <c r="C507" s="11"/>
      <c r="D507" s="16"/>
    </row>
    <row r="508" spans="1:11">
      <c r="A508" s="47" t="s">
        <v>59</v>
      </c>
      <c r="B508" s="6"/>
      <c r="C508" s="62"/>
      <c r="D508" s="66"/>
      <c r="E508" s="62"/>
      <c r="F508" s="62"/>
      <c r="G508" s="62"/>
      <c r="H508" s="62"/>
      <c r="I508" s="62"/>
      <c r="J508" s="62"/>
      <c r="K508" s="62"/>
    </row>
    <row r="509" spans="1:11">
      <c r="A509" s="46" t="s">
        <v>182</v>
      </c>
      <c r="C509" s="11"/>
      <c r="D509" s="16"/>
    </row>
    <row r="510" spans="1:11">
      <c r="A510" s="8" t="s">
        <v>332</v>
      </c>
      <c r="C510" s="11"/>
      <c r="D510" s="16" t="s">
        <v>15</v>
      </c>
      <c r="E510" s="11" t="s">
        <v>870</v>
      </c>
      <c r="F510" s="20" t="s">
        <v>550</v>
      </c>
      <c r="G510" s="20" t="s">
        <v>538</v>
      </c>
      <c r="H510" s="20" t="s">
        <v>539</v>
      </c>
      <c r="I510" s="20" t="s">
        <v>540</v>
      </c>
      <c r="J510" s="29" t="s">
        <v>998</v>
      </c>
      <c r="K510" s="29" t="s">
        <v>554</v>
      </c>
    </row>
    <row r="511" spans="1:11">
      <c r="A511" s="8" t="s">
        <v>334</v>
      </c>
      <c r="C511" s="11"/>
      <c r="D511" s="16" t="s">
        <v>15</v>
      </c>
      <c r="E511" s="11" t="s">
        <v>870</v>
      </c>
      <c r="F511" s="20" t="s">
        <v>550</v>
      </c>
      <c r="G511" s="20" t="s">
        <v>538</v>
      </c>
      <c r="H511" s="20" t="s">
        <v>553</v>
      </c>
      <c r="I511" s="20" t="s">
        <v>540</v>
      </c>
      <c r="J511" s="29" t="s">
        <v>998</v>
      </c>
      <c r="K511" s="29" t="s">
        <v>552</v>
      </c>
    </row>
    <row r="512" spans="1:11">
      <c r="A512" s="8" t="s">
        <v>340</v>
      </c>
      <c r="C512" s="11"/>
      <c r="D512" s="16" t="s">
        <v>15</v>
      </c>
      <c r="E512" s="11" t="s">
        <v>870</v>
      </c>
      <c r="F512" s="20" t="s">
        <v>550</v>
      </c>
      <c r="G512" s="20" t="s">
        <v>538</v>
      </c>
      <c r="H512" s="20" t="s">
        <v>539</v>
      </c>
      <c r="I512" s="20" t="s">
        <v>540</v>
      </c>
      <c r="J512" s="29" t="s">
        <v>998</v>
      </c>
      <c r="K512" s="29" t="s">
        <v>552</v>
      </c>
    </row>
    <row r="513" spans="1:11">
      <c r="A513" s="8"/>
      <c r="C513" s="11"/>
      <c r="D513" s="16"/>
    </row>
    <row r="514" spans="1:11">
      <c r="A514" s="46" t="s">
        <v>209</v>
      </c>
      <c r="C514" s="11"/>
      <c r="D514" s="16"/>
    </row>
    <row r="515" spans="1:11">
      <c r="A515" s="8" t="s">
        <v>342</v>
      </c>
      <c r="C515" s="11"/>
      <c r="D515" s="16" t="s">
        <v>15</v>
      </c>
      <c r="E515" s="11" t="s">
        <v>870</v>
      </c>
      <c r="F515" s="20" t="s">
        <v>550</v>
      </c>
      <c r="G515" s="20" t="s">
        <v>538</v>
      </c>
      <c r="H515" s="20" t="s">
        <v>539</v>
      </c>
      <c r="I515" s="20" t="s">
        <v>540</v>
      </c>
      <c r="J515" s="29" t="s">
        <v>999</v>
      </c>
      <c r="K515" s="29" t="s">
        <v>558</v>
      </c>
    </row>
    <row r="516" spans="1:11">
      <c r="A516" s="8" t="s">
        <v>336</v>
      </c>
      <c r="C516" s="11"/>
      <c r="D516" s="16" t="s">
        <v>15</v>
      </c>
      <c r="E516" s="11" t="s">
        <v>870</v>
      </c>
      <c r="F516" s="20" t="s">
        <v>550</v>
      </c>
      <c r="G516" s="20" t="s">
        <v>538</v>
      </c>
      <c r="H516" s="20" t="s">
        <v>539</v>
      </c>
      <c r="I516" s="20" t="s">
        <v>540</v>
      </c>
      <c r="J516" s="29" t="s">
        <v>999</v>
      </c>
      <c r="K516" s="29" t="s">
        <v>545</v>
      </c>
    </row>
    <row r="517" spans="1:11">
      <c r="A517" s="8" t="s">
        <v>344</v>
      </c>
      <c r="C517" s="11"/>
      <c r="D517" s="16" t="s">
        <v>15</v>
      </c>
      <c r="E517" s="11" t="s">
        <v>870</v>
      </c>
      <c r="F517" s="20" t="s">
        <v>550</v>
      </c>
      <c r="G517" s="20" t="s">
        <v>538</v>
      </c>
      <c r="H517" s="20" t="s">
        <v>539</v>
      </c>
      <c r="I517" s="20" t="s">
        <v>540</v>
      </c>
      <c r="J517" s="29" t="s">
        <v>999</v>
      </c>
      <c r="K517" s="29" t="s">
        <v>558</v>
      </c>
    </row>
    <row r="518" spans="1:11">
      <c r="A518" s="8"/>
      <c r="C518" s="11"/>
      <c r="D518" s="16"/>
    </row>
    <row r="519" spans="1:11">
      <c r="A519" s="46" t="s">
        <v>213</v>
      </c>
      <c r="C519" s="11"/>
      <c r="D519" s="16"/>
    </row>
    <row r="520" spans="1:11">
      <c r="A520" s="8" t="s">
        <v>338</v>
      </c>
      <c r="C520" s="11"/>
      <c r="D520" s="16" t="s">
        <v>15</v>
      </c>
      <c r="E520" s="11" t="s">
        <v>870</v>
      </c>
      <c r="F520" s="20" t="s">
        <v>550</v>
      </c>
      <c r="G520" s="20" t="s">
        <v>538</v>
      </c>
      <c r="H520" s="20" t="s">
        <v>539</v>
      </c>
      <c r="I520" s="20" t="s">
        <v>540</v>
      </c>
      <c r="J520" s="29" t="s">
        <v>1000</v>
      </c>
      <c r="K520" s="29" t="s">
        <v>558</v>
      </c>
    </row>
    <row r="521" spans="1:11">
      <c r="A521" s="8"/>
      <c r="C521" s="11"/>
      <c r="D521" s="16"/>
    </row>
    <row r="522" spans="1:11">
      <c r="A522" s="47" t="s">
        <v>58</v>
      </c>
      <c r="B522" s="6"/>
      <c r="C522" s="62"/>
      <c r="D522" s="66"/>
      <c r="E522" s="62"/>
      <c r="F522" s="62"/>
      <c r="G522" s="62"/>
      <c r="H522" s="62"/>
      <c r="I522" s="62"/>
      <c r="J522" s="62"/>
      <c r="K522" s="62"/>
    </row>
    <row r="523" spans="1:11">
      <c r="A523" s="46" t="s">
        <v>182</v>
      </c>
      <c r="C523" s="11"/>
      <c r="D523" s="16"/>
    </row>
    <row r="524" spans="1:11" s="5" customFormat="1" ht="24">
      <c r="A524" s="8" t="s">
        <v>473</v>
      </c>
      <c r="C524" s="13"/>
      <c r="D524" s="17" t="s">
        <v>18</v>
      </c>
      <c r="E524" s="13" t="s">
        <v>871</v>
      </c>
      <c r="F524" s="13" t="s">
        <v>550</v>
      </c>
      <c r="G524" s="13" t="s">
        <v>538</v>
      </c>
      <c r="H524" s="13" t="s">
        <v>539</v>
      </c>
      <c r="I524" s="13" t="s">
        <v>540</v>
      </c>
      <c r="J524" s="13" t="s">
        <v>998</v>
      </c>
      <c r="K524" s="13" t="s">
        <v>541</v>
      </c>
    </row>
    <row r="525" spans="1:11" s="5" customFormat="1" ht="24">
      <c r="A525" s="8" t="s">
        <v>474</v>
      </c>
      <c r="C525" s="13"/>
      <c r="D525" s="17" t="s">
        <v>18</v>
      </c>
      <c r="E525" s="13" t="s">
        <v>871</v>
      </c>
      <c r="F525" s="13" t="s">
        <v>550</v>
      </c>
      <c r="G525" s="13" t="s">
        <v>538</v>
      </c>
      <c r="H525" s="13" t="s">
        <v>539</v>
      </c>
      <c r="I525" s="13" t="s">
        <v>540</v>
      </c>
      <c r="J525" s="13" t="s">
        <v>998</v>
      </c>
      <c r="K525" s="13" t="s">
        <v>552</v>
      </c>
    </row>
    <row r="526" spans="1:11" s="5" customFormat="1" ht="24">
      <c r="A526" s="8" t="s">
        <v>475</v>
      </c>
      <c r="C526" s="13"/>
      <c r="D526" s="17" t="s">
        <v>18</v>
      </c>
      <c r="E526" s="13" t="s">
        <v>871</v>
      </c>
      <c r="F526" s="13" t="s">
        <v>537</v>
      </c>
      <c r="G526" s="13" t="s">
        <v>538</v>
      </c>
      <c r="H526" s="13" t="s">
        <v>539</v>
      </c>
      <c r="I526" s="13" t="s">
        <v>540</v>
      </c>
      <c r="J526" s="13" t="s">
        <v>998</v>
      </c>
      <c r="K526" s="13" t="s">
        <v>552</v>
      </c>
    </row>
    <row r="527" spans="1:11" s="5" customFormat="1">
      <c r="A527" s="8"/>
      <c r="C527" s="13"/>
      <c r="D527" s="17"/>
      <c r="E527" s="13"/>
      <c r="F527" s="13"/>
      <c r="G527" s="13"/>
      <c r="H527" s="13"/>
      <c r="I527" s="13"/>
      <c r="J527" s="13"/>
      <c r="K527" s="13"/>
    </row>
    <row r="528" spans="1:11" s="5" customFormat="1">
      <c r="A528" s="46" t="s">
        <v>209</v>
      </c>
      <c r="C528" s="13"/>
      <c r="D528" s="17"/>
      <c r="E528" s="13"/>
      <c r="F528" s="13"/>
      <c r="G528" s="13"/>
      <c r="H528" s="13"/>
      <c r="I528" s="13"/>
      <c r="J528" s="13"/>
      <c r="K528" s="13"/>
    </row>
    <row r="529" spans="1:11" s="5" customFormat="1" ht="24">
      <c r="A529" s="8" t="s">
        <v>476</v>
      </c>
      <c r="C529" s="13"/>
      <c r="D529" s="17" t="s">
        <v>18</v>
      </c>
      <c r="E529" s="13" t="s">
        <v>871</v>
      </c>
      <c r="F529" s="13" t="s">
        <v>555</v>
      </c>
      <c r="G529" s="13" t="s">
        <v>556</v>
      </c>
      <c r="H529" s="13" t="s">
        <v>556</v>
      </c>
      <c r="I529" s="13" t="s">
        <v>540</v>
      </c>
      <c r="J529" s="13" t="s">
        <v>999</v>
      </c>
      <c r="K529" s="13" t="s">
        <v>545</v>
      </c>
    </row>
    <row r="530" spans="1:11" s="5" customFormat="1" ht="24">
      <c r="A530" s="8" t="s">
        <v>477</v>
      </c>
      <c r="C530" s="13"/>
      <c r="D530" s="17" t="s">
        <v>18</v>
      </c>
      <c r="E530" s="13" t="s">
        <v>871</v>
      </c>
      <c r="F530" s="13" t="s">
        <v>550</v>
      </c>
      <c r="G530" s="13" t="s">
        <v>538</v>
      </c>
      <c r="H530" s="13" t="s">
        <v>539</v>
      </c>
      <c r="I530" s="13" t="s">
        <v>540</v>
      </c>
      <c r="J530" s="13" t="s">
        <v>998</v>
      </c>
      <c r="K530" s="13" t="s">
        <v>552</v>
      </c>
    </row>
    <row r="531" spans="1:11">
      <c r="A531" s="8"/>
      <c r="C531" s="11"/>
      <c r="D531" s="16"/>
    </row>
    <row r="532" spans="1:11">
      <c r="A532" s="47" t="s">
        <v>358</v>
      </c>
      <c r="B532" s="6"/>
      <c r="C532" s="62"/>
      <c r="D532" s="66"/>
      <c r="E532" s="62"/>
      <c r="F532" s="62"/>
      <c r="G532" s="62"/>
      <c r="H532" s="62"/>
      <c r="I532" s="62"/>
      <c r="J532" s="62"/>
      <c r="K532" s="62"/>
    </row>
    <row r="533" spans="1:11" ht="24">
      <c r="A533" s="2" t="s">
        <v>412</v>
      </c>
      <c r="C533" s="11"/>
      <c r="D533" s="16" t="s">
        <v>27</v>
      </c>
      <c r="E533" s="11" t="s">
        <v>884</v>
      </c>
      <c r="F533" s="20" t="s">
        <v>537</v>
      </c>
      <c r="G533" s="20" t="s">
        <v>542</v>
      </c>
      <c r="H533" s="20" t="s">
        <v>543</v>
      </c>
      <c r="I533" s="20" t="s">
        <v>544</v>
      </c>
      <c r="J533" s="20" t="s">
        <v>999</v>
      </c>
      <c r="K533" s="20" t="s">
        <v>545</v>
      </c>
    </row>
    <row r="534" spans="1:11" s="5" customFormat="1">
      <c r="A534" s="2"/>
      <c r="C534" s="13"/>
      <c r="D534" s="17"/>
      <c r="E534" s="13"/>
      <c r="F534" s="13"/>
      <c r="G534" s="13"/>
      <c r="H534" s="13"/>
      <c r="I534" s="13"/>
      <c r="J534" s="13"/>
      <c r="K534" s="13"/>
    </row>
    <row r="535" spans="1:11" ht="72">
      <c r="A535" s="46" t="s">
        <v>415</v>
      </c>
      <c r="C535" s="11"/>
      <c r="D535" s="16" t="s">
        <v>872</v>
      </c>
      <c r="E535" s="11" t="s">
        <v>886</v>
      </c>
      <c r="F535" s="11" t="s">
        <v>537</v>
      </c>
      <c r="G535" s="11" t="s">
        <v>562</v>
      </c>
      <c r="H535" s="11" t="s">
        <v>539</v>
      </c>
      <c r="I535" s="11" t="s">
        <v>540</v>
      </c>
      <c r="J535" s="11" t="s">
        <v>999</v>
      </c>
      <c r="K535" s="11" t="s">
        <v>554</v>
      </c>
    </row>
    <row r="536" spans="1:11">
      <c r="A536" s="3"/>
      <c r="C536" s="11"/>
      <c r="D536" s="16"/>
    </row>
    <row r="537" spans="1:11">
      <c r="A537" s="46" t="s">
        <v>182</v>
      </c>
      <c r="C537" s="11"/>
      <c r="D537" s="16"/>
    </row>
    <row r="538" spans="1:11" s="5" customFormat="1" ht="24">
      <c r="A538" s="8" t="s">
        <v>352</v>
      </c>
      <c r="C538" s="13"/>
      <c r="D538" s="17" t="s">
        <v>352</v>
      </c>
      <c r="E538" s="13" t="s">
        <v>878</v>
      </c>
      <c r="F538" s="20" t="s">
        <v>546</v>
      </c>
      <c r="G538" s="20" t="s">
        <v>538</v>
      </c>
      <c r="H538" s="20" t="s">
        <v>547</v>
      </c>
      <c r="I538" s="20" t="s">
        <v>551</v>
      </c>
      <c r="J538" s="57" t="s">
        <v>998</v>
      </c>
      <c r="K538" s="57" t="s">
        <v>541</v>
      </c>
    </row>
    <row r="539" spans="1:11" ht="24">
      <c r="A539" s="8" t="s">
        <v>13</v>
      </c>
      <c r="C539" s="11"/>
      <c r="D539" s="16" t="s">
        <v>13</v>
      </c>
      <c r="E539" s="11" t="s">
        <v>879</v>
      </c>
      <c r="F539" s="20" t="s">
        <v>550</v>
      </c>
      <c r="G539" s="20" t="s">
        <v>538</v>
      </c>
      <c r="H539" s="20" t="s">
        <v>539</v>
      </c>
      <c r="I539" s="20" t="s">
        <v>540</v>
      </c>
      <c r="J539" s="57" t="s">
        <v>998</v>
      </c>
      <c r="K539" s="57" t="s">
        <v>554</v>
      </c>
    </row>
    <row r="540" spans="1:11">
      <c r="A540" s="8" t="s">
        <v>14</v>
      </c>
      <c r="C540" s="11"/>
      <c r="D540" s="16" t="s">
        <v>14</v>
      </c>
      <c r="E540" s="11" t="s">
        <v>880</v>
      </c>
      <c r="F540" s="20" t="s">
        <v>537</v>
      </c>
      <c r="G540" s="20" t="s">
        <v>538</v>
      </c>
      <c r="H540" s="20" t="s">
        <v>539</v>
      </c>
      <c r="I540" s="20" t="s">
        <v>540</v>
      </c>
      <c r="J540" s="57" t="s">
        <v>998</v>
      </c>
      <c r="K540" s="57" t="s">
        <v>554</v>
      </c>
    </row>
    <row r="541" spans="1:11">
      <c r="A541" s="8" t="s">
        <v>16</v>
      </c>
      <c r="C541" s="11"/>
      <c r="D541" s="16" t="s">
        <v>16</v>
      </c>
      <c r="E541" s="11" t="s">
        <v>881</v>
      </c>
      <c r="F541" s="20" t="s">
        <v>537</v>
      </c>
      <c r="G541" s="20" t="s">
        <v>538</v>
      </c>
      <c r="H541" s="20" t="s">
        <v>539</v>
      </c>
      <c r="I541" s="20" t="s">
        <v>540</v>
      </c>
      <c r="J541" s="57" t="s">
        <v>998</v>
      </c>
      <c r="K541" s="57" t="s">
        <v>541</v>
      </c>
    </row>
    <row r="542" spans="1:11" ht="24">
      <c r="A542" s="8" t="s">
        <v>20</v>
      </c>
      <c r="C542" s="11"/>
      <c r="D542" s="16" t="s">
        <v>20</v>
      </c>
      <c r="E542" s="11" t="s">
        <v>882</v>
      </c>
      <c r="F542" s="20" t="s">
        <v>550</v>
      </c>
      <c r="G542" s="20" t="s">
        <v>538</v>
      </c>
      <c r="H542" s="20" t="s">
        <v>547</v>
      </c>
      <c r="I542" s="20" t="s">
        <v>540</v>
      </c>
      <c r="J542" s="57" t="s">
        <v>998</v>
      </c>
      <c r="K542" s="57" t="s">
        <v>552</v>
      </c>
    </row>
    <row r="543" spans="1:11">
      <c r="A543" s="8" t="s">
        <v>23</v>
      </c>
      <c r="C543" s="11"/>
      <c r="D543" s="16" t="s">
        <v>23</v>
      </c>
      <c r="E543" s="11" t="s">
        <v>883</v>
      </c>
      <c r="F543" s="20" t="s">
        <v>550</v>
      </c>
      <c r="G543" s="20" t="s">
        <v>538</v>
      </c>
      <c r="H543" s="20" t="s">
        <v>547</v>
      </c>
      <c r="I543" s="20" t="s">
        <v>540</v>
      </c>
      <c r="J543" s="57" t="s">
        <v>998</v>
      </c>
      <c r="K543" s="57" t="s">
        <v>552</v>
      </c>
    </row>
    <row r="544" spans="1:11" ht="24">
      <c r="A544" s="8" t="s">
        <v>27</v>
      </c>
      <c r="C544" s="11"/>
      <c r="D544" s="16" t="s">
        <v>27</v>
      </c>
      <c r="E544" s="11" t="s">
        <v>884</v>
      </c>
      <c r="F544" s="20" t="s">
        <v>537</v>
      </c>
      <c r="G544" s="20" t="s">
        <v>538</v>
      </c>
      <c r="H544" s="20" t="s">
        <v>539</v>
      </c>
      <c r="I544" s="20" t="s">
        <v>540</v>
      </c>
      <c r="J544" s="57" t="s">
        <v>998</v>
      </c>
      <c r="K544" s="57" t="s">
        <v>549</v>
      </c>
    </row>
    <row r="545" spans="1:11" ht="36">
      <c r="A545" s="8" t="s">
        <v>22</v>
      </c>
      <c r="C545" s="11"/>
      <c r="D545" s="16" t="s">
        <v>873</v>
      </c>
      <c r="E545" s="11" t="s">
        <v>887</v>
      </c>
      <c r="F545" s="20" t="s">
        <v>550</v>
      </c>
      <c r="G545" s="20" t="s">
        <v>538</v>
      </c>
      <c r="H545" s="20" t="s">
        <v>539</v>
      </c>
      <c r="I545" s="20" t="s">
        <v>540</v>
      </c>
      <c r="J545" s="57" t="s">
        <v>998</v>
      </c>
      <c r="K545" s="57" t="s">
        <v>554</v>
      </c>
    </row>
    <row r="546" spans="1:11">
      <c r="A546" s="8" t="s">
        <v>25</v>
      </c>
      <c r="C546" s="11"/>
      <c r="D546" s="16" t="s">
        <v>16</v>
      </c>
      <c r="E546" s="11" t="s">
        <v>881</v>
      </c>
      <c r="F546" s="20" t="s">
        <v>550</v>
      </c>
      <c r="G546" s="20" t="s">
        <v>538</v>
      </c>
      <c r="H546" s="20" t="s">
        <v>539</v>
      </c>
      <c r="I546" s="20" t="s">
        <v>540</v>
      </c>
      <c r="J546" s="57" t="s">
        <v>998</v>
      </c>
      <c r="K546" s="57" t="s">
        <v>541</v>
      </c>
    </row>
    <row r="547" spans="1:11">
      <c r="A547" s="8" t="s">
        <v>19</v>
      </c>
      <c r="C547" s="11"/>
      <c r="D547" s="16" t="s">
        <v>14</v>
      </c>
      <c r="E547" s="11" t="s">
        <v>880</v>
      </c>
      <c r="F547" s="24" t="s">
        <v>537</v>
      </c>
      <c r="G547" s="24" t="s">
        <v>538</v>
      </c>
      <c r="H547" s="24" t="s">
        <v>539</v>
      </c>
      <c r="I547" s="24" t="s">
        <v>540</v>
      </c>
      <c r="J547" s="24" t="s">
        <v>998</v>
      </c>
      <c r="K547" s="25" t="s">
        <v>541</v>
      </c>
    </row>
    <row r="548" spans="1:11">
      <c r="A548" s="8" t="s">
        <v>24</v>
      </c>
      <c r="C548" s="11"/>
      <c r="D548" s="16" t="s">
        <v>14</v>
      </c>
      <c r="E548" s="11" t="s">
        <v>880</v>
      </c>
      <c r="F548" s="20" t="s">
        <v>537</v>
      </c>
      <c r="G548" s="20" t="s">
        <v>538</v>
      </c>
      <c r="H548" s="20" t="s">
        <v>539</v>
      </c>
      <c r="I548" s="20" t="s">
        <v>540</v>
      </c>
      <c r="J548" s="57" t="s">
        <v>998</v>
      </c>
      <c r="K548" s="57" t="s">
        <v>552</v>
      </c>
    </row>
    <row r="549" spans="1:11" ht="24">
      <c r="A549" s="8" t="s">
        <v>21</v>
      </c>
      <c r="C549" s="11"/>
      <c r="D549" s="16" t="s">
        <v>20</v>
      </c>
      <c r="E549" s="11" t="s">
        <v>882</v>
      </c>
      <c r="F549" s="20" t="s">
        <v>537</v>
      </c>
      <c r="G549" s="20" t="s">
        <v>538</v>
      </c>
      <c r="H549" s="20" t="s">
        <v>539</v>
      </c>
      <c r="I549" s="20" t="s">
        <v>540</v>
      </c>
      <c r="J549" s="57" t="s">
        <v>998</v>
      </c>
      <c r="K549" s="57" t="s">
        <v>541</v>
      </c>
    </row>
    <row r="550" spans="1:11" ht="24">
      <c r="A550" s="8" t="s">
        <v>217</v>
      </c>
      <c r="C550" s="11"/>
      <c r="D550" s="16" t="s">
        <v>27</v>
      </c>
      <c r="E550" s="11" t="s">
        <v>884</v>
      </c>
      <c r="F550" s="24" t="s">
        <v>537</v>
      </c>
      <c r="G550" s="24" t="s">
        <v>538</v>
      </c>
      <c r="H550" s="24" t="s">
        <v>539</v>
      </c>
      <c r="I550" s="24" t="s">
        <v>540</v>
      </c>
      <c r="J550" s="24" t="s">
        <v>998</v>
      </c>
      <c r="K550" s="25" t="s">
        <v>549</v>
      </c>
    </row>
    <row r="551" spans="1:11" ht="24">
      <c r="A551" s="8" t="s">
        <v>218</v>
      </c>
      <c r="C551" s="11"/>
      <c r="D551" s="16" t="s">
        <v>352</v>
      </c>
      <c r="E551" s="11" t="s">
        <v>878</v>
      </c>
      <c r="F551" s="20" t="s">
        <v>550</v>
      </c>
      <c r="G551" s="20" t="s">
        <v>538</v>
      </c>
      <c r="H551" s="20" t="s">
        <v>539</v>
      </c>
      <c r="I551" s="20" t="s">
        <v>540</v>
      </c>
      <c r="J551" s="57" t="s">
        <v>998</v>
      </c>
      <c r="K551" s="57" t="s">
        <v>552</v>
      </c>
    </row>
    <row r="552" spans="1:11" ht="24">
      <c r="A552" s="8" t="s">
        <v>357</v>
      </c>
      <c r="C552" s="11"/>
      <c r="D552" s="16" t="s">
        <v>13</v>
      </c>
      <c r="E552" s="11" t="s">
        <v>879</v>
      </c>
      <c r="F552" s="20" t="s">
        <v>537</v>
      </c>
      <c r="G552" s="20" t="s">
        <v>538</v>
      </c>
      <c r="H552" s="20" t="s">
        <v>539</v>
      </c>
      <c r="I552" s="20" t="s">
        <v>540</v>
      </c>
      <c r="J552" s="57" t="s">
        <v>998</v>
      </c>
      <c r="K552" s="57" t="s">
        <v>554</v>
      </c>
    </row>
    <row r="553" spans="1:11" ht="24">
      <c r="A553" s="8" t="s">
        <v>17</v>
      </c>
      <c r="C553" s="11"/>
      <c r="D553" s="16" t="s">
        <v>352</v>
      </c>
      <c r="E553" s="11" t="s">
        <v>878</v>
      </c>
      <c r="F553" s="20" t="s">
        <v>550</v>
      </c>
      <c r="G553" s="20" t="s">
        <v>538</v>
      </c>
      <c r="H553" s="20" t="s">
        <v>539</v>
      </c>
      <c r="I553" s="20" t="s">
        <v>540</v>
      </c>
      <c r="J553" s="57" t="s">
        <v>998</v>
      </c>
      <c r="K553" s="57" t="s">
        <v>554</v>
      </c>
    </row>
    <row r="554" spans="1:11" ht="24">
      <c r="A554" s="8" t="s">
        <v>28</v>
      </c>
      <c r="C554" s="11"/>
      <c r="D554" s="16" t="s">
        <v>13</v>
      </c>
      <c r="E554" s="11" t="s">
        <v>879</v>
      </c>
      <c r="F554" s="20" t="s">
        <v>537</v>
      </c>
      <c r="G554" s="20" t="s">
        <v>538</v>
      </c>
      <c r="H554" s="20" t="s">
        <v>539</v>
      </c>
      <c r="I554" s="20" t="s">
        <v>540</v>
      </c>
      <c r="J554" s="57" t="s">
        <v>998</v>
      </c>
      <c r="K554" s="57" t="s">
        <v>549</v>
      </c>
    </row>
    <row r="555" spans="1:11">
      <c r="A555" s="8"/>
      <c r="C555" s="11"/>
      <c r="D555" s="16"/>
    </row>
    <row r="556" spans="1:11">
      <c r="A556" s="46" t="s">
        <v>209</v>
      </c>
      <c r="C556" s="11"/>
      <c r="D556" s="16"/>
    </row>
    <row r="557" spans="1:11" ht="48">
      <c r="A557" s="8" t="s">
        <v>1</v>
      </c>
      <c r="C557" s="11"/>
      <c r="D557" s="16" t="s">
        <v>874</v>
      </c>
      <c r="E557" s="11" t="s">
        <v>885</v>
      </c>
      <c r="F557" s="20" t="s">
        <v>550</v>
      </c>
      <c r="G557" s="20" t="s">
        <v>538</v>
      </c>
      <c r="H557" s="20" t="s">
        <v>539</v>
      </c>
      <c r="I557" s="20" t="s">
        <v>540</v>
      </c>
      <c r="J557" s="57" t="s">
        <v>999</v>
      </c>
      <c r="K557" s="57" t="s">
        <v>558</v>
      </c>
    </row>
    <row r="558" spans="1:11" ht="24">
      <c r="A558" s="8" t="s">
        <v>7</v>
      </c>
      <c r="C558" s="11"/>
      <c r="D558" s="16" t="s">
        <v>13</v>
      </c>
      <c r="E558" s="11" t="s">
        <v>879</v>
      </c>
      <c r="F558" s="20" t="s">
        <v>550</v>
      </c>
      <c r="G558" s="20" t="s">
        <v>538</v>
      </c>
      <c r="H558" s="20" t="s">
        <v>539</v>
      </c>
      <c r="I558" s="20" t="s">
        <v>540</v>
      </c>
      <c r="J558" s="57" t="s">
        <v>999</v>
      </c>
      <c r="K558" s="57" t="s">
        <v>558</v>
      </c>
    </row>
    <row r="559" spans="1:11" ht="24">
      <c r="A559" s="8" t="s">
        <v>5</v>
      </c>
      <c r="C559" s="11"/>
      <c r="D559" s="16" t="s">
        <v>27</v>
      </c>
      <c r="E559" s="11" t="s">
        <v>884</v>
      </c>
      <c r="F559" s="20" t="s">
        <v>550</v>
      </c>
      <c r="G559" s="20" t="s">
        <v>538</v>
      </c>
      <c r="H559" s="20" t="s">
        <v>539</v>
      </c>
      <c r="I559" s="20" t="s">
        <v>540</v>
      </c>
      <c r="J559" s="57" t="s">
        <v>998</v>
      </c>
      <c r="K559" s="57" t="s">
        <v>541</v>
      </c>
    </row>
    <row r="560" spans="1:11" ht="24">
      <c r="A560" s="8" t="s">
        <v>8</v>
      </c>
      <c r="C560" s="11"/>
      <c r="D560" s="16" t="s">
        <v>13</v>
      </c>
      <c r="E560" s="11" t="s">
        <v>879</v>
      </c>
      <c r="F560" s="20" t="s">
        <v>555</v>
      </c>
      <c r="G560" s="20" t="s">
        <v>556</v>
      </c>
      <c r="H560" s="20" t="s">
        <v>556</v>
      </c>
      <c r="I560" s="20" t="s">
        <v>540</v>
      </c>
      <c r="J560" s="57" t="s">
        <v>998</v>
      </c>
      <c r="K560" s="57" t="s">
        <v>554</v>
      </c>
    </row>
    <row r="561" spans="1:11">
      <c r="A561" s="8" t="s">
        <v>4</v>
      </c>
      <c r="C561" s="11"/>
      <c r="D561" s="16" t="s">
        <v>16</v>
      </c>
      <c r="E561" s="11" t="s">
        <v>881</v>
      </c>
      <c r="F561" s="20" t="s">
        <v>555</v>
      </c>
      <c r="G561" s="20" t="s">
        <v>556</v>
      </c>
      <c r="H561" s="20" t="s">
        <v>556</v>
      </c>
      <c r="I561" s="20" t="s">
        <v>540</v>
      </c>
      <c r="J561" s="57" t="s">
        <v>999</v>
      </c>
      <c r="K561" s="57" t="s">
        <v>554</v>
      </c>
    </row>
    <row r="562" spans="1:11">
      <c r="A562" s="8" t="s">
        <v>379</v>
      </c>
      <c r="C562" s="11"/>
      <c r="D562" s="16" t="s">
        <v>14</v>
      </c>
      <c r="E562" s="11" t="s">
        <v>880</v>
      </c>
      <c r="F562" s="20" t="s">
        <v>550</v>
      </c>
      <c r="G562" s="20" t="s">
        <v>538</v>
      </c>
      <c r="H562" s="20" t="s">
        <v>539</v>
      </c>
      <c r="I562" s="20" t="s">
        <v>540</v>
      </c>
      <c r="J562" s="57" t="s">
        <v>999</v>
      </c>
      <c r="K562" s="57" t="s">
        <v>558</v>
      </c>
    </row>
    <row r="563" spans="1:11" ht="24">
      <c r="A563" s="8" t="s">
        <v>221</v>
      </c>
      <c r="C563" s="11"/>
      <c r="D563" s="16" t="s">
        <v>13</v>
      </c>
      <c r="E563" s="11" t="s">
        <v>879</v>
      </c>
      <c r="F563" s="20" t="s">
        <v>550</v>
      </c>
      <c r="G563" s="20" t="s">
        <v>538</v>
      </c>
      <c r="H563" s="20" t="s">
        <v>539</v>
      </c>
      <c r="I563" s="20" t="s">
        <v>540</v>
      </c>
      <c r="J563" s="57" t="s">
        <v>999</v>
      </c>
      <c r="K563" s="57" t="s">
        <v>545</v>
      </c>
    </row>
    <row r="564" spans="1:11" ht="36">
      <c r="A564" s="8" t="s">
        <v>229</v>
      </c>
      <c r="C564" s="11"/>
      <c r="D564" s="16" t="s">
        <v>873</v>
      </c>
      <c r="E564" s="11" t="s">
        <v>887</v>
      </c>
      <c r="F564" s="20" t="s">
        <v>550</v>
      </c>
      <c r="G564" s="20" t="s">
        <v>538</v>
      </c>
      <c r="H564" s="20" t="s">
        <v>539</v>
      </c>
      <c r="I564" s="20" t="s">
        <v>540</v>
      </c>
      <c r="J564" s="57" t="s">
        <v>1000</v>
      </c>
      <c r="K564" s="57" t="s">
        <v>558</v>
      </c>
    </row>
    <row r="565" spans="1:11" ht="24">
      <c r="A565" s="8" t="s">
        <v>10</v>
      </c>
      <c r="C565" s="11"/>
      <c r="D565" s="16" t="s">
        <v>13</v>
      </c>
      <c r="E565" s="11" t="s">
        <v>879</v>
      </c>
      <c r="F565" s="20" t="s">
        <v>555</v>
      </c>
      <c r="G565" s="20" t="s">
        <v>556</v>
      </c>
      <c r="H565" s="20" t="s">
        <v>556</v>
      </c>
      <c r="I565" s="20" t="s">
        <v>540</v>
      </c>
      <c r="J565" s="57" t="s">
        <v>999</v>
      </c>
      <c r="K565" s="57" t="s">
        <v>558</v>
      </c>
    </row>
    <row r="566" spans="1:11" ht="24">
      <c r="A566" s="8" t="s">
        <v>225</v>
      </c>
      <c r="C566" s="11"/>
      <c r="D566" s="16" t="s">
        <v>27</v>
      </c>
      <c r="E566" s="11" t="s">
        <v>884</v>
      </c>
      <c r="F566" s="20" t="s">
        <v>550</v>
      </c>
      <c r="G566" s="20" t="s">
        <v>538</v>
      </c>
      <c r="H566" s="20" t="s">
        <v>539</v>
      </c>
      <c r="I566" s="20" t="s">
        <v>540</v>
      </c>
      <c r="J566" s="57" t="s">
        <v>1000</v>
      </c>
      <c r="K566" s="57" t="s">
        <v>558</v>
      </c>
    </row>
    <row r="567" spans="1:11">
      <c r="A567" s="8" t="s">
        <v>230</v>
      </c>
      <c r="C567" s="11"/>
      <c r="D567" s="16" t="s">
        <v>14</v>
      </c>
      <c r="E567" s="11" t="s">
        <v>880</v>
      </c>
      <c r="F567" s="20" t="s">
        <v>550</v>
      </c>
      <c r="G567" s="20" t="s">
        <v>538</v>
      </c>
      <c r="H567" s="20" t="s">
        <v>539</v>
      </c>
      <c r="I567" s="20" t="s">
        <v>540</v>
      </c>
      <c r="J567" s="57" t="s">
        <v>999</v>
      </c>
      <c r="K567" s="57" t="s">
        <v>567</v>
      </c>
    </row>
    <row r="568" spans="1:11">
      <c r="A568" s="8"/>
      <c r="C568" s="11"/>
      <c r="D568" s="16"/>
    </row>
    <row r="569" spans="1:11">
      <c r="A569" s="46" t="s">
        <v>213</v>
      </c>
      <c r="C569" s="11"/>
      <c r="D569" s="16"/>
    </row>
    <row r="570" spans="1:11" ht="24">
      <c r="A570" s="8" t="s">
        <v>114</v>
      </c>
      <c r="C570" s="11"/>
      <c r="D570" s="16" t="s">
        <v>27</v>
      </c>
      <c r="E570" s="11" t="s">
        <v>884</v>
      </c>
      <c r="F570" s="20" t="s">
        <v>550</v>
      </c>
      <c r="G570" s="20" t="s">
        <v>538</v>
      </c>
      <c r="H570" s="20" t="s">
        <v>539</v>
      </c>
      <c r="I570" s="20" t="s">
        <v>540</v>
      </c>
      <c r="J570" s="57" t="s">
        <v>1000</v>
      </c>
      <c r="K570" s="57" t="s">
        <v>545</v>
      </c>
    </row>
    <row r="571" spans="1:11" ht="24">
      <c r="A571" s="8" t="s">
        <v>387</v>
      </c>
      <c r="C571" s="11"/>
      <c r="D571" s="16" t="s">
        <v>13</v>
      </c>
      <c r="E571" s="11" t="s">
        <v>879</v>
      </c>
      <c r="F571" s="20" t="s">
        <v>557</v>
      </c>
      <c r="G571" s="20" t="s">
        <v>538</v>
      </c>
      <c r="H571" s="20" t="s">
        <v>547</v>
      </c>
      <c r="I571" s="20" t="s">
        <v>540</v>
      </c>
      <c r="J571" s="57" t="s">
        <v>999</v>
      </c>
      <c r="K571" s="57" t="s">
        <v>566</v>
      </c>
    </row>
    <row r="572" spans="1:11" ht="24">
      <c r="A572" s="8" t="s">
        <v>389</v>
      </c>
      <c r="C572" s="11"/>
      <c r="D572" s="16" t="s">
        <v>875</v>
      </c>
      <c r="E572" s="11" t="s">
        <v>888</v>
      </c>
      <c r="F572" s="20" t="s">
        <v>537</v>
      </c>
      <c r="G572" s="20" t="s">
        <v>538</v>
      </c>
      <c r="H572" s="20" t="s">
        <v>539</v>
      </c>
      <c r="I572" s="20" t="s">
        <v>540</v>
      </c>
      <c r="J572" s="57" t="s">
        <v>1000</v>
      </c>
      <c r="K572" s="57" t="s">
        <v>566</v>
      </c>
    </row>
    <row r="573" spans="1:11" ht="48">
      <c r="A573" s="8" t="s">
        <v>391</v>
      </c>
      <c r="C573" s="11"/>
      <c r="D573" s="16" t="s">
        <v>876</v>
      </c>
      <c r="E573" s="11" t="s">
        <v>889</v>
      </c>
      <c r="F573" s="20" t="s">
        <v>550</v>
      </c>
      <c r="G573" s="20" t="s">
        <v>538</v>
      </c>
      <c r="H573" s="20" t="s">
        <v>539</v>
      </c>
      <c r="I573" s="20" t="s">
        <v>540</v>
      </c>
      <c r="J573" s="57" t="s">
        <v>1000</v>
      </c>
      <c r="K573" s="57" t="s">
        <v>565</v>
      </c>
    </row>
    <row r="574" spans="1:11" ht="48">
      <c r="A574" s="8" t="s">
        <v>393</v>
      </c>
      <c r="C574" s="11"/>
      <c r="D574" s="16" t="s">
        <v>877</v>
      </c>
      <c r="E574" s="11" t="s">
        <v>890</v>
      </c>
      <c r="F574" s="20" t="s">
        <v>550</v>
      </c>
      <c r="G574" s="20" t="s">
        <v>538</v>
      </c>
      <c r="H574" s="20" t="s">
        <v>539</v>
      </c>
      <c r="I574" s="20" t="s">
        <v>540</v>
      </c>
      <c r="J574" s="57" t="s">
        <v>1000</v>
      </c>
      <c r="K574" s="57" t="s">
        <v>567</v>
      </c>
    </row>
    <row r="575" spans="1:11">
      <c r="A575" s="8"/>
    </row>
    <row r="576" spans="1:11">
      <c r="A576" s="47" t="s">
        <v>395</v>
      </c>
      <c r="B576" s="6"/>
      <c r="C576" s="6"/>
      <c r="D576" s="43"/>
      <c r="E576" s="62"/>
      <c r="F576" s="62"/>
      <c r="G576" s="62"/>
      <c r="H576" s="62"/>
      <c r="I576" s="62"/>
      <c r="J576" s="62"/>
      <c r="K576" s="62"/>
    </row>
    <row r="577" spans="1:11" s="5" customFormat="1" ht="168">
      <c r="A577" s="53" t="s">
        <v>529</v>
      </c>
      <c r="D577" s="8"/>
      <c r="E577" s="13"/>
      <c r="F577" s="13"/>
      <c r="G577" s="13"/>
      <c r="H577" s="13"/>
      <c r="I577" s="13"/>
      <c r="J577" s="13"/>
      <c r="K577" s="13"/>
    </row>
    <row r="578" spans="1:11" ht="24">
      <c r="A578" s="2" t="s">
        <v>412</v>
      </c>
      <c r="D578" s="16" t="s">
        <v>891</v>
      </c>
      <c r="E578" s="11" t="s">
        <v>916</v>
      </c>
      <c r="F578" s="20" t="s">
        <v>537</v>
      </c>
      <c r="G578" s="20" t="s">
        <v>542</v>
      </c>
      <c r="H578" s="20" t="s">
        <v>543</v>
      </c>
      <c r="I578" s="20" t="s">
        <v>544</v>
      </c>
      <c r="J578" s="20" t="s">
        <v>999</v>
      </c>
      <c r="K578" s="20" t="s">
        <v>545</v>
      </c>
    </row>
    <row r="579" spans="1:11">
      <c r="A579" s="3"/>
      <c r="D579" s="16"/>
    </row>
    <row r="580" spans="1:11" ht="72">
      <c r="A580" s="46" t="s">
        <v>415</v>
      </c>
      <c r="B580" s="5" t="s">
        <v>953</v>
      </c>
      <c r="D580" s="16" t="s">
        <v>892</v>
      </c>
      <c r="E580" s="11" t="s">
        <v>913</v>
      </c>
      <c r="F580" s="11" t="s">
        <v>537</v>
      </c>
      <c r="G580" s="11" t="s">
        <v>562</v>
      </c>
      <c r="H580" s="11" t="s">
        <v>539</v>
      </c>
      <c r="I580" s="11" t="s">
        <v>540</v>
      </c>
      <c r="J580" s="11" t="s">
        <v>999</v>
      </c>
      <c r="K580" s="11" t="s">
        <v>554</v>
      </c>
    </row>
    <row r="581" spans="1:11">
      <c r="A581" s="46"/>
      <c r="D581" s="16"/>
    </row>
    <row r="582" spans="1:11">
      <c r="A582" s="46" t="s">
        <v>182</v>
      </c>
      <c r="D582" s="16"/>
    </row>
    <row r="583" spans="1:11">
      <c r="A583" s="8" t="s">
        <v>359</v>
      </c>
      <c r="D583" s="16" t="s">
        <v>359</v>
      </c>
      <c r="E583" s="11" t="s">
        <v>900</v>
      </c>
      <c r="F583" s="20" t="s">
        <v>550</v>
      </c>
      <c r="G583" s="20" t="s">
        <v>538</v>
      </c>
      <c r="H583" s="20" t="s">
        <v>539</v>
      </c>
      <c r="I583" s="20" t="s">
        <v>540</v>
      </c>
      <c r="J583" s="58" t="s">
        <v>998</v>
      </c>
      <c r="K583" s="58" t="s">
        <v>549</v>
      </c>
    </row>
    <row r="584" spans="1:11">
      <c r="A584" s="8" t="s">
        <v>360</v>
      </c>
      <c r="D584" s="16" t="s">
        <v>360</v>
      </c>
      <c r="E584" s="11" t="s">
        <v>901</v>
      </c>
      <c r="F584" s="20" t="s">
        <v>537</v>
      </c>
      <c r="G584" s="20" t="s">
        <v>538</v>
      </c>
      <c r="H584" s="20" t="s">
        <v>539</v>
      </c>
      <c r="I584" s="20" t="s">
        <v>540</v>
      </c>
      <c r="J584" s="58" t="s">
        <v>998</v>
      </c>
      <c r="K584" s="58" t="s">
        <v>549</v>
      </c>
    </row>
    <row r="585" spans="1:11" ht="24">
      <c r="A585" s="8" t="s">
        <v>361</v>
      </c>
      <c r="D585" s="16" t="s">
        <v>361</v>
      </c>
      <c r="E585" s="11" t="s">
        <v>902</v>
      </c>
      <c r="F585" s="20" t="s">
        <v>537</v>
      </c>
      <c r="G585" s="20" t="s">
        <v>538</v>
      </c>
      <c r="H585" s="20" t="s">
        <v>539</v>
      </c>
      <c r="I585" s="20" t="s">
        <v>540</v>
      </c>
      <c r="J585" s="58" t="s">
        <v>998</v>
      </c>
      <c r="K585" s="58" t="s">
        <v>554</v>
      </c>
    </row>
    <row r="586" spans="1:11">
      <c r="A586" s="8" t="s">
        <v>362</v>
      </c>
      <c r="D586" s="16" t="s">
        <v>362</v>
      </c>
      <c r="E586" s="11" t="s">
        <v>903</v>
      </c>
      <c r="F586" s="20" t="s">
        <v>537</v>
      </c>
      <c r="G586" s="20" t="s">
        <v>538</v>
      </c>
      <c r="H586" s="20" t="s">
        <v>539</v>
      </c>
      <c r="I586" s="20" t="s">
        <v>540</v>
      </c>
      <c r="J586" s="58" t="s">
        <v>998</v>
      </c>
      <c r="K586" s="58" t="s">
        <v>541</v>
      </c>
    </row>
    <row r="587" spans="1:11" ht="24">
      <c r="A587" s="8" t="s">
        <v>371</v>
      </c>
      <c r="D587" s="16" t="s">
        <v>371</v>
      </c>
      <c r="E587" s="11" t="s">
        <v>904</v>
      </c>
      <c r="F587" s="20" t="s">
        <v>537</v>
      </c>
      <c r="G587" s="20" t="s">
        <v>538</v>
      </c>
      <c r="H587" s="20" t="s">
        <v>539</v>
      </c>
      <c r="I587" s="20" t="s">
        <v>540</v>
      </c>
      <c r="J587" s="58" t="s">
        <v>998</v>
      </c>
      <c r="K587" s="58" t="s">
        <v>549</v>
      </c>
    </row>
    <row r="588" spans="1:11">
      <c r="A588" s="8" t="s">
        <v>363</v>
      </c>
      <c r="D588" s="16" t="s">
        <v>363</v>
      </c>
      <c r="E588" s="11" t="s">
        <v>905</v>
      </c>
      <c r="F588" s="20" t="s">
        <v>537</v>
      </c>
      <c r="G588" s="20" t="s">
        <v>538</v>
      </c>
      <c r="H588" s="20" t="s">
        <v>539</v>
      </c>
      <c r="I588" s="20" t="s">
        <v>540</v>
      </c>
      <c r="J588" s="58" t="s">
        <v>998</v>
      </c>
      <c r="K588" s="58" t="s">
        <v>549</v>
      </c>
    </row>
    <row r="589" spans="1:11">
      <c r="A589" s="8" t="s">
        <v>370</v>
      </c>
      <c r="D589" s="16" t="s">
        <v>360</v>
      </c>
      <c r="E589" s="11" t="s">
        <v>901</v>
      </c>
      <c r="F589" s="20" t="s">
        <v>537</v>
      </c>
      <c r="G589" s="20" t="s">
        <v>538</v>
      </c>
      <c r="H589" s="20" t="s">
        <v>539</v>
      </c>
      <c r="I589" s="20" t="s">
        <v>540</v>
      </c>
      <c r="J589" s="58" t="s">
        <v>998</v>
      </c>
      <c r="K589" s="58" t="s">
        <v>541</v>
      </c>
    </row>
    <row r="590" spans="1:11" ht="24">
      <c r="A590" s="8" t="s">
        <v>403</v>
      </c>
      <c r="D590" s="16" t="s">
        <v>893</v>
      </c>
      <c r="E590" s="11" t="s">
        <v>908</v>
      </c>
      <c r="F590" s="20" t="s">
        <v>537</v>
      </c>
      <c r="G590" s="20" t="s">
        <v>538</v>
      </c>
      <c r="H590" s="20" t="s">
        <v>539</v>
      </c>
      <c r="I590" s="20" t="s">
        <v>540</v>
      </c>
      <c r="J590" s="58" t="s">
        <v>998</v>
      </c>
      <c r="K590" s="58" t="s">
        <v>541</v>
      </c>
    </row>
    <row r="591" spans="1:11" ht="24">
      <c r="A591" s="8" t="s">
        <v>367</v>
      </c>
      <c r="D591" s="16" t="s">
        <v>894</v>
      </c>
      <c r="E591" s="11" t="s">
        <v>909</v>
      </c>
      <c r="F591" s="20" t="s">
        <v>537</v>
      </c>
      <c r="G591" s="20" t="s">
        <v>538</v>
      </c>
      <c r="H591" s="20" t="s">
        <v>539</v>
      </c>
      <c r="I591" s="20" t="s">
        <v>540</v>
      </c>
      <c r="J591" s="58" t="s">
        <v>998</v>
      </c>
      <c r="K591" s="58" t="s">
        <v>762</v>
      </c>
    </row>
    <row r="592" spans="1:11">
      <c r="A592" s="8" t="s">
        <v>368</v>
      </c>
      <c r="D592" s="16" t="s">
        <v>360</v>
      </c>
      <c r="E592" s="11" t="s">
        <v>901</v>
      </c>
      <c r="F592" s="20" t="s">
        <v>537</v>
      </c>
      <c r="G592" s="20" t="s">
        <v>538</v>
      </c>
      <c r="H592" s="20" t="s">
        <v>539</v>
      </c>
      <c r="I592" s="20" t="s">
        <v>540</v>
      </c>
      <c r="J592" s="58" t="s">
        <v>998</v>
      </c>
      <c r="K592" s="58" t="s">
        <v>549</v>
      </c>
    </row>
    <row r="593" spans="1:11" ht="24">
      <c r="A593" s="8" t="s">
        <v>365</v>
      </c>
      <c r="D593" s="16" t="s">
        <v>371</v>
      </c>
      <c r="E593" s="11" t="s">
        <v>904</v>
      </c>
      <c r="F593" s="20" t="s">
        <v>550</v>
      </c>
      <c r="G593" s="20" t="s">
        <v>538</v>
      </c>
      <c r="H593" s="20" t="s">
        <v>539</v>
      </c>
      <c r="I593" s="20" t="s">
        <v>540</v>
      </c>
      <c r="J593" s="58" t="s">
        <v>998</v>
      </c>
      <c r="K593" s="58" t="s">
        <v>554</v>
      </c>
    </row>
    <row r="594" spans="1:11">
      <c r="A594" s="8" t="s">
        <v>364</v>
      </c>
      <c r="D594" s="16" t="s">
        <v>362</v>
      </c>
      <c r="E594" s="11" t="s">
        <v>903</v>
      </c>
      <c r="F594" s="20" t="s">
        <v>537</v>
      </c>
      <c r="G594" s="20" t="s">
        <v>538</v>
      </c>
      <c r="H594" s="20" t="s">
        <v>539</v>
      </c>
      <c r="I594" s="20" t="s">
        <v>540</v>
      </c>
      <c r="J594" s="58" t="s">
        <v>998</v>
      </c>
      <c r="K594" s="58" t="s">
        <v>549</v>
      </c>
    </row>
    <row r="595" spans="1:11" ht="24">
      <c r="A595" s="8" t="s">
        <v>372</v>
      </c>
      <c r="D595" s="16" t="s">
        <v>893</v>
      </c>
      <c r="E595" s="11" t="s">
        <v>908</v>
      </c>
      <c r="F595" s="20" t="s">
        <v>537</v>
      </c>
      <c r="G595" s="20" t="s">
        <v>538</v>
      </c>
      <c r="H595" s="20" t="s">
        <v>539</v>
      </c>
      <c r="I595" s="20" t="s">
        <v>540</v>
      </c>
      <c r="J595" s="58" t="s">
        <v>998</v>
      </c>
      <c r="K595" s="58" t="s">
        <v>541</v>
      </c>
    </row>
    <row r="596" spans="1:11">
      <c r="A596" s="8" t="s">
        <v>366</v>
      </c>
      <c r="D596" s="16" t="s">
        <v>360</v>
      </c>
      <c r="E596" s="11" t="s">
        <v>901</v>
      </c>
      <c r="F596" s="20" t="s">
        <v>537</v>
      </c>
      <c r="G596" s="20" t="s">
        <v>538</v>
      </c>
      <c r="H596" s="20" t="s">
        <v>539</v>
      </c>
      <c r="I596" s="20" t="s">
        <v>540</v>
      </c>
      <c r="J596" s="58" t="s">
        <v>998</v>
      </c>
      <c r="K596" s="58" t="s">
        <v>549</v>
      </c>
    </row>
    <row r="597" spans="1:11" ht="24">
      <c r="A597" s="8" t="s">
        <v>373</v>
      </c>
      <c r="D597" s="16" t="s">
        <v>895</v>
      </c>
      <c r="E597" s="11" t="s">
        <v>910</v>
      </c>
      <c r="F597" s="20" t="s">
        <v>550</v>
      </c>
      <c r="G597" s="20" t="s">
        <v>538</v>
      </c>
      <c r="H597" s="20" t="s">
        <v>539</v>
      </c>
      <c r="I597" s="20" t="s">
        <v>540</v>
      </c>
      <c r="J597" s="58" t="s">
        <v>998</v>
      </c>
      <c r="K597" s="58" t="s">
        <v>554</v>
      </c>
    </row>
    <row r="598" spans="1:11">
      <c r="A598" s="8"/>
      <c r="D598" s="16"/>
    </row>
    <row r="599" spans="1:11">
      <c r="A599" s="46" t="s">
        <v>209</v>
      </c>
      <c r="D599" s="16"/>
    </row>
    <row r="600" spans="1:11">
      <c r="A600" s="8" t="s">
        <v>369</v>
      </c>
      <c r="D600" s="16" t="s">
        <v>360</v>
      </c>
      <c r="E600" s="11" t="s">
        <v>901</v>
      </c>
      <c r="F600" s="20" t="s">
        <v>550</v>
      </c>
      <c r="G600" s="20" t="s">
        <v>538</v>
      </c>
      <c r="H600" s="20" t="s">
        <v>539</v>
      </c>
      <c r="I600" s="20" t="s">
        <v>540</v>
      </c>
      <c r="J600" s="58" t="s">
        <v>998</v>
      </c>
      <c r="K600" s="58" t="s">
        <v>541</v>
      </c>
    </row>
    <row r="601" spans="1:11" ht="36">
      <c r="A601" s="8" t="s">
        <v>375</v>
      </c>
      <c r="D601" s="16" t="s">
        <v>896</v>
      </c>
      <c r="E601" s="11" t="s">
        <v>911</v>
      </c>
      <c r="F601" s="20" t="s">
        <v>537</v>
      </c>
      <c r="G601" s="20" t="s">
        <v>538</v>
      </c>
      <c r="H601" s="20" t="s">
        <v>553</v>
      </c>
      <c r="I601" s="20" t="s">
        <v>540</v>
      </c>
      <c r="J601" s="58" t="s">
        <v>998</v>
      </c>
      <c r="K601" s="58" t="s">
        <v>554</v>
      </c>
    </row>
    <row r="602" spans="1:11">
      <c r="A602" s="8" t="s">
        <v>374</v>
      </c>
      <c r="D602" s="16" t="s">
        <v>360</v>
      </c>
      <c r="E602" s="11" t="s">
        <v>901</v>
      </c>
      <c r="F602" s="20" t="s">
        <v>537</v>
      </c>
      <c r="G602" s="20" t="s">
        <v>538</v>
      </c>
      <c r="H602" s="20" t="s">
        <v>553</v>
      </c>
      <c r="I602" s="20" t="s">
        <v>540</v>
      </c>
      <c r="J602" s="58" t="s">
        <v>998</v>
      </c>
      <c r="K602" s="58" t="s">
        <v>554</v>
      </c>
    </row>
    <row r="603" spans="1:11" ht="24">
      <c r="A603" s="8" t="s">
        <v>376</v>
      </c>
      <c r="D603" s="16" t="s">
        <v>893</v>
      </c>
      <c r="E603" s="11" t="s">
        <v>908</v>
      </c>
      <c r="F603" s="20" t="s">
        <v>537</v>
      </c>
      <c r="G603" s="20" t="s">
        <v>538</v>
      </c>
      <c r="H603" s="20" t="s">
        <v>553</v>
      </c>
      <c r="I603" s="20" t="s">
        <v>540</v>
      </c>
      <c r="J603" s="58" t="s">
        <v>998</v>
      </c>
      <c r="K603" s="58" t="s">
        <v>554</v>
      </c>
    </row>
    <row r="604" spans="1:11" ht="24">
      <c r="A604" s="8" t="s">
        <v>383</v>
      </c>
      <c r="D604" s="16" t="s">
        <v>897</v>
      </c>
      <c r="E604" s="11" t="s">
        <v>912</v>
      </c>
      <c r="F604" s="20" t="s">
        <v>550</v>
      </c>
      <c r="G604" s="20" t="s">
        <v>538</v>
      </c>
      <c r="H604" s="20" t="s">
        <v>539</v>
      </c>
      <c r="I604" s="20" t="s">
        <v>540</v>
      </c>
      <c r="J604" s="58" t="s">
        <v>998</v>
      </c>
      <c r="K604" s="58" t="s">
        <v>554</v>
      </c>
    </row>
    <row r="605" spans="1:11" ht="24">
      <c r="A605" s="8" t="s">
        <v>378</v>
      </c>
      <c r="D605" s="16" t="s">
        <v>371</v>
      </c>
      <c r="E605" s="11" t="s">
        <v>904</v>
      </c>
      <c r="F605" s="20" t="s">
        <v>550</v>
      </c>
      <c r="G605" s="20" t="s">
        <v>538</v>
      </c>
      <c r="H605" s="20" t="s">
        <v>539</v>
      </c>
      <c r="I605" s="20" t="s">
        <v>540</v>
      </c>
      <c r="J605" s="58" t="s">
        <v>998</v>
      </c>
      <c r="K605" s="58" t="s">
        <v>554</v>
      </c>
    </row>
    <row r="606" spans="1:11">
      <c r="A606" s="8" t="s">
        <v>380</v>
      </c>
      <c r="D606" s="16" t="s">
        <v>360</v>
      </c>
      <c r="E606" s="11" t="s">
        <v>901</v>
      </c>
      <c r="F606" s="20" t="s">
        <v>555</v>
      </c>
      <c r="G606" s="20" t="s">
        <v>556</v>
      </c>
      <c r="H606" s="20" t="s">
        <v>556</v>
      </c>
      <c r="I606" s="20" t="s">
        <v>540</v>
      </c>
      <c r="J606" s="58" t="s">
        <v>998</v>
      </c>
      <c r="K606" s="58" t="s">
        <v>552</v>
      </c>
    </row>
    <row r="607" spans="1:11" ht="72">
      <c r="A607" s="8" t="s">
        <v>381</v>
      </c>
      <c r="D607" s="16" t="s">
        <v>892</v>
      </c>
      <c r="E607" s="11" t="s">
        <v>913</v>
      </c>
      <c r="F607" s="20" t="s">
        <v>537</v>
      </c>
      <c r="G607" s="20" t="s">
        <v>538</v>
      </c>
      <c r="H607" s="20" t="s">
        <v>553</v>
      </c>
      <c r="I607" s="20" t="s">
        <v>540</v>
      </c>
      <c r="J607" s="58" t="s">
        <v>998</v>
      </c>
      <c r="K607" s="58" t="s">
        <v>554</v>
      </c>
    </row>
    <row r="608" spans="1:11" ht="36">
      <c r="A608" s="8" t="s">
        <v>382</v>
      </c>
      <c r="D608" s="16" t="s">
        <v>898</v>
      </c>
      <c r="E608" s="11" t="s">
        <v>915</v>
      </c>
      <c r="F608" s="20" t="s">
        <v>550</v>
      </c>
      <c r="G608" s="20" t="s">
        <v>538</v>
      </c>
      <c r="H608" s="20" t="s">
        <v>539</v>
      </c>
      <c r="I608" s="20" t="s">
        <v>540</v>
      </c>
      <c r="J608" s="58" t="s">
        <v>999</v>
      </c>
      <c r="K608" s="58" t="s">
        <v>545</v>
      </c>
    </row>
    <row r="609" spans="1:11">
      <c r="A609" s="8" t="s">
        <v>377</v>
      </c>
      <c r="D609" s="16" t="s">
        <v>360</v>
      </c>
      <c r="E609" s="11" t="s">
        <v>901</v>
      </c>
      <c r="F609" s="20" t="s">
        <v>550</v>
      </c>
      <c r="G609" s="20" t="s">
        <v>538</v>
      </c>
      <c r="H609" s="20" t="s">
        <v>539</v>
      </c>
      <c r="I609" s="20" t="s">
        <v>540</v>
      </c>
      <c r="J609" s="58" t="s">
        <v>999</v>
      </c>
      <c r="K609" s="58" t="s">
        <v>554</v>
      </c>
    </row>
    <row r="610" spans="1:11" ht="24">
      <c r="A610" s="8" t="s">
        <v>385</v>
      </c>
      <c r="D610" s="16" t="s">
        <v>893</v>
      </c>
      <c r="E610" s="11" t="s">
        <v>908</v>
      </c>
      <c r="F610" s="20" t="s">
        <v>537</v>
      </c>
      <c r="G610" s="20" t="s">
        <v>538</v>
      </c>
      <c r="H610" s="20" t="s">
        <v>553</v>
      </c>
      <c r="I610" s="20" t="s">
        <v>540</v>
      </c>
      <c r="J610" s="58" t="s">
        <v>999</v>
      </c>
      <c r="K610" s="58" t="s">
        <v>554</v>
      </c>
    </row>
    <row r="611" spans="1:11">
      <c r="A611" s="8" t="s">
        <v>384</v>
      </c>
      <c r="D611" s="16" t="s">
        <v>360</v>
      </c>
      <c r="E611" s="11" t="s">
        <v>901</v>
      </c>
      <c r="F611" s="20" t="s">
        <v>555</v>
      </c>
      <c r="G611" s="20" t="s">
        <v>556</v>
      </c>
      <c r="H611" s="20" t="s">
        <v>556</v>
      </c>
      <c r="I611" s="20" t="s">
        <v>540</v>
      </c>
      <c r="J611" s="58" t="s">
        <v>999</v>
      </c>
      <c r="K611" s="58" t="s">
        <v>554</v>
      </c>
    </row>
    <row r="612" spans="1:11">
      <c r="A612" s="8" t="s">
        <v>390</v>
      </c>
      <c r="D612" s="16" t="s">
        <v>360</v>
      </c>
      <c r="E612" s="11" t="s">
        <v>901</v>
      </c>
      <c r="F612" s="20" t="s">
        <v>537</v>
      </c>
      <c r="G612" s="20" t="s">
        <v>538</v>
      </c>
      <c r="H612" s="20" t="s">
        <v>539</v>
      </c>
      <c r="I612" s="20" t="s">
        <v>540</v>
      </c>
      <c r="J612" s="58" t="s">
        <v>999</v>
      </c>
      <c r="K612" s="58" t="s">
        <v>554</v>
      </c>
    </row>
    <row r="613" spans="1:11">
      <c r="A613" s="8" t="s">
        <v>388</v>
      </c>
      <c r="D613" s="16" t="s">
        <v>360</v>
      </c>
      <c r="E613" s="11" t="s">
        <v>901</v>
      </c>
      <c r="F613" s="20" t="s">
        <v>550</v>
      </c>
      <c r="G613" s="20" t="s">
        <v>538</v>
      </c>
      <c r="H613" s="20" t="s">
        <v>539</v>
      </c>
      <c r="I613" s="20" t="s">
        <v>540</v>
      </c>
      <c r="J613" s="58" t="s">
        <v>999</v>
      </c>
      <c r="K613" s="58" t="s">
        <v>545</v>
      </c>
    </row>
    <row r="614" spans="1:11" ht="24">
      <c r="A614" s="8" t="s">
        <v>386</v>
      </c>
      <c r="D614" s="16" t="s">
        <v>897</v>
      </c>
      <c r="E614" s="11" t="s">
        <v>912</v>
      </c>
      <c r="F614" s="20" t="s">
        <v>550</v>
      </c>
      <c r="G614" s="20" t="s">
        <v>538</v>
      </c>
      <c r="H614" s="20" t="s">
        <v>539</v>
      </c>
      <c r="I614" s="20" t="s">
        <v>540</v>
      </c>
      <c r="J614" s="58" t="s">
        <v>999</v>
      </c>
      <c r="K614" s="58" t="s">
        <v>558</v>
      </c>
    </row>
    <row r="615" spans="1:11">
      <c r="A615" s="8"/>
      <c r="D615" s="16"/>
    </row>
    <row r="616" spans="1:11">
      <c r="A616" s="46" t="s">
        <v>213</v>
      </c>
      <c r="D616" s="16"/>
    </row>
    <row r="617" spans="1:11">
      <c r="A617" s="8" t="s">
        <v>394</v>
      </c>
      <c r="D617" s="16" t="s">
        <v>360</v>
      </c>
      <c r="E617" s="11" t="s">
        <v>901</v>
      </c>
      <c r="F617" s="20" t="s">
        <v>557</v>
      </c>
      <c r="G617" s="20" t="s">
        <v>538</v>
      </c>
      <c r="H617" s="20" t="s">
        <v>547</v>
      </c>
      <c r="I617" s="20" t="s">
        <v>540</v>
      </c>
      <c r="J617" s="59" t="s">
        <v>999</v>
      </c>
      <c r="K617" s="59" t="s">
        <v>545</v>
      </c>
    </row>
    <row r="618" spans="1:11">
      <c r="A618" s="8" t="s">
        <v>392</v>
      </c>
      <c r="D618" s="16" t="s">
        <v>360</v>
      </c>
      <c r="E618" s="11" t="s">
        <v>901</v>
      </c>
      <c r="F618" s="20" t="s">
        <v>555</v>
      </c>
      <c r="G618" s="20" t="s">
        <v>556</v>
      </c>
      <c r="H618" s="20" t="s">
        <v>556</v>
      </c>
      <c r="I618" s="20" t="s">
        <v>540</v>
      </c>
      <c r="J618" s="58" t="s">
        <v>999</v>
      </c>
      <c r="K618" s="58" t="s">
        <v>558</v>
      </c>
    </row>
    <row r="619" spans="1:11">
      <c r="A619" s="8"/>
      <c r="D619" s="16"/>
    </row>
    <row r="620" spans="1:11">
      <c r="A620" s="47" t="s">
        <v>192</v>
      </c>
      <c r="B620" s="6"/>
      <c r="C620" s="6"/>
      <c r="D620" s="66"/>
      <c r="E620" s="62"/>
      <c r="F620" s="62"/>
      <c r="G620" s="62"/>
      <c r="H620" s="62"/>
      <c r="I620" s="62"/>
      <c r="J620" s="62"/>
      <c r="K620" s="62"/>
    </row>
    <row r="621" spans="1:11">
      <c r="A621" s="46" t="s">
        <v>182</v>
      </c>
      <c r="D621" s="16"/>
    </row>
    <row r="622" spans="1:11" ht="24">
      <c r="A622" s="8" t="s">
        <v>478</v>
      </c>
      <c r="D622" s="16" t="s">
        <v>370</v>
      </c>
      <c r="E622" s="11" t="s">
        <v>906</v>
      </c>
      <c r="F622" s="20" t="s">
        <v>537</v>
      </c>
      <c r="G622" s="20" t="s">
        <v>538</v>
      </c>
      <c r="H622" s="20" t="s">
        <v>539</v>
      </c>
      <c r="I622" s="20" t="s">
        <v>540</v>
      </c>
      <c r="J622" s="58" t="s">
        <v>998</v>
      </c>
      <c r="K622" s="58" t="s">
        <v>549</v>
      </c>
    </row>
    <row r="623" spans="1:11" ht="24">
      <c r="A623" s="8" t="s">
        <v>479</v>
      </c>
      <c r="D623" s="16" t="s">
        <v>370</v>
      </c>
      <c r="E623" s="11" t="s">
        <v>906</v>
      </c>
      <c r="F623" s="20" t="s">
        <v>537</v>
      </c>
      <c r="G623" s="20" t="s">
        <v>538</v>
      </c>
      <c r="H623" s="20" t="s">
        <v>539</v>
      </c>
      <c r="I623" s="20" t="s">
        <v>551</v>
      </c>
      <c r="J623" s="58" t="s">
        <v>998</v>
      </c>
      <c r="K623" s="58" t="s">
        <v>549</v>
      </c>
    </row>
    <row r="624" spans="1:11" ht="24">
      <c r="A624" s="8" t="s">
        <v>480</v>
      </c>
      <c r="D624" s="16" t="s">
        <v>370</v>
      </c>
      <c r="E624" s="11" t="s">
        <v>906</v>
      </c>
      <c r="F624" s="20" t="s">
        <v>537</v>
      </c>
      <c r="G624" s="20" t="s">
        <v>538</v>
      </c>
      <c r="H624" s="20" t="s">
        <v>539</v>
      </c>
      <c r="I624" s="20" t="s">
        <v>540</v>
      </c>
      <c r="J624" s="58" t="s">
        <v>998</v>
      </c>
      <c r="K624" s="58" t="s">
        <v>549</v>
      </c>
    </row>
    <row r="625" spans="1:11" ht="24">
      <c r="A625" s="8" t="s">
        <v>481</v>
      </c>
      <c r="D625" s="16" t="s">
        <v>370</v>
      </c>
      <c r="E625" s="11" t="s">
        <v>906</v>
      </c>
      <c r="F625" s="20" t="s">
        <v>537</v>
      </c>
      <c r="G625" s="20" t="s">
        <v>538</v>
      </c>
      <c r="H625" s="20" t="s">
        <v>539</v>
      </c>
      <c r="I625" s="20" t="s">
        <v>540</v>
      </c>
      <c r="J625" s="58" t="s">
        <v>998</v>
      </c>
      <c r="K625" s="58" t="s">
        <v>549</v>
      </c>
    </row>
    <row r="626" spans="1:11" ht="24">
      <c r="A626" s="8" t="s">
        <v>482</v>
      </c>
      <c r="D626" s="16" t="s">
        <v>370</v>
      </c>
      <c r="E626" s="11" t="s">
        <v>906</v>
      </c>
      <c r="F626" s="20" t="s">
        <v>537</v>
      </c>
      <c r="G626" s="20" t="s">
        <v>538</v>
      </c>
      <c r="H626" s="20" t="s">
        <v>539</v>
      </c>
      <c r="I626" s="20" t="s">
        <v>540</v>
      </c>
      <c r="J626" s="58" t="s">
        <v>998</v>
      </c>
      <c r="K626" s="58" t="s">
        <v>549</v>
      </c>
    </row>
    <row r="627" spans="1:11" ht="24">
      <c r="A627" s="8" t="s">
        <v>483</v>
      </c>
      <c r="D627" s="16" t="s">
        <v>370</v>
      </c>
      <c r="E627" s="11" t="s">
        <v>906</v>
      </c>
      <c r="F627" s="20" t="s">
        <v>537</v>
      </c>
      <c r="G627" s="20" t="s">
        <v>538</v>
      </c>
      <c r="H627" s="20" t="s">
        <v>539</v>
      </c>
      <c r="I627" s="20" t="s">
        <v>540</v>
      </c>
      <c r="J627" s="58" t="s">
        <v>998</v>
      </c>
      <c r="K627" s="58" t="s">
        <v>549</v>
      </c>
    </row>
    <row r="628" spans="1:11">
      <c r="A628" s="8"/>
      <c r="D628" s="16"/>
    </row>
    <row r="629" spans="1:11">
      <c r="A629" s="47" t="s">
        <v>347</v>
      </c>
      <c r="B629" s="6"/>
      <c r="C629" s="6"/>
      <c r="D629" s="66"/>
      <c r="E629" s="62"/>
      <c r="F629" s="62"/>
      <c r="G629" s="62"/>
      <c r="H629" s="62"/>
      <c r="I629" s="62"/>
      <c r="J629" s="62"/>
      <c r="K629" s="62"/>
    </row>
    <row r="630" spans="1:11">
      <c r="A630" s="46" t="s">
        <v>182</v>
      </c>
      <c r="D630" s="16"/>
    </row>
    <row r="631" spans="1:11" ht="24">
      <c r="A631" s="8" t="s">
        <v>484</v>
      </c>
      <c r="D631" s="16" t="s">
        <v>403</v>
      </c>
      <c r="E631" s="11" t="s">
        <v>907</v>
      </c>
      <c r="F631" s="20" t="s">
        <v>537</v>
      </c>
      <c r="G631" s="20" t="s">
        <v>538</v>
      </c>
      <c r="H631" s="20" t="s">
        <v>539</v>
      </c>
      <c r="I631" s="20" t="s">
        <v>540</v>
      </c>
      <c r="J631" s="58" t="s">
        <v>998</v>
      </c>
      <c r="K631" s="58" t="s">
        <v>549</v>
      </c>
    </row>
    <row r="632" spans="1:11" ht="24">
      <c r="A632" s="8" t="s">
        <v>485</v>
      </c>
      <c r="D632" s="16" t="s">
        <v>403</v>
      </c>
      <c r="E632" s="11" t="s">
        <v>907</v>
      </c>
      <c r="F632" s="20" t="s">
        <v>537</v>
      </c>
      <c r="G632" s="20" t="s">
        <v>538</v>
      </c>
      <c r="H632" s="20" t="s">
        <v>539</v>
      </c>
      <c r="I632" s="20" t="s">
        <v>540</v>
      </c>
      <c r="J632" s="58" t="s">
        <v>998</v>
      </c>
      <c r="K632" s="58" t="s">
        <v>549</v>
      </c>
    </row>
    <row r="633" spans="1:11">
      <c r="A633" s="8"/>
      <c r="D633" s="16"/>
      <c r="F633" s="13"/>
      <c r="G633" s="13"/>
      <c r="H633" s="13"/>
      <c r="I633" s="13"/>
      <c r="J633" s="13"/>
      <c r="K633" s="13"/>
    </row>
    <row r="634" spans="1:11">
      <c r="A634" s="46" t="s">
        <v>209</v>
      </c>
      <c r="D634" s="16"/>
      <c r="F634" s="13"/>
      <c r="G634" s="13"/>
      <c r="H634" s="13"/>
      <c r="I634" s="13"/>
      <c r="J634" s="13"/>
      <c r="K634" s="13"/>
    </row>
    <row r="635" spans="1:11" ht="24">
      <c r="A635" s="8" t="s">
        <v>486</v>
      </c>
      <c r="D635" s="16" t="s">
        <v>403</v>
      </c>
      <c r="E635" s="11" t="s">
        <v>907</v>
      </c>
      <c r="F635" s="20" t="s">
        <v>537</v>
      </c>
      <c r="G635" s="20" t="s">
        <v>538</v>
      </c>
      <c r="H635" s="20" t="s">
        <v>539</v>
      </c>
      <c r="I635" s="20" t="s">
        <v>540</v>
      </c>
      <c r="J635" s="58" t="s">
        <v>998</v>
      </c>
      <c r="K635" s="58" t="s">
        <v>549</v>
      </c>
    </row>
    <row r="636" spans="1:11" ht="24">
      <c r="A636" s="8" t="s">
        <v>487</v>
      </c>
      <c r="D636" s="16" t="s">
        <v>403</v>
      </c>
      <c r="E636" s="11" t="s">
        <v>907</v>
      </c>
      <c r="F636" s="20" t="s">
        <v>537</v>
      </c>
      <c r="G636" s="20" t="s">
        <v>538</v>
      </c>
      <c r="H636" s="20" t="s">
        <v>539</v>
      </c>
      <c r="I636" s="20" t="s">
        <v>540</v>
      </c>
      <c r="J636" s="58" t="s">
        <v>998</v>
      </c>
      <c r="K636" s="58" t="s">
        <v>549</v>
      </c>
    </row>
    <row r="637" spans="1:11" ht="48">
      <c r="A637" s="8" t="s">
        <v>488</v>
      </c>
      <c r="D637" s="16" t="s">
        <v>899</v>
      </c>
      <c r="E637" s="11" t="s">
        <v>914</v>
      </c>
      <c r="F637" s="20" t="s">
        <v>537</v>
      </c>
      <c r="G637" s="20" t="s">
        <v>538</v>
      </c>
      <c r="H637" s="20" t="s">
        <v>539</v>
      </c>
      <c r="I637" s="20" t="s">
        <v>540</v>
      </c>
      <c r="J637" s="58" t="s">
        <v>998</v>
      </c>
      <c r="K637" s="58" t="s">
        <v>549</v>
      </c>
    </row>
    <row r="638" spans="1:11">
      <c r="A638" s="8"/>
      <c r="D638" s="16"/>
    </row>
    <row r="639" spans="1:11">
      <c r="A639" s="47" t="s">
        <v>29</v>
      </c>
      <c r="B639" s="77"/>
      <c r="C639" s="6"/>
      <c r="D639" s="66"/>
      <c r="E639" s="62"/>
      <c r="F639" s="62"/>
      <c r="G639" s="62"/>
      <c r="H639" s="62"/>
      <c r="I639" s="62"/>
      <c r="J639" s="62"/>
      <c r="K639" s="62"/>
    </row>
    <row r="640" spans="1:11" s="5" customFormat="1" ht="36">
      <c r="A640" s="60" t="s">
        <v>524</v>
      </c>
      <c r="B640" s="7"/>
      <c r="D640" s="8"/>
      <c r="E640" s="13"/>
      <c r="F640" s="20"/>
      <c r="G640" s="20"/>
      <c r="H640" s="20"/>
      <c r="I640" s="20"/>
      <c r="J640" s="20"/>
      <c r="K640" s="20"/>
    </row>
    <row r="641" spans="1:11" ht="36">
      <c r="A641" s="46" t="s">
        <v>415</v>
      </c>
      <c r="B641" s="5" t="s">
        <v>525</v>
      </c>
      <c r="D641" s="12" t="s">
        <v>917</v>
      </c>
      <c r="E641" s="11" t="s">
        <v>923</v>
      </c>
      <c r="F641" s="11" t="s">
        <v>537</v>
      </c>
      <c r="G641" s="11" t="s">
        <v>562</v>
      </c>
      <c r="H641" s="11" t="s">
        <v>539</v>
      </c>
      <c r="I641" s="11" t="s">
        <v>540</v>
      </c>
      <c r="J641" s="11" t="s">
        <v>999</v>
      </c>
      <c r="K641" s="11" t="s">
        <v>554</v>
      </c>
    </row>
    <row r="642" spans="1:11">
      <c r="A642" s="46"/>
    </row>
    <row r="643" spans="1:11" ht="48">
      <c r="A643" s="50" t="s">
        <v>527</v>
      </c>
      <c r="B643" s="50"/>
    </row>
    <row r="644" spans="1:11">
      <c r="A644" s="46" t="s">
        <v>182</v>
      </c>
    </row>
    <row r="645" spans="1:11" s="5" customFormat="1" ht="24">
      <c r="A645" s="8" t="s">
        <v>396</v>
      </c>
      <c r="D645" s="8" t="s">
        <v>396</v>
      </c>
      <c r="E645" s="13" t="s">
        <v>920</v>
      </c>
      <c r="F645" s="13" t="s">
        <v>546</v>
      </c>
      <c r="G645" s="13" t="s">
        <v>538</v>
      </c>
      <c r="H645" s="13" t="s">
        <v>547</v>
      </c>
      <c r="I645" s="13" t="s">
        <v>548</v>
      </c>
      <c r="J645" s="13" t="s">
        <v>998</v>
      </c>
      <c r="K645" s="13" t="s">
        <v>541</v>
      </c>
    </row>
    <row r="646" spans="1:11" s="5" customFormat="1" ht="24">
      <c r="A646" s="8" t="s">
        <v>397</v>
      </c>
      <c r="D646" s="8" t="s">
        <v>397</v>
      </c>
      <c r="E646" s="13" t="s">
        <v>921</v>
      </c>
      <c r="F646" s="13" t="s">
        <v>537</v>
      </c>
      <c r="G646" s="13" t="s">
        <v>538</v>
      </c>
      <c r="H646" s="13" t="s">
        <v>539</v>
      </c>
      <c r="I646" s="13" t="s">
        <v>540</v>
      </c>
      <c r="J646" s="13" t="s">
        <v>998</v>
      </c>
      <c r="K646" s="13" t="s">
        <v>541</v>
      </c>
    </row>
    <row r="647" spans="1:11" s="5" customFormat="1">
      <c r="A647" s="8" t="s">
        <v>398</v>
      </c>
      <c r="D647" s="8" t="s">
        <v>398</v>
      </c>
      <c r="E647" s="13" t="s">
        <v>922</v>
      </c>
      <c r="F647" s="13" t="s">
        <v>537</v>
      </c>
      <c r="G647" s="13" t="s">
        <v>538</v>
      </c>
      <c r="H647" s="13" t="s">
        <v>539</v>
      </c>
      <c r="I647" s="13" t="s">
        <v>540</v>
      </c>
      <c r="J647" s="13" t="s">
        <v>998</v>
      </c>
      <c r="K647" s="13" t="s">
        <v>761</v>
      </c>
    </row>
    <row r="648" spans="1:11" s="5" customFormat="1" ht="36">
      <c r="A648" s="8" t="s">
        <v>399</v>
      </c>
      <c r="D648" s="8" t="s">
        <v>917</v>
      </c>
      <c r="E648" s="13" t="s">
        <v>923</v>
      </c>
      <c r="F648" s="13" t="s">
        <v>537</v>
      </c>
      <c r="G648" s="13" t="s">
        <v>538</v>
      </c>
      <c r="H648" s="13" t="s">
        <v>553</v>
      </c>
      <c r="I648" s="13" t="s">
        <v>540</v>
      </c>
      <c r="J648" s="13" t="s">
        <v>998</v>
      </c>
      <c r="K648" s="13" t="s">
        <v>554</v>
      </c>
    </row>
    <row r="649" spans="1:11" s="5" customFormat="1" ht="24">
      <c r="A649" s="8" t="s">
        <v>400</v>
      </c>
      <c r="D649" s="8" t="s">
        <v>397</v>
      </c>
      <c r="E649" s="13" t="s">
        <v>921</v>
      </c>
      <c r="F649" s="13" t="s">
        <v>546</v>
      </c>
      <c r="G649" s="13" t="s">
        <v>538</v>
      </c>
      <c r="H649" s="13" t="s">
        <v>547</v>
      </c>
      <c r="I649" s="13" t="s">
        <v>551</v>
      </c>
      <c r="J649" s="13" t="s">
        <v>998</v>
      </c>
      <c r="K649" s="13" t="s">
        <v>549</v>
      </c>
    </row>
    <row r="650" spans="1:11" s="5" customFormat="1" ht="36">
      <c r="A650" s="8" t="s">
        <v>401</v>
      </c>
      <c r="D650" s="8" t="s">
        <v>918</v>
      </c>
      <c r="E650" s="13" t="s">
        <v>924</v>
      </c>
      <c r="F650" s="13" t="s">
        <v>537</v>
      </c>
      <c r="G650" s="13" t="s">
        <v>538</v>
      </c>
      <c r="H650" s="13" t="s">
        <v>553</v>
      </c>
      <c r="I650" s="13" t="s">
        <v>540</v>
      </c>
      <c r="J650" s="13" t="s">
        <v>998</v>
      </c>
      <c r="K650" s="13" t="s">
        <v>554</v>
      </c>
    </row>
    <row r="651" spans="1:11">
      <c r="A651" s="8"/>
    </row>
    <row r="652" spans="1:11">
      <c r="A652" s="46" t="s">
        <v>209</v>
      </c>
    </row>
    <row r="653" spans="1:11" s="5" customFormat="1" ht="36">
      <c r="A653" s="8" t="s">
        <v>407</v>
      </c>
      <c r="D653" s="8" t="s">
        <v>917</v>
      </c>
      <c r="E653" s="13" t="s">
        <v>923</v>
      </c>
      <c r="F653" s="13" t="s">
        <v>555</v>
      </c>
      <c r="G653" s="13" t="s">
        <v>556</v>
      </c>
      <c r="H653" s="13" t="s">
        <v>556</v>
      </c>
      <c r="I653" s="13" t="s">
        <v>540</v>
      </c>
      <c r="J653" s="13" t="s">
        <v>999</v>
      </c>
      <c r="K653" s="13" t="s">
        <v>554</v>
      </c>
    </row>
    <row r="654" spans="1:11" s="5" customFormat="1" ht="24">
      <c r="A654" s="8" t="s">
        <v>406</v>
      </c>
      <c r="D654" s="8" t="s">
        <v>396</v>
      </c>
      <c r="E654" s="13" t="s">
        <v>920</v>
      </c>
      <c r="F654" s="13" t="s">
        <v>546</v>
      </c>
      <c r="G654" s="13" t="s">
        <v>538</v>
      </c>
      <c r="H654" s="13" t="s">
        <v>547</v>
      </c>
      <c r="I654" s="13" t="s">
        <v>548</v>
      </c>
      <c r="J654" s="13" t="s">
        <v>998</v>
      </c>
      <c r="K654" s="13" t="s">
        <v>552</v>
      </c>
    </row>
    <row r="655" spans="1:11" s="5" customFormat="1" ht="36">
      <c r="A655" s="8" t="s">
        <v>410</v>
      </c>
      <c r="D655" s="8" t="s">
        <v>917</v>
      </c>
      <c r="E655" s="13" t="s">
        <v>923</v>
      </c>
      <c r="F655" s="13" t="s">
        <v>537</v>
      </c>
      <c r="G655" s="13" t="s">
        <v>538</v>
      </c>
      <c r="H655" s="13" t="s">
        <v>553</v>
      </c>
      <c r="I655" s="13" t="s">
        <v>540</v>
      </c>
      <c r="J655" s="13" t="s">
        <v>1000</v>
      </c>
      <c r="K655" s="13" t="s">
        <v>545</v>
      </c>
    </row>
    <row r="656" spans="1:11" s="5" customFormat="1" ht="36">
      <c r="A656" s="8" t="s">
        <v>409</v>
      </c>
      <c r="D656" s="8" t="s">
        <v>918</v>
      </c>
      <c r="E656" s="13" t="s">
        <v>924</v>
      </c>
      <c r="F656" s="13" t="s">
        <v>550</v>
      </c>
      <c r="G656" s="13" t="s">
        <v>538</v>
      </c>
      <c r="H656" s="13" t="s">
        <v>553</v>
      </c>
      <c r="I656" s="13" t="s">
        <v>540</v>
      </c>
      <c r="J656" s="13" t="s">
        <v>999</v>
      </c>
      <c r="K656" s="13" t="s">
        <v>545</v>
      </c>
    </row>
    <row r="657" spans="1:11" s="5" customFormat="1" ht="36">
      <c r="A657" s="8" t="s">
        <v>404</v>
      </c>
      <c r="D657" s="8" t="s">
        <v>917</v>
      </c>
      <c r="E657" s="13" t="s">
        <v>923</v>
      </c>
      <c r="F657" s="13" t="s">
        <v>537</v>
      </c>
      <c r="G657" s="13" t="s">
        <v>538</v>
      </c>
      <c r="H657" s="13" t="s">
        <v>553</v>
      </c>
      <c r="I657" s="13" t="s">
        <v>540</v>
      </c>
      <c r="J657" s="13" t="s">
        <v>1000</v>
      </c>
      <c r="K657" s="13" t="s">
        <v>545</v>
      </c>
    </row>
    <row r="658" spans="1:11" s="5" customFormat="1" ht="36">
      <c r="A658" s="8" t="s">
        <v>402</v>
      </c>
      <c r="D658" s="8" t="s">
        <v>917</v>
      </c>
      <c r="E658" s="13" t="s">
        <v>923</v>
      </c>
      <c r="F658" s="13" t="s">
        <v>550</v>
      </c>
      <c r="G658" s="13" t="s">
        <v>538</v>
      </c>
      <c r="H658" s="13" t="s">
        <v>553</v>
      </c>
      <c r="I658" s="13" t="s">
        <v>540</v>
      </c>
      <c r="J658" s="13" t="s">
        <v>999</v>
      </c>
      <c r="K658" s="13" t="s">
        <v>545</v>
      </c>
    </row>
    <row r="659" spans="1:11" s="5" customFormat="1" ht="36">
      <c r="A659" s="8" t="s">
        <v>405</v>
      </c>
      <c r="D659" s="8" t="s">
        <v>918</v>
      </c>
      <c r="E659" s="13" t="s">
        <v>924</v>
      </c>
      <c r="F659" s="13" t="s">
        <v>555</v>
      </c>
      <c r="G659" s="13" t="s">
        <v>556</v>
      </c>
      <c r="H659" s="13" t="s">
        <v>556</v>
      </c>
      <c r="I659" s="13" t="s">
        <v>540</v>
      </c>
      <c r="J659" s="13" t="s">
        <v>1000</v>
      </c>
      <c r="K659" s="13" t="s">
        <v>545</v>
      </c>
    </row>
    <row r="660" spans="1:11" s="5" customFormat="1" ht="36">
      <c r="A660" s="8" t="s">
        <v>408</v>
      </c>
      <c r="D660" s="8" t="s">
        <v>917</v>
      </c>
      <c r="E660" s="13" t="s">
        <v>923</v>
      </c>
      <c r="F660" s="13" t="s">
        <v>537</v>
      </c>
      <c r="G660" s="13" t="s">
        <v>538</v>
      </c>
      <c r="H660" s="13" t="s">
        <v>553</v>
      </c>
      <c r="I660" s="13" t="s">
        <v>563</v>
      </c>
      <c r="J660" s="13" t="s">
        <v>1000</v>
      </c>
      <c r="K660" s="13" t="s">
        <v>545</v>
      </c>
    </row>
    <row r="661" spans="1:11">
      <c r="A661" s="8"/>
    </row>
    <row r="662" spans="1:11">
      <c r="A662" s="47" t="s">
        <v>40</v>
      </c>
      <c r="B662" s="6"/>
      <c r="C662" s="6"/>
      <c r="D662" s="43"/>
      <c r="E662" s="62"/>
      <c r="F662" s="62"/>
      <c r="G662" s="62"/>
      <c r="H662" s="62"/>
      <c r="I662" s="62"/>
      <c r="J662" s="62"/>
      <c r="K662" s="62"/>
    </row>
    <row r="663" spans="1:11">
      <c r="A663" s="46" t="s">
        <v>182</v>
      </c>
    </row>
    <row r="664" spans="1:11" s="5" customFormat="1" ht="48">
      <c r="A664" s="8" t="s">
        <v>489</v>
      </c>
      <c r="D664" s="8" t="s">
        <v>399</v>
      </c>
      <c r="E664" s="13" t="s">
        <v>925</v>
      </c>
      <c r="F664" s="13" t="s">
        <v>537</v>
      </c>
      <c r="G664" s="13" t="s">
        <v>538</v>
      </c>
      <c r="H664" s="13" t="s">
        <v>539</v>
      </c>
      <c r="I664" s="13" t="s">
        <v>540</v>
      </c>
      <c r="J664" s="13" t="s">
        <v>998</v>
      </c>
      <c r="K664" s="13" t="s">
        <v>541</v>
      </c>
    </row>
    <row r="665" spans="1:11" s="5" customFormat="1" ht="48">
      <c r="A665" s="8" t="s">
        <v>490</v>
      </c>
      <c r="D665" s="8" t="s">
        <v>399</v>
      </c>
      <c r="E665" s="13" t="s">
        <v>925</v>
      </c>
      <c r="F665" s="13" t="s">
        <v>537</v>
      </c>
      <c r="G665" s="13" t="s">
        <v>538</v>
      </c>
      <c r="H665" s="13" t="s">
        <v>539</v>
      </c>
      <c r="I665" s="13" t="s">
        <v>540</v>
      </c>
      <c r="J665" s="13" t="s">
        <v>998</v>
      </c>
      <c r="K665" s="13" t="s">
        <v>541</v>
      </c>
    </row>
    <row r="666" spans="1:11" s="5" customFormat="1" ht="48">
      <c r="A666" s="8" t="s">
        <v>491</v>
      </c>
      <c r="D666" s="8" t="s">
        <v>399</v>
      </c>
      <c r="E666" s="13" t="s">
        <v>925</v>
      </c>
      <c r="F666" s="13" t="s">
        <v>550</v>
      </c>
      <c r="G666" s="13" t="s">
        <v>538</v>
      </c>
      <c r="H666" s="13" t="s">
        <v>539</v>
      </c>
      <c r="I666" s="13" t="s">
        <v>540</v>
      </c>
      <c r="J666" s="13" t="s">
        <v>998</v>
      </c>
      <c r="K666" s="13" t="s">
        <v>541</v>
      </c>
    </row>
    <row r="667" spans="1:11" s="5" customFormat="1" ht="24">
      <c r="A667" s="8" t="s">
        <v>492</v>
      </c>
      <c r="D667" s="8" t="s">
        <v>399</v>
      </c>
      <c r="E667" s="13" t="s">
        <v>920</v>
      </c>
      <c r="F667" s="13" t="s">
        <v>537</v>
      </c>
      <c r="G667" s="13" t="s">
        <v>538</v>
      </c>
      <c r="H667" s="13" t="s">
        <v>539</v>
      </c>
      <c r="I667" s="13" t="s">
        <v>540</v>
      </c>
      <c r="J667" s="13" t="s">
        <v>998</v>
      </c>
      <c r="K667" s="13" t="s">
        <v>541</v>
      </c>
    </row>
    <row r="668" spans="1:11">
      <c r="A668" s="8"/>
    </row>
    <row r="669" spans="1:11">
      <c r="A669" s="46" t="s">
        <v>209</v>
      </c>
    </row>
    <row r="670" spans="1:11" s="5" customFormat="1" ht="36">
      <c r="A670" s="8" t="s">
        <v>493</v>
      </c>
      <c r="D670" s="8" t="s">
        <v>919</v>
      </c>
      <c r="E670" s="13" t="s">
        <v>926</v>
      </c>
      <c r="F670" s="13" t="s">
        <v>550</v>
      </c>
      <c r="G670" s="13" t="s">
        <v>538</v>
      </c>
      <c r="H670" s="13" t="s">
        <v>553</v>
      </c>
      <c r="I670" s="13" t="s">
        <v>540</v>
      </c>
      <c r="J670" s="13" t="s">
        <v>999</v>
      </c>
      <c r="K670" s="13" t="s">
        <v>554</v>
      </c>
    </row>
    <row r="671" spans="1:11" s="5" customFormat="1" ht="36">
      <c r="A671" s="8" t="s">
        <v>494</v>
      </c>
      <c r="D671" s="8" t="s">
        <v>919</v>
      </c>
      <c r="E671" s="13" t="s">
        <v>926</v>
      </c>
      <c r="F671" s="13" t="s">
        <v>555</v>
      </c>
      <c r="G671" s="13" t="s">
        <v>556</v>
      </c>
      <c r="H671" s="13" t="s">
        <v>556</v>
      </c>
      <c r="I671" s="13" t="s">
        <v>540</v>
      </c>
      <c r="J671" s="13" t="s">
        <v>998</v>
      </c>
      <c r="K671" s="13" t="s">
        <v>541</v>
      </c>
    </row>
    <row r="672" spans="1:11" s="5" customFormat="1" ht="36">
      <c r="A672" s="8" t="s">
        <v>495</v>
      </c>
      <c r="D672" s="8" t="s">
        <v>919</v>
      </c>
      <c r="E672" s="13" t="s">
        <v>926</v>
      </c>
      <c r="F672" s="13" t="s">
        <v>550</v>
      </c>
      <c r="G672" s="13" t="s">
        <v>538</v>
      </c>
      <c r="H672" s="13" t="s">
        <v>553</v>
      </c>
      <c r="I672" s="13" t="s">
        <v>540</v>
      </c>
      <c r="J672" s="13" t="s">
        <v>999</v>
      </c>
      <c r="K672" s="13" t="s">
        <v>545</v>
      </c>
    </row>
    <row r="673" spans="1:11">
      <c r="A673" s="8"/>
    </row>
    <row r="674" spans="1:11">
      <c r="A674" s="47" t="s">
        <v>41</v>
      </c>
      <c r="B674" s="6"/>
      <c r="C674" s="6"/>
      <c r="D674" s="43"/>
      <c r="E674" s="62"/>
      <c r="F674" s="62"/>
      <c r="G674" s="62"/>
      <c r="H674" s="62"/>
      <c r="I674" s="62"/>
      <c r="J674" s="62"/>
      <c r="K674" s="62"/>
    </row>
    <row r="675" spans="1:11" s="5" customFormat="1" ht="36">
      <c r="A675" s="8" t="s">
        <v>524</v>
      </c>
      <c r="D675" s="8"/>
      <c r="E675" s="13"/>
      <c r="F675" s="13"/>
      <c r="G675" s="13"/>
      <c r="H675" s="13"/>
      <c r="I675" s="13"/>
      <c r="J675" s="13"/>
      <c r="K675" s="13"/>
    </row>
    <row r="676" spans="1:11" s="5" customFormat="1">
      <c r="A676" s="8"/>
      <c r="D676" s="8"/>
      <c r="E676" s="13"/>
      <c r="F676" s="13"/>
      <c r="G676" s="13"/>
      <c r="H676" s="13"/>
      <c r="I676" s="13"/>
      <c r="J676" s="13"/>
      <c r="K676" s="13"/>
    </row>
    <row r="677" spans="1:11" ht="36">
      <c r="A677" s="46" t="s">
        <v>415</v>
      </c>
      <c r="B677" s="5" t="s">
        <v>526</v>
      </c>
      <c r="D677" s="12" t="s">
        <v>927</v>
      </c>
      <c r="E677" s="11" t="s">
        <v>939</v>
      </c>
      <c r="F677" s="11" t="s">
        <v>537</v>
      </c>
      <c r="G677" s="11" t="s">
        <v>562</v>
      </c>
      <c r="H677" s="11" t="s">
        <v>539</v>
      </c>
      <c r="I677" s="11" t="s">
        <v>540</v>
      </c>
      <c r="J677" s="11" t="s">
        <v>999</v>
      </c>
      <c r="K677" s="11" t="s">
        <v>554</v>
      </c>
    </row>
    <row r="678" spans="1:11">
      <c r="A678" s="46"/>
    </row>
    <row r="679" spans="1:11" ht="48">
      <c r="A679" s="71" t="s">
        <v>527</v>
      </c>
      <c r="B679" s="71"/>
    </row>
    <row r="680" spans="1:11">
      <c r="A680" s="46" t="s">
        <v>182</v>
      </c>
    </row>
    <row r="681" spans="1:11" s="5" customFormat="1" ht="24">
      <c r="A681" s="8" t="s">
        <v>30</v>
      </c>
      <c r="D681" s="8" t="s">
        <v>30</v>
      </c>
      <c r="E681" s="13" t="s">
        <v>933</v>
      </c>
      <c r="F681" s="13" t="s">
        <v>550</v>
      </c>
      <c r="G681" s="13" t="s">
        <v>538</v>
      </c>
      <c r="H681" s="13" t="s">
        <v>539</v>
      </c>
      <c r="I681" s="13" t="s">
        <v>540</v>
      </c>
      <c r="J681" s="13" t="s">
        <v>998</v>
      </c>
      <c r="K681" s="13" t="s">
        <v>541</v>
      </c>
    </row>
    <row r="682" spans="1:11" s="5" customFormat="1">
      <c r="A682" s="8" t="s">
        <v>31</v>
      </c>
      <c r="D682" s="8" t="s">
        <v>31</v>
      </c>
      <c r="E682" s="13" t="s">
        <v>934</v>
      </c>
      <c r="F682" s="13" t="s">
        <v>537</v>
      </c>
      <c r="G682" s="13" t="s">
        <v>538</v>
      </c>
      <c r="H682" s="13" t="s">
        <v>539</v>
      </c>
      <c r="I682" s="13" t="s">
        <v>540</v>
      </c>
      <c r="J682" s="13" t="s">
        <v>998</v>
      </c>
      <c r="K682" s="13" t="s">
        <v>554</v>
      </c>
    </row>
    <row r="683" spans="1:11" s="5" customFormat="1" ht="24">
      <c r="A683" s="8" t="s">
        <v>32</v>
      </c>
      <c r="D683" s="8" t="s">
        <v>32</v>
      </c>
      <c r="E683" s="13" t="s">
        <v>935</v>
      </c>
      <c r="F683" s="13" t="s">
        <v>537</v>
      </c>
      <c r="G683" s="13" t="s">
        <v>538</v>
      </c>
      <c r="H683" s="13" t="s">
        <v>539</v>
      </c>
      <c r="I683" s="13" t="s">
        <v>540</v>
      </c>
      <c r="J683" s="13" t="s">
        <v>998</v>
      </c>
      <c r="K683" s="13" t="s">
        <v>554</v>
      </c>
    </row>
    <row r="684" spans="1:11" s="5" customFormat="1" ht="24">
      <c r="A684" s="8" t="s">
        <v>33</v>
      </c>
      <c r="D684" s="8" t="s">
        <v>33</v>
      </c>
      <c r="E684" s="13" t="s">
        <v>936</v>
      </c>
      <c r="F684" s="13" t="s">
        <v>537</v>
      </c>
      <c r="G684" s="13" t="s">
        <v>538</v>
      </c>
      <c r="H684" s="13" t="s">
        <v>539</v>
      </c>
      <c r="I684" s="13" t="s">
        <v>540</v>
      </c>
      <c r="J684" s="13" t="s">
        <v>998</v>
      </c>
      <c r="K684" s="13" t="s">
        <v>541</v>
      </c>
    </row>
    <row r="685" spans="1:11" s="5" customFormat="1">
      <c r="A685" s="8" t="s">
        <v>42</v>
      </c>
      <c r="D685" s="8" t="s">
        <v>42</v>
      </c>
      <c r="E685" s="13" t="s">
        <v>937</v>
      </c>
      <c r="F685" s="13" t="s">
        <v>537</v>
      </c>
      <c r="G685" s="13" t="s">
        <v>538</v>
      </c>
      <c r="H685" s="13" t="s">
        <v>539</v>
      </c>
      <c r="I685" s="13" t="s">
        <v>540</v>
      </c>
      <c r="J685" s="13" t="s">
        <v>998</v>
      </c>
      <c r="K685" s="13" t="s">
        <v>541</v>
      </c>
    </row>
    <row r="686" spans="1:11" s="5" customFormat="1" ht="24">
      <c r="A686" s="8" t="s">
        <v>34</v>
      </c>
      <c r="D686" s="8" t="s">
        <v>34</v>
      </c>
      <c r="E686" s="13" t="s">
        <v>938</v>
      </c>
      <c r="F686" s="13" t="s">
        <v>537</v>
      </c>
      <c r="G686" s="13" t="s">
        <v>538</v>
      </c>
      <c r="H686" s="13" t="s">
        <v>539</v>
      </c>
      <c r="I686" s="13" t="s">
        <v>540</v>
      </c>
      <c r="J686" s="13" t="s">
        <v>998</v>
      </c>
      <c r="K686" s="13" t="s">
        <v>541</v>
      </c>
    </row>
    <row r="687" spans="1:11" s="5" customFormat="1" ht="24">
      <c r="A687" s="8" t="s">
        <v>37</v>
      </c>
      <c r="D687" s="8" t="s">
        <v>30</v>
      </c>
      <c r="E687" s="13" t="s">
        <v>933</v>
      </c>
      <c r="F687" s="13" t="s">
        <v>550</v>
      </c>
      <c r="G687" s="13" t="s">
        <v>538</v>
      </c>
      <c r="H687" s="13" t="s">
        <v>539</v>
      </c>
      <c r="I687" s="13" t="s">
        <v>540</v>
      </c>
      <c r="J687" s="13" t="s">
        <v>998</v>
      </c>
      <c r="K687" s="13" t="s">
        <v>541</v>
      </c>
    </row>
    <row r="688" spans="1:11" s="5" customFormat="1" ht="36">
      <c r="A688" s="8" t="s">
        <v>35</v>
      </c>
      <c r="D688" s="8" t="s">
        <v>928</v>
      </c>
      <c r="E688" s="13" t="s">
        <v>942</v>
      </c>
      <c r="F688" s="13" t="s">
        <v>537</v>
      </c>
      <c r="G688" s="13" t="s">
        <v>538</v>
      </c>
      <c r="H688" s="13" t="s">
        <v>539</v>
      </c>
      <c r="I688" s="13" t="s">
        <v>540</v>
      </c>
      <c r="J688" s="13" t="s">
        <v>998</v>
      </c>
      <c r="K688" s="13" t="s">
        <v>554</v>
      </c>
    </row>
    <row r="689" spans="1:11" s="5" customFormat="1" ht="24">
      <c r="A689" s="8" t="s">
        <v>36</v>
      </c>
      <c r="D689" s="8" t="s">
        <v>929</v>
      </c>
      <c r="E689" s="13" t="s">
        <v>941</v>
      </c>
      <c r="F689" s="13" t="s">
        <v>550</v>
      </c>
      <c r="G689" s="13" t="s">
        <v>538</v>
      </c>
      <c r="H689" s="13" t="s">
        <v>539</v>
      </c>
      <c r="I689" s="13" t="s">
        <v>540</v>
      </c>
      <c r="J689" s="13" t="s">
        <v>998</v>
      </c>
      <c r="K689" s="13" t="s">
        <v>552</v>
      </c>
    </row>
    <row r="690" spans="1:11" s="5" customFormat="1" ht="24">
      <c r="A690" s="8" t="s">
        <v>43</v>
      </c>
      <c r="D690" s="8" t="s">
        <v>34</v>
      </c>
      <c r="E690" s="13" t="s">
        <v>938</v>
      </c>
      <c r="F690" s="13" t="s">
        <v>537</v>
      </c>
      <c r="G690" s="13" t="s">
        <v>538</v>
      </c>
      <c r="H690" s="13" t="s">
        <v>539</v>
      </c>
      <c r="I690" s="13" t="s">
        <v>540</v>
      </c>
      <c r="J690" s="13" t="s">
        <v>998</v>
      </c>
      <c r="K690" s="13" t="s">
        <v>552</v>
      </c>
    </row>
    <row r="691" spans="1:11" s="5" customFormat="1" ht="24">
      <c r="A691" s="8" t="s">
        <v>39</v>
      </c>
      <c r="D691" s="8" t="s">
        <v>929</v>
      </c>
      <c r="E691" s="13" t="s">
        <v>941</v>
      </c>
      <c r="F691" s="13" t="s">
        <v>550</v>
      </c>
      <c r="G691" s="13" t="s">
        <v>538</v>
      </c>
      <c r="H691" s="13" t="s">
        <v>539</v>
      </c>
      <c r="I691" s="13" t="s">
        <v>540</v>
      </c>
      <c r="J691" s="13" t="s">
        <v>998</v>
      </c>
      <c r="K691" s="13" t="s">
        <v>552</v>
      </c>
    </row>
    <row r="692" spans="1:11" s="5" customFormat="1">
      <c r="A692" s="8" t="s">
        <v>38</v>
      </c>
      <c r="D692" s="8" t="s">
        <v>31</v>
      </c>
      <c r="E692" s="13" t="s">
        <v>934</v>
      </c>
      <c r="F692" s="13" t="s">
        <v>537</v>
      </c>
      <c r="G692" s="13" t="s">
        <v>538</v>
      </c>
      <c r="H692" s="13" t="s">
        <v>539</v>
      </c>
      <c r="I692" s="13" t="s">
        <v>540</v>
      </c>
      <c r="J692" s="13" t="s">
        <v>998</v>
      </c>
      <c r="K692" s="13" t="s">
        <v>541</v>
      </c>
    </row>
    <row r="693" spans="1:11">
      <c r="A693" s="8"/>
    </row>
    <row r="694" spans="1:11">
      <c r="A694" s="44" t="s">
        <v>209</v>
      </c>
    </row>
    <row r="695" spans="1:11" s="5" customFormat="1" ht="36">
      <c r="A695" s="8" t="s">
        <v>44</v>
      </c>
      <c r="D695" s="8" t="s">
        <v>927</v>
      </c>
      <c r="E695" s="13" t="s">
        <v>939</v>
      </c>
      <c r="F695" s="13" t="s">
        <v>550</v>
      </c>
      <c r="G695" s="13" t="s">
        <v>538</v>
      </c>
      <c r="H695" s="13" t="s">
        <v>547</v>
      </c>
      <c r="I695" s="13" t="s">
        <v>551</v>
      </c>
      <c r="J695" s="13" t="s">
        <v>999</v>
      </c>
      <c r="K695" s="13" t="s">
        <v>545</v>
      </c>
    </row>
    <row r="696" spans="1:11" s="5" customFormat="1">
      <c r="A696" s="8" t="s">
        <v>45</v>
      </c>
      <c r="D696" s="8" t="s">
        <v>31</v>
      </c>
      <c r="E696" s="13" t="s">
        <v>934</v>
      </c>
      <c r="F696" s="13" t="s">
        <v>537</v>
      </c>
      <c r="G696" s="13" t="s">
        <v>538</v>
      </c>
      <c r="H696" s="13" t="s">
        <v>539</v>
      </c>
      <c r="I696" s="13" t="s">
        <v>540</v>
      </c>
      <c r="J696" s="13" t="s">
        <v>998</v>
      </c>
      <c r="K696" s="13" t="s">
        <v>554</v>
      </c>
    </row>
    <row r="697" spans="1:11" s="5" customFormat="1" ht="36">
      <c r="A697" s="8" t="s">
        <v>46</v>
      </c>
      <c r="D697" s="8" t="s">
        <v>927</v>
      </c>
      <c r="E697" s="13" t="s">
        <v>939</v>
      </c>
      <c r="F697" s="13" t="s">
        <v>555</v>
      </c>
      <c r="G697" s="13" t="s">
        <v>556</v>
      </c>
      <c r="H697" s="13" t="s">
        <v>556</v>
      </c>
      <c r="I697" s="13" t="s">
        <v>540</v>
      </c>
      <c r="J697" s="13" t="s">
        <v>998</v>
      </c>
      <c r="K697" s="13" t="s">
        <v>566</v>
      </c>
    </row>
    <row r="698" spans="1:11" s="5" customFormat="1" ht="24">
      <c r="A698" s="8" t="s">
        <v>47</v>
      </c>
      <c r="D698" s="8" t="s">
        <v>30</v>
      </c>
      <c r="E698" s="13" t="s">
        <v>933</v>
      </c>
      <c r="F698" s="13" t="s">
        <v>550</v>
      </c>
      <c r="G698" s="13" t="s">
        <v>538</v>
      </c>
      <c r="H698" s="13" t="s">
        <v>539</v>
      </c>
      <c r="I698" s="13" t="s">
        <v>540</v>
      </c>
      <c r="J698" s="13" t="s">
        <v>999</v>
      </c>
      <c r="K698" s="13" t="s">
        <v>554</v>
      </c>
    </row>
    <row r="699" spans="1:11" s="5" customFormat="1" ht="36">
      <c r="A699" s="8" t="s">
        <v>48</v>
      </c>
      <c r="D699" s="8" t="s">
        <v>930</v>
      </c>
      <c r="E699" s="13" t="s">
        <v>940</v>
      </c>
      <c r="F699" s="13" t="s">
        <v>550</v>
      </c>
      <c r="G699" s="13" t="s">
        <v>538</v>
      </c>
      <c r="H699" s="13" t="s">
        <v>539</v>
      </c>
      <c r="I699" s="13" t="s">
        <v>540</v>
      </c>
      <c r="J699" s="13" t="s">
        <v>999</v>
      </c>
      <c r="K699" s="13" t="s">
        <v>554</v>
      </c>
    </row>
    <row r="700" spans="1:11" s="5" customFormat="1" ht="48">
      <c r="A700" s="8" t="s">
        <v>49</v>
      </c>
      <c r="D700" s="8" t="s">
        <v>931</v>
      </c>
      <c r="E700" s="13" t="s">
        <v>944</v>
      </c>
      <c r="F700" s="13" t="s">
        <v>555</v>
      </c>
      <c r="G700" s="13" t="s">
        <v>556</v>
      </c>
      <c r="H700" s="13" t="s">
        <v>556</v>
      </c>
      <c r="I700" s="13" t="s">
        <v>540</v>
      </c>
      <c r="J700" s="13" t="s">
        <v>998</v>
      </c>
      <c r="K700" s="13" t="s">
        <v>558</v>
      </c>
    </row>
    <row r="701" spans="1:11" s="5" customFormat="1">
      <c r="A701" s="8" t="s">
        <v>50</v>
      </c>
      <c r="D701" s="8" t="s">
        <v>31</v>
      </c>
      <c r="E701" s="13" t="s">
        <v>934</v>
      </c>
      <c r="F701" s="13" t="s">
        <v>550</v>
      </c>
      <c r="G701" s="13" t="s">
        <v>538</v>
      </c>
      <c r="H701" s="13" t="s">
        <v>539</v>
      </c>
      <c r="I701" s="13" t="s">
        <v>540</v>
      </c>
      <c r="J701" s="13" t="s">
        <v>998</v>
      </c>
      <c r="K701" s="13" t="s">
        <v>558</v>
      </c>
    </row>
    <row r="702" spans="1:11" s="5" customFormat="1" ht="24">
      <c r="A702" s="8" t="s">
        <v>496</v>
      </c>
      <c r="D702" s="8" t="s">
        <v>932</v>
      </c>
      <c r="E702" s="13" t="s">
        <v>943</v>
      </c>
      <c r="F702" s="13" t="s">
        <v>557</v>
      </c>
      <c r="G702" s="13" t="s">
        <v>538</v>
      </c>
      <c r="H702" s="13" t="s">
        <v>547</v>
      </c>
      <c r="I702" s="13" t="s">
        <v>551</v>
      </c>
      <c r="J702" s="13" t="s">
        <v>1000</v>
      </c>
      <c r="K702" s="13" t="s">
        <v>545</v>
      </c>
    </row>
    <row r="703" spans="1:11" s="5" customFormat="1" ht="36">
      <c r="A703" s="8" t="s">
        <v>497</v>
      </c>
      <c r="D703" s="8" t="s">
        <v>927</v>
      </c>
      <c r="E703" s="13" t="s">
        <v>939</v>
      </c>
      <c r="F703" s="13" t="s">
        <v>555</v>
      </c>
      <c r="G703" s="13" t="s">
        <v>556</v>
      </c>
      <c r="H703" s="13" t="s">
        <v>556</v>
      </c>
      <c r="I703" s="13" t="s">
        <v>540</v>
      </c>
      <c r="J703" s="13" t="s">
        <v>1000</v>
      </c>
      <c r="K703" s="13" t="s">
        <v>763</v>
      </c>
    </row>
    <row r="704" spans="1:11">
      <c r="A704" s="8"/>
    </row>
    <row r="705" spans="1:11">
      <c r="A705" s="47" t="s">
        <v>411</v>
      </c>
      <c r="B705" s="6"/>
      <c r="C705" s="6"/>
      <c r="D705" s="43"/>
      <c r="E705" s="62"/>
      <c r="F705" s="62"/>
      <c r="G705" s="62"/>
      <c r="H705" s="62"/>
      <c r="I705" s="62"/>
      <c r="J705" s="62"/>
      <c r="K705" s="62"/>
    </row>
    <row r="706" spans="1:11">
      <c r="A706" s="46" t="s">
        <v>182</v>
      </c>
      <c r="C706" s="11"/>
      <c r="D706" s="16"/>
    </row>
    <row r="707" spans="1:11" ht="24">
      <c r="A707" s="8" t="s">
        <v>498</v>
      </c>
      <c r="C707" s="11"/>
      <c r="D707" s="24" t="s">
        <v>498</v>
      </c>
      <c r="E707" s="25" t="s">
        <v>749</v>
      </c>
      <c r="F707" s="20" t="s">
        <v>537</v>
      </c>
      <c r="G707" s="20" t="s">
        <v>538</v>
      </c>
      <c r="H707" s="20" t="s">
        <v>539</v>
      </c>
      <c r="I707" s="20" t="s">
        <v>540</v>
      </c>
      <c r="J707" s="61" t="s">
        <v>998</v>
      </c>
      <c r="K707" s="61" t="s">
        <v>554</v>
      </c>
    </row>
    <row r="708" spans="1:11" ht="24">
      <c r="A708" s="8" t="s">
        <v>499</v>
      </c>
      <c r="C708" s="11"/>
      <c r="D708" s="24" t="s">
        <v>499</v>
      </c>
      <c r="E708" s="25" t="s">
        <v>750</v>
      </c>
      <c r="F708" s="20" t="s">
        <v>537</v>
      </c>
      <c r="G708" s="20" t="s">
        <v>538</v>
      </c>
      <c r="H708" s="20" t="s">
        <v>539</v>
      </c>
      <c r="I708" s="20" t="s">
        <v>540</v>
      </c>
      <c r="J708" s="61" t="s">
        <v>998</v>
      </c>
      <c r="K708" s="61" t="s">
        <v>541</v>
      </c>
    </row>
    <row r="709" spans="1:11">
      <c r="A709" s="8" t="s">
        <v>500</v>
      </c>
      <c r="C709" s="11"/>
      <c r="D709" s="24" t="s">
        <v>500</v>
      </c>
      <c r="E709" s="25" t="s">
        <v>751</v>
      </c>
      <c r="F709" s="20" t="s">
        <v>537</v>
      </c>
      <c r="G709" s="20" t="s">
        <v>538</v>
      </c>
      <c r="H709" s="20" t="s">
        <v>539</v>
      </c>
      <c r="I709" s="20" t="s">
        <v>540</v>
      </c>
      <c r="J709" s="61" t="s">
        <v>998</v>
      </c>
      <c r="K709" s="61" t="s">
        <v>549</v>
      </c>
    </row>
    <row r="710" spans="1:11">
      <c r="A710" s="8"/>
      <c r="C710" s="11"/>
      <c r="D710" s="16"/>
    </row>
    <row r="711" spans="1:11">
      <c r="A711" s="46" t="s">
        <v>209</v>
      </c>
      <c r="C711" s="11"/>
      <c r="D711" s="16"/>
    </row>
    <row r="712" spans="1:11" ht="24">
      <c r="A712" s="8" t="s">
        <v>501</v>
      </c>
      <c r="C712" s="11"/>
      <c r="D712" s="24" t="s">
        <v>498</v>
      </c>
      <c r="E712" s="25" t="s">
        <v>749</v>
      </c>
      <c r="F712" s="20" t="s">
        <v>537</v>
      </c>
      <c r="G712" s="20" t="s">
        <v>538</v>
      </c>
      <c r="H712" s="20" t="s">
        <v>539</v>
      </c>
      <c r="I712" s="20" t="s">
        <v>540</v>
      </c>
      <c r="J712" s="61" t="s">
        <v>999</v>
      </c>
      <c r="K712" s="61" t="s">
        <v>554</v>
      </c>
    </row>
    <row r="713" spans="1:11" ht="24">
      <c r="A713" s="8" t="s">
        <v>502</v>
      </c>
      <c r="C713" s="11"/>
      <c r="D713" s="24" t="s">
        <v>499</v>
      </c>
      <c r="E713" s="25" t="s">
        <v>750</v>
      </c>
      <c r="F713" s="20" t="s">
        <v>537</v>
      </c>
      <c r="G713" s="20" t="s">
        <v>538</v>
      </c>
      <c r="H713" s="20" t="s">
        <v>553</v>
      </c>
      <c r="I713" s="20" t="s">
        <v>540</v>
      </c>
      <c r="J713" s="61" t="s">
        <v>999</v>
      </c>
      <c r="K713" s="61" t="s">
        <v>554</v>
      </c>
    </row>
    <row r="714" spans="1:11" ht="24">
      <c r="A714" s="8" t="s">
        <v>503</v>
      </c>
      <c r="C714" s="11"/>
      <c r="D714" s="24" t="s">
        <v>499</v>
      </c>
      <c r="E714" s="25" t="s">
        <v>750</v>
      </c>
      <c r="F714" s="20" t="s">
        <v>537</v>
      </c>
      <c r="G714" s="20" t="s">
        <v>538</v>
      </c>
      <c r="H714" s="20" t="s">
        <v>539</v>
      </c>
      <c r="I714" s="20" t="s">
        <v>540</v>
      </c>
      <c r="J714" s="61" t="s">
        <v>1000</v>
      </c>
      <c r="K714" s="61" t="s">
        <v>558</v>
      </c>
    </row>
    <row r="715" spans="1:11" ht="36">
      <c r="A715" s="8" t="s">
        <v>504</v>
      </c>
      <c r="C715" s="11"/>
      <c r="D715" s="24" t="s">
        <v>752</v>
      </c>
      <c r="E715" s="25" t="s">
        <v>753</v>
      </c>
      <c r="F715" s="20" t="s">
        <v>550</v>
      </c>
      <c r="G715" s="20" t="s">
        <v>538</v>
      </c>
      <c r="H715" s="20" t="s">
        <v>539</v>
      </c>
      <c r="I715" s="20" t="s">
        <v>540</v>
      </c>
      <c r="J715" s="61" t="s">
        <v>1000</v>
      </c>
      <c r="K715" s="61" t="s">
        <v>545</v>
      </c>
    </row>
    <row r="716" spans="1:11">
      <c r="A716" s="8" t="s">
        <v>505</v>
      </c>
      <c r="C716" s="11"/>
      <c r="D716" s="24" t="s">
        <v>500</v>
      </c>
      <c r="E716" s="25" t="s">
        <v>751</v>
      </c>
      <c r="F716" s="20" t="s">
        <v>550</v>
      </c>
      <c r="G716" s="20" t="s">
        <v>538</v>
      </c>
      <c r="H716" s="20" t="s">
        <v>539</v>
      </c>
      <c r="I716" s="20" t="s">
        <v>540</v>
      </c>
      <c r="J716" s="61" t="s">
        <v>1000</v>
      </c>
      <c r="K716" s="61" t="s">
        <v>558</v>
      </c>
    </row>
    <row r="717" spans="1:11">
      <c r="A717" s="8"/>
      <c r="C717" s="11"/>
      <c r="D717" s="16"/>
    </row>
    <row r="718" spans="1:11">
      <c r="A718" s="47" t="s">
        <v>215</v>
      </c>
      <c r="B718" s="6"/>
      <c r="C718" s="62"/>
      <c r="D718" s="66"/>
      <c r="E718" s="62"/>
      <c r="F718" s="62"/>
      <c r="G718" s="62"/>
      <c r="H718" s="62"/>
      <c r="I718" s="62"/>
      <c r="J718" s="62"/>
      <c r="K718" s="62"/>
    </row>
    <row r="719" spans="1:11">
      <c r="A719" s="46" t="s">
        <v>182</v>
      </c>
      <c r="C719" s="11"/>
      <c r="D719" s="16"/>
    </row>
    <row r="720" spans="1:11">
      <c r="A720" s="8" t="s">
        <v>506</v>
      </c>
      <c r="C720" s="11"/>
      <c r="D720" s="24" t="s">
        <v>506</v>
      </c>
      <c r="E720" s="25" t="s">
        <v>754</v>
      </c>
      <c r="F720" s="20" t="s">
        <v>537</v>
      </c>
      <c r="G720" s="20" t="s">
        <v>538</v>
      </c>
      <c r="H720" s="20" t="s">
        <v>539</v>
      </c>
      <c r="I720" s="20" t="s">
        <v>540</v>
      </c>
      <c r="J720" s="61" t="s">
        <v>998</v>
      </c>
      <c r="K720" s="61" t="s">
        <v>554</v>
      </c>
    </row>
    <row r="721" spans="1:11">
      <c r="A721" s="8" t="s">
        <v>513</v>
      </c>
      <c r="C721" s="11"/>
      <c r="D721" s="24" t="s">
        <v>513</v>
      </c>
      <c r="E721" s="25" t="s">
        <v>755</v>
      </c>
      <c r="F721" s="20" t="s">
        <v>537</v>
      </c>
      <c r="G721" s="20" t="s">
        <v>538</v>
      </c>
      <c r="H721" s="20" t="s">
        <v>539</v>
      </c>
      <c r="I721" s="20" t="s">
        <v>540</v>
      </c>
      <c r="J721" s="61" t="s">
        <v>998</v>
      </c>
      <c r="K721" s="61" t="s">
        <v>554</v>
      </c>
    </row>
    <row r="722" spans="1:11">
      <c r="A722" s="8" t="s">
        <v>507</v>
      </c>
      <c r="C722" s="11"/>
      <c r="D722" s="16" t="s">
        <v>507</v>
      </c>
      <c r="E722" s="25" t="s">
        <v>756</v>
      </c>
      <c r="F722" s="20" t="s">
        <v>537</v>
      </c>
      <c r="G722" s="20" t="s">
        <v>538</v>
      </c>
      <c r="H722" s="20" t="s">
        <v>539</v>
      </c>
      <c r="I722" s="20" t="s">
        <v>540</v>
      </c>
      <c r="J722" s="61" t="s">
        <v>998</v>
      </c>
      <c r="K722" s="61" t="s">
        <v>549</v>
      </c>
    </row>
    <row r="723" spans="1:11">
      <c r="A723" s="8"/>
      <c r="C723" s="11"/>
      <c r="D723" s="16"/>
    </row>
    <row r="724" spans="1:11">
      <c r="A724" s="46" t="s">
        <v>209</v>
      </c>
      <c r="C724" s="11"/>
      <c r="D724" s="16"/>
    </row>
    <row r="725" spans="1:11" ht="24">
      <c r="A725" s="8" t="s">
        <v>508</v>
      </c>
      <c r="C725" s="11"/>
      <c r="D725" s="24" t="s">
        <v>757</v>
      </c>
      <c r="E725" s="25" t="s">
        <v>758</v>
      </c>
      <c r="F725" s="20" t="s">
        <v>550</v>
      </c>
      <c r="G725" s="20" t="s">
        <v>538</v>
      </c>
      <c r="H725" s="20" t="s">
        <v>539</v>
      </c>
      <c r="I725" s="20" t="s">
        <v>540</v>
      </c>
      <c r="J725" s="61" t="s">
        <v>999</v>
      </c>
      <c r="K725" s="61" t="s">
        <v>554</v>
      </c>
    </row>
    <row r="726" spans="1:11" ht="24">
      <c r="A726" s="8" t="s">
        <v>509</v>
      </c>
      <c r="C726" s="11"/>
      <c r="D726" s="24" t="s">
        <v>759</v>
      </c>
      <c r="E726" s="25" t="s">
        <v>760</v>
      </c>
      <c r="F726" s="20" t="s">
        <v>550</v>
      </c>
      <c r="G726" s="20" t="s">
        <v>538</v>
      </c>
      <c r="H726" s="20" t="s">
        <v>539</v>
      </c>
      <c r="I726" s="20" t="s">
        <v>540</v>
      </c>
      <c r="J726" s="61" t="s">
        <v>999</v>
      </c>
      <c r="K726" s="61" t="s">
        <v>558</v>
      </c>
    </row>
    <row r="727" spans="1:11" s="5" customFormat="1">
      <c r="A727" s="8" t="s">
        <v>510</v>
      </c>
      <c r="C727" s="13"/>
      <c r="D727" s="24" t="s">
        <v>506</v>
      </c>
      <c r="E727" s="25" t="s">
        <v>754</v>
      </c>
      <c r="F727" s="20" t="s">
        <v>550</v>
      </c>
      <c r="G727" s="20" t="s">
        <v>538</v>
      </c>
      <c r="H727" s="20" t="s">
        <v>539</v>
      </c>
      <c r="I727" s="20" t="s">
        <v>540</v>
      </c>
      <c r="J727" s="61" t="s">
        <v>1000</v>
      </c>
      <c r="K727" s="61" t="s">
        <v>545</v>
      </c>
    </row>
    <row r="728" spans="1:11" ht="24">
      <c r="A728" s="8" t="s">
        <v>511</v>
      </c>
      <c r="C728" s="11"/>
      <c r="D728" s="24" t="s">
        <v>757</v>
      </c>
      <c r="E728" s="25" t="s">
        <v>758</v>
      </c>
      <c r="F728" s="20" t="s">
        <v>550</v>
      </c>
      <c r="G728" s="20" t="s">
        <v>538</v>
      </c>
      <c r="H728" s="20" t="s">
        <v>539</v>
      </c>
      <c r="I728" s="20" t="s">
        <v>540</v>
      </c>
      <c r="J728" s="61" t="s">
        <v>999</v>
      </c>
      <c r="K728" s="61" t="s">
        <v>558</v>
      </c>
    </row>
    <row r="729" spans="1:11">
      <c r="A729" s="8"/>
      <c r="C729" s="11"/>
      <c r="D729" s="16"/>
    </row>
    <row r="730" spans="1:11">
      <c r="A730" s="46" t="s">
        <v>213</v>
      </c>
      <c r="C730" s="11"/>
      <c r="D730" s="16"/>
    </row>
    <row r="731" spans="1:11" s="5" customFormat="1">
      <c r="A731" s="8" t="s">
        <v>512</v>
      </c>
      <c r="C731" s="13"/>
      <c r="D731" s="24" t="s">
        <v>513</v>
      </c>
      <c r="E731" s="25" t="s">
        <v>755</v>
      </c>
      <c r="F731" s="20" t="s">
        <v>550</v>
      </c>
      <c r="G731" s="20" t="s">
        <v>538</v>
      </c>
      <c r="H731" s="20" t="s">
        <v>547</v>
      </c>
      <c r="I731" s="20" t="s">
        <v>551</v>
      </c>
      <c r="J731" s="61" t="s">
        <v>1000</v>
      </c>
      <c r="K731" s="61" t="s">
        <v>545</v>
      </c>
    </row>
    <row r="732" spans="1:11">
      <c r="A732" s="8"/>
      <c r="C732" s="11"/>
      <c r="D732" s="16"/>
    </row>
    <row r="733" spans="1:11">
      <c r="A733" s="8"/>
      <c r="C733" s="11"/>
      <c r="D733" s="16"/>
    </row>
    <row r="734" spans="1:11">
      <c r="A734" s="8"/>
      <c r="C734" s="11"/>
      <c r="D734" s="16"/>
    </row>
    <row r="735" spans="1:11">
      <c r="A735" s="8"/>
      <c r="C735" s="11"/>
      <c r="D735" s="16"/>
    </row>
    <row r="736" spans="1:11">
      <c r="A736" s="8"/>
      <c r="C736" s="11"/>
      <c r="D736" s="16"/>
    </row>
    <row r="737" spans="1:4">
      <c r="A737" s="8"/>
      <c r="C737" s="11"/>
      <c r="D737" s="16"/>
    </row>
    <row r="738" spans="1:4">
      <c r="A738" s="8"/>
      <c r="C738" s="11"/>
      <c r="D738" s="16"/>
    </row>
    <row r="739" spans="1:4">
      <c r="A739" s="8"/>
      <c r="C739" s="11"/>
      <c r="D739" s="16"/>
    </row>
    <row r="740" spans="1:4">
      <c r="A740" s="8"/>
      <c r="C740" s="11"/>
      <c r="D740" s="16"/>
    </row>
    <row r="741" spans="1:4">
      <c r="A741" s="8"/>
      <c r="C741" s="11"/>
      <c r="D741" s="16"/>
    </row>
    <row r="742" spans="1:4">
      <c r="A742" s="8"/>
      <c r="C742" s="11"/>
      <c r="D742" s="16"/>
    </row>
    <row r="743" spans="1:4">
      <c r="A743" s="8"/>
      <c r="C743" s="11"/>
      <c r="D743" s="16"/>
    </row>
    <row r="744" spans="1:4">
      <c r="A744" s="8"/>
      <c r="C744" s="11"/>
      <c r="D744" s="16"/>
    </row>
    <row r="745" spans="1:4">
      <c r="A745" s="8"/>
      <c r="C745" s="11"/>
      <c r="D745" s="16"/>
    </row>
    <row r="746" spans="1:4">
      <c r="A746" s="8"/>
      <c r="C746" s="11"/>
      <c r="D746" s="16"/>
    </row>
    <row r="747" spans="1:4">
      <c r="A747" s="8"/>
      <c r="C747" s="11"/>
      <c r="D747" s="16"/>
    </row>
    <row r="748" spans="1:4">
      <c r="A748" s="8"/>
      <c r="C748" s="11"/>
      <c r="D748" s="16"/>
    </row>
    <row r="749" spans="1:4">
      <c r="A749" s="8"/>
      <c r="C749" s="11"/>
      <c r="D749" s="16"/>
    </row>
    <row r="750" spans="1:4">
      <c r="A750" s="8"/>
    </row>
    <row r="751" spans="1:4">
      <c r="A751" s="8"/>
    </row>
    <row r="752" spans="1:4">
      <c r="A752" s="8"/>
    </row>
    <row r="753" spans="1:1">
      <c r="A753" s="8"/>
    </row>
    <row r="754" spans="1:1">
      <c r="A754" s="8"/>
    </row>
    <row r="755" spans="1:1">
      <c r="A755" s="8"/>
    </row>
    <row r="756" spans="1:1">
      <c r="A756" s="8"/>
    </row>
    <row r="757" spans="1:1">
      <c r="A757" s="8"/>
    </row>
    <row r="758" spans="1:1">
      <c r="A758" s="8"/>
    </row>
    <row r="759" spans="1:1">
      <c r="A759" s="8"/>
    </row>
    <row r="760" spans="1:1">
      <c r="A760" s="8"/>
    </row>
    <row r="761" spans="1:1">
      <c r="A761" s="8"/>
    </row>
    <row r="762" spans="1:1">
      <c r="A762" s="8"/>
    </row>
    <row r="763" spans="1:1">
      <c r="A763" s="8"/>
    </row>
    <row r="764" spans="1:1">
      <c r="A764" s="8"/>
    </row>
    <row r="765" spans="1:1">
      <c r="A765" s="8"/>
    </row>
    <row r="766" spans="1:1">
      <c r="A766" s="8"/>
    </row>
    <row r="767" spans="1:1">
      <c r="A767" s="8"/>
    </row>
    <row r="768" spans="1:1">
      <c r="A768" s="8"/>
    </row>
    <row r="769" spans="1:1">
      <c r="A769" s="8"/>
    </row>
    <row r="770" spans="1:1">
      <c r="A770" s="8"/>
    </row>
    <row r="771" spans="1:1">
      <c r="A771" s="8"/>
    </row>
    <row r="772" spans="1:1">
      <c r="A772" s="8"/>
    </row>
    <row r="773" spans="1:1">
      <c r="A773" s="8"/>
    </row>
    <row r="774" spans="1:1">
      <c r="A774" s="8"/>
    </row>
    <row r="775" spans="1:1">
      <c r="A775" s="8"/>
    </row>
    <row r="776" spans="1:1">
      <c r="A776" s="8"/>
    </row>
    <row r="777" spans="1:1">
      <c r="A777" s="8"/>
    </row>
    <row r="778" spans="1:1">
      <c r="A778" s="8"/>
    </row>
    <row r="779" spans="1:1">
      <c r="A779" s="8"/>
    </row>
    <row r="780" spans="1:1">
      <c r="A780" s="8"/>
    </row>
    <row r="781" spans="1:1">
      <c r="A781" s="8"/>
    </row>
    <row r="782" spans="1:1">
      <c r="A782" s="8"/>
    </row>
    <row r="783" spans="1:1">
      <c r="A783" s="8"/>
    </row>
    <row r="784" spans="1:1">
      <c r="A784" s="8"/>
    </row>
    <row r="785" spans="1:1">
      <c r="A785" s="8"/>
    </row>
    <row r="786" spans="1:1">
      <c r="A786" s="8"/>
    </row>
    <row r="787" spans="1:1">
      <c r="A787" s="8"/>
    </row>
    <row r="788" spans="1:1">
      <c r="A788" s="8"/>
    </row>
    <row r="789" spans="1:1">
      <c r="A789" s="8"/>
    </row>
    <row r="790" spans="1:1">
      <c r="A790" s="8"/>
    </row>
    <row r="791" spans="1:1">
      <c r="A791" s="8"/>
    </row>
    <row r="792" spans="1:1">
      <c r="A792" s="8"/>
    </row>
    <row r="793" spans="1:1">
      <c r="A793" s="8"/>
    </row>
    <row r="794" spans="1:1">
      <c r="A794" s="8"/>
    </row>
    <row r="795" spans="1:1">
      <c r="A795" s="8"/>
    </row>
    <row r="796" spans="1:1">
      <c r="A796" s="8"/>
    </row>
    <row r="797" spans="1:1">
      <c r="A797" s="8"/>
    </row>
    <row r="798" spans="1:1">
      <c r="A798" s="8"/>
    </row>
    <row r="799" spans="1:1">
      <c r="A799" s="8"/>
    </row>
    <row r="800" spans="1:1">
      <c r="A800" s="8"/>
    </row>
    <row r="801" spans="1:1">
      <c r="A801" s="8"/>
    </row>
    <row r="802" spans="1:1">
      <c r="A802" s="8"/>
    </row>
    <row r="803" spans="1:1">
      <c r="A803" s="8"/>
    </row>
    <row r="804" spans="1:1">
      <c r="A804" s="8"/>
    </row>
    <row r="805" spans="1:1">
      <c r="A805" s="8"/>
    </row>
    <row r="806" spans="1:1">
      <c r="A806" s="8"/>
    </row>
    <row r="807" spans="1:1">
      <c r="A807" s="8"/>
    </row>
    <row r="808" spans="1:1">
      <c r="A808" s="8"/>
    </row>
    <row r="809" spans="1:1">
      <c r="A809" s="8"/>
    </row>
    <row r="810" spans="1:1">
      <c r="A810" s="8"/>
    </row>
    <row r="811" spans="1:1">
      <c r="A811" s="8"/>
    </row>
    <row r="812" spans="1:1">
      <c r="A812" s="8"/>
    </row>
    <row r="813" spans="1:1">
      <c r="A813" s="8"/>
    </row>
    <row r="814" spans="1:1">
      <c r="A814" s="8"/>
    </row>
    <row r="815" spans="1:1">
      <c r="A815" s="8"/>
    </row>
    <row r="816" spans="1:1">
      <c r="A816" s="8"/>
    </row>
    <row r="817" spans="1:1">
      <c r="A817" s="8"/>
    </row>
    <row r="818" spans="1:1">
      <c r="A818" s="8"/>
    </row>
    <row r="819" spans="1:1">
      <c r="A819" s="8"/>
    </row>
    <row r="820" spans="1:1">
      <c r="A820" s="8"/>
    </row>
    <row r="821" spans="1:1">
      <c r="A821" s="8"/>
    </row>
    <row r="822" spans="1:1">
      <c r="A822" s="8"/>
    </row>
    <row r="823" spans="1:1">
      <c r="A823" s="8"/>
    </row>
    <row r="824" spans="1:1">
      <c r="A824" s="8"/>
    </row>
    <row r="825" spans="1:1">
      <c r="A825" s="8"/>
    </row>
    <row r="826" spans="1:1">
      <c r="A826" s="8"/>
    </row>
    <row r="827" spans="1:1">
      <c r="A827" s="8"/>
    </row>
    <row r="828" spans="1:1">
      <c r="A828" s="8"/>
    </row>
    <row r="829" spans="1:1">
      <c r="A829" s="8"/>
    </row>
    <row r="830" spans="1:1">
      <c r="A830" s="8"/>
    </row>
    <row r="831" spans="1:1">
      <c r="A831" s="8"/>
    </row>
    <row r="832" spans="1:1">
      <c r="A832" s="8"/>
    </row>
    <row r="833" spans="1:1">
      <c r="A833" s="8"/>
    </row>
    <row r="834" spans="1:1">
      <c r="A834" s="8"/>
    </row>
    <row r="835" spans="1:1">
      <c r="A835" s="8"/>
    </row>
    <row r="836" spans="1:1">
      <c r="A836" s="8"/>
    </row>
    <row r="837" spans="1:1">
      <c r="A837" s="8"/>
    </row>
    <row r="838" spans="1:1">
      <c r="A838" s="8"/>
    </row>
    <row r="839" spans="1:1">
      <c r="A839" s="8"/>
    </row>
    <row r="840" spans="1:1">
      <c r="A840" s="8"/>
    </row>
    <row r="841" spans="1:1">
      <c r="A841" s="8"/>
    </row>
    <row r="842" spans="1:1">
      <c r="A842" s="8"/>
    </row>
    <row r="843" spans="1:1">
      <c r="A843" s="8"/>
    </row>
    <row r="844" spans="1:1">
      <c r="A844" s="8"/>
    </row>
    <row r="845" spans="1:1">
      <c r="A845" s="8"/>
    </row>
    <row r="846" spans="1:1">
      <c r="A846" s="8"/>
    </row>
    <row r="847" spans="1:1">
      <c r="A847" s="8"/>
    </row>
    <row r="848" spans="1:1">
      <c r="A848" s="8"/>
    </row>
    <row r="849" spans="1:1">
      <c r="A849" s="8"/>
    </row>
    <row r="850" spans="1:1">
      <c r="A850" s="8"/>
    </row>
    <row r="851" spans="1:1">
      <c r="A851" s="8"/>
    </row>
    <row r="852" spans="1:1">
      <c r="A852" s="8"/>
    </row>
    <row r="853" spans="1:1">
      <c r="A853" s="8"/>
    </row>
    <row r="854" spans="1:1">
      <c r="A854" s="8"/>
    </row>
    <row r="855" spans="1:1">
      <c r="A855" s="8"/>
    </row>
    <row r="856" spans="1:1">
      <c r="A856" s="8"/>
    </row>
    <row r="857" spans="1:1">
      <c r="A857" s="8"/>
    </row>
    <row r="858" spans="1:1">
      <c r="A858" s="8"/>
    </row>
    <row r="859" spans="1:1">
      <c r="A859" s="8"/>
    </row>
    <row r="860" spans="1:1">
      <c r="A860" s="8"/>
    </row>
    <row r="861" spans="1:1">
      <c r="A861" s="8"/>
    </row>
    <row r="862" spans="1:1">
      <c r="A862" s="8"/>
    </row>
    <row r="863" spans="1:1">
      <c r="A863" s="8"/>
    </row>
    <row r="864" spans="1:1">
      <c r="A864" s="8"/>
    </row>
    <row r="865" spans="1:1">
      <c r="A865" s="8"/>
    </row>
    <row r="866" spans="1:1">
      <c r="A866" s="8"/>
    </row>
    <row r="867" spans="1:1">
      <c r="A867" s="8"/>
    </row>
    <row r="868" spans="1:1">
      <c r="A868" s="8"/>
    </row>
    <row r="869" spans="1:1">
      <c r="A869" s="8"/>
    </row>
    <row r="870" spans="1:1">
      <c r="A870" s="8"/>
    </row>
    <row r="871" spans="1:1">
      <c r="A871" s="8"/>
    </row>
    <row r="872" spans="1:1">
      <c r="A872" s="8"/>
    </row>
    <row r="873" spans="1:1">
      <c r="A873" s="8"/>
    </row>
    <row r="874" spans="1:1">
      <c r="A874" s="8"/>
    </row>
    <row r="875" spans="1:1">
      <c r="A875" s="8"/>
    </row>
  </sheetData>
  <mergeCells count="1">
    <mergeCell ref="D9:K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4F466-435D-4493-BCAB-DA3B86451C45}">
  <dimension ref="A1:I46"/>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34.42578125" style="1" customWidth="1"/>
    <col min="2" max="2" width="27.7109375" style="117" customWidth="1"/>
    <col min="3" max="4" width="27.7109375" customWidth="1"/>
    <col min="5" max="5" width="27.7109375" style="1" customWidth="1"/>
    <col min="6" max="9" width="27.7109375" customWidth="1"/>
  </cols>
  <sheetData>
    <row r="1" spans="1:9" ht="12.75" customHeight="1">
      <c r="A1" s="440" t="s">
        <v>3365</v>
      </c>
      <c r="B1" s="800" t="s">
        <v>3360</v>
      </c>
      <c r="C1" s="800" t="s">
        <v>3361</v>
      </c>
      <c r="D1" s="800" t="s">
        <v>3362</v>
      </c>
      <c r="E1" s="804" t="s">
        <v>3363</v>
      </c>
      <c r="F1" s="800"/>
      <c r="G1" s="800"/>
      <c r="H1" s="800"/>
      <c r="I1" s="800"/>
    </row>
    <row r="2" spans="1:9" s="174" customFormat="1" ht="183.75" customHeight="1" thickBot="1">
      <c r="A2" s="437" t="s">
        <v>1884</v>
      </c>
      <c r="B2" s="801"/>
      <c r="C2" s="801"/>
      <c r="D2" s="801"/>
      <c r="E2" s="805"/>
      <c r="F2" s="801"/>
      <c r="G2" s="801"/>
      <c r="H2" s="801"/>
      <c r="I2" s="801"/>
    </row>
    <row r="3" spans="1:9" s="117" customFormat="1">
      <c r="A3" s="264" t="s">
        <v>1790</v>
      </c>
      <c r="B3" s="264"/>
      <c r="C3" s="433"/>
      <c r="D3" s="433"/>
      <c r="E3" s="509"/>
      <c r="F3" s="433"/>
      <c r="G3" s="433"/>
      <c r="H3" s="433"/>
      <c r="I3" s="433"/>
    </row>
    <row r="4" spans="1:9" s="117" customFormat="1" ht="25.5">
      <c r="A4" s="472" t="s">
        <v>1830</v>
      </c>
      <c r="B4" s="264"/>
      <c r="C4" s="433"/>
      <c r="D4" s="433"/>
      <c r="E4" s="509" t="s">
        <v>1970</v>
      </c>
      <c r="F4" s="433"/>
      <c r="G4" s="433"/>
      <c r="H4" s="433"/>
      <c r="I4" s="433"/>
    </row>
    <row r="5" spans="1:9" s="117" customFormat="1">
      <c r="A5" s="472" t="s">
        <v>1830</v>
      </c>
      <c r="B5" s="264"/>
      <c r="C5" s="433"/>
      <c r="D5" s="433"/>
      <c r="E5" s="509"/>
      <c r="F5" s="433"/>
      <c r="G5" s="433"/>
      <c r="H5" s="433"/>
      <c r="I5" s="433"/>
    </row>
    <row r="6" spans="1:9" s="117" customFormat="1">
      <c r="A6" s="472" t="s">
        <v>1830</v>
      </c>
      <c r="B6" s="264"/>
      <c r="C6" s="433"/>
      <c r="D6" s="433"/>
      <c r="E6" s="509"/>
      <c r="F6" s="433"/>
      <c r="G6" s="433"/>
      <c r="H6" s="433"/>
      <c r="I6" s="433"/>
    </row>
    <row r="7" spans="1:9" s="117" customFormat="1">
      <c r="A7" s="472" t="s">
        <v>1830</v>
      </c>
      <c r="B7" s="264"/>
      <c r="C7" s="433"/>
      <c r="D7" s="433"/>
      <c r="E7" s="509"/>
      <c r="F7" s="433"/>
      <c r="G7" s="433"/>
      <c r="H7" s="433"/>
      <c r="I7" s="433"/>
    </row>
    <row r="8" spans="1:9" s="117" customFormat="1">
      <c r="A8" s="472" t="s">
        <v>1830</v>
      </c>
      <c r="B8" s="264"/>
      <c r="C8" s="433"/>
      <c r="D8" s="433"/>
      <c r="E8" s="509"/>
      <c r="F8" s="433"/>
      <c r="G8" s="433"/>
      <c r="H8" s="433"/>
      <c r="I8" s="433"/>
    </row>
    <row r="9" spans="1:9" s="117" customFormat="1">
      <c r="A9" s="472" t="s">
        <v>1830</v>
      </c>
      <c r="B9" s="264"/>
      <c r="C9" s="433"/>
      <c r="D9" s="433"/>
      <c r="E9" s="509"/>
      <c r="F9" s="433"/>
      <c r="G9" s="433"/>
      <c r="H9" s="433"/>
      <c r="I9" s="433"/>
    </row>
    <row r="10" spans="1:9">
      <c r="A10" s="1" t="s">
        <v>1772</v>
      </c>
      <c r="B10" s="439"/>
      <c r="E10" s="670"/>
    </row>
    <row r="11" spans="1:9">
      <c r="A11" s="1" t="s">
        <v>1777</v>
      </c>
      <c r="B11" s="264"/>
      <c r="E11" s="670"/>
    </row>
    <row r="12" spans="1:9">
      <c r="A12" s="1" t="s">
        <v>1759</v>
      </c>
      <c r="B12" s="264"/>
      <c r="E12" s="670"/>
    </row>
    <row r="13" spans="1:9">
      <c r="A13" s="438" t="s">
        <v>1764</v>
      </c>
      <c r="B13" s="264"/>
      <c r="E13" s="670"/>
    </row>
    <row r="14" spans="1:9">
      <c r="A14" s="1" t="s">
        <v>1770</v>
      </c>
      <c r="E14" s="670"/>
    </row>
    <row r="15" spans="1:9">
      <c r="A15" s="1" t="s">
        <v>1945</v>
      </c>
      <c r="E15" s="670"/>
    </row>
    <row r="16" spans="1:9">
      <c r="A16" s="1" t="s">
        <v>1767</v>
      </c>
      <c r="E16" s="670"/>
    </row>
    <row r="17" spans="1:5">
      <c r="A17" s="1" t="s">
        <v>1775</v>
      </c>
      <c r="E17" s="670"/>
    </row>
    <row r="18" spans="1:5">
      <c r="A18" s="1" t="s">
        <v>1234</v>
      </c>
      <c r="E18" s="670"/>
    </row>
    <row r="19" spans="1:5">
      <c r="A19" s="438" t="s">
        <v>1762</v>
      </c>
      <c r="E19" s="670"/>
    </row>
    <row r="20" spans="1:5">
      <c r="A20" s="438" t="s">
        <v>1765</v>
      </c>
      <c r="E20" s="670"/>
    </row>
    <row r="21" spans="1:5">
      <c r="A21" s="1" t="s">
        <v>1802</v>
      </c>
      <c r="E21" s="670"/>
    </row>
    <row r="22" spans="1:5">
      <c r="A22" s="1" t="s">
        <v>1257</v>
      </c>
      <c r="E22" s="670"/>
    </row>
    <row r="23" spans="1:5">
      <c r="A23" s="1" t="s">
        <v>1791</v>
      </c>
      <c r="E23" s="670"/>
    </row>
    <row r="24" spans="1:5">
      <c r="A24" s="1" t="s">
        <v>1763</v>
      </c>
      <c r="E24" s="670"/>
    </row>
    <row r="25" spans="1:5">
      <c r="A25" s="1" t="s">
        <v>1782</v>
      </c>
      <c r="E25" s="670"/>
    </row>
    <row r="26" spans="1:5">
      <c r="A26" s="1" t="s">
        <v>1760</v>
      </c>
      <c r="E26" s="670"/>
    </row>
    <row r="27" spans="1:5">
      <c r="A27" s="438" t="s">
        <v>1781</v>
      </c>
      <c r="E27" s="670"/>
    </row>
    <row r="28" spans="1:5">
      <c r="A28" s="438" t="s">
        <v>1766</v>
      </c>
      <c r="E28" s="670"/>
    </row>
    <row r="29" spans="1:5">
      <c r="A29" s="1" t="s">
        <v>1768</v>
      </c>
      <c r="B29" s="439"/>
      <c r="E29" s="670"/>
    </row>
    <row r="30" spans="1:5">
      <c r="A30" s="1" t="s">
        <v>1794</v>
      </c>
      <c r="B30" s="439"/>
      <c r="E30" s="670"/>
    </row>
    <row r="31" spans="1:5">
      <c r="A31" s="1" t="s">
        <v>1779</v>
      </c>
      <c r="E31" s="670"/>
    </row>
    <row r="32" spans="1:5">
      <c r="A32" s="1" t="s">
        <v>1793</v>
      </c>
      <c r="E32" s="670"/>
    </row>
    <row r="33" spans="1:5">
      <c r="A33" s="1" t="s">
        <v>1258</v>
      </c>
      <c r="E33" s="670"/>
    </row>
    <row r="34" spans="1:5">
      <c r="A34" s="1" t="s">
        <v>1769</v>
      </c>
      <c r="E34" s="670"/>
    </row>
    <row r="35" spans="1:5">
      <c r="A35" s="438" t="s">
        <v>1771</v>
      </c>
      <c r="E35" s="670"/>
    </row>
    <row r="36" spans="1:5">
      <c r="A36" s="1" t="s">
        <v>1778</v>
      </c>
      <c r="E36" s="670"/>
    </row>
    <row r="37" spans="1:5" ht="25.5">
      <c r="A37" s="1" t="s">
        <v>1961</v>
      </c>
      <c r="E37" s="670"/>
    </row>
    <row r="38" spans="1:5">
      <c r="A38" s="438" t="s">
        <v>1967</v>
      </c>
      <c r="E38" s="670"/>
    </row>
    <row r="39" spans="1:5">
      <c r="A39" s="1" t="s">
        <v>1964</v>
      </c>
      <c r="E39" s="670"/>
    </row>
    <row r="40" spans="1:5">
      <c r="A40" s="1" t="s">
        <v>1761</v>
      </c>
      <c r="E40" s="670"/>
    </row>
    <row r="41" spans="1:5">
      <c r="A41" s="1" t="s">
        <v>1776</v>
      </c>
      <c r="E41" s="670"/>
    </row>
    <row r="42" spans="1:5">
      <c r="A42" s="1" t="s">
        <v>1968</v>
      </c>
      <c r="E42" s="670"/>
    </row>
    <row r="43" spans="1:5">
      <c r="A43" s="1" t="s">
        <v>1784</v>
      </c>
      <c r="E43" s="670"/>
    </row>
    <row r="44" spans="1:5">
      <c r="A44" s="1" t="s">
        <v>1785</v>
      </c>
      <c r="E44" s="670"/>
    </row>
    <row r="45" spans="1:5">
      <c r="A45" s="1" t="s">
        <v>1780</v>
      </c>
      <c r="E45" s="670"/>
    </row>
    <row r="46" spans="1:5">
      <c r="A46" s="1" t="s">
        <v>1783</v>
      </c>
      <c r="E46" s="670"/>
    </row>
  </sheetData>
  <mergeCells count="8">
    <mergeCell ref="G1:G2"/>
    <mergeCell ref="H1:H2"/>
    <mergeCell ref="I1:I2"/>
    <mergeCell ref="B1:B2"/>
    <mergeCell ref="C1:C2"/>
    <mergeCell ref="D1:D2"/>
    <mergeCell ref="E1:E2"/>
    <mergeCell ref="F1:F2"/>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5"/>
  <sheetViews>
    <sheetView workbookViewId="0">
      <pane xSplit="1" ySplit="2" topLeftCell="B29" activePane="bottomRight" state="frozen"/>
      <selection pane="topRight" activeCell="B1" sqref="B1"/>
      <selection pane="bottomLeft" activeCell="A3" sqref="A3"/>
      <selection pane="bottomRight" activeCell="A37" sqref="A37"/>
    </sheetView>
  </sheetViews>
  <sheetFormatPr defaultRowHeight="12.75"/>
  <cols>
    <col min="1" max="1" width="34" style="491" customWidth="1"/>
    <col min="2" max="2" width="27.7109375" style="473" customWidth="1"/>
    <col min="3" max="3" width="27.7109375" customWidth="1"/>
    <col min="4" max="4" width="27.7109375" style="117" customWidth="1"/>
    <col min="5" max="13" width="27.7109375" customWidth="1"/>
  </cols>
  <sheetData>
    <row r="1" spans="1:13">
      <c r="A1" s="486" t="s">
        <v>3364</v>
      </c>
      <c r="B1" s="806" t="s">
        <v>3166</v>
      </c>
      <c r="C1" s="806" t="s">
        <v>3167</v>
      </c>
      <c r="D1" s="806" t="s">
        <v>3168</v>
      </c>
      <c r="E1" s="802" t="s">
        <v>3169</v>
      </c>
      <c r="F1" s="802" t="s">
        <v>3170</v>
      </c>
      <c r="G1" s="802" t="s">
        <v>3171</v>
      </c>
      <c r="H1" s="800" t="s">
        <v>3172</v>
      </c>
      <c r="I1" s="800" t="s">
        <v>3173</v>
      </c>
      <c r="J1" s="800" t="s">
        <v>3174</v>
      </c>
      <c r="K1" s="808" t="s">
        <v>3175</v>
      </c>
      <c r="L1" s="800" t="s">
        <v>3176</v>
      </c>
      <c r="M1" s="800" t="s">
        <v>3177</v>
      </c>
    </row>
    <row r="2" spans="1:13" s="174" customFormat="1" ht="183" customHeight="1" thickBot="1">
      <c r="A2" s="487" t="s">
        <v>1884</v>
      </c>
      <c r="B2" s="807"/>
      <c r="C2" s="807"/>
      <c r="D2" s="807"/>
      <c r="E2" s="803"/>
      <c r="F2" s="803"/>
      <c r="G2" s="803"/>
      <c r="H2" s="801"/>
      <c r="I2" s="801"/>
      <c r="J2" s="801"/>
      <c r="K2" s="809"/>
      <c r="L2" s="801"/>
      <c r="M2" s="801"/>
    </row>
    <row r="3" spans="1:13" s="117" customFormat="1">
      <c r="A3" s="488" t="s">
        <v>1790</v>
      </c>
      <c r="B3" s="436"/>
      <c r="C3" s="439"/>
      <c r="D3" s="433"/>
      <c r="E3" s="433"/>
      <c r="F3" s="433"/>
      <c r="G3" s="433"/>
      <c r="H3" s="433"/>
      <c r="I3" s="433"/>
      <c r="J3" s="433"/>
      <c r="K3" s="433"/>
      <c r="L3" s="433"/>
    </row>
    <row r="4" spans="1:13" s="117" customFormat="1">
      <c r="A4" s="486" t="s">
        <v>1830</v>
      </c>
      <c r="B4" s="436"/>
      <c r="C4" s="439"/>
      <c r="D4" s="433"/>
      <c r="E4" s="433"/>
      <c r="F4" s="433"/>
      <c r="G4" s="560" t="s">
        <v>2098</v>
      </c>
      <c r="I4" s="433"/>
      <c r="J4" s="433"/>
      <c r="K4" s="433"/>
      <c r="L4" s="433"/>
    </row>
    <row r="5" spans="1:13" s="117" customFormat="1">
      <c r="A5" s="486" t="s">
        <v>1830</v>
      </c>
      <c r="B5" s="436"/>
      <c r="C5" s="439"/>
      <c r="D5" s="433"/>
      <c r="E5" s="433"/>
      <c r="F5" s="433"/>
      <c r="G5" s="560" t="s">
        <v>2099</v>
      </c>
      <c r="I5" s="433"/>
      <c r="J5" s="433"/>
      <c r="K5" s="433"/>
      <c r="L5" s="433"/>
    </row>
    <row r="6" spans="1:13" s="117" customFormat="1">
      <c r="A6" s="486" t="s">
        <v>1830</v>
      </c>
      <c r="B6" s="436"/>
      <c r="C6" s="439"/>
      <c r="D6" s="433"/>
      <c r="E6" s="433"/>
      <c r="F6" s="433"/>
      <c r="G6" s="433"/>
      <c r="H6" s="433"/>
      <c r="I6" s="433"/>
      <c r="J6" s="433"/>
      <c r="K6" s="433"/>
      <c r="L6" s="433"/>
    </row>
    <row r="7" spans="1:13" s="117" customFormat="1">
      <c r="A7" s="486" t="s">
        <v>1830</v>
      </c>
      <c r="B7" s="436"/>
      <c r="C7" s="439"/>
      <c r="D7" s="433"/>
      <c r="E7" s="433"/>
      <c r="F7" s="433"/>
      <c r="G7" s="433"/>
      <c r="H7" s="433"/>
      <c r="I7" s="433"/>
      <c r="J7" s="433"/>
      <c r="K7" s="433"/>
      <c r="L7" s="433"/>
    </row>
    <row r="8" spans="1:13" s="117" customFormat="1">
      <c r="A8" s="486" t="s">
        <v>1830</v>
      </c>
      <c r="B8" s="436"/>
      <c r="C8" s="439"/>
      <c r="D8" s="433"/>
      <c r="E8" s="433"/>
      <c r="F8" s="433"/>
      <c r="G8" s="433"/>
      <c r="H8" s="433"/>
      <c r="I8" s="433"/>
      <c r="J8" s="433"/>
      <c r="K8" s="433"/>
      <c r="L8" s="433"/>
    </row>
    <row r="9" spans="1:13" s="117" customFormat="1">
      <c r="A9" s="486" t="s">
        <v>1830</v>
      </c>
      <c r="B9" s="436"/>
      <c r="C9" s="439"/>
      <c r="D9" s="433"/>
      <c r="E9" s="433"/>
      <c r="F9" s="433"/>
      <c r="G9" s="433"/>
      <c r="H9" s="433"/>
      <c r="I9" s="433"/>
      <c r="J9" s="433"/>
      <c r="K9" s="433"/>
      <c r="L9" s="433"/>
    </row>
    <row r="10" spans="1:13">
      <c r="A10" s="489" t="s">
        <v>1772</v>
      </c>
      <c r="B10" s="436"/>
      <c r="C10" s="439"/>
      <c r="F10" s="231"/>
    </row>
    <row r="11" spans="1:13">
      <c r="A11" s="489" t="s">
        <v>1777</v>
      </c>
      <c r="B11" s="436"/>
      <c r="C11" s="264"/>
    </row>
    <row r="12" spans="1:13">
      <c r="A12" s="436" t="s">
        <v>3510</v>
      </c>
      <c r="C12" s="264"/>
      <c r="H12" s="231" t="s">
        <v>2108</v>
      </c>
    </row>
    <row r="13" spans="1:13">
      <c r="A13" s="489" t="s">
        <v>2085</v>
      </c>
      <c r="B13" s="436"/>
      <c r="C13" s="264"/>
    </row>
    <row r="14" spans="1:13">
      <c r="A14" s="489" t="s">
        <v>1775</v>
      </c>
      <c r="B14" s="436"/>
      <c r="D14" s="561" t="s">
        <v>2092</v>
      </c>
    </row>
    <row r="15" spans="1:13">
      <c r="A15" s="489" t="s">
        <v>1234</v>
      </c>
      <c r="B15" s="436"/>
    </row>
    <row r="16" spans="1:13">
      <c r="A16" s="489" t="s">
        <v>3511</v>
      </c>
      <c r="B16" s="436"/>
    </row>
    <row r="17" spans="1:8">
      <c r="A17" s="489" t="s">
        <v>2094</v>
      </c>
      <c r="B17" s="435"/>
    </row>
    <row r="18" spans="1:8">
      <c r="A18" s="489" t="s">
        <v>2101</v>
      </c>
      <c r="B18" s="435"/>
      <c r="C18" s="264"/>
    </row>
    <row r="19" spans="1:8">
      <c r="A19" s="489" t="s">
        <v>2097</v>
      </c>
      <c r="B19" s="434"/>
    </row>
    <row r="20" spans="1:8">
      <c r="A20" s="489" t="s">
        <v>2103</v>
      </c>
      <c r="B20" s="435"/>
      <c r="H20" s="231"/>
    </row>
    <row r="21" spans="1:8">
      <c r="A21" s="489" t="s">
        <v>1763</v>
      </c>
      <c r="B21" s="435"/>
      <c r="H21" s="231"/>
    </row>
    <row r="22" spans="1:8">
      <c r="A22" s="489" t="s">
        <v>1782</v>
      </c>
      <c r="B22" s="435"/>
    </row>
    <row r="23" spans="1:8">
      <c r="A23" s="489" t="s">
        <v>1861</v>
      </c>
      <c r="B23" s="434"/>
      <c r="H23" s="231" t="s">
        <v>2107</v>
      </c>
    </row>
    <row r="24" spans="1:8">
      <c r="A24" s="489" t="s">
        <v>1760</v>
      </c>
      <c r="B24" s="434"/>
      <c r="F24" s="231"/>
    </row>
    <row r="25" spans="1:8">
      <c r="A25" s="489" t="s">
        <v>2091</v>
      </c>
      <c r="B25" s="435"/>
      <c r="C25" s="264"/>
    </row>
    <row r="26" spans="1:8">
      <c r="A26" s="489" t="s">
        <v>2090</v>
      </c>
      <c r="B26" s="434"/>
    </row>
    <row r="27" spans="1:8">
      <c r="A27" s="489" t="s">
        <v>2100</v>
      </c>
      <c r="B27" s="435"/>
    </row>
    <row r="28" spans="1:8">
      <c r="A28" s="489" t="s">
        <v>2096</v>
      </c>
      <c r="B28" s="434"/>
    </row>
    <row r="29" spans="1:8">
      <c r="A29" s="489" t="s">
        <v>2102</v>
      </c>
      <c r="B29" s="435"/>
    </row>
    <row r="30" spans="1:8">
      <c r="A30" s="489" t="s">
        <v>1781</v>
      </c>
      <c r="B30" s="435"/>
    </row>
    <row r="31" spans="1:8">
      <c r="A31" s="489" t="s">
        <v>1955</v>
      </c>
      <c r="B31" s="434"/>
      <c r="C31" s="231"/>
    </row>
    <row r="32" spans="1:8">
      <c r="A32" s="489" t="s">
        <v>2109</v>
      </c>
      <c r="B32" s="435"/>
      <c r="C32" s="231"/>
      <c r="H32" s="231"/>
    </row>
    <row r="33" spans="1:8">
      <c r="A33" s="489" t="s">
        <v>2095</v>
      </c>
      <c r="B33" s="434"/>
    </row>
    <row r="34" spans="1:8">
      <c r="A34" s="489" t="s">
        <v>1258</v>
      </c>
      <c r="B34" s="434"/>
    </row>
    <row r="35" spans="1:8">
      <c r="A35" s="489" t="s">
        <v>2106</v>
      </c>
      <c r="B35" s="434"/>
    </row>
    <row r="36" spans="1:8">
      <c r="A36" s="489" t="s">
        <v>1778</v>
      </c>
      <c r="B36" s="435"/>
      <c r="H36" s="231"/>
    </row>
    <row r="37" spans="1:8">
      <c r="A37" s="489" t="s">
        <v>3512</v>
      </c>
      <c r="D37"/>
    </row>
    <row r="38" spans="1:8">
      <c r="A38" s="489"/>
      <c r="D38"/>
    </row>
    <row r="39" spans="1:8">
      <c r="A39" s="490"/>
      <c r="C39" s="264"/>
      <c r="D39"/>
    </row>
    <row r="42" spans="1:8">
      <c r="A42" s="490"/>
      <c r="D42"/>
    </row>
    <row r="45" spans="1:8">
      <c r="A45" s="488"/>
      <c r="B45" s="436"/>
      <c r="D45"/>
    </row>
  </sheetData>
  <sortState xmlns:xlrd2="http://schemas.microsoft.com/office/spreadsheetml/2017/richdata2" ref="A10:A35">
    <sortCondition ref="A10"/>
  </sortState>
  <mergeCells count="12">
    <mergeCell ref="M1:M2"/>
    <mergeCell ref="H1:H2"/>
    <mergeCell ref="I1:I2"/>
    <mergeCell ref="J1:J2"/>
    <mergeCell ref="K1:K2"/>
    <mergeCell ref="L1:L2"/>
    <mergeCell ref="G1:G2"/>
    <mergeCell ref="B1:B2"/>
    <mergeCell ref="C1:C2"/>
    <mergeCell ref="D1:D2"/>
    <mergeCell ref="E1:E2"/>
    <mergeCell ref="F1: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4"/>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34" style="491" customWidth="1"/>
    <col min="2" max="2" width="27.7109375" style="473" customWidth="1"/>
    <col min="3" max="3" width="27.7109375" customWidth="1"/>
    <col min="4" max="4" width="27.7109375" style="117" customWidth="1"/>
    <col min="5" max="12" width="27.7109375" customWidth="1"/>
  </cols>
  <sheetData>
    <row r="1" spans="1:12">
      <c r="A1" s="486" t="s">
        <v>2160</v>
      </c>
      <c r="B1" s="806" t="s">
        <v>3178</v>
      </c>
      <c r="C1" s="806" t="s">
        <v>2162</v>
      </c>
      <c r="D1" s="806" t="s">
        <v>3354</v>
      </c>
      <c r="E1" s="806" t="s">
        <v>3356</v>
      </c>
      <c r="F1" s="806" t="s">
        <v>3179</v>
      </c>
      <c r="G1" s="800"/>
      <c r="H1" s="800"/>
      <c r="I1" s="800"/>
      <c r="J1" s="808"/>
      <c r="K1" s="800"/>
      <c r="L1" s="800"/>
    </row>
    <row r="2" spans="1:12" s="174" customFormat="1" ht="183" customHeight="1" thickBot="1">
      <c r="A2" s="487" t="s">
        <v>1884</v>
      </c>
      <c r="B2" s="807"/>
      <c r="C2" s="807"/>
      <c r="D2" s="807"/>
      <c r="E2" s="807"/>
      <c r="F2" s="807"/>
      <c r="G2" s="801"/>
      <c r="H2" s="801"/>
      <c r="I2" s="801"/>
      <c r="J2" s="809"/>
      <c r="K2" s="801"/>
      <c r="L2" s="801"/>
    </row>
    <row r="3" spans="1:12" s="117" customFormat="1">
      <c r="A3" s="488" t="s">
        <v>1790</v>
      </c>
      <c r="B3" s="436"/>
      <c r="C3" s="439"/>
      <c r="D3" s="433"/>
      <c r="E3" s="433"/>
      <c r="F3" s="433"/>
      <c r="G3" s="433"/>
      <c r="H3" s="433"/>
      <c r="I3" s="433"/>
      <c r="J3" s="433"/>
      <c r="K3" s="433"/>
    </row>
    <row r="4" spans="1:12" s="117" customFormat="1">
      <c r="A4" s="486" t="s">
        <v>1830</v>
      </c>
      <c r="B4" s="436" t="s">
        <v>2192</v>
      </c>
      <c r="C4" s="439"/>
      <c r="D4" s="485" t="s">
        <v>2196</v>
      </c>
      <c r="E4" s="433"/>
      <c r="F4" s="560"/>
      <c r="H4" s="433"/>
      <c r="I4" s="433"/>
      <c r="J4" s="433"/>
      <c r="K4" s="433"/>
    </row>
    <row r="5" spans="1:12" s="117" customFormat="1">
      <c r="A5" s="486" t="s">
        <v>1830</v>
      </c>
      <c r="B5" s="436" t="s">
        <v>2193</v>
      </c>
      <c r="C5" s="439"/>
      <c r="D5" s="485" t="s">
        <v>2195</v>
      </c>
      <c r="E5" s="433"/>
      <c r="F5" s="560"/>
      <c r="H5" s="433"/>
      <c r="I5" s="433"/>
      <c r="J5" s="433"/>
      <c r="K5" s="433"/>
    </row>
    <row r="6" spans="1:12" s="117" customFormat="1">
      <c r="A6" s="486" t="s">
        <v>1830</v>
      </c>
      <c r="B6" s="436"/>
      <c r="C6" s="439"/>
      <c r="D6" s="433"/>
      <c r="E6" s="433"/>
      <c r="F6" s="433"/>
      <c r="G6" s="433"/>
      <c r="H6" s="433"/>
      <c r="I6" s="433"/>
      <c r="J6" s="433"/>
      <c r="K6" s="433"/>
    </row>
    <row r="7" spans="1:12" s="117" customFormat="1">
      <c r="A7" s="486" t="s">
        <v>1830</v>
      </c>
      <c r="B7" s="436"/>
      <c r="C7" s="439"/>
      <c r="D7" s="433"/>
      <c r="E7" s="433"/>
      <c r="F7" s="433"/>
      <c r="G7" s="433"/>
      <c r="H7" s="433"/>
      <c r="I7" s="433"/>
      <c r="J7" s="433"/>
      <c r="K7" s="433"/>
    </row>
    <row r="8" spans="1:12" s="117" customFormat="1">
      <c r="A8" s="486" t="s">
        <v>1830</v>
      </c>
      <c r="B8" s="436"/>
      <c r="C8" s="439"/>
      <c r="D8" s="433"/>
      <c r="E8" s="433"/>
      <c r="F8" s="433"/>
      <c r="G8" s="433"/>
      <c r="H8" s="433"/>
      <c r="I8" s="433"/>
      <c r="J8" s="433"/>
      <c r="K8" s="433"/>
    </row>
    <row r="9" spans="1:12" s="117" customFormat="1">
      <c r="A9" s="486" t="s">
        <v>1830</v>
      </c>
      <c r="B9" s="436"/>
      <c r="C9" s="439"/>
      <c r="D9" s="433"/>
      <c r="E9" s="433"/>
      <c r="F9" s="433"/>
      <c r="G9" s="433"/>
      <c r="H9" s="433"/>
      <c r="I9" s="433"/>
      <c r="J9" s="433"/>
      <c r="K9" s="433"/>
    </row>
    <row r="10" spans="1:12">
      <c r="A10" s="489" t="s">
        <v>2200</v>
      </c>
      <c r="B10" s="436"/>
      <c r="C10" s="439"/>
      <c r="D10" s="439"/>
    </row>
    <row r="11" spans="1:12">
      <c r="A11" s="489" t="s">
        <v>1764</v>
      </c>
      <c r="B11" s="436"/>
      <c r="C11" s="264"/>
    </row>
    <row r="12" spans="1:12">
      <c r="A12" s="489" t="s">
        <v>2198</v>
      </c>
      <c r="B12" s="436"/>
      <c r="C12" s="264"/>
      <c r="E12" t="s">
        <v>3355</v>
      </c>
      <c r="G12" s="231"/>
    </row>
    <row r="13" spans="1:12">
      <c r="A13" s="489" t="s">
        <v>2191</v>
      </c>
      <c r="B13" s="436"/>
      <c r="C13" s="264"/>
      <c r="D13" s="439" t="s">
        <v>1883</v>
      </c>
    </row>
    <row r="14" spans="1:12">
      <c r="A14" s="489" t="s">
        <v>1775</v>
      </c>
      <c r="B14" s="436"/>
      <c r="D14" s="561"/>
    </row>
    <row r="15" spans="1:12">
      <c r="A15" s="489" t="s">
        <v>1762</v>
      </c>
      <c r="B15" s="436"/>
    </row>
    <row r="16" spans="1:12">
      <c r="A16" s="489" t="s">
        <v>2194</v>
      </c>
      <c r="B16" s="435"/>
    </row>
    <row r="17" spans="1:7">
      <c r="A17" s="489" t="s">
        <v>2201</v>
      </c>
      <c r="B17" s="435"/>
      <c r="C17" s="264"/>
    </row>
    <row r="18" spans="1:7">
      <c r="A18" s="489" t="s">
        <v>2203</v>
      </c>
      <c r="B18" s="434"/>
    </row>
    <row r="19" spans="1:7">
      <c r="A19" s="489" t="s">
        <v>1763</v>
      </c>
      <c r="B19" s="435"/>
      <c r="G19" s="231"/>
    </row>
    <row r="20" spans="1:7">
      <c r="A20" s="489" t="s">
        <v>1907</v>
      </c>
      <c r="B20" s="435"/>
      <c r="G20" s="231"/>
    </row>
    <row r="21" spans="1:7">
      <c r="A21" s="489" t="s">
        <v>2197</v>
      </c>
      <c r="B21" s="435"/>
    </row>
    <row r="22" spans="1:7">
      <c r="A22" s="489" t="s">
        <v>2202</v>
      </c>
      <c r="B22" s="434"/>
      <c r="G22" s="231"/>
    </row>
    <row r="23" spans="1:7">
      <c r="A23" s="489"/>
      <c r="B23" s="434"/>
    </row>
    <row r="24" spans="1:7">
      <c r="A24" s="489"/>
      <c r="B24" s="435"/>
      <c r="C24" s="264"/>
    </row>
    <row r="25" spans="1:7">
      <c r="A25" s="489"/>
      <c r="B25" s="434"/>
    </row>
    <row r="26" spans="1:7">
      <c r="A26" s="489"/>
      <c r="B26" s="435"/>
    </row>
    <row r="27" spans="1:7">
      <c r="A27" s="489"/>
      <c r="B27" s="434"/>
    </row>
    <row r="28" spans="1:7">
      <c r="A28" s="489"/>
      <c r="B28" s="435"/>
    </row>
    <row r="29" spans="1:7">
      <c r="A29" s="489"/>
      <c r="B29" s="435"/>
    </row>
    <row r="30" spans="1:7">
      <c r="A30" s="489"/>
      <c r="B30" s="434"/>
      <c r="C30" s="231"/>
    </row>
    <row r="31" spans="1:7">
      <c r="A31" s="489"/>
      <c r="B31" s="435"/>
      <c r="C31" s="231"/>
      <c r="G31" s="231"/>
    </row>
    <row r="32" spans="1:7">
      <c r="A32" s="489"/>
      <c r="B32" s="434"/>
    </row>
    <row r="33" spans="1:7">
      <c r="A33" s="489"/>
      <c r="B33" s="434"/>
    </row>
    <row r="34" spans="1:7">
      <c r="A34" s="489"/>
      <c r="B34" s="434"/>
    </row>
    <row r="35" spans="1:7">
      <c r="A35" s="489"/>
      <c r="B35" s="435"/>
      <c r="G35" s="231"/>
    </row>
    <row r="36" spans="1:7">
      <c r="A36" s="489"/>
      <c r="D36"/>
    </row>
    <row r="37" spans="1:7">
      <c r="A37" s="489"/>
      <c r="D37"/>
    </row>
    <row r="38" spans="1:7">
      <c r="A38" s="490"/>
      <c r="C38" s="264"/>
      <c r="D38"/>
    </row>
    <row r="41" spans="1:7">
      <c r="A41" s="490"/>
      <c r="D41"/>
    </row>
    <row r="44" spans="1:7">
      <c r="A44" s="488"/>
      <c r="B44" s="436"/>
      <c r="D44"/>
    </row>
  </sheetData>
  <sortState xmlns:xlrd2="http://schemas.microsoft.com/office/spreadsheetml/2017/richdata2" ref="A10:A22">
    <sortCondition ref="A10"/>
  </sortState>
  <mergeCells count="11">
    <mergeCell ref="L1:L2"/>
    <mergeCell ref="B1:B2"/>
    <mergeCell ref="C1:C2"/>
    <mergeCell ref="D1:D2"/>
    <mergeCell ref="E1:E2"/>
    <mergeCell ref="F1:F2"/>
    <mergeCell ref="G1:G2"/>
    <mergeCell ref="H1:H2"/>
    <mergeCell ref="I1:I2"/>
    <mergeCell ref="J1:J2"/>
    <mergeCell ref="K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4"/>
  <sheetViews>
    <sheetView workbookViewId="0">
      <pane xSplit="1" ySplit="2" topLeftCell="B3" activePane="bottomRight" state="frozen"/>
      <selection pane="topRight" activeCell="B1" sqref="B1"/>
      <selection pane="bottomLeft" activeCell="A3" sqref="A3"/>
      <selection pane="bottomRight" activeCell="B1" sqref="B1:B2"/>
    </sheetView>
  </sheetViews>
  <sheetFormatPr defaultRowHeight="12.75"/>
  <cols>
    <col min="1" max="1" width="34" style="491" customWidth="1"/>
    <col min="2" max="2" width="27.7109375" customWidth="1"/>
    <col min="3" max="3" width="27.7109375" style="117" customWidth="1"/>
    <col min="4" max="4" width="27.7109375" customWidth="1"/>
    <col min="5" max="5" width="27.7109375" style="1" customWidth="1"/>
    <col min="6" max="11" width="27.7109375" customWidth="1"/>
  </cols>
  <sheetData>
    <row r="1" spans="1:11">
      <c r="A1" s="486" t="s">
        <v>2161</v>
      </c>
      <c r="B1" s="806" t="s">
        <v>3359</v>
      </c>
      <c r="C1" s="806" t="s">
        <v>3180</v>
      </c>
      <c r="D1" s="806" t="s">
        <v>3181</v>
      </c>
      <c r="E1" s="806" t="s">
        <v>2168</v>
      </c>
      <c r="F1" s="806" t="s">
        <v>2169</v>
      </c>
      <c r="G1" s="806" t="s">
        <v>3358</v>
      </c>
      <c r="H1" s="806" t="s">
        <v>3357</v>
      </c>
      <c r="I1" s="806" t="s">
        <v>3182</v>
      </c>
      <c r="J1" s="800"/>
      <c r="K1" s="800"/>
    </row>
    <row r="2" spans="1:11" s="174" customFormat="1" ht="183" customHeight="1" thickBot="1">
      <c r="A2" s="487" t="s">
        <v>1884</v>
      </c>
      <c r="B2" s="807"/>
      <c r="C2" s="807"/>
      <c r="D2" s="807"/>
      <c r="E2" s="807"/>
      <c r="F2" s="807"/>
      <c r="G2" s="807"/>
      <c r="H2" s="807"/>
      <c r="I2" s="807"/>
      <c r="J2" s="801"/>
      <c r="K2" s="801"/>
    </row>
    <row r="3" spans="1:11" s="117" customFormat="1">
      <c r="A3" s="488" t="s">
        <v>1790</v>
      </c>
      <c r="B3" s="439"/>
      <c r="C3" s="433"/>
      <c r="D3" s="433"/>
      <c r="E3" s="467"/>
      <c r="F3" s="433"/>
      <c r="G3" s="433"/>
      <c r="H3" s="433"/>
      <c r="I3" s="433"/>
      <c r="J3" s="433"/>
    </row>
    <row r="4" spans="1:11" s="117" customFormat="1">
      <c r="A4" s="486" t="s">
        <v>1830</v>
      </c>
      <c r="B4" s="439"/>
      <c r="C4" s="433"/>
      <c r="D4" s="433"/>
      <c r="E4" s="467"/>
      <c r="F4" s="560" t="s">
        <v>2224</v>
      </c>
      <c r="I4" s="560" t="s">
        <v>2230</v>
      </c>
      <c r="J4" s="433"/>
    </row>
    <row r="5" spans="1:11" s="117" customFormat="1">
      <c r="A5" s="486" t="s">
        <v>1830</v>
      </c>
      <c r="B5" s="439"/>
      <c r="C5" s="433"/>
      <c r="D5" s="433"/>
      <c r="E5" s="467"/>
      <c r="F5" s="560" t="s">
        <v>2225</v>
      </c>
      <c r="I5" s="560" t="s">
        <v>2231</v>
      </c>
      <c r="J5" s="433"/>
    </row>
    <row r="6" spans="1:11" s="117" customFormat="1">
      <c r="A6" s="486" t="s">
        <v>1830</v>
      </c>
      <c r="B6" s="439"/>
      <c r="C6" s="433"/>
      <c r="D6" s="433"/>
      <c r="E6" s="467"/>
      <c r="F6" s="433"/>
      <c r="G6" s="433"/>
      <c r="I6" s="560" t="s">
        <v>2232</v>
      </c>
      <c r="J6" s="433"/>
    </row>
    <row r="7" spans="1:11" s="117" customFormat="1">
      <c r="A7" s="486" t="s">
        <v>1830</v>
      </c>
      <c r="B7" s="439"/>
      <c r="C7" s="433"/>
      <c r="D7" s="433"/>
      <c r="E7" s="467"/>
      <c r="F7" s="433"/>
      <c r="G7" s="433"/>
      <c r="I7" s="560" t="s">
        <v>2233</v>
      </c>
      <c r="J7" s="433"/>
    </row>
    <row r="8" spans="1:11" s="117" customFormat="1">
      <c r="A8" s="486" t="s">
        <v>1830</v>
      </c>
      <c r="B8" s="439"/>
      <c r="C8" s="433"/>
      <c r="D8" s="433"/>
      <c r="E8" s="467"/>
      <c r="F8" s="433"/>
      <c r="G8" s="433"/>
      <c r="I8" s="560" t="s">
        <v>2235</v>
      </c>
      <c r="J8" s="433"/>
    </row>
    <row r="9" spans="1:11" s="117" customFormat="1">
      <c r="A9" s="486" t="s">
        <v>1830</v>
      </c>
      <c r="B9" s="439"/>
      <c r="C9" s="433"/>
      <c r="D9" s="433"/>
      <c r="E9" s="467"/>
      <c r="F9" s="433"/>
      <c r="G9" s="433"/>
      <c r="I9" s="560" t="s">
        <v>2236</v>
      </c>
      <c r="J9" s="433"/>
    </row>
    <row r="10" spans="1:11">
      <c r="A10" s="489" t="s">
        <v>1911</v>
      </c>
      <c r="B10" s="281" t="s">
        <v>2208</v>
      </c>
      <c r="E10" s="438"/>
      <c r="I10" s="231" t="s">
        <v>1883</v>
      </c>
    </row>
    <row r="11" spans="1:11">
      <c r="A11" s="489" t="s">
        <v>1775</v>
      </c>
      <c r="B11" s="264"/>
    </row>
    <row r="12" spans="1:11">
      <c r="A12" s="489" t="s">
        <v>2226</v>
      </c>
      <c r="G12" s="231"/>
    </row>
    <row r="13" spans="1:11">
      <c r="A13" s="489" t="s">
        <v>1765</v>
      </c>
      <c r="B13" s="264"/>
    </row>
    <row r="14" spans="1:11" ht="25.5">
      <c r="A14" s="489" t="s">
        <v>2214</v>
      </c>
      <c r="C14" s="281" t="s">
        <v>2211</v>
      </c>
      <c r="F14" s="281" t="s">
        <v>2211</v>
      </c>
    </row>
    <row r="15" spans="1:11">
      <c r="A15" s="489" t="s">
        <v>2210</v>
      </c>
      <c r="I15" s="281" t="s">
        <v>2228</v>
      </c>
    </row>
    <row r="16" spans="1:11">
      <c r="A16" s="489" t="s">
        <v>1257</v>
      </c>
      <c r="I16" s="231" t="s">
        <v>1883</v>
      </c>
    </row>
    <row r="17" spans="1:9">
      <c r="A17" s="489" t="s">
        <v>1791</v>
      </c>
      <c r="B17" s="264"/>
      <c r="I17" s="231" t="s">
        <v>1883</v>
      </c>
    </row>
    <row r="18" spans="1:9">
      <c r="A18" s="489" t="s">
        <v>1763</v>
      </c>
      <c r="I18" s="231"/>
    </row>
    <row r="19" spans="1:9">
      <c r="A19" s="489" t="s">
        <v>1782</v>
      </c>
      <c r="G19" s="231"/>
    </row>
    <row r="20" spans="1:9">
      <c r="A20" s="489" t="s">
        <v>2091</v>
      </c>
      <c r="G20" s="231"/>
    </row>
    <row r="21" spans="1:9">
      <c r="A21" s="489" t="s">
        <v>2209</v>
      </c>
      <c r="I21" s="281" t="s">
        <v>2229</v>
      </c>
    </row>
    <row r="22" spans="1:9" ht="25.5">
      <c r="A22" s="490" t="s">
        <v>2221</v>
      </c>
      <c r="E22" s="264" t="s">
        <v>2222</v>
      </c>
      <c r="G22" s="231"/>
    </row>
    <row r="23" spans="1:9" ht="25.5">
      <c r="A23" s="490" t="s">
        <v>2220</v>
      </c>
      <c r="E23" s="264" t="s">
        <v>2223</v>
      </c>
    </row>
    <row r="24" spans="1:9">
      <c r="A24" s="489" t="s">
        <v>2217</v>
      </c>
      <c r="B24" s="264"/>
    </row>
    <row r="25" spans="1:9">
      <c r="A25" s="489" t="s">
        <v>2227</v>
      </c>
    </row>
    <row r="26" spans="1:9">
      <c r="A26" s="489" t="s">
        <v>2234</v>
      </c>
    </row>
    <row r="27" spans="1:9">
      <c r="A27" s="489" t="s">
        <v>2215</v>
      </c>
      <c r="C27" s="439" t="s">
        <v>2212</v>
      </c>
      <c r="E27" s="281" t="s">
        <v>2218</v>
      </c>
      <c r="F27" s="439" t="s">
        <v>2212</v>
      </c>
    </row>
    <row r="28" spans="1:9">
      <c r="A28" s="489" t="s">
        <v>2213</v>
      </c>
      <c r="C28" s="439" t="s">
        <v>2216</v>
      </c>
      <c r="E28" s="281" t="s">
        <v>2219</v>
      </c>
      <c r="F28" s="439" t="s">
        <v>2216</v>
      </c>
    </row>
    <row r="29" spans="1:9">
      <c r="A29" s="489"/>
    </row>
    <row r="30" spans="1:9">
      <c r="A30" s="489"/>
      <c r="B30" s="231"/>
    </row>
    <row r="31" spans="1:9">
      <c r="A31" s="489"/>
      <c r="B31" s="231"/>
      <c r="G31" s="231"/>
    </row>
    <row r="32" spans="1:9">
      <c r="A32" s="489"/>
    </row>
    <row r="33" spans="1:7">
      <c r="A33" s="489"/>
    </row>
    <row r="34" spans="1:7">
      <c r="A34" s="489"/>
    </row>
    <row r="35" spans="1:7">
      <c r="A35" s="489"/>
      <c r="G35" s="231"/>
    </row>
    <row r="36" spans="1:7">
      <c r="A36" s="489"/>
      <c r="C36"/>
    </row>
    <row r="37" spans="1:7">
      <c r="A37" s="489"/>
      <c r="C37"/>
    </row>
    <row r="38" spans="1:7">
      <c r="A38" s="490"/>
      <c r="B38" s="264"/>
      <c r="C38"/>
    </row>
    <row r="41" spans="1:7">
      <c r="A41" s="490"/>
      <c r="C41"/>
    </row>
    <row r="44" spans="1:7">
      <c r="A44" s="488"/>
      <c r="C44"/>
    </row>
  </sheetData>
  <sortState xmlns:xlrd2="http://schemas.microsoft.com/office/spreadsheetml/2017/richdata2" ref="A10:A28">
    <sortCondition ref="A10"/>
  </sortState>
  <mergeCells count="10">
    <mergeCell ref="K1:K2"/>
    <mergeCell ref="B1:B2"/>
    <mergeCell ref="C1:C2"/>
    <mergeCell ref="D1:D2"/>
    <mergeCell ref="E1:E2"/>
    <mergeCell ref="F1:F2"/>
    <mergeCell ref="G1:G2"/>
    <mergeCell ref="H1:H2"/>
    <mergeCell ref="I1:I2"/>
    <mergeCell ref="J1:J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4"/>
  <sheetViews>
    <sheetView topLeftCell="A9" workbookViewId="0">
      <selection activeCell="A32" sqref="A32"/>
    </sheetView>
  </sheetViews>
  <sheetFormatPr defaultRowHeight="12.75"/>
  <cols>
    <col min="1" max="1" width="34" style="491" customWidth="1"/>
    <col min="2" max="2" width="27.7109375" customWidth="1"/>
    <col min="3" max="3" width="27.7109375" style="117" customWidth="1"/>
    <col min="4" max="4" width="27.7109375" customWidth="1"/>
    <col min="5" max="5" width="27.7109375" style="1" customWidth="1"/>
    <col min="6" max="12" width="27.7109375" customWidth="1"/>
  </cols>
  <sheetData>
    <row r="1" spans="1:12">
      <c r="A1" s="486" t="s">
        <v>2161</v>
      </c>
      <c r="B1" s="806" t="s">
        <v>3399</v>
      </c>
      <c r="C1" s="806" t="s">
        <v>3400</v>
      </c>
      <c r="D1" s="810" t="s">
        <v>3401</v>
      </c>
      <c r="E1" s="810" t="s">
        <v>3402</v>
      </c>
      <c r="F1" s="810" t="s">
        <v>3403</v>
      </c>
      <c r="G1" s="810" t="s">
        <v>3404</v>
      </c>
      <c r="H1" s="800"/>
      <c r="I1" s="800"/>
      <c r="J1" s="808"/>
      <c r="K1" s="800"/>
      <c r="L1" s="800"/>
    </row>
    <row r="2" spans="1:12" s="174" customFormat="1" ht="183" customHeight="1" thickBot="1">
      <c r="A2" s="487" t="s">
        <v>1884</v>
      </c>
      <c r="B2" s="807"/>
      <c r="C2" s="807"/>
      <c r="D2" s="811"/>
      <c r="E2" s="811"/>
      <c r="F2" s="811"/>
      <c r="G2" s="811"/>
      <c r="H2" s="801"/>
      <c r="I2" s="801"/>
      <c r="J2" s="809"/>
      <c r="K2" s="801"/>
      <c r="L2" s="801"/>
    </row>
    <row r="3" spans="1:12" s="117" customFormat="1">
      <c r="A3" s="488" t="s">
        <v>1790</v>
      </c>
      <c r="B3" s="439"/>
      <c r="C3" s="433"/>
      <c r="D3" s="433"/>
      <c r="E3" s="467"/>
      <c r="F3" s="433"/>
      <c r="G3" s="433"/>
      <c r="H3" s="433"/>
      <c r="I3" s="433"/>
      <c r="J3" s="433"/>
      <c r="K3" s="433"/>
    </row>
    <row r="4" spans="1:12" s="117" customFormat="1" ht="25.5">
      <c r="A4" s="486" t="s">
        <v>1830</v>
      </c>
      <c r="B4" s="439"/>
      <c r="C4" s="433"/>
      <c r="D4" s="485"/>
      <c r="E4" s="567" t="s">
        <v>2259</v>
      </c>
      <c r="F4" s="231" t="s">
        <v>2261</v>
      </c>
      <c r="H4" s="433"/>
      <c r="I4" s="433"/>
      <c r="J4" s="433"/>
      <c r="K4" s="433"/>
    </row>
    <row r="5" spans="1:12" s="117" customFormat="1">
      <c r="A5" s="486" t="s">
        <v>1830</v>
      </c>
      <c r="B5" s="439"/>
      <c r="C5" s="433"/>
      <c r="D5" s="433"/>
      <c r="E5" s="467"/>
      <c r="F5" s="560"/>
      <c r="H5" s="433"/>
      <c r="I5" s="433"/>
      <c r="J5" s="433"/>
      <c r="K5" s="433"/>
    </row>
    <row r="6" spans="1:12" s="117" customFormat="1">
      <c r="A6" s="486" t="s">
        <v>1830</v>
      </c>
      <c r="B6" s="439"/>
      <c r="C6" s="433"/>
      <c r="D6" s="433"/>
      <c r="E6" s="467"/>
      <c r="F6" s="433"/>
      <c r="G6" s="433"/>
      <c r="H6" s="433"/>
      <c r="I6" s="433"/>
      <c r="J6" s="433"/>
      <c r="K6" s="433"/>
    </row>
    <row r="7" spans="1:12" s="117" customFormat="1">
      <c r="A7" s="486" t="s">
        <v>1830</v>
      </c>
      <c r="B7" s="439"/>
      <c r="C7" s="433"/>
      <c r="D7" s="433"/>
      <c r="E7" s="467"/>
      <c r="F7" s="433"/>
      <c r="G7" s="433"/>
      <c r="H7" s="433"/>
      <c r="I7" s="433"/>
      <c r="J7" s="433"/>
      <c r="K7" s="433"/>
    </row>
    <row r="8" spans="1:12" s="117" customFormat="1">
      <c r="A8" s="486" t="s">
        <v>1830</v>
      </c>
      <c r="B8" s="439"/>
      <c r="C8" s="433"/>
      <c r="D8" s="433"/>
      <c r="E8" s="467"/>
      <c r="F8" s="433"/>
      <c r="G8" s="433"/>
      <c r="H8" s="433"/>
      <c r="I8" s="433"/>
      <c r="J8" s="433"/>
      <c r="K8" s="433"/>
    </row>
    <row r="9" spans="1:12" s="117" customFormat="1">
      <c r="A9" s="486" t="s">
        <v>1830</v>
      </c>
      <c r="B9" s="439"/>
      <c r="C9" s="433"/>
      <c r="D9" s="433"/>
      <c r="E9" s="467"/>
      <c r="F9" s="433"/>
      <c r="G9" s="433"/>
      <c r="H9" s="433"/>
      <c r="I9" s="433"/>
      <c r="J9" s="433"/>
      <c r="K9" s="433"/>
    </row>
    <row r="10" spans="1:12">
      <c r="A10" s="489" t="s">
        <v>2252</v>
      </c>
      <c r="B10" s="439"/>
      <c r="E10" s="438"/>
    </row>
    <row r="11" spans="1:12" ht="25.5">
      <c r="A11" s="489" t="s">
        <v>2247</v>
      </c>
      <c r="B11" s="264"/>
    </row>
    <row r="12" spans="1:12">
      <c r="A12" s="489" t="s">
        <v>2251</v>
      </c>
      <c r="B12" s="264"/>
      <c r="G12" s="231"/>
    </row>
    <row r="13" spans="1:12">
      <c r="A13" s="489" t="s">
        <v>1775</v>
      </c>
      <c r="B13" s="264"/>
    </row>
    <row r="14" spans="1:12">
      <c r="A14" s="489" t="s">
        <v>2262</v>
      </c>
      <c r="C14" s="561"/>
    </row>
    <row r="15" spans="1:12">
      <c r="A15" s="489" t="s">
        <v>2263</v>
      </c>
    </row>
    <row r="16" spans="1:12">
      <c r="A16" s="489" t="s">
        <v>1762</v>
      </c>
    </row>
    <row r="17" spans="1:7">
      <c r="A17" s="489" t="s">
        <v>1765</v>
      </c>
      <c r="B17" s="264"/>
      <c r="F17" s="231" t="s">
        <v>1883</v>
      </c>
    </row>
    <row r="18" spans="1:7">
      <c r="A18" s="489" t="s">
        <v>2248</v>
      </c>
    </row>
    <row r="19" spans="1:7">
      <c r="A19" s="281" t="s">
        <v>2248</v>
      </c>
      <c r="D19" s="231"/>
      <c r="G19" s="231"/>
    </row>
    <row r="20" spans="1:7">
      <c r="A20" s="489" t="s">
        <v>2257</v>
      </c>
      <c r="G20" s="231"/>
    </row>
    <row r="21" spans="1:7">
      <c r="A21" s="489" t="s">
        <v>1763</v>
      </c>
    </row>
    <row r="22" spans="1:7">
      <c r="A22" s="489" t="s">
        <v>2107</v>
      </c>
      <c r="E22" s="438" t="s">
        <v>2260</v>
      </c>
      <c r="G22" s="231"/>
    </row>
    <row r="23" spans="1:7">
      <c r="A23" s="489" t="s">
        <v>1782</v>
      </c>
      <c r="E23" s="438"/>
    </row>
    <row r="24" spans="1:7">
      <c r="A24" s="489" t="s">
        <v>2265</v>
      </c>
      <c r="B24" s="264"/>
    </row>
    <row r="25" spans="1:7">
      <c r="A25" s="489" t="s">
        <v>2255</v>
      </c>
    </row>
    <row r="26" spans="1:7">
      <c r="A26" s="490" t="s">
        <v>2254</v>
      </c>
    </row>
    <row r="27" spans="1:7">
      <c r="A27" s="489" t="s">
        <v>2253</v>
      </c>
    </row>
    <row r="28" spans="1:7">
      <c r="A28" s="489" t="s">
        <v>2256</v>
      </c>
    </row>
    <row r="29" spans="1:7">
      <c r="A29" s="489" t="s">
        <v>2249</v>
      </c>
      <c r="D29" s="231"/>
    </row>
    <row r="30" spans="1:7">
      <c r="A30" s="489" t="s">
        <v>2258</v>
      </c>
      <c r="B30" s="231"/>
      <c r="F30" s="231" t="s">
        <v>2264</v>
      </c>
    </row>
    <row r="31" spans="1:7">
      <c r="A31" s="489" t="s">
        <v>2246</v>
      </c>
      <c r="B31" s="231"/>
      <c r="G31" s="231"/>
    </row>
    <row r="32" spans="1:7">
      <c r="A32" s="489" t="s">
        <v>2245</v>
      </c>
    </row>
    <row r="33" spans="1:7">
      <c r="A33" s="489" t="s">
        <v>2250</v>
      </c>
    </row>
    <row r="34" spans="1:7">
      <c r="A34" s="489" t="s">
        <v>2244</v>
      </c>
    </row>
    <row r="35" spans="1:7">
      <c r="A35" s="489"/>
      <c r="G35" s="231"/>
    </row>
    <row r="36" spans="1:7">
      <c r="A36" s="489"/>
      <c r="C36"/>
    </row>
    <row r="37" spans="1:7">
      <c r="A37" s="489"/>
      <c r="C37"/>
    </row>
    <row r="38" spans="1:7">
      <c r="A38" s="490"/>
      <c r="B38" s="264"/>
      <c r="C38"/>
    </row>
    <row r="41" spans="1:7">
      <c r="A41" s="490"/>
      <c r="C41"/>
    </row>
    <row r="44" spans="1:7">
      <c r="A44" s="488"/>
      <c r="C44"/>
    </row>
  </sheetData>
  <sortState xmlns:xlrd2="http://schemas.microsoft.com/office/spreadsheetml/2017/richdata2" ref="A10:A34">
    <sortCondition ref="A10"/>
  </sortState>
  <mergeCells count="11">
    <mergeCell ref="L1:L2"/>
    <mergeCell ref="B1:B2"/>
    <mergeCell ref="C1:C2"/>
    <mergeCell ref="D1:D2"/>
    <mergeCell ref="E1:E2"/>
    <mergeCell ref="F1:F2"/>
    <mergeCell ref="G1:G2"/>
    <mergeCell ref="H1:H2"/>
    <mergeCell ref="I1:I2"/>
    <mergeCell ref="J1:J2"/>
    <mergeCell ref="K1:K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44"/>
  <sheetViews>
    <sheetView workbookViewId="0">
      <selection activeCell="D8" sqref="D8"/>
    </sheetView>
  </sheetViews>
  <sheetFormatPr defaultRowHeight="12.75"/>
  <cols>
    <col min="1" max="1" width="34" style="491" customWidth="1"/>
    <col min="2" max="2" width="27.7109375" style="473" customWidth="1"/>
    <col min="3" max="3" width="27.7109375" customWidth="1"/>
    <col min="4" max="4" width="27.7109375" style="117" customWidth="1"/>
    <col min="5" max="5" width="27.7109375" customWidth="1"/>
    <col min="6" max="6" width="27.7109375" style="1" customWidth="1"/>
    <col min="7" max="13" width="27.7109375" customWidth="1"/>
  </cols>
  <sheetData>
    <row r="1" spans="1:13">
      <c r="A1" s="486" t="s">
        <v>2338</v>
      </c>
      <c r="B1" s="806" t="s">
        <v>3405</v>
      </c>
      <c r="C1" s="806" t="s">
        <v>3406</v>
      </c>
      <c r="D1" s="806" t="s">
        <v>3407</v>
      </c>
      <c r="E1" s="810" t="s">
        <v>2392</v>
      </c>
      <c r="F1" s="812" t="s">
        <v>2393</v>
      </c>
      <c r="G1" s="810"/>
      <c r="H1" s="810"/>
      <c r="I1" s="800"/>
      <c r="J1" s="800"/>
      <c r="K1" s="808"/>
      <c r="L1" s="800"/>
      <c r="M1" s="800"/>
    </row>
    <row r="2" spans="1:13" s="174" customFormat="1" ht="183" customHeight="1" thickBot="1">
      <c r="A2" s="487" t="s">
        <v>1884</v>
      </c>
      <c r="B2" s="807"/>
      <c r="C2" s="807"/>
      <c r="D2" s="807"/>
      <c r="E2" s="811"/>
      <c r="F2" s="811"/>
      <c r="G2" s="811"/>
      <c r="H2" s="811"/>
      <c r="I2" s="801"/>
      <c r="J2" s="801"/>
      <c r="K2" s="809"/>
      <c r="L2" s="801"/>
      <c r="M2" s="801"/>
    </row>
    <row r="3" spans="1:13" s="117" customFormat="1">
      <c r="A3" s="488" t="s">
        <v>1790</v>
      </c>
      <c r="B3" s="436"/>
      <c r="C3" s="439"/>
      <c r="D3" s="433"/>
      <c r="E3" s="433"/>
      <c r="F3" s="467"/>
      <c r="G3" s="433"/>
      <c r="H3" s="433"/>
      <c r="I3" s="433"/>
      <c r="J3" s="433"/>
      <c r="K3" s="433"/>
      <c r="L3" s="433"/>
    </row>
    <row r="4" spans="1:13" s="117" customFormat="1">
      <c r="A4" s="486" t="s">
        <v>1830</v>
      </c>
      <c r="B4" s="281" t="s">
        <v>2382</v>
      </c>
      <c r="C4" s="439"/>
      <c r="D4" s="433"/>
      <c r="E4" s="485"/>
      <c r="F4" s="567"/>
      <c r="G4" s="231"/>
      <c r="I4" s="433"/>
      <c r="J4" s="433"/>
      <c r="K4" s="433"/>
      <c r="L4" s="433"/>
    </row>
    <row r="5" spans="1:13" s="117" customFormat="1">
      <c r="A5" s="486" t="s">
        <v>1830</v>
      </c>
      <c r="B5" s="281" t="s">
        <v>2383</v>
      </c>
      <c r="C5" s="439"/>
      <c r="D5" s="433"/>
      <c r="E5" s="433"/>
      <c r="F5" s="467"/>
      <c r="G5" s="560"/>
      <c r="I5" s="433"/>
      <c r="J5" s="433"/>
      <c r="K5" s="433"/>
      <c r="L5" s="433"/>
    </row>
    <row r="6" spans="1:13" s="117" customFormat="1">
      <c r="A6" s="486" t="s">
        <v>1830</v>
      </c>
      <c r="B6" s="436"/>
      <c r="C6" s="439"/>
      <c r="D6" s="433"/>
      <c r="E6" s="433"/>
      <c r="F6" s="467"/>
      <c r="G6" s="433"/>
      <c r="H6" s="433"/>
      <c r="I6" s="433"/>
      <c r="J6" s="433"/>
      <c r="K6" s="433"/>
      <c r="L6" s="433"/>
    </row>
    <row r="7" spans="1:13" s="117" customFormat="1">
      <c r="A7" s="486" t="s">
        <v>1830</v>
      </c>
      <c r="B7" s="436"/>
      <c r="C7" s="439"/>
      <c r="D7" s="433"/>
      <c r="E7" s="433"/>
      <c r="F7" s="467"/>
      <c r="G7" s="433"/>
      <c r="H7" s="433"/>
      <c r="I7" s="433"/>
      <c r="J7" s="433"/>
      <c r="K7" s="433"/>
      <c r="L7" s="433"/>
    </row>
    <row r="8" spans="1:13" s="117" customFormat="1">
      <c r="A8" s="486" t="s">
        <v>1830</v>
      </c>
      <c r="B8" s="436"/>
      <c r="C8" s="439"/>
      <c r="D8" s="433"/>
      <c r="E8" s="433"/>
      <c r="F8" s="467"/>
      <c r="G8" s="433"/>
      <c r="H8" s="433"/>
      <c r="I8" s="433"/>
      <c r="J8" s="433"/>
      <c r="K8" s="433"/>
      <c r="L8" s="433"/>
    </row>
    <row r="9" spans="1:13" s="117" customFormat="1">
      <c r="A9" s="486" t="s">
        <v>1830</v>
      </c>
      <c r="B9" s="436"/>
      <c r="C9" s="439"/>
      <c r="D9" s="433"/>
      <c r="E9" s="433"/>
      <c r="F9" s="467"/>
      <c r="G9" s="433"/>
      <c r="H9" s="433"/>
      <c r="I9" s="433"/>
      <c r="J9" s="433"/>
      <c r="K9" s="433"/>
      <c r="L9" s="433"/>
    </row>
    <row r="10" spans="1:13">
      <c r="A10" s="490" t="s">
        <v>1764</v>
      </c>
      <c r="B10" s="436"/>
      <c r="C10" s="439"/>
      <c r="F10" s="438"/>
    </row>
    <row r="11" spans="1:13">
      <c r="A11" s="489" t="s">
        <v>2191</v>
      </c>
      <c r="B11" s="436"/>
      <c r="C11" s="264"/>
    </row>
    <row r="12" spans="1:13">
      <c r="A12" s="489" t="s">
        <v>1775</v>
      </c>
      <c r="B12" s="436"/>
      <c r="C12" s="264"/>
      <c r="H12" s="231"/>
    </row>
    <row r="13" spans="1:13">
      <c r="A13" s="489" t="s">
        <v>2387</v>
      </c>
      <c r="B13" s="436"/>
      <c r="C13" s="264"/>
    </row>
    <row r="14" spans="1:13">
      <c r="A14" s="489" t="s">
        <v>1923</v>
      </c>
      <c r="C14" s="231"/>
    </row>
    <row r="15" spans="1:13">
      <c r="A15" s="490" t="s">
        <v>1762</v>
      </c>
    </row>
    <row r="16" spans="1:13">
      <c r="A16" s="489" t="s">
        <v>1765</v>
      </c>
    </row>
    <row r="17" spans="1:8">
      <c r="A17" s="489" t="s">
        <v>2384</v>
      </c>
      <c r="B17" s="435"/>
      <c r="C17" s="264"/>
      <c r="G17" s="231"/>
    </row>
    <row r="18" spans="1:8">
      <c r="A18" s="489" t="s">
        <v>2385</v>
      </c>
      <c r="B18" s="434"/>
    </row>
    <row r="19" spans="1:8">
      <c r="A19" s="281" t="s">
        <v>2386</v>
      </c>
      <c r="E19" s="231"/>
      <c r="H19" s="231"/>
    </row>
    <row r="20" spans="1:8">
      <c r="A20" s="489" t="s">
        <v>2390</v>
      </c>
      <c r="B20" s="435"/>
      <c r="H20" s="231"/>
    </row>
    <row r="21" spans="1:8">
      <c r="A21" s="489" t="s">
        <v>2183</v>
      </c>
      <c r="B21" s="435" t="s">
        <v>1883</v>
      </c>
      <c r="D21" s="561" t="s">
        <v>1257</v>
      </c>
    </row>
    <row r="22" spans="1:8">
      <c r="A22" s="489" t="s">
        <v>2388</v>
      </c>
      <c r="B22" s="434"/>
      <c r="D22" s="439" t="s">
        <v>1791</v>
      </c>
      <c r="F22" s="438"/>
      <c r="H22" s="231"/>
    </row>
    <row r="23" spans="1:8">
      <c r="A23" s="489" t="s">
        <v>2389</v>
      </c>
      <c r="B23" s="434"/>
      <c r="F23" s="438"/>
    </row>
    <row r="24" spans="1:8">
      <c r="A24" s="489"/>
      <c r="B24" s="435"/>
      <c r="C24" s="264"/>
    </row>
    <row r="25" spans="1:8">
      <c r="A25" s="489"/>
      <c r="B25" s="434"/>
    </row>
    <row r="26" spans="1:8">
      <c r="A26" s="490"/>
      <c r="B26" s="566"/>
    </row>
    <row r="27" spans="1:8">
      <c r="A27" s="489"/>
      <c r="B27" s="434"/>
    </row>
    <row r="28" spans="1:8">
      <c r="A28" s="489"/>
      <c r="B28" s="435"/>
    </row>
    <row r="29" spans="1:8">
      <c r="A29" s="489"/>
      <c r="B29" s="435"/>
      <c r="E29" s="231"/>
    </row>
    <row r="30" spans="1:8">
      <c r="A30" s="489"/>
      <c r="B30" s="434"/>
      <c r="C30" s="231"/>
      <c r="G30" s="231"/>
    </row>
    <row r="31" spans="1:8">
      <c r="A31" s="489"/>
      <c r="B31" s="435"/>
      <c r="C31" s="231"/>
      <c r="H31" s="231"/>
    </row>
    <row r="32" spans="1:8">
      <c r="A32" s="489"/>
      <c r="B32" s="434"/>
    </row>
    <row r="33" spans="1:8">
      <c r="A33" s="489"/>
      <c r="B33" s="434"/>
    </row>
    <row r="34" spans="1:8">
      <c r="A34" s="489"/>
      <c r="B34" s="434"/>
    </row>
    <row r="35" spans="1:8">
      <c r="A35" s="489"/>
      <c r="B35" s="435"/>
      <c r="H35" s="231"/>
    </row>
    <row r="36" spans="1:8">
      <c r="A36" s="489"/>
      <c r="D36"/>
    </row>
    <row r="37" spans="1:8">
      <c r="A37" s="489"/>
      <c r="D37"/>
    </row>
    <row r="38" spans="1:8">
      <c r="A38" s="490"/>
      <c r="C38" s="264"/>
      <c r="D38"/>
    </row>
    <row r="41" spans="1:8">
      <c r="A41" s="490"/>
      <c r="D41"/>
    </row>
    <row r="44" spans="1:8">
      <c r="A44" s="488"/>
      <c r="B44" s="436"/>
      <c r="D44"/>
    </row>
  </sheetData>
  <sortState xmlns:xlrd2="http://schemas.microsoft.com/office/spreadsheetml/2017/richdata2" ref="A10:A23">
    <sortCondition ref="A10"/>
  </sortState>
  <mergeCells count="12">
    <mergeCell ref="M1:M2"/>
    <mergeCell ref="B1:B2"/>
    <mergeCell ref="C1:C2"/>
    <mergeCell ref="D1:D2"/>
    <mergeCell ref="E1:E2"/>
    <mergeCell ref="G1:G2"/>
    <mergeCell ref="H1:H2"/>
    <mergeCell ref="I1:I2"/>
    <mergeCell ref="J1:J2"/>
    <mergeCell ref="K1:K2"/>
    <mergeCell ref="L1:L2"/>
    <mergeCell ref="F1:F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
  <sheetViews>
    <sheetView workbookViewId="0">
      <selection activeCell="C5" sqref="C5"/>
    </sheetView>
  </sheetViews>
  <sheetFormatPr defaultRowHeight="12.75"/>
  <cols>
    <col min="1" max="1" width="34" style="491" customWidth="1"/>
    <col min="2" max="2" width="27.7109375" customWidth="1"/>
    <col min="3" max="3" width="27.7109375" style="117" customWidth="1"/>
    <col min="4" max="10" width="27.7109375" customWidth="1"/>
  </cols>
  <sheetData>
    <row r="1" spans="1:10">
      <c r="A1" s="486" t="s">
        <v>2391</v>
      </c>
      <c r="B1" s="806" t="s">
        <v>3408</v>
      </c>
      <c r="C1" s="806" t="s">
        <v>2402</v>
      </c>
      <c r="D1" s="806" t="s">
        <v>3409</v>
      </c>
      <c r="E1" s="810" t="s">
        <v>3427</v>
      </c>
      <c r="F1" s="800"/>
      <c r="G1" s="800"/>
      <c r="H1" s="808"/>
      <c r="I1" s="800"/>
      <c r="J1" s="800"/>
    </row>
    <row r="2" spans="1:10" s="174" customFormat="1" ht="183" customHeight="1" thickBot="1">
      <c r="A2" s="487" t="s">
        <v>1884</v>
      </c>
      <c r="B2" s="807"/>
      <c r="C2" s="807"/>
      <c r="D2" s="807"/>
      <c r="E2" s="811"/>
      <c r="F2" s="801"/>
      <c r="G2" s="801"/>
      <c r="H2" s="809"/>
      <c r="I2" s="801"/>
      <c r="J2" s="801"/>
    </row>
    <row r="3" spans="1:10" s="117" customFormat="1">
      <c r="A3" s="488" t="s">
        <v>1790</v>
      </c>
      <c r="B3" s="439"/>
      <c r="C3" s="433"/>
      <c r="D3" s="433"/>
      <c r="E3" s="433"/>
      <c r="F3" s="433"/>
      <c r="G3" s="433"/>
      <c r="H3" s="433"/>
      <c r="I3" s="433"/>
    </row>
    <row r="4" spans="1:10" s="117" customFormat="1">
      <c r="A4" s="486" t="s">
        <v>1830</v>
      </c>
      <c r="B4" s="439"/>
      <c r="C4" s="433"/>
      <c r="D4" s="485"/>
      <c r="E4" s="231"/>
      <c r="F4" s="433"/>
      <c r="G4" s="433"/>
      <c r="H4" s="433"/>
      <c r="I4" s="433"/>
    </row>
    <row r="5" spans="1:10" s="117" customFormat="1">
      <c r="A5" s="486" t="s">
        <v>1830</v>
      </c>
      <c r="B5" s="439"/>
      <c r="C5" s="433"/>
      <c r="D5" s="433"/>
      <c r="E5" s="560"/>
      <c r="F5" s="433"/>
      <c r="G5" s="433"/>
      <c r="H5" s="433"/>
      <c r="I5" s="433"/>
    </row>
    <row r="6" spans="1:10" s="117" customFormat="1">
      <c r="A6" s="486" t="s">
        <v>1830</v>
      </c>
      <c r="B6" s="439"/>
      <c r="C6" s="433"/>
      <c r="D6" s="433"/>
      <c r="E6" s="433"/>
      <c r="F6" s="433"/>
      <c r="G6" s="433"/>
      <c r="H6" s="433"/>
      <c r="I6" s="433"/>
    </row>
    <row r="7" spans="1:10" s="117" customFormat="1">
      <c r="A7" s="486" t="s">
        <v>1830</v>
      </c>
      <c r="B7" s="439"/>
      <c r="C7" s="433"/>
      <c r="D7" s="433"/>
      <c r="E7" s="433"/>
      <c r="F7" s="433"/>
      <c r="G7" s="433"/>
      <c r="H7" s="433"/>
      <c r="I7" s="433"/>
    </row>
    <row r="8" spans="1:10" s="117" customFormat="1">
      <c r="A8" s="486" t="s">
        <v>1830</v>
      </c>
      <c r="B8" s="439"/>
      <c r="C8" s="433"/>
      <c r="D8" s="433"/>
      <c r="E8" s="433"/>
      <c r="F8" s="433"/>
      <c r="G8" s="433"/>
      <c r="H8" s="433"/>
      <c r="I8" s="433"/>
    </row>
    <row r="9" spans="1:10" s="117" customFormat="1">
      <c r="A9" s="486" t="s">
        <v>1830</v>
      </c>
      <c r="B9" s="439"/>
      <c r="C9" s="433"/>
      <c r="D9" s="433"/>
      <c r="E9" s="433"/>
      <c r="F9" s="433"/>
      <c r="G9" s="433"/>
      <c r="H9" s="433"/>
      <c r="I9" s="433"/>
    </row>
    <row r="10" spans="1:10">
      <c r="A10" s="489" t="s">
        <v>2398</v>
      </c>
      <c r="B10" s="439"/>
    </row>
    <row r="11" spans="1:10">
      <c r="A11" s="489" t="s">
        <v>2399</v>
      </c>
      <c r="B11" s="264"/>
    </row>
    <row r="12" spans="1:10">
      <c r="A12" s="489" t="s">
        <v>1775</v>
      </c>
      <c r="B12" s="264"/>
    </row>
    <row r="13" spans="1:10" ht="25.5">
      <c r="A13" s="489" t="s">
        <v>2451</v>
      </c>
      <c r="B13" s="264"/>
    </row>
    <row r="14" spans="1:10" ht="25.5">
      <c r="A14" s="489" t="s">
        <v>2452</v>
      </c>
      <c r="C14" s="561"/>
    </row>
    <row r="15" spans="1:10" ht="25.5">
      <c r="A15" s="489" t="s">
        <v>2453</v>
      </c>
    </row>
    <row r="16" spans="1:10">
      <c r="A16" s="489" t="s">
        <v>2396</v>
      </c>
    </row>
    <row r="17" spans="1:5">
      <c r="A17" s="489" t="s">
        <v>2395</v>
      </c>
      <c r="B17" s="264"/>
      <c r="E17" s="231"/>
    </row>
    <row r="18" spans="1:5">
      <c r="A18" s="489" t="s">
        <v>2397</v>
      </c>
    </row>
    <row r="19" spans="1:5">
      <c r="A19" s="281" t="s">
        <v>2400</v>
      </c>
      <c r="D19" s="231"/>
    </row>
    <row r="20" spans="1:5">
      <c r="A20" s="489"/>
    </row>
    <row r="21" spans="1:5">
      <c r="A21" s="489"/>
    </row>
    <row r="22" spans="1:5">
      <c r="A22" s="489"/>
    </row>
    <row r="23" spans="1:5">
      <c r="A23" s="489"/>
    </row>
    <row r="24" spans="1:5">
      <c r="A24" s="489"/>
      <c r="B24" s="264"/>
    </row>
    <row r="25" spans="1:5">
      <c r="A25" s="489"/>
    </row>
    <row r="26" spans="1:5">
      <c r="A26" s="490"/>
    </row>
    <row r="27" spans="1:5">
      <c r="A27" s="489"/>
    </row>
    <row r="28" spans="1:5">
      <c r="A28" s="489"/>
    </row>
    <row r="29" spans="1:5">
      <c r="A29" s="489"/>
      <c r="D29" s="231"/>
    </row>
    <row r="30" spans="1:5">
      <c r="A30" s="489"/>
      <c r="B30" s="231"/>
      <c r="E30" s="231"/>
    </row>
    <row r="31" spans="1:5">
      <c r="A31" s="489"/>
      <c r="B31" s="231"/>
    </row>
    <row r="32" spans="1:5">
      <c r="A32" s="489"/>
    </row>
    <row r="33" spans="1:3">
      <c r="A33" s="489"/>
    </row>
    <row r="34" spans="1:3">
      <c r="A34" s="489"/>
    </row>
    <row r="35" spans="1:3">
      <c r="A35" s="489"/>
    </row>
    <row r="36" spans="1:3">
      <c r="A36" s="489"/>
      <c r="C36"/>
    </row>
    <row r="37" spans="1:3">
      <c r="A37" s="489"/>
      <c r="C37"/>
    </row>
    <row r="38" spans="1:3">
      <c r="A38" s="490"/>
      <c r="B38" s="264"/>
      <c r="C38"/>
    </row>
    <row r="41" spans="1:3">
      <c r="A41" s="490"/>
      <c r="C41"/>
    </row>
    <row r="44" spans="1:3">
      <c r="A44" s="488"/>
      <c r="C44"/>
    </row>
  </sheetData>
  <sortState xmlns:xlrd2="http://schemas.microsoft.com/office/spreadsheetml/2017/richdata2" ref="A10:A19">
    <sortCondition ref="A10"/>
  </sortState>
  <mergeCells count="9">
    <mergeCell ref="J1:J2"/>
    <mergeCell ref="B1:B2"/>
    <mergeCell ref="C1:C2"/>
    <mergeCell ref="D1:D2"/>
    <mergeCell ref="E1:E2"/>
    <mergeCell ref="F1:F2"/>
    <mergeCell ref="G1:G2"/>
    <mergeCell ref="H1:H2"/>
    <mergeCell ref="I1:I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44"/>
  <sheetViews>
    <sheetView topLeftCell="A3" workbookViewId="0">
      <selection activeCell="C25" sqref="C25"/>
    </sheetView>
  </sheetViews>
  <sheetFormatPr defaultRowHeight="12.75"/>
  <cols>
    <col min="1" max="1" width="34" style="491" customWidth="1"/>
    <col min="2" max="2" width="27.7109375" style="473" customWidth="1"/>
    <col min="3" max="3" width="27.7109375" customWidth="1"/>
    <col min="4" max="4" width="27.7109375" style="117" customWidth="1"/>
    <col min="5" max="5" width="27.7109375" customWidth="1"/>
    <col min="6" max="6" width="27.7109375" style="1" customWidth="1"/>
    <col min="7" max="13" width="27.7109375" customWidth="1"/>
  </cols>
  <sheetData>
    <row r="1" spans="1:13">
      <c r="A1" s="486" t="s">
        <v>2403</v>
      </c>
      <c r="B1" s="806" t="s">
        <v>3428</v>
      </c>
      <c r="C1" s="806" t="s">
        <v>3429</v>
      </c>
      <c r="D1" s="806" t="s">
        <v>2408</v>
      </c>
      <c r="E1" s="806" t="s">
        <v>3430</v>
      </c>
      <c r="F1" s="810"/>
      <c r="G1" s="810"/>
      <c r="H1" s="810"/>
      <c r="I1" s="800"/>
      <c r="J1" s="800"/>
      <c r="K1" s="808"/>
      <c r="L1" s="800"/>
      <c r="M1" s="800"/>
    </row>
    <row r="2" spans="1:13" s="174" customFormat="1" ht="183" customHeight="1" thickBot="1">
      <c r="A2" s="487" t="s">
        <v>1884</v>
      </c>
      <c r="B2" s="807"/>
      <c r="C2" s="807"/>
      <c r="D2" s="807"/>
      <c r="E2" s="807"/>
      <c r="F2" s="811"/>
      <c r="G2" s="811"/>
      <c r="H2" s="811"/>
      <c r="I2" s="801"/>
      <c r="J2" s="801"/>
      <c r="K2" s="809"/>
      <c r="L2" s="801"/>
      <c r="M2" s="801"/>
    </row>
    <row r="3" spans="1:13" s="117" customFormat="1">
      <c r="A3" s="488" t="s">
        <v>1790</v>
      </c>
      <c r="B3" s="436"/>
      <c r="C3" s="439"/>
      <c r="D3" s="433"/>
      <c r="E3" s="433"/>
      <c r="F3" s="467"/>
      <c r="G3" s="433"/>
      <c r="H3" s="433"/>
      <c r="I3" s="433"/>
      <c r="J3" s="433"/>
      <c r="K3" s="433"/>
      <c r="L3" s="433"/>
    </row>
    <row r="4" spans="1:13" s="117" customFormat="1">
      <c r="A4" s="486" t="s">
        <v>1830</v>
      </c>
      <c r="B4" s="436"/>
      <c r="C4" s="439"/>
      <c r="D4" s="572" t="s">
        <v>2421</v>
      </c>
      <c r="E4" s="560" t="s">
        <v>2431</v>
      </c>
      <c r="F4" s="567"/>
      <c r="G4" s="231"/>
      <c r="I4" s="433"/>
      <c r="J4" s="433"/>
      <c r="K4" s="433"/>
      <c r="L4" s="433"/>
    </row>
    <row r="5" spans="1:13" s="117" customFormat="1">
      <c r="A5" s="486" t="s">
        <v>1830</v>
      </c>
      <c r="B5" s="436"/>
      <c r="C5" s="439"/>
      <c r="D5" s="572" t="s">
        <v>2423</v>
      </c>
      <c r="E5" s="572" t="s">
        <v>2430</v>
      </c>
      <c r="F5" s="467"/>
      <c r="G5" s="560"/>
      <c r="I5" s="433"/>
      <c r="J5" s="433"/>
      <c r="K5" s="433"/>
      <c r="L5" s="433"/>
    </row>
    <row r="6" spans="1:13" s="117" customFormat="1">
      <c r="A6" s="486" t="s">
        <v>1830</v>
      </c>
      <c r="B6" s="436"/>
      <c r="C6" s="439"/>
      <c r="D6" s="433"/>
      <c r="E6" s="433"/>
      <c r="F6" s="467"/>
      <c r="G6" s="433"/>
      <c r="H6" s="433"/>
      <c r="I6" s="433"/>
      <c r="J6" s="433"/>
      <c r="K6" s="433"/>
      <c r="L6" s="433"/>
    </row>
    <row r="7" spans="1:13" s="117" customFormat="1">
      <c r="A7" s="486" t="s">
        <v>1830</v>
      </c>
      <c r="B7" s="436"/>
      <c r="C7" s="439"/>
      <c r="D7" s="433"/>
      <c r="E7" s="433"/>
      <c r="F7" s="467"/>
      <c r="G7" s="433"/>
      <c r="H7" s="433"/>
      <c r="I7" s="433"/>
      <c r="J7" s="433"/>
      <c r="K7" s="433"/>
      <c r="L7" s="433"/>
    </row>
    <row r="8" spans="1:13" s="117" customFormat="1">
      <c r="A8" s="486" t="s">
        <v>1830</v>
      </c>
      <c r="B8" s="436"/>
      <c r="C8" s="439"/>
      <c r="D8" s="433"/>
      <c r="E8" s="433"/>
      <c r="F8" s="467"/>
      <c r="G8" s="433"/>
      <c r="H8" s="433"/>
      <c r="I8" s="433"/>
      <c r="J8" s="433"/>
      <c r="K8" s="433"/>
      <c r="L8" s="433"/>
    </row>
    <row r="9" spans="1:13" s="117" customFormat="1">
      <c r="A9" s="486" t="s">
        <v>1830</v>
      </c>
      <c r="B9" s="436"/>
      <c r="C9" s="439"/>
      <c r="D9" s="433"/>
      <c r="E9" s="433"/>
      <c r="F9" s="467"/>
      <c r="G9" s="433"/>
      <c r="H9" s="433"/>
      <c r="I9" s="433"/>
      <c r="J9" s="433"/>
      <c r="K9" s="433"/>
      <c r="L9" s="433"/>
    </row>
    <row r="10" spans="1:13" ht="25.5">
      <c r="A10" s="489" t="s">
        <v>1914</v>
      </c>
      <c r="B10" s="436"/>
      <c r="C10" s="439"/>
      <c r="E10" s="1" t="s">
        <v>2429</v>
      </c>
      <c r="F10" s="438"/>
    </row>
    <row r="11" spans="1:13">
      <c r="A11" s="489" t="s">
        <v>1775</v>
      </c>
      <c r="B11" s="436"/>
      <c r="C11" s="264"/>
    </row>
    <row r="12" spans="1:13">
      <c r="A12" s="489" t="s">
        <v>1774</v>
      </c>
      <c r="B12" s="281" t="s">
        <v>2416</v>
      </c>
      <c r="C12" s="264"/>
      <c r="D12" s="117" t="s">
        <v>2422</v>
      </c>
      <c r="H12" s="231"/>
    </row>
    <row r="13" spans="1:13">
      <c r="A13" s="489" t="s">
        <v>2426</v>
      </c>
      <c r="B13" s="436"/>
      <c r="C13" s="264"/>
    </row>
    <row r="14" spans="1:13">
      <c r="A14" s="489" t="s">
        <v>2427</v>
      </c>
      <c r="B14" s="436"/>
      <c r="D14" s="561"/>
    </row>
    <row r="15" spans="1:13">
      <c r="A15" s="489" t="s">
        <v>2418</v>
      </c>
      <c r="B15" s="436"/>
    </row>
    <row r="16" spans="1:13">
      <c r="A16" s="490" t="s">
        <v>2428</v>
      </c>
      <c r="B16" s="435"/>
    </row>
    <row r="17" spans="1:8">
      <c r="A17" s="489" t="s">
        <v>2415</v>
      </c>
      <c r="B17" s="435"/>
      <c r="C17" s="264" t="s">
        <v>2422</v>
      </c>
      <c r="G17" s="231"/>
    </row>
    <row r="18" spans="1:8">
      <c r="A18" s="489" t="s">
        <v>2419</v>
      </c>
      <c r="B18" s="434"/>
    </row>
    <row r="19" spans="1:8">
      <c r="A19" s="281" t="s">
        <v>1257</v>
      </c>
      <c r="E19" t="s">
        <v>2422</v>
      </c>
      <c r="H19" s="231"/>
    </row>
    <row r="20" spans="1:8">
      <c r="A20" s="489" t="s">
        <v>1791</v>
      </c>
      <c r="B20" s="435"/>
      <c r="H20" s="231"/>
    </row>
    <row r="21" spans="1:8">
      <c r="A21" s="489" t="s">
        <v>1763</v>
      </c>
      <c r="B21" s="435"/>
    </row>
    <row r="22" spans="1:8">
      <c r="A22" s="489" t="s">
        <v>1782</v>
      </c>
      <c r="B22" s="434"/>
      <c r="F22" s="438"/>
      <c r="H22" s="231"/>
    </row>
    <row r="23" spans="1:8">
      <c r="A23" s="489" t="s">
        <v>2420</v>
      </c>
      <c r="B23" s="434"/>
      <c r="F23" s="438"/>
    </row>
    <row r="24" spans="1:8">
      <c r="A24" s="489" t="s">
        <v>2425</v>
      </c>
      <c r="B24" s="435"/>
      <c r="C24" s="264" t="s">
        <v>2422</v>
      </c>
    </row>
    <row r="25" spans="1:8">
      <c r="A25" s="489" t="s">
        <v>1929</v>
      </c>
      <c r="B25" s="434"/>
    </row>
    <row r="26" spans="1:8">
      <c r="A26" s="489" t="s">
        <v>1258</v>
      </c>
      <c r="B26" s="566"/>
    </row>
    <row r="27" spans="1:8" ht="25.5">
      <c r="A27" s="489" t="s">
        <v>2424</v>
      </c>
      <c r="B27" s="434"/>
    </row>
    <row r="28" spans="1:8">
      <c r="A28" s="489" t="s">
        <v>2417</v>
      </c>
      <c r="B28" s="435"/>
    </row>
    <row r="29" spans="1:8">
      <c r="A29" s="489"/>
      <c r="B29" s="435"/>
      <c r="E29" s="231"/>
    </row>
    <row r="30" spans="1:8">
      <c r="A30" s="489"/>
      <c r="B30" s="434"/>
      <c r="C30" s="231"/>
      <c r="G30" s="231"/>
    </row>
    <row r="31" spans="1:8">
      <c r="A31" s="489"/>
      <c r="B31" s="435"/>
      <c r="C31" s="231"/>
      <c r="H31" s="231"/>
    </row>
    <row r="32" spans="1:8">
      <c r="A32" s="489"/>
      <c r="B32" s="434"/>
    </row>
    <row r="33" spans="1:8">
      <c r="A33" s="489"/>
      <c r="B33" s="434"/>
    </row>
    <row r="34" spans="1:8">
      <c r="A34" s="489"/>
      <c r="B34" s="434"/>
    </row>
    <row r="35" spans="1:8">
      <c r="A35" s="489"/>
      <c r="B35" s="435"/>
      <c r="H35" s="231"/>
    </row>
    <row r="36" spans="1:8">
      <c r="A36" s="489"/>
      <c r="D36"/>
    </row>
    <row r="37" spans="1:8">
      <c r="A37" s="489"/>
      <c r="D37"/>
    </row>
    <row r="38" spans="1:8">
      <c r="A38" s="490"/>
      <c r="C38" s="264"/>
      <c r="D38"/>
    </row>
    <row r="41" spans="1:8">
      <c r="A41" s="490"/>
      <c r="D41"/>
    </row>
    <row r="44" spans="1:8">
      <c r="A44" s="488"/>
      <c r="B44" s="436"/>
      <c r="D44"/>
    </row>
  </sheetData>
  <sortState xmlns:xlrd2="http://schemas.microsoft.com/office/spreadsheetml/2017/richdata2" ref="A10:A28">
    <sortCondition ref="A10"/>
  </sortState>
  <mergeCells count="12">
    <mergeCell ref="M1:M2"/>
    <mergeCell ref="B1:B2"/>
    <mergeCell ref="C1:C2"/>
    <mergeCell ref="D1:D2"/>
    <mergeCell ref="E1:E2"/>
    <mergeCell ref="F1:F2"/>
    <mergeCell ref="G1:G2"/>
    <mergeCell ref="H1:H2"/>
    <mergeCell ref="I1:I2"/>
    <mergeCell ref="J1:J2"/>
    <mergeCell ref="K1:K2"/>
    <mergeCell ref="L1:L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48"/>
  <sheetViews>
    <sheetView zoomScaleNormal="100" workbookViewId="0">
      <selection activeCell="E7" sqref="E7"/>
    </sheetView>
  </sheetViews>
  <sheetFormatPr defaultRowHeight="12.75"/>
  <cols>
    <col min="1" max="1" width="34" style="491" customWidth="1"/>
    <col min="2" max="2" width="27.7109375" style="473" customWidth="1"/>
    <col min="3" max="3" width="27.7109375" customWidth="1"/>
    <col min="4" max="4" width="27.7109375" style="508" customWidth="1"/>
    <col min="5" max="5" width="27.7109375" style="569" customWidth="1"/>
    <col min="6" max="6" width="27.7109375" style="571" customWidth="1"/>
    <col min="7" max="13" width="27.7109375" customWidth="1"/>
  </cols>
  <sheetData>
    <row r="1" spans="1:13">
      <c r="A1" s="486" t="s">
        <v>2404</v>
      </c>
      <c r="B1" s="806" t="s">
        <v>2405</v>
      </c>
      <c r="C1" s="806" t="s">
        <v>2406</v>
      </c>
      <c r="D1" s="806" t="s">
        <v>2407</v>
      </c>
      <c r="E1" s="813" t="s">
        <v>2408</v>
      </c>
      <c r="F1" s="813" t="s">
        <v>2409</v>
      </c>
      <c r="G1" s="810" t="s">
        <v>2410</v>
      </c>
      <c r="H1" s="810"/>
      <c r="I1" s="800"/>
      <c r="J1" s="800"/>
      <c r="K1" s="808"/>
      <c r="L1" s="800"/>
      <c r="M1" s="800"/>
    </row>
    <row r="2" spans="1:13" s="174" customFormat="1" ht="198" customHeight="1" thickBot="1">
      <c r="A2" s="487" t="s">
        <v>1884</v>
      </c>
      <c r="B2" s="807"/>
      <c r="C2" s="807"/>
      <c r="D2" s="807"/>
      <c r="E2" s="814"/>
      <c r="F2" s="814"/>
      <c r="G2" s="811"/>
      <c r="H2" s="811"/>
      <c r="I2" s="801"/>
      <c r="J2" s="801"/>
      <c r="K2" s="809"/>
      <c r="L2" s="801"/>
      <c r="M2" s="801"/>
    </row>
    <row r="3" spans="1:13" s="117" customFormat="1">
      <c r="A3" s="488" t="s">
        <v>1790</v>
      </c>
      <c r="B3" s="436"/>
      <c r="C3" s="439"/>
      <c r="D3" s="467"/>
      <c r="E3" s="572"/>
      <c r="F3" s="509"/>
      <c r="G3" s="433"/>
      <c r="H3" s="433"/>
      <c r="I3" s="433"/>
      <c r="J3" s="433"/>
      <c r="K3" s="433"/>
      <c r="L3" s="433"/>
    </row>
    <row r="4" spans="1:13" s="117" customFormat="1" ht="25.5">
      <c r="A4" s="486" t="s">
        <v>1830</v>
      </c>
      <c r="B4" s="436" t="s">
        <v>2432</v>
      </c>
      <c r="C4" s="439" t="s">
        <v>2433</v>
      </c>
      <c r="D4" s="509" t="s">
        <v>2441</v>
      </c>
      <c r="E4" s="560" t="s">
        <v>2459</v>
      </c>
      <c r="F4" s="567" t="s">
        <v>2461</v>
      </c>
      <c r="G4" s="231" t="s">
        <v>2464</v>
      </c>
      <c r="I4" s="433"/>
      <c r="J4" s="433"/>
      <c r="K4" s="433"/>
      <c r="L4" s="433"/>
    </row>
    <row r="5" spans="1:13" s="117" customFormat="1" ht="25.5">
      <c r="A5" s="486" t="s">
        <v>1830</v>
      </c>
      <c r="B5" s="231" t="s">
        <v>2478</v>
      </c>
      <c r="C5" s="231" t="s">
        <v>2477</v>
      </c>
      <c r="D5" s="509" t="s">
        <v>2442</v>
      </c>
      <c r="E5" s="568" t="s">
        <v>2476</v>
      </c>
      <c r="F5" s="568" t="s">
        <v>2475</v>
      </c>
      <c r="G5" s="231" t="s">
        <v>2474</v>
      </c>
      <c r="I5" s="433"/>
      <c r="J5" s="433"/>
      <c r="K5" s="433"/>
      <c r="L5" s="433"/>
    </row>
    <row r="6" spans="1:13" s="117" customFormat="1" ht="25.5">
      <c r="A6" s="486" t="s">
        <v>1830</v>
      </c>
      <c r="B6" s="436"/>
      <c r="C6" s="264" t="s">
        <v>2585</v>
      </c>
      <c r="D6" s="508" t="s">
        <v>2445</v>
      </c>
      <c r="E6" s="560" t="s">
        <v>2588</v>
      </c>
      <c r="F6" s="509"/>
      <c r="G6" s="264" t="s">
        <v>2465</v>
      </c>
      <c r="I6" s="433"/>
      <c r="J6" s="433"/>
      <c r="K6" s="433"/>
      <c r="L6" s="433"/>
    </row>
    <row r="7" spans="1:13" s="117" customFormat="1" ht="38.25">
      <c r="A7" s="486" t="s">
        <v>1830</v>
      </c>
      <c r="B7" s="436"/>
      <c r="C7" s="281" t="s">
        <v>2586</v>
      </c>
      <c r="D7" s="508" t="s">
        <v>2446</v>
      </c>
      <c r="E7" s="572"/>
      <c r="F7" s="509"/>
      <c r="G7" s="508" t="s">
        <v>2456</v>
      </c>
      <c r="H7" s="433"/>
      <c r="I7" s="433"/>
      <c r="J7" s="433"/>
      <c r="K7" s="433"/>
      <c r="L7" s="433"/>
    </row>
    <row r="8" spans="1:13" s="117" customFormat="1" ht="25.5">
      <c r="A8" s="486" t="s">
        <v>1830</v>
      </c>
      <c r="B8" s="436"/>
      <c r="C8" s="439"/>
      <c r="D8" s="509" t="s">
        <v>2448</v>
      </c>
      <c r="E8" s="572"/>
      <c r="F8" s="509"/>
      <c r="G8" s="509" t="s">
        <v>2466</v>
      </c>
      <c r="H8" s="433"/>
      <c r="I8" s="433"/>
      <c r="J8" s="433"/>
      <c r="K8" s="433"/>
      <c r="L8" s="433"/>
    </row>
    <row r="9" spans="1:13" s="117" customFormat="1" ht="25.5">
      <c r="A9" s="486" t="s">
        <v>1830</v>
      </c>
      <c r="B9" s="436"/>
      <c r="C9" s="439"/>
      <c r="D9" s="509" t="s">
        <v>2449</v>
      </c>
      <c r="E9" s="572"/>
      <c r="F9" s="509"/>
      <c r="G9" s="509" t="s">
        <v>2467</v>
      </c>
      <c r="H9" s="433"/>
      <c r="I9" s="433"/>
      <c r="J9" s="433"/>
      <c r="K9" s="433"/>
      <c r="L9" s="433"/>
    </row>
    <row r="10" spans="1:13" s="117" customFormat="1" ht="25.5">
      <c r="A10" s="486" t="s">
        <v>1830</v>
      </c>
      <c r="B10" s="436"/>
      <c r="C10" s="439"/>
      <c r="D10" s="509" t="s">
        <v>2456</v>
      </c>
      <c r="E10" s="572"/>
      <c r="F10" s="509"/>
      <c r="G10" s="509" t="s">
        <v>2470</v>
      </c>
      <c r="H10" s="433"/>
      <c r="I10" s="433"/>
      <c r="J10" s="433"/>
      <c r="K10" s="433"/>
      <c r="L10" s="433"/>
    </row>
    <row r="11" spans="1:13" s="117" customFormat="1" ht="38.25">
      <c r="A11" s="486" t="s">
        <v>1830</v>
      </c>
      <c r="B11" s="436"/>
      <c r="C11" s="439"/>
      <c r="D11" s="509" t="s">
        <v>2457</v>
      </c>
      <c r="E11" s="572"/>
      <c r="F11" s="509"/>
      <c r="G11" s="509" t="s">
        <v>2471</v>
      </c>
      <c r="H11" s="433"/>
      <c r="I11" s="433"/>
      <c r="J11" s="433"/>
      <c r="K11" s="433"/>
      <c r="L11" s="433"/>
    </row>
    <row r="12" spans="1:13" s="117" customFormat="1" ht="25.5">
      <c r="A12" s="486" t="s">
        <v>1830</v>
      </c>
      <c r="B12" s="436"/>
      <c r="C12" s="439"/>
      <c r="D12" s="509" t="s">
        <v>2458</v>
      </c>
      <c r="E12" s="572"/>
      <c r="F12" s="509"/>
      <c r="G12" s="509" t="s">
        <v>2472</v>
      </c>
      <c r="H12" s="433"/>
      <c r="I12" s="433"/>
      <c r="J12" s="433"/>
      <c r="K12" s="433"/>
      <c r="L12" s="433"/>
    </row>
    <row r="13" spans="1:13" s="117" customFormat="1" ht="25.5">
      <c r="A13" s="486" t="s">
        <v>1830</v>
      </c>
      <c r="B13" s="436"/>
      <c r="C13" s="439"/>
      <c r="E13" s="572"/>
      <c r="F13" s="509"/>
      <c r="G13" s="509" t="s">
        <v>2473</v>
      </c>
      <c r="H13" s="433"/>
      <c r="I13" s="433"/>
      <c r="J13" s="433"/>
      <c r="K13" s="433"/>
      <c r="L13" s="433"/>
    </row>
    <row r="14" spans="1:13">
      <c r="A14" s="489" t="s">
        <v>1772</v>
      </c>
      <c r="B14" s="436"/>
      <c r="C14" s="439"/>
    </row>
    <row r="15" spans="1:13">
      <c r="A15" s="489" t="s">
        <v>1777</v>
      </c>
      <c r="B15" s="436"/>
      <c r="C15" s="264"/>
    </row>
    <row r="16" spans="1:13">
      <c r="A16" s="490" t="s">
        <v>2447</v>
      </c>
      <c r="B16" s="436"/>
      <c r="C16" s="264"/>
      <c r="D16" s="508" t="s">
        <v>1883</v>
      </c>
      <c r="H16" s="231"/>
    </row>
    <row r="17" spans="1:8">
      <c r="A17" s="489" t="s">
        <v>2191</v>
      </c>
      <c r="B17" s="436"/>
      <c r="C17" s="264"/>
    </row>
    <row r="18" spans="1:8">
      <c r="A18" s="489" t="s">
        <v>1775</v>
      </c>
      <c r="B18" s="436"/>
      <c r="D18" s="281"/>
    </row>
    <row r="19" spans="1:8">
      <c r="A19" s="489" t="s">
        <v>1774</v>
      </c>
      <c r="B19" s="436"/>
      <c r="F19" s="570" t="s">
        <v>2462</v>
      </c>
    </row>
    <row r="20" spans="1:8">
      <c r="A20" s="489" t="s">
        <v>1765</v>
      </c>
      <c r="B20" s="435"/>
    </row>
    <row r="21" spans="1:8" ht="25.5">
      <c r="A21" s="489" t="s">
        <v>2214</v>
      </c>
      <c r="B21" s="435"/>
      <c r="C21" s="264"/>
      <c r="D21" s="508" t="s">
        <v>2440</v>
      </c>
      <c r="E21" s="569" t="s">
        <v>2460</v>
      </c>
      <c r="G21" s="231" t="s">
        <v>1883</v>
      </c>
    </row>
    <row r="22" spans="1:8">
      <c r="A22" s="489" t="s">
        <v>2435</v>
      </c>
      <c r="B22" s="434"/>
    </row>
    <row r="23" spans="1:8">
      <c r="A23" s="281" t="s">
        <v>1909</v>
      </c>
      <c r="E23" s="568"/>
      <c r="H23" s="231"/>
    </row>
    <row r="24" spans="1:8">
      <c r="A24" s="489" t="s">
        <v>2436</v>
      </c>
      <c r="B24" s="435"/>
      <c r="H24" s="231"/>
    </row>
    <row r="25" spans="1:8">
      <c r="A25" s="489" t="s">
        <v>1760</v>
      </c>
      <c r="B25" s="435"/>
    </row>
    <row r="26" spans="1:8">
      <c r="A26" s="489" t="s">
        <v>1907</v>
      </c>
      <c r="B26" s="434"/>
      <c r="F26" s="570"/>
      <c r="H26" s="231"/>
    </row>
    <row r="27" spans="1:8">
      <c r="A27" s="489" t="s">
        <v>2434</v>
      </c>
      <c r="B27" s="434"/>
      <c r="F27" s="570"/>
    </row>
    <row r="28" spans="1:8">
      <c r="A28" s="489" t="s">
        <v>2450</v>
      </c>
      <c r="B28" s="435"/>
      <c r="C28" s="264"/>
    </row>
    <row r="29" spans="1:8" ht="25.5">
      <c r="A29" s="489" t="s">
        <v>2437</v>
      </c>
      <c r="B29" s="434"/>
      <c r="D29" s="508" t="s">
        <v>2443</v>
      </c>
      <c r="G29" t="s">
        <v>2468</v>
      </c>
    </row>
    <row r="30" spans="1:8" ht="25.5">
      <c r="A30" s="489" t="s">
        <v>2438</v>
      </c>
      <c r="B30" s="566"/>
      <c r="D30" s="508" t="s">
        <v>2444</v>
      </c>
      <c r="G30" t="s">
        <v>2469</v>
      </c>
    </row>
    <row r="31" spans="1:8">
      <c r="A31" s="489" t="s">
        <v>1258</v>
      </c>
      <c r="B31" s="434"/>
      <c r="F31" s="571" t="s">
        <v>2463</v>
      </c>
    </row>
    <row r="32" spans="1:8">
      <c r="A32" s="489" t="s">
        <v>2439</v>
      </c>
      <c r="B32" s="435"/>
      <c r="D32" s="508" t="s">
        <v>1883</v>
      </c>
    </row>
    <row r="33" spans="1:8" ht="25.5">
      <c r="A33" s="489" t="s">
        <v>2218</v>
      </c>
      <c r="B33" s="435"/>
      <c r="D33" s="508" t="s">
        <v>2454</v>
      </c>
      <c r="E33" s="568"/>
      <c r="G33" s="509" t="s">
        <v>2466</v>
      </c>
    </row>
    <row r="34" spans="1:8" ht="25.5">
      <c r="A34" s="489" t="s">
        <v>2219</v>
      </c>
      <c r="B34" s="434"/>
      <c r="C34" s="231"/>
      <c r="D34" s="508" t="s">
        <v>2455</v>
      </c>
      <c r="G34" s="509" t="s">
        <v>2467</v>
      </c>
    </row>
    <row r="35" spans="1:8">
      <c r="A35" s="489"/>
      <c r="B35" s="435"/>
      <c r="C35" s="231"/>
      <c r="H35" s="231"/>
    </row>
    <row r="36" spans="1:8">
      <c r="A36" s="489"/>
      <c r="B36" s="434"/>
    </row>
    <row r="37" spans="1:8">
      <c r="A37" s="489"/>
      <c r="B37" s="434"/>
    </row>
    <row r="38" spans="1:8">
      <c r="A38" s="489"/>
      <c r="B38" s="434"/>
    </row>
    <row r="39" spans="1:8">
      <c r="A39" s="489"/>
      <c r="B39" s="435"/>
      <c r="H39" s="231"/>
    </row>
    <row r="40" spans="1:8">
      <c r="A40" s="489"/>
      <c r="D40" s="1"/>
    </row>
    <row r="41" spans="1:8">
      <c r="A41" s="489"/>
      <c r="D41" s="1"/>
    </row>
    <row r="42" spans="1:8">
      <c r="A42" s="490"/>
      <c r="C42" s="264"/>
      <c r="D42" s="1"/>
    </row>
    <row r="45" spans="1:8">
      <c r="A45" s="490"/>
      <c r="D45" s="1"/>
    </row>
    <row r="48" spans="1:8">
      <c r="A48" s="488"/>
      <c r="B48" s="436"/>
      <c r="D48" s="1"/>
    </row>
  </sheetData>
  <sortState xmlns:xlrd2="http://schemas.microsoft.com/office/spreadsheetml/2017/richdata2" ref="A14:A34">
    <sortCondition ref="A14"/>
  </sortState>
  <mergeCells count="12">
    <mergeCell ref="M1:M2"/>
    <mergeCell ref="B1:B2"/>
    <mergeCell ref="C1:C2"/>
    <mergeCell ref="D1:D2"/>
    <mergeCell ref="E1:E2"/>
    <mergeCell ref="F1:F2"/>
    <mergeCell ref="G1:G2"/>
    <mergeCell ref="H1:H2"/>
    <mergeCell ref="I1:I2"/>
    <mergeCell ref="J1:J2"/>
    <mergeCell ref="K1:K2"/>
    <mergeCell ref="L1:L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48"/>
  <sheetViews>
    <sheetView topLeftCell="A4" workbookViewId="0">
      <selection activeCell="A15" sqref="A15"/>
    </sheetView>
  </sheetViews>
  <sheetFormatPr defaultRowHeight="12.75"/>
  <cols>
    <col min="1" max="1" width="34" style="491" customWidth="1"/>
    <col min="2" max="2" width="27.7109375" style="473" customWidth="1"/>
    <col min="3" max="3" width="27.7109375" customWidth="1"/>
    <col min="4" max="4" width="27.7109375" style="117" customWidth="1"/>
    <col min="5" max="5" width="27.7109375" customWidth="1"/>
    <col min="6" max="6" width="27.7109375" style="1" customWidth="1"/>
    <col min="7" max="13" width="27.7109375" customWidth="1"/>
  </cols>
  <sheetData>
    <row r="1" spans="1:13">
      <c r="A1" s="486" t="s">
        <v>2412</v>
      </c>
      <c r="B1" s="806" t="s">
        <v>2411</v>
      </c>
      <c r="C1" s="806" t="s">
        <v>2413</v>
      </c>
      <c r="D1" s="806" t="s">
        <v>2414</v>
      </c>
      <c r="E1" s="810"/>
      <c r="F1" s="810"/>
      <c r="G1" s="810"/>
      <c r="H1" s="810"/>
      <c r="I1" s="800"/>
      <c r="J1" s="800"/>
      <c r="K1" s="808"/>
      <c r="L1" s="800"/>
      <c r="M1" s="800"/>
    </row>
    <row r="2" spans="1:13" s="174" customFormat="1" ht="183" customHeight="1" thickBot="1">
      <c r="A2" s="487" t="s">
        <v>1884</v>
      </c>
      <c r="B2" s="807"/>
      <c r="C2" s="807"/>
      <c r="D2" s="807"/>
      <c r="E2" s="811"/>
      <c r="F2" s="811"/>
      <c r="G2" s="811"/>
      <c r="H2" s="811"/>
      <c r="I2" s="801"/>
      <c r="J2" s="801"/>
      <c r="K2" s="809"/>
      <c r="L2" s="801"/>
      <c r="M2" s="801"/>
    </row>
    <row r="3" spans="1:13" s="117" customFormat="1">
      <c r="A3" s="488" t="s">
        <v>1790</v>
      </c>
      <c r="B3" s="436"/>
      <c r="C3" s="439"/>
      <c r="D3" s="433"/>
      <c r="E3" s="433"/>
      <c r="F3" s="467"/>
      <c r="G3" s="433"/>
      <c r="H3" s="433"/>
      <c r="I3" s="433"/>
      <c r="J3" s="433"/>
      <c r="K3" s="433"/>
      <c r="L3" s="433"/>
    </row>
    <row r="4" spans="1:13" s="117" customFormat="1" ht="25.5">
      <c r="A4" s="486" t="s">
        <v>1830</v>
      </c>
      <c r="B4" s="436" t="s">
        <v>2496</v>
      </c>
      <c r="C4" s="439" t="s">
        <v>2482</v>
      </c>
      <c r="D4" s="572" t="s">
        <v>2492</v>
      </c>
      <c r="E4" s="485"/>
      <c r="F4" s="567"/>
      <c r="G4" s="231"/>
      <c r="I4" s="433"/>
      <c r="J4" s="433"/>
      <c r="K4" s="433"/>
      <c r="L4" s="433"/>
    </row>
    <row r="5" spans="1:13" s="117" customFormat="1" ht="25.5">
      <c r="A5" s="486" t="s">
        <v>1830</v>
      </c>
      <c r="B5" s="436" t="s">
        <v>2497</v>
      </c>
      <c r="C5" s="439" t="s">
        <v>2483</v>
      </c>
      <c r="D5" s="281" t="s">
        <v>2491</v>
      </c>
      <c r="E5" s="573"/>
      <c r="F5" s="467"/>
      <c r="G5" s="560"/>
      <c r="I5" s="433"/>
      <c r="J5" s="433"/>
      <c r="K5" s="433"/>
      <c r="L5" s="433"/>
    </row>
    <row r="6" spans="1:13" s="117" customFormat="1">
      <c r="A6" s="486" t="s">
        <v>1830</v>
      </c>
      <c r="B6" s="436" t="s">
        <v>2501</v>
      </c>
      <c r="C6" s="439" t="s">
        <v>2484</v>
      </c>
      <c r="D6" s="572" t="s">
        <v>2495</v>
      </c>
      <c r="E6" s="433"/>
      <c r="F6" s="467"/>
      <c r="G6" s="433"/>
      <c r="H6" s="433"/>
      <c r="I6" s="433"/>
      <c r="J6" s="433"/>
      <c r="K6" s="433"/>
      <c r="L6" s="433"/>
    </row>
    <row r="7" spans="1:13" s="117" customFormat="1" ht="25.5">
      <c r="A7" s="486" t="s">
        <v>1830</v>
      </c>
      <c r="B7" s="436" t="s">
        <v>2502</v>
      </c>
      <c r="C7" s="281" t="s">
        <v>2487</v>
      </c>
      <c r="D7" s="439" t="s">
        <v>2482</v>
      </c>
      <c r="E7" s="433"/>
      <c r="F7" s="467"/>
      <c r="G7" s="433"/>
      <c r="H7" s="433"/>
      <c r="I7" s="433"/>
      <c r="J7" s="433"/>
      <c r="K7" s="433"/>
      <c r="L7" s="433"/>
    </row>
    <row r="8" spans="1:13" s="117" customFormat="1">
      <c r="A8" s="486" t="s">
        <v>1830</v>
      </c>
      <c r="B8" s="436"/>
      <c r="C8" s="561" t="s">
        <v>2489</v>
      </c>
      <c r="D8" s="439" t="s">
        <v>2483</v>
      </c>
      <c r="E8" s="433"/>
      <c r="F8" s="467"/>
      <c r="G8" s="433"/>
      <c r="H8" s="433"/>
      <c r="I8" s="433"/>
      <c r="J8" s="433"/>
      <c r="K8" s="433"/>
      <c r="L8" s="433"/>
    </row>
    <row r="9" spans="1:13" s="117" customFormat="1">
      <c r="A9" s="486" t="s">
        <v>1830</v>
      </c>
      <c r="B9" s="436"/>
      <c r="C9" s="439"/>
      <c r="D9" s="439" t="s">
        <v>2484</v>
      </c>
      <c r="E9" s="433"/>
      <c r="F9" s="467"/>
      <c r="G9" s="433"/>
      <c r="H9" s="433"/>
      <c r="I9" s="433"/>
      <c r="J9" s="433"/>
      <c r="K9" s="433"/>
      <c r="L9" s="433"/>
    </row>
    <row r="10" spans="1:13">
      <c r="A10" s="489" t="s">
        <v>1772</v>
      </c>
      <c r="B10" s="436"/>
      <c r="C10" s="439"/>
      <c r="F10" s="438"/>
    </row>
    <row r="11" spans="1:13">
      <c r="A11" s="489" t="s">
        <v>1777</v>
      </c>
      <c r="B11" s="436"/>
      <c r="C11" s="264"/>
    </row>
    <row r="12" spans="1:13">
      <c r="A12" s="489" t="s">
        <v>1764</v>
      </c>
      <c r="B12" s="436" t="s">
        <v>1883</v>
      </c>
      <c r="C12" s="264"/>
      <c r="H12" s="231"/>
    </row>
    <row r="13" spans="1:13">
      <c r="A13" s="489" t="s">
        <v>2486</v>
      </c>
      <c r="B13" s="436"/>
      <c r="C13" s="264"/>
    </row>
    <row r="14" spans="1:13">
      <c r="A14" s="489" t="s">
        <v>1911</v>
      </c>
      <c r="B14" s="436"/>
      <c r="C14" t="s">
        <v>1883</v>
      </c>
    </row>
    <row r="15" spans="1:13">
      <c r="A15" s="489" t="s">
        <v>1775</v>
      </c>
      <c r="B15" s="436"/>
      <c r="C15" t="s">
        <v>1883</v>
      </c>
    </row>
    <row r="16" spans="1:13">
      <c r="A16" s="489" t="s">
        <v>1774</v>
      </c>
      <c r="B16" s="435"/>
    </row>
    <row r="17" spans="1:8">
      <c r="A17" s="489" t="s">
        <v>1762</v>
      </c>
      <c r="B17" s="435"/>
      <c r="C17" s="264"/>
      <c r="G17" s="231"/>
    </row>
    <row r="18" spans="1:8">
      <c r="A18" s="489" t="s">
        <v>2481</v>
      </c>
      <c r="B18" s="434"/>
    </row>
    <row r="19" spans="1:8">
      <c r="A19" s="281" t="s">
        <v>1765</v>
      </c>
      <c r="C19" t="s">
        <v>1928</v>
      </c>
      <c r="D19" s="561" t="s">
        <v>2490</v>
      </c>
      <c r="E19" s="231"/>
      <c r="H19" s="231"/>
    </row>
    <row r="20" spans="1:8">
      <c r="A20" s="489" t="s">
        <v>2479</v>
      </c>
      <c r="B20" s="435"/>
      <c r="H20" s="231"/>
    </row>
    <row r="21" spans="1:8">
      <c r="A21" s="489" t="s">
        <v>2488</v>
      </c>
      <c r="B21" s="435"/>
    </row>
    <row r="22" spans="1:8">
      <c r="A22" s="489" t="s">
        <v>2494</v>
      </c>
      <c r="B22" s="434"/>
      <c r="F22" s="438"/>
      <c r="H22" s="231"/>
    </row>
    <row r="23" spans="1:8">
      <c r="A23" s="489" t="s">
        <v>1907</v>
      </c>
      <c r="B23" s="434"/>
      <c r="F23" s="438"/>
      <c r="H23" s="231"/>
    </row>
    <row r="24" spans="1:8">
      <c r="A24" s="489" t="s">
        <v>2498</v>
      </c>
      <c r="B24" s="434" t="s">
        <v>1883</v>
      </c>
      <c r="F24" s="438"/>
      <c r="H24" s="231"/>
    </row>
    <row r="25" spans="1:8">
      <c r="A25" s="489" t="s">
        <v>2480</v>
      </c>
      <c r="B25" s="434"/>
      <c r="F25" s="438"/>
    </row>
    <row r="26" spans="1:8">
      <c r="A26" s="489" t="s">
        <v>2499</v>
      </c>
      <c r="B26" s="434"/>
      <c r="F26" s="438"/>
    </row>
    <row r="27" spans="1:8">
      <c r="A27" s="489" t="s">
        <v>1955</v>
      </c>
      <c r="B27" s="434"/>
      <c r="F27" s="438"/>
    </row>
    <row r="28" spans="1:8">
      <c r="A28" s="491" t="s">
        <v>2493</v>
      </c>
      <c r="B28" s="435"/>
      <c r="C28" s="264"/>
    </row>
    <row r="29" spans="1:8">
      <c r="A29" s="489" t="s">
        <v>2485</v>
      </c>
      <c r="B29" s="434"/>
    </row>
    <row r="30" spans="1:8">
      <c r="A30" s="489" t="s">
        <v>1929</v>
      </c>
      <c r="B30" s="566"/>
    </row>
    <row r="31" spans="1:8">
      <c r="A31" s="490" t="s">
        <v>1921</v>
      </c>
      <c r="B31" s="434"/>
    </row>
    <row r="32" spans="1:8">
      <c r="A32" s="489" t="s">
        <v>1258</v>
      </c>
      <c r="B32" s="435"/>
    </row>
    <row r="33" spans="1:8">
      <c r="A33" s="489" t="s">
        <v>2500</v>
      </c>
      <c r="B33" s="435"/>
      <c r="E33" s="231"/>
    </row>
    <row r="34" spans="1:8">
      <c r="A34" s="489"/>
      <c r="B34" s="434"/>
      <c r="C34" s="231"/>
      <c r="G34" s="231"/>
    </row>
    <row r="35" spans="1:8">
      <c r="A35" s="489"/>
      <c r="B35" s="435"/>
      <c r="C35" s="231"/>
      <c r="H35" s="231"/>
    </row>
    <row r="36" spans="1:8">
      <c r="A36" s="489"/>
      <c r="B36" s="434"/>
    </row>
    <row r="37" spans="1:8">
      <c r="A37" s="489"/>
      <c r="B37" s="434"/>
    </row>
    <row r="38" spans="1:8">
      <c r="A38" s="489"/>
      <c r="B38" s="434"/>
    </row>
    <row r="39" spans="1:8">
      <c r="A39" s="489"/>
      <c r="B39" s="435"/>
      <c r="H39" s="231"/>
    </row>
    <row r="40" spans="1:8">
      <c r="A40" s="489"/>
      <c r="D40"/>
    </row>
    <row r="41" spans="1:8">
      <c r="A41" s="489"/>
      <c r="D41"/>
    </row>
    <row r="42" spans="1:8">
      <c r="A42" s="490"/>
      <c r="C42" s="264"/>
      <c r="D42"/>
    </row>
    <row r="45" spans="1:8">
      <c r="A45" s="490"/>
      <c r="D45"/>
    </row>
    <row r="48" spans="1:8">
      <c r="A48" s="488"/>
      <c r="B48" s="436"/>
      <c r="D48"/>
    </row>
  </sheetData>
  <sortState xmlns:xlrd2="http://schemas.microsoft.com/office/spreadsheetml/2017/richdata2" ref="A10:A28">
    <sortCondition ref="A10"/>
  </sortState>
  <mergeCells count="12">
    <mergeCell ref="M1:M2"/>
    <mergeCell ref="B1:B2"/>
    <mergeCell ref="C1:C2"/>
    <mergeCell ref="D1:D2"/>
    <mergeCell ref="E1:E2"/>
    <mergeCell ref="F1:F2"/>
    <mergeCell ref="G1:G2"/>
    <mergeCell ref="H1:H2"/>
    <mergeCell ref="I1:I2"/>
    <mergeCell ref="J1:J2"/>
    <mergeCell ref="K1:K2"/>
    <mergeCell ref="L1: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
  <sheetViews>
    <sheetView workbookViewId="0">
      <selection activeCell="A47" sqref="A47"/>
    </sheetView>
  </sheetViews>
  <sheetFormatPr defaultColWidth="8.85546875" defaultRowHeight="12.75"/>
  <cols>
    <col min="1" max="1" width="64.140625" customWidth="1"/>
    <col min="4" max="4" width="12.28515625" bestFit="1" customWidth="1"/>
  </cols>
  <sheetData>
    <row r="1" spans="1:4">
      <c r="A1" s="683" t="s">
        <v>1024</v>
      </c>
      <c r="B1" s="683"/>
      <c r="C1" s="683"/>
      <c r="D1" s="683"/>
    </row>
    <row r="2" spans="1:4">
      <c r="A2" s="121"/>
      <c r="B2" s="122" t="s">
        <v>1003</v>
      </c>
      <c r="C2" s="122" t="s">
        <v>1004</v>
      </c>
      <c r="D2" s="122" t="s">
        <v>1005</v>
      </c>
    </row>
    <row r="3" spans="1:4">
      <c r="A3" s="123" t="s">
        <v>1006</v>
      </c>
      <c r="B3" s="122"/>
      <c r="C3" s="122"/>
      <c r="D3" s="122"/>
    </row>
    <row r="4" spans="1:4" hidden="1">
      <c r="A4" s="121" t="s">
        <v>1215</v>
      </c>
      <c r="B4" s="122"/>
      <c r="C4" s="122"/>
      <c r="D4" s="122"/>
    </row>
    <row r="5" spans="1:4" hidden="1">
      <c r="A5" s="128" t="s">
        <v>1008</v>
      </c>
      <c r="B5" s="164">
        <f>'Problem Map Summary'!D40</f>
        <v>0</v>
      </c>
      <c r="C5" s="124">
        <v>17</v>
      </c>
      <c r="D5" s="125">
        <f>B5*C5</f>
        <v>0</v>
      </c>
    </row>
    <row r="6" spans="1:4" hidden="1">
      <c r="A6" s="129" t="s">
        <v>1009</v>
      </c>
      <c r="B6" s="164">
        <f>'Problem Map Summary'!E40</f>
        <v>0</v>
      </c>
      <c r="C6" s="124">
        <v>27</v>
      </c>
      <c r="D6" s="125">
        <f>B6*C6</f>
        <v>0</v>
      </c>
    </row>
    <row r="7" spans="1:4">
      <c r="A7" s="121" t="s">
        <v>1007</v>
      </c>
      <c r="B7" s="122"/>
      <c r="C7" s="122"/>
      <c r="D7" s="122"/>
    </row>
    <row r="8" spans="1:4">
      <c r="A8" s="128" t="s">
        <v>1008</v>
      </c>
      <c r="B8" s="164">
        <f>'Problem Map Summary'!H40</f>
        <v>26</v>
      </c>
      <c r="C8" s="124">
        <v>34</v>
      </c>
      <c r="D8" s="125">
        <f>B8*C8</f>
        <v>884</v>
      </c>
    </row>
    <row r="9" spans="1:4">
      <c r="A9" s="129" t="s">
        <v>1009</v>
      </c>
      <c r="B9" s="164">
        <f>'Problem Map Summary'!I40</f>
        <v>0</v>
      </c>
      <c r="C9" s="124">
        <v>42</v>
      </c>
      <c r="D9" s="125">
        <f>B9*C9</f>
        <v>0</v>
      </c>
    </row>
    <row r="10" spans="1:4">
      <c r="A10" s="126" t="s">
        <v>1010</v>
      </c>
      <c r="B10" s="122"/>
      <c r="C10" s="122"/>
      <c r="D10" s="122"/>
    </row>
    <row r="11" spans="1:4">
      <c r="A11" s="128" t="s">
        <v>1008</v>
      </c>
      <c r="B11" s="164">
        <f>'Problem Map Summary'!L40</f>
        <v>12</v>
      </c>
      <c r="C11" s="124">
        <v>39</v>
      </c>
      <c r="D11" s="125">
        <f>B11*C11</f>
        <v>468</v>
      </c>
    </row>
    <row r="12" spans="1:4">
      <c r="A12" s="129" t="s">
        <v>1009</v>
      </c>
      <c r="B12" s="164">
        <f>'Problem Map Summary'!M40</f>
        <v>0</v>
      </c>
      <c r="C12" s="124">
        <v>48</v>
      </c>
      <c r="D12" s="125">
        <f>B12*C12</f>
        <v>0</v>
      </c>
    </row>
    <row r="13" spans="1:4">
      <c r="A13" s="123" t="s">
        <v>1011</v>
      </c>
      <c r="B13" s="122"/>
      <c r="C13" s="124"/>
      <c r="D13" s="125"/>
    </row>
    <row r="14" spans="1:4" hidden="1">
      <c r="A14" s="121" t="s">
        <v>1215</v>
      </c>
      <c r="B14" s="122"/>
      <c r="C14" s="122"/>
      <c r="D14" s="122"/>
    </row>
    <row r="15" spans="1:4" hidden="1">
      <c r="A15" s="128" t="s">
        <v>1008</v>
      </c>
      <c r="B15" s="164">
        <f>'Problem Map Summary'!F40</f>
        <v>0</v>
      </c>
      <c r="C15" s="124">
        <v>17</v>
      </c>
      <c r="D15" s="125">
        <f>B15*C15</f>
        <v>0</v>
      </c>
    </row>
    <row r="16" spans="1:4" hidden="1">
      <c r="A16" s="129" t="s">
        <v>1009</v>
      </c>
      <c r="B16" s="164">
        <f>'Problem Map Summary'!G40</f>
        <v>0</v>
      </c>
      <c r="C16" s="124">
        <v>27</v>
      </c>
      <c r="D16" s="125">
        <f>B16*C16</f>
        <v>0</v>
      </c>
    </row>
    <row r="17" spans="1:6">
      <c r="A17" s="121" t="s">
        <v>1007</v>
      </c>
      <c r="B17" s="122"/>
      <c r="C17" s="124"/>
      <c r="D17" s="125"/>
    </row>
    <row r="18" spans="1:6">
      <c r="A18" s="128" t="s">
        <v>1008</v>
      </c>
      <c r="B18" s="164">
        <f>'Problem Map Summary'!J40</f>
        <v>30</v>
      </c>
      <c r="C18" s="124">
        <v>22</v>
      </c>
      <c r="D18" s="125">
        <f>B18*C18</f>
        <v>660</v>
      </c>
    </row>
    <row r="19" spans="1:6">
      <c r="A19" s="129" t="s">
        <v>1009</v>
      </c>
      <c r="B19" s="164">
        <f>'Problem Map Summary'!K40</f>
        <v>0</v>
      </c>
      <c r="C19" s="124">
        <v>31</v>
      </c>
      <c r="D19" s="125">
        <f>B19*C19</f>
        <v>0</v>
      </c>
    </row>
    <row r="20" spans="1:6">
      <c r="A20" s="126" t="s">
        <v>1010</v>
      </c>
      <c r="C20" s="124"/>
      <c r="D20" s="127"/>
    </row>
    <row r="21" spans="1:6">
      <c r="A21" s="128" t="s">
        <v>1008</v>
      </c>
      <c r="B21" s="164">
        <f>'Problem Map Summary'!N40</f>
        <v>22</v>
      </c>
      <c r="C21" s="124">
        <v>26</v>
      </c>
      <c r="D21" s="125">
        <f>B21*C21</f>
        <v>572</v>
      </c>
    </row>
    <row r="22" spans="1:6">
      <c r="A22" s="129" t="s">
        <v>1009</v>
      </c>
      <c r="B22" s="164">
        <f>'Problem Map Summary'!O40</f>
        <v>0</v>
      </c>
      <c r="C22" s="124">
        <v>37</v>
      </c>
      <c r="D22" s="125">
        <f>B22*C22</f>
        <v>0</v>
      </c>
    </row>
    <row r="23" spans="1:6">
      <c r="A23" s="123" t="s">
        <v>1016</v>
      </c>
      <c r="B23" s="122"/>
      <c r="C23" s="124"/>
      <c r="D23" s="125"/>
    </row>
    <row r="24" spans="1:6" ht="25.5">
      <c r="A24" s="129" t="s">
        <v>1018</v>
      </c>
      <c r="B24" s="164">
        <f>'Problem Map Summary'!P40</f>
        <v>141</v>
      </c>
      <c r="C24" s="124">
        <v>4.5</v>
      </c>
      <c r="D24" s="125">
        <f>B24*C24</f>
        <v>634.5</v>
      </c>
      <c r="F24" s="135"/>
    </row>
    <row r="25" spans="1:6">
      <c r="A25" s="123" t="s">
        <v>1020</v>
      </c>
      <c r="B25" s="122"/>
      <c r="C25" s="124"/>
      <c r="D25" s="125"/>
    </row>
    <row r="26" spans="1:6" ht="25.5">
      <c r="A26" s="129" t="s">
        <v>1022</v>
      </c>
      <c r="B26" s="164">
        <f>'Problem Map Summary'!Q40</f>
        <v>10</v>
      </c>
      <c r="C26" s="124">
        <v>3.4</v>
      </c>
      <c r="D26" s="125">
        <f>B26*C26</f>
        <v>34</v>
      </c>
    </row>
    <row r="27" spans="1:6">
      <c r="A27" s="131" t="s">
        <v>1013</v>
      </c>
      <c r="B27" s="122"/>
      <c r="C27" s="124"/>
      <c r="D27" s="125"/>
    </row>
    <row r="28" spans="1:6" ht="25.5">
      <c r="A28" s="129" t="s">
        <v>1023</v>
      </c>
      <c r="B28" s="164">
        <f>'Problem Map Summary'!D47</f>
        <v>0</v>
      </c>
      <c r="C28" s="124">
        <v>12</v>
      </c>
      <c r="D28" s="125">
        <f>B28*C28</f>
        <v>0</v>
      </c>
    </row>
    <row r="29" spans="1:6" ht="38.25">
      <c r="A29" s="165" t="s">
        <v>1216</v>
      </c>
      <c r="B29" s="122">
        <v>0</v>
      </c>
      <c r="C29" s="124">
        <v>10</v>
      </c>
      <c r="D29" s="125">
        <f>B29*C29</f>
        <v>0</v>
      </c>
    </row>
    <row r="30" spans="1:6">
      <c r="A30" s="131" t="s">
        <v>1014</v>
      </c>
      <c r="B30" s="122"/>
      <c r="C30" s="124"/>
      <c r="D30" s="125"/>
    </row>
    <row r="31" spans="1:6" ht="25.5">
      <c r="A31" s="129" t="s">
        <v>1015</v>
      </c>
      <c r="B31" s="122"/>
      <c r="C31" s="124"/>
      <c r="D31" s="166">
        <v>255</v>
      </c>
      <c r="E31" t="s">
        <v>1217</v>
      </c>
    </row>
    <row r="32" spans="1:6" ht="25.5">
      <c r="A32" s="129" t="s">
        <v>1017</v>
      </c>
      <c r="B32" s="122">
        <v>0</v>
      </c>
      <c r="C32" s="124">
        <v>25</v>
      </c>
      <c r="D32" s="125">
        <f>B32*C32</f>
        <v>0</v>
      </c>
    </row>
    <row r="33" spans="1:6">
      <c r="A33" s="130" t="s">
        <v>1012</v>
      </c>
      <c r="B33" s="164">
        <f>'Problem Map Summary'!AL30*1.5</f>
        <v>361.5</v>
      </c>
      <c r="C33" s="124">
        <v>0.35</v>
      </c>
      <c r="D33" s="125">
        <f>B33*C33</f>
        <v>126.52499999999999</v>
      </c>
    </row>
    <row r="34" spans="1:6">
      <c r="A34" s="130" t="s">
        <v>1019</v>
      </c>
      <c r="B34" s="122">
        <v>21</v>
      </c>
      <c r="C34" s="124">
        <v>16</v>
      </c>
      <c r="D34" s="125">
        <f>B34*C34</f>
        <v>336</v>
      </c>
    </row>
    <row r="35" spans="1:6">
      <c r="A35" s="130" t="s">
        <v>1021</v>
      </c>
      <c r="B35" s="122"/>
      <c r="C35" s="124"/>
      <c r="D35" s="125">
        <f>SUM(D5:D34)*0.15</f>
        <v>595.50374999999997</v>
      </c>
      <c r="F35" s="135"/>
    </row>
    <row r="36" spans="1:6">
      <c r="A36" s="131" t="s">
        <v>1005</v>
      </c>
      <c r="B36" s="132"/>
      <c r="C36" s="133"/>
      <c r="D36" s="134">
        <f>SUM(D8:D35)</f>
        <v>4565.5287500000004</v>
      </c>
    </row>
    <row r="38" spans="1:6">
      <c r="B38" s="684" t="s">
        <v>1960</v>
      </c>
      <c r="C38" s="685"/>
      <c r="D38" s="512">
        <v>11350</v>
      </c>
    </row>
    <row r="39" spans="1:6">
      <c r="D39" s="136"/>
    </row>
  </sheetData>
  <mergeCells count="2">
    <mergeCell ref="A1:D1"/>
    <mergeCell ref="B38:C38"/>
  </mergeCells>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62"/>
  <sheetViews>
    <sheetView zoomScale="90" zoomScaleNormal="90" zoomScalePageLayoutView="90" workbookViewId="0">
      <selection activeCell="K70" sqref="K70"/>
    </sheetView>
  </sheetViews>
  <sheetFormatPr defaultColWidth="8.85546875" defaultRowHeight="13.5" customHeight="1"/>
  <cols>
    <col min="1" max="19" width="8.7109375" customWidth="1"/>
    <col min="20" max="37" width="8.7109375" hidden="1" customWidth="1"/>
    <col min="38" max="40" width="8.7109375" customWidth="1"/>
  </cols>
  <sheetData>
    <row r="1" spans="1:40" ht="13.5" customHeight="1" thickBot="1">
      <c r="A1" s="705"/>
      <c r="B1" s="713" t="s">
        <v>182</v>
      </c>
      <c r="C1" s="714"/>
      <c r="D1" s="714"/>
      <c r="E1" s="714"/>
      <c r="F1" s="714"/>
      <c r="G1" s="714"/>
      <c r="H1" s="714"/>
      <c r="I1" s="714"/>
      <c r="J1" s="715"/>
      <c r="K1" s="716" t="s">
        <v>1721</v>
      </c>
      <c r="L1" s="717"/>
      <c r="M1" s="717"/>
      <c r="N1" s="717"/>
      <c r="O1" s="717"/>
      <c r="P1" s="717"/>
      <c r="Q1" s="717"/>
      <c r="R1" s="717"/>
      <c r="S1" s="718"/>
      <c r="T1" s="695" t="s">
        <v>213</v>
      </c>
      <c r="U1" s="696"/>
      <c r="V1" s="696"/>
      <c r="W1" s="696"/>
      <c r="X1" s="696"/>
      <c r="Y1" s="696"/>
      <c r="Z1" s="696"/>
      <c r="AA1" s="696"/>
      <c r="AB1" s="697"/>
      <c r="AC1" s="700" t="s">
        <v>1722</v>
      </c>
      <c r="AD1" s="701"/>
      <c r="AE1" s="701"/>
      <c r="AF1" s="701"/>
      <c r="AG1" s="701"/>
      <c r="AH1" s="701"/>
      <c r="AI1" s="701"/>
      <c r="AJ1" s="701"/>
      <c r="AK1" s="702"/>
      <c r="AL1" s="686" t="s">
        <v>977</v>
      </c>
      <c r="AM1" s="687"/>
      <c r="AN1" s="688"/>
    </row>
    <row r="2" spans="1:40" ht="13.5" customHeight="1">
      <c r="A2" s="706"/>
      <c r="B2" s="689" t="s">
        <v>957</v>
      </c>
      <c r="C2" s="691"/>
      <c r="D2" s="691" t="s">
        <v>976</v>
      </c>
      <c r="E2" s="691"/>
      <c r="F2" s="691" t="s">
        <v>958</v>
      </c>
      <c r="G2" s="691"/>
      <c r="H2" s="691" t="s">
        <v>959</v>
      </c>
      <c r="I2" s="691"/>
      <c r="J2" s="719" t="s">
        <v>974</v>
      </c>
      <c r="K2" s="689" t="s">
        <v>957</v>
      </c>
      <c r="L2" s="691"/>
      <c r="M2" s="691" t="s">
        <v>976</v>
      </c>
      <c r="N2" s="691"/>
      <c r="O2" s="691" t="s">
        <v>958</v>
      </c>
      <c r="P2" s="691"/>
      <c r="Q2" s="691" t="s">
        <v>959</v>
      </c>
      <c r="R2" s="691"/>
      <c r="S2" s="719" t="s">
        <v>974</v>
      </c>
      <c r="T2" s="689" t="s">
        <v>957</v>
      </c>
      <c r="U2" s="691"/>
      <c r="V2" s="691" t="s">
        <v>976</v>
      </c>
      <c r="W2" s="691"/>
      <c r="X2" s="691" t="s">
        <v>958</v>
      </c>
      <c r="Y2" s="691"/>
      <c r="Z2" s="691" t="s">
        <v>959</v>
      </c>
      <c r="AA2" s="691"/>
      <c r="AB2" s="698" t="s">
        <v>974</v>
      </c>
      <c r="AC2" s="689" t="s">
        <v>957</v>
      </c>
      <c r="AD2" s="691"/>
      <c r="AE2" s="691" t="s">
        <v>976</v>
      </c>
      <c r="AF2" s="691"/>
      <c r="AG2" s="691" t="s">
        <v>958</v>
      </c>
      <c r="AH2" s="691"/>
      <c r="AI2" s="691" t="s">
        <v>959</v>
      </c>
      <c r="AJ2" s="691"/>
      <c r="AK2" s="698" t="s">
        <v>974</v>
      </c>
      <c r="AL2" s="689" t="s">
        <v>962</v>
      </c>
      <c r="AM2" s="691" t="s">
        <v>963</v>
      </c>
      <c r="AN2" s="693" t="s">
        <v>978</v>
      </c>
    </row>
    <row r="3" spans="1:40" ht="13.5" customHeight="1" thickBot="1">
      <c r="A3" s="706"/>
      <c r="B3" s="234" t="s">
        <v>962</v>
      </c>
      <c r="C3" s="235" t="s">
        <v>963</v>
      </c>
      <c r="D3" s="235" t="s">
        <v>962</v>
      </c>
      <c r="E3" s="235" t="s">
        <v>963</v>
      </c>
      <c r="F3" s="235" t="s">
        <v>962</v>
      </c>
      <c r="G3" s="235" t="s">
        <v>963</v>
      </c>
      <c r="H3" s="235" t="s">
        <v>962</v>
      </c>
      <c r="I3" s="235" t="s">
        <v>963</v>
      </c>
      <c r="J3" s="720"/>
      <c r="K3" s="234" t="s">
        <v>962</v>
      </c>
      <c r="L3" s="235" t="s">
        <v>963</v>
      </c>
      <c r="M3" s="235" t="s">
        <v>962</v>
      </c>
      <c r="N3" s="235" t="s">
        <v>963</v>
      </c>
      <c r="O3" s="235" t="s">
        <v>962</v>
      </c>
      <c r="P3" s="235" t="s">
        <v>963</v>
      </c>
      <c r="Q3" s="235" t="s">
        <v>962</v>
      </c>
      <c r="R3" s="235" t="s">
        <v>963</v>
      </c>
      <c r="S3" s="720"/>
      <c r="T3" s="234" t="s">
        <v>962</v>
      </c>
      <c r="U3" s="235" t="s">
        <v>963</v>
      </c>
      <c r="V3" s="235" t="s">
        <v>962</v>
      </c>
      <c r="W3" s="235" t="s">
        <v>963</v>
      </c>
      <c r="X3" s="235" t="s">
        <v>962</v>
      </c>
      <c r="Y3" s="235" t="s">
        <v>963</v>
      </c>
      <c r="Z3" s="235" t="s">
        <v>962</v>
      </c>
      <c r="AA3" s="235" t="s">
        <v>963</v>
      </c>
      <c r="AB3" s="699"/>
      <c r="AC3" s="234" t="s">
        <v>962</v>
      </c>
      <c r="AD3" s="235" t="s">
        <v>963</v>
      </c>
      <c r="AE3" s="235" t="s">
        <v>962</v>
      </c>
      <c r="AF3" s="235" t="s">
        <v>963</v>
      </c>
      <c r="AG3" s="235" t="s">
        <v>962</v>
      </c>
      <c r="AH3" s="235" t="s">
        <v>963</v>
      </c>
      <c r="AI3" s="235" t="s">
        <v>962</v>
      </c>
      <c r="AJ3" s="235" t="s">
        <v>963</v>
      </c>
      <c r="AK3" s="699"/>
      <c r="AL3" s="690"/>
      <c r="AM3" s="692"/>
      <c r="AN3" s="694"/>
    </row>
    <row r="4" spans="1:40" ht="13.5" customHeight="1">
      <c r="A4" s="373">
        <v>1</v>
      </c>
      <c r="B4" s="78">
        <f t="shared" ref="B4:B20" si="0">SUMIFS(Revsine7StaticPU,Revsine7Chapter,$A4,Revsine7ProbType,"E")</f>
        <v>0</v>
      </c>
      <c r="C4" s="80">
        <f t="shared" ref="C4:C20" si="1">SUMIFS(Revsine7AlgoPU,Revsine7Chapter,$A4,Revsine7ProbType,"E")</f>
        <v>0</v>
      </c>
      <c r="D4" s="80">
        <f t="shared" ref="D4:D20" si="2">SUMIFS(Revsine7StaticRPU,Revsine7Chapter,$A4,Revsine7ProbType,"E")</f>
        <v>0</v>
      </c>
      <c r="E4" s="80">
        <f t="shared" ref="E4:E20" si="3">SUMIFS(Revsine7AlgoRPU,Revsine7Chapter,$A4,Revsine7ProbType,"E")</f>
        <v>0</v>
      </c>
      <c r="F4" s="80">
        <f t="shared" ref="F4:F20" si="4">SUMIFS(Revsine7StaticRev,Revsine7Chapter,$A4,Revsine7ProbType,"E")</f>
        <v>0</v>
      </c>
      <c r="G4" s="80">
        <f t="shared" ref="G4:G20" si="5">SUMIFS(Revsine7AlgoRev,Revsine7Chapter,$A4,Revsine7ProbType,"E")</f>
        <v>0</v>
      </c>
      <c r="H4" s="80">
        <f t="shared" ref="H4:H20" si="6">SUMIFS(Revsine7StaticNew,Revsine7Chapter,$A4,Revsine7ProbType,"E")</f>
        <v>0</v>
      </c>
      <c r="I4" s="80">
        <f t="shared" ref="I4:I20" si="7">SUMIFS(Revsine7AlgoNew,Revsine7Chapter,$A4,Revsine7ProbType,"E")</f>
        <v>0</v>
      </c>
      <c r="J4" s="246">
        <f t="shared" ref="J4:J20" si="8">SUMIFS(Revsine7NotSuitable,Revsine7Chapter,$A4,Revsine7ProbType,"E")</f>
        <v>0</v>
      </c>
      <c r="K4" s="78">
        <f t="shared" ref="K4:K20" si="9">SUMIFS(Revsine7StaticPU,Revsine7Chapter,$A4,Revsine7ProbType,"P")</f>
        <v>0</v>
      </c>
      <c r="L4" s="80">
        <f t="shared" ref="L4:L20" si="10">SUMIFS(Revsine7AlgoPU,Revsine7Chapter,$A4,Revsine7ProbType,"P")</f>
        <v>0</v>
      </c>
      <c r="M4" s="80">
        <f t="shared" ref="M4:M20" si="11">SUMIFS(Revsine7StaticRPU,Revsine7Chapter,$A4,Revsine7ProbType,"P")</f>
        <v>0</v>
      </c>
      <c r="N4" s="80">
        <f t="shared" ref="N4:N20" si="12">SUMIFS(Revsine7AlgoRPU,Revsine7Chapter,$A4,Revsine7ProbType,"P")</f>
        <v>0</v>
      </c>
      <c r="O4" s="80">
        <f t="shared" ref="O4:O20" si="13">SUMIFS(Revsine7StaticRev,Revsine7Chapter,$A4,Revsine7ProbType,"P")</f>
        <v>0</v>
      </c>
      <c r="P4" s="80">
        <f t="shared" ref="P4:P20" si="14">SUMIFS(Revsine7AlgoRev,Revsine7Chapter,$A4,Revsine7ProbType,"P")</f>
        <v>0</v>
      </c>
      <c r="Q4" s="80">
        <f t="shared" ref="Q4:Q20" si="15">SUMIFS(Revsine7StaticNew,Revsine7Chapter,$A4,Revsine7ProbType,"P")</f>
        <v>0</v>
      </c>
      <c r="R4" s="80">
        <f t="shared" ref="R4:R20" si="16">SUMIFS(Revsine7AlgoNew,Revsine7Chapter,$A4,Revsine7ProbType,"P")</f>
        <v>0</v>
      </c>
      <c r="S4" s="246">
        <f t="shared" ref="S4:S20" si="17">SUMIFS(Revsine7NotSuitable,Revsine7Chapter,$A4,Revsine7ProbType,"P")</f>
        <v>0</v>
      </c>
      <c r="T4" s="78">
        <f t="shared" ref="T4:T20" si="18">SUMIFS(Revsine7StaticPU,Revsine7Chapter,$A4,Revsine7ProbType,"C")</f>
        <v>0</v>
      </c>
      <c r="U4" s="80">
        <f t="shared" ref="U4:U20" si="19">SUMIFS(Revsine7AlgoPU,Revsine7Chapter,$A4,Revsine7ProbType,"C")</f>
        <v>0</v>
      </c>
      <c r="V4" s="80">
        <f t="shared" ref="V4:V20" si="20">SUMIFS(Revsine7StaticRPU,Revsine7Chapter,$A4,Revsine7ProbType,"C")</f>
        <v>0</v>
      </c>
      <c r="W4" s="80">
        <f t="shared" ref="W4:W20" si="21">SUMIFS(Revsine7AlgoRPU,Revsine7Chapter,$A4,Revsine7ProbType,"C")</f>
        <v>0</v>
      </c>
      <c r="X4" s="80">
        <f t="shared" ref="X4:X20" si="22">SUMIFS(Revsine7StaticRev,Revsine7Chapter,$A4,Revsine7ProbType,"C")</f>
        <v>0</v>
      </c>
      <c r="Y4" s="80">
        <f t="shared" ref="Y4:Y20" si="23">SUMIFS(Revsine7AlgoRev,Revsine7Chapter,$A4,Revsine7ProbType,"C")</f>
        <v>0</v>
      </c>
      <c r="Z4" s="80">
        <f t="shared" ref="Z4:Z20" si="24">SUMIFS(Revsine7StaticNew,Revsine7Chapter,$A4,Revsine7ProbType,"C")</f>
        <v>0</v>
      </c>
      <c r="AA4" s="80">
        <f t="shared" ref="AA4:AA20" si="25">SUMIFS(Revsine7AlgoNew,Revsine7Chapter,$A4,Revsine7ProbType,"C")</f>
        <v>0</v>
      </c>
      <c r="AB4" s="246">
        <f t="shared" ref="AB4:AB20" si="26">SUMIFS(Revsine7NotSuitable,Revsine7Chapter,$A4,Revsine7ProbType,"C")</f>
        <v>0</v>
      </c>
      <c r="AC4" s="78">
        <f t="shared" ref="AC4:AC20" si="27">SUMIFS(Revsine7StaticPU,Revsine7Chapter,$A4,Revsine7ProbType,"CLC")</f>
        <v>0</v>
      </c>
      <c r="AD4" s="80">
        <f t="shared" ref="AD4:AD20" si="28">SUMIFS(Revsine7AlgoPU,Revsine7Chapter,$A4,Revsine7ProbType,"CLC")</f>
        <v>0</v>
      </c>
      <c r="AE4" s="80">
        <f t="shared" ref="AE4:AE20" si="29">SUMIFS(Revsine7StaticRPU,Revsine7Chapter,$A4,Revsine7ProbType,"CLC")</f>
        <v>0</v>
      </c>
      <c r="AF4" s="80">
        <f t="shared" ref="AF4:AF20" si="30">SUMIFS(Revsine7AlgoRPU,Revsine7Chapter,$A4,Revsine7ProbType,"CLC")</f>
        <v>0</v>
      </c>
      <c r="AG4" s="80">
        <f t="shared" ref="AG4:AG20" si="31">SUMIFS(Revsine7StaticRev,Revsine7Chapter,$A4,Revsine7ProbType,"CLC")</f>
        <v>0</v>
      </c>
      <c r="AH4" s="80">
        <f t="shared" ref="AH4:AH20" si="32">SUMIFS(Revsine7AlgoRev,Revsine7Chapter,$A4,Revsine7ProbType,"CLC")</f>
        <v>0</v>
      </c>
      <c r="AI4" s="80">
        <f t="shared" ref="AI4:AI20" si="33">SUMIFS(Revsine7StaticNew,Revsine7Chapter,$A4,Revsine7ProbType,"CLC")</f>
        <v>0</v>
      </c>
      <c r="AJ4" s="80">
        <f t="shared" ref="AJ4:AJ20" si="34">SUMIFS(Revsine7AlgoNew,Revsine7Chapter,$A4,Revsine7ProbType,"CLC")</f>
        <v>0</v>
      </c>
      <c r="AK4" s="246">
        <f t="shared" ref="AK4:AK20" si="35">SUMIFS(Revsine7NotSuitable,Revsine7Chapter,$A4,Revsine7ProbType,"CLC")</f>
        <v>0</v>
      </c>
      <c r="AL4" s="374">
        <f>SUM(B4,D4,F4,H4,K4,M4,O4,Q4,T4,V4,X4,Z4,AC4,AE4,AG4,AI4)</f>
        <v>0</v>
      </c>
      <c r="AM4" s="241">
        <f>SUM(C4,E4,G4,I4,L4,N4,P4,R4,U4,W4,Y4,AA4,AD4,AF4,AH4,AJ4)</f>
        <v>0</v>
      </c>
      <c r="AN4" s="242">
        <f>SUM(AL4:AM4)</f>
        <v>0</v>
      </c>
    </row>
    <row r="5" spans="1:40" ht="13.5" customHeight="1">
      <c r="A5" s="252">
        <v>2</v>
      </c>
      <c r="B5" s="247">
        <f t="shared" si="0"/>
        <v>0</v>
      </c>
      <c r="C5" s="236">
        <f t="shared" si="1"/>
        <v>0</v>
      </c>
      <c r="D5" s="236">
        <f t="shared" si="2"/>
        <v>6</v>
      </c>
      <c r="E5" s="236">
        <f t="shared" si="3"/>
        <v>0</v>
      </c>
      <c r="F5" s="236">
        <f t="shared" si="4"/>
        <v>3</v>
      </c>
      <c r="G5" s="236">
        <f t="shared" si="5"/>
        <v>0</v>
      </c>
      <c r="H5" s="236">
        <f t="shared" si="6"/>
        <v>3</v>
      </c>
      <c r="I5" s="236">
        <f t="shared" si="7"/>
        <v>0</v>
      </c>
      <c r="J5" s="248">
        <f t="shared" si="8"/>
        <v>0</v>
      </c>
      <c r="K5" s="247">
        <f t="shared" si="9"/>
        <v>0</v>
      </c>
      <c r="L5" s="236">
        <f t="shared" si="10"/>
        <v>0</v>
      </c>
      <c r="M5" s="236">
        <f t="shared" si="11"/>
        <v>3</v>
      </c>
      <c r="N5" s="236">
        <f t="shared" si="12"/>
        <v>0</v>
      </c>
      <c r="O5" s="236">
        <f t="shared" si="13"/>
        <v>2</v>
      </c>
      <c r="P5" s="236">
        <f t="shared" si="14"/>
        <v>0</v>
      </c>
      <c r="Q5" s="236">
        <f t="shared" si="15"/>
        <v>0</v>
      </c>
      <c r="R5" s="236">
        <f t="shared" si="16"/>
        <v>0</v>
      </c>
      <c r="S5" s="248">
        <f t="shared" si="17"/>
        <v>0</v>
      </c>
      <c r="T5" s="247">
        <f t="shared" si="18"/>
        <v>0</v>
      </c>
      <c r="U5" s="236">
        <f t="shared" si="19"/>
        <v>0</v>
      </c>
      <c r="V5" s="236">
        <f t="shared" si="20"/>
        <v>0</v>
      </c>
      <c r="W5" s="236">
        <f t="shared" si="21"/>
        <v>0</v>
      </c>
      <c r="X5" s="236">
        <f t="shared" si="22"/>
        <v>0</v>
      </c>
      <c r="Y5" s="236">
        <f t="shared" si="23"/>
        <v>0</v>
      </c>
      <c r="Z5" s="236">
        <f t="shared" si="24"/>
        <v>0</v>
      </c>
      <c r="AA5" s="236">
        <f t="shared" si="25"/>
        <v>0</v>
      </c>
      <c r="AB5" s="248">
        <f t="shared" si="26"/>
        <v>0</v>
      </c>
      <c r="AC5" s="247">
        <f t="shared" si="27"/>
        <v>0</v>
      </c>
      <c r="AD5" s="236">
        <f t="shared" si="28"/>
        <v>0</v>
      </c>
      <c r="AE5" s="236">
        <f t="shared" si="29"/>
        <v>0</v>
      </c>
      <c r="AF5" s="236">
        <f t="shared" si="30"/>
        <v>0</v>
      </c>
      <c r="AG5" s="236">
        <f t="shared" si="31"/>
        <v>0</v>
      </c>
      <c r="AH5" s="236">
        <f t="shared" si="32"/>
        <v>0</v>
      </c>
      <c r="AI5" s="236">
        <f t="shared" si="33"/>
        <v>0</v>
      </c>
      <c r="AJ5" s="236">
        <f t="shared" si="34"/>
        <v>0</v>
      </c>
      <c r="AK5" s="248">
        <f t="shared" si="35"/>
        <v>0</v>
      </c>
      <c r="AL5" s="375">
        <f t="shared" ref="AL5:AL20" si="36">SUM(B5,D5,F5,H5,K5,M5,O5,Q5,T5,V5,X5,Z5,AC5,AE5,AG5,AI5)</f>
        <v>17</v>
      </c>
      <c r="AM5" s="237">
        <f t="shared" ref="AM5:AM20" si="37">SUM(C5,E5,G5,I5,L5,N5,P5,R5,U5,W5,Y5,AA5,AD5,AF5,AH5,AJ5)</f>
        <v>0</v>
      </c>
      <c r="AN5" s="243">
        <f t="shared" ref="AN5:AN20" si="38">SUM(AL5:AM5)</f>
        <v>17</v>
      </c>
    </row>
    <row r="6" spans="1:40" ht="13.5" customHeight="1">
      <c r="A6" s="252">
        <v>3</v>
      </c>
      <c r="B6" s="247">
        <f t="shared" si="0"/>
        <v>1</v>
      </c>
      <c r="C6" s="236">
        <f t="shared" si="1"/>
        <v>0</v>
      </c>
      <c r="D6" s="236">
        <f t="shared" si="2"/>
        <v>8</v>
      </c>
      <c r="E6" s="236">
        <f t="shared" si="3"/>
        <v>0</v>
      </c>
      <c r="F6" s="236">
        <f t="shared" si="4"/>
        <v>3</v>
      </c>
      <c r="G6" s="236">
        <f t="shared" si="5"/>
        <v>0</v>
      </c>
      <c r="H6" s="236">
        <f t="shared" si="6"/>
        <v>0</v>
      </c>
      <c r="I6" s="236">
        <f t="shared" si="7"/>
        <v>0</v>
      </c>
      <c r="J6" s="248">
        <f t="shared" si="8"/>
        <v>0</v>
      </c>
      <c r="K6" s="247">
        <f t="shared" si="9"/>
        <v>0</v>
      </c>
      <c r="L6" s="236">
        <f t="shared" si="10"/>
        <v>0</v>
      </c>
      <c r="M6" s="236">
        <f t="shared" si="11"/>
        <v>5</v>
      </c>
      <c r="N6" s="236">
        <f t="shared" si="12"/>
        <v>0</v>
      </c>
      <c r="O6" s="236">
        <f t="shared" si="13"/>
        <v>1</v>
      </c>
      <c r="P6" s="236">
        <f t="shared" si="14"/>
        <v>0</v>
      </c>
      <c r="Q6" s="236">
        <f t="shared" si="15"/>
        <v>0</v>
      </c>
      <c r="R6" s="236">
        <f t="shared" si="16"/>
        <v>0</v>
      </c>
      <c r="S6" s="248">
        <f t="shared" si="17"/>
        <v>0</v>
      </c>
      <c r="T6" s="247">
        <f t="shared" si="18"/>
        <v>0</v>
      </c>
      <c r="U6" s="236">
        <f t="shared" si="19"/>
        <v>0</v>
      </c>
      <c r="V6" s="236">
        <f t="shared" si="20"/>
        <v>0</v>
      </c>
      <c r="W6" s="236">
        <f t="shared" si="21"/>
        <v>0</v>
      </c>
      <c r="X6" s="236">
        <f t="shared" si="22"/>
        <v>0</v>
      </c>
      <c r="Y6" s="236">
        <f t="shared" si="23"/>
        <v>0</v>
      </c>
      <c r="Z6" s="236">
        <f t="shared" si="24"/>
        <v>0</v>
      </c>
      <c r="AA6" s="236">
        <f t="shared" si="25"/>
        <v>0</v>
      </c>
      <c r="AB6" s="248">
        <f t="shared" si="26"/>
        <v>0</v>
      </c>
      <c r="AC6" s="247">
        <f t="shared" si="27"/>
        <v>0</v>
      </c>
      <c r="AD6" s="236">
        <f t="shared" si="28"/>
        <v>0</v>
      </c>
      <c r="AE6" s="236">
        <f t="shared" si="29"/>
        <v>0</v>
      </c>
      <c r="AF6" s="236">
        <f t="shared" si="30"/>
        <v>0</v>
      </c>
      <c r="AG6" s="236">
        <f t="shared" si="31"/>
        <v>0</v>
      </c>
      <c r="AH6" s="236">
        <f t="shared" si="32"/>
        <v>0</v>
      </c>
      <c r="AI6" s="236">
        <f t="shared" si="33"/>
        <v>0</v>
      </c>
      <c r="AJ6" s="236">
        <f t="shared" si="34"/>
        <v>0</v>
      </c>
      <c r="AK6" s="248">
        <f t="shared" si="35"/>
        <v>0</v>
      </c>
      <c r="AL6" s="375">
        <f t="shared" si="36"/>
        <v>18</v>
      </c>
      <c r="AM6" s="237">
        <f t="shared" si="37"/>
        <v>0</v>
      </c>
      <c r="AN6" s="243">
        <f t="shared" si="38"/>
        <v>18</v>
      </c>
    </row>
    <row r="7" spans="1:40" ht="13.5" customHeight="1">
      <c r="A7" s="252">
        <v>4</v>
      </c>
      <c r="B7" s="247">
        <f t="shared" si="0"/>
        <v>0</v>
      </c>
      <c r="C7" s="236">
        <f t="shared" si="1"/>
        <v>0</v>
      </c>
      <c r="D7" s="236">
        <f t="shared" si="2"/>
        <v>11</v>
      </c>
      <c r="E7" s="236">
        <f t="shared" si="3"/>
        <v>0</v>
      </c>
      <c r="F7" s="236">
        <f t="shared" si="4"/>
        <v>1</v>
      </c>
      <c r="G7" s="236">
        <f t="shared" si="5"/>
        <v>0</v>
      </c>
      <c r="H7" s="236">
        <f t="shared" si="6"/>
        <v>1</v>
      </c>
      <c r="I7" s="236">
        <f t="shared" si="7"/>
        <v>0</v>
      </c>
      <c r="J7" s="248">
        <f t="shared" si="8"/>
        <v>0</v>
      </c>
      <c r="K7" s="247">
        <f t="shared" si="9"/>
        <v>0</v>
      </c>
      <c r="L7" s="236">
        <f t="shared" si="10"/>
        <v>0</v>
      </c>
      <c r="M7" s="236">
        <f t="shared" si="11"/>
        <v>1</v>
      </c>
      <c r="N7" s="236">
        <f t="shared" si="12"/>
        <v>0</v>
      </c>
      <c r="O7" s="236">
        <f t="shared" si="13"/>
        <v>3</v>
      </c>
      <c r="P7" s="236">
        <f t="shared" si="14"/>
        <v>0</v>
      </c>
      <c r="Q7" s="236">
        <f t="shared" si="15"/>
        <v>0</v>
      </c>
      <c r="R7" s="236">
        <f t="shared" si="16"/>
        <v>0</v>
      </c>
      <c r="S7" s="248">
        <f t="shared" si="17"/>
        <v>0</v>
      </c>
      <c r="T7" s="247">
        <f t="shared" si="18"/>
        <v>0</v>
      </c>
      <c r="U7" s="236">
        <f t="shared" si="19"/>
        <v>0</v>
      </c>
      <c r="V7" s="236">
        <f t="shared" si="20"/>
        <v>0</v>
      </c>
      <c r="W7" s="236">
        <f t="shared" si="21"/>
        <v>0</v>
      </c>
      <c r="X7" s="236">
        <f t="shared" si="22"/>
        <v>0</v>
      </c>
      <c r="Y7" s="236">
        <f t="shared" si="23"/>
        <v>0</v>
      </c>
      <c r="Z7" s="236">
        <f t="shared" si="24"/>
        <v>0</v>
      </c>
      <c r="AA7" s="236">
        <f t="shared" si="25"/>
        <v>0</v>
      </c>
      <c r="AB7" s="248">
        <f t="shared" si="26"/>
        <v>0</v>
      </c>
      <c r="AC7" s="247">
        <f t="shared" si="27"/>
        <v>0</v>
      </c>
      <c r="AD7" s="236">
        <f t="shared" si="28"/>
        <v>0</v>
      </c>
      <c r="AE7" s="236">
        <f t="shared" si="29"/>
        <v>0</v>
      </c>
      <c r="AF7" s="236">
        <f t="shared" si="30"/>
        <v>0</v>
      </c>
      <c r="AG7" s="236">
        <f t="shared" si="31"/>
        <v>0</v>
      </c>
      <c r="AH7" s="236">
        <f t="shared" si="32"/>
        <v>0</v>
      </c>
      <c r="AI7" s="236">
        <f t="shared" si="33"/>
        <v>0</v>
      </c>
      <c r="AJ7" s="236">
        <f t="shared" si="34"/>
        <v>0</v>
      </c>
      <c r="AK7" s="248">
        <f t="shared" si="35"/>
        <v>0</v>
      </c>
      <c r="AL7" s="375">
        <f t="shared" si="36"/>
        <v>17</v>
      </c>
      <c r="AM7" s="237">
        <f t="shared" si="37"/>
        <v>0</v>
      </c>
      <c r="AN7" s="243">
        <f t="shared" si="38"/>
        <v>17</v>
      </c>
    </row>
    <row r="8" spans="1:40" ht="13.5" customHeight="1">
      <c r="A8" s="252">
        <v>5</v>
      </c>
      <c r="B8" s="247">
        <f t="shared" si="0"/>
        <v>0</v>
      </c>
      <c r="C8" s="236">
        <f t="shared" si="1"/>
        <v>0</v>
      </c>
      <c r="D8" s="236">
        <f t="shared" si="2"/>
        <v>2</v>
      </c>
      <c r="E8" s="236">
        <f t="shared" si="3"/>
        <v>0</v>
      </c>
      <c r="F8" s="236">
        <f t="shared" si="4"/>
        <v>1</v>
      </c>
      <c r="G8" s="236">
        <f t="shared" si="5"/>
        <v>0</v>
      </c>
      <c r="H8" s="236">
        <f t="shared" si="6"/>
        <v>2</v>
      </c>
      <c r="I8" s="236">
        <f t="shared" si="7"/>
        <v>0</v>
      </c>
      <c r="J8" s="248">
        <f t="shared" si="8"/>
        <v>0</v>
      </c>
      <c r="K8" s="247">
        <f t="shared" si="9"/>
        <v>0</v>
      </c>
      <c r="L8" s="236">
        <f t="shared" si="10"/>
        <v>0</v>
      </c>
      <c r="M8" s="236">
        <f t="shared" si="11"/>
        <v>1</v>
      </c>
      <c r="N8" s="236">
        <f t="shared" si="12"/>
        <v>0</v>
      </c>
      <c r="O8" s="236">
        <f t="shared" si="13"/>
        <v>0</v>
      </c>
      <c r="P8" s="236">
        <f t="shared" si="14"/>
        <v>0</v>
      </c>
      <c r="Q8" s="236">
        <f t="shared" si="15"/>
        <v>4</v>
      </c>
      <c r="R8" s="236">
        <f t="shared" si="16"/>
        <v>0</v>
      </c>
      <c r="S8" s="248">
        <f t="shared" si="17"/>
        <v>0</v>
      </c>
      <c r="T8" s="247">
        <f t="shared" si="18"/>
        <v>0</v>
      </c>
      <c r="U8" s="236">
        <f t="shared" si="19"/>
        <v>0</v>
      </c>
      <c r="V8" s="236">
        <f t="shared" si="20"/>
        <v>0</v>
      </c>
      <c r="W8" s="236">
        <f t="shared" si="21"/>
        <v>0</v>
      </c>
      <c r="X8" s="236">
        <f t="shared" si="22"/>
        <v>0</v>
      </c>
      <c r="Y8" s="236">
        <f t="shared" si="23"/>
        <v>0</v>
      </c>
      <c r="Z8" s="236">
        <f t="shared" si="24"/>
        <v>0</v>
      </c>
      <c r="AA8" s="236">
        <f t="shared" si="25"/>
        <v>0</v>
      </c>
      <c r="AB8" s="248">
        <f t="shared" si="26"/>
        <v>0</v>
      </c>
      <c r="AC8" s="247">
        <f t="shared" si="27"/>
        <v>0</v>
      </c>
      <c r="AD8" s="236">
        <f t="shared" si="28"/>
        <v>0</v>
      </c>
      <c r="AE8" s="236">
        <f t="shared" si="29"/>
        <v>0</v>
      </c>
      <c r="AF8" s="236">
        <f t="shared" si="30"/>
        <v>0</v>
      </c>
      <c r="AG8" s="236">
        <f t="shared" si="31"/>
        <v>0</v>
      </c>
      <c r="AH8" s="236">
        <f t="shared" si="32"/>
        <v>0</v>
      </c>
      <c r="AI8" s="236">
        <f t="shared" si="33"/>
        <v>0</v>
      </c>
      <c r="AJ8" s="236">
        <f t="shared" si="34"/>
        <v>0</v>
      </c>
      <c r="AK8" s="248">
        <f t="shared" si="35"/>
        <v>0</v>
      </c>
      <c r="AL8" s="375">
        <f t="shared" si="36"/>
        <v>10</v>
      </c>
      <c r="AM8" s="237">
        <f t="shared" si="37"/>
        <v>0</v>
      </c>
      <c r="AN8" s="243">
        <f t="shared" si="38"/>
        <v>10</v>
      </c>
    </row>
    <row r="9" spans="1:40" ht="13.5" customHeight="1">
      <c r="A9" s="252">
        <v>6</v>
      </c>
      <c r="B9" s="247">
        <f t="shared" si="0"/>
        <v>0</v>
      </c>
      <c r="C9" s="236">
        <f t="shared" si="1"/>
        <v>0</v>
      </c>
      <c r="D9" s="236">
        <f t="shared" si="2"/>
        <v>3</v>
      </c>
      <c r="E9" s="236">
        <f t="shared" si="3"/>
        <v>0</v>
      </c>
      <c r="F9" s="236">
        <f t="shared" si="4"/>
        <v>7</v>
      </c>
      <c r="G9" s="236">
        <f t="shared" si="5"/>
        <v>0</v>
      </c>
      <c r="H9" s="236">
        <f t="shared" si="6"/>
        <v>0</v>
      </c>
      <c r="I9" s="236">
        <f t="shared" si="7"/>
        <v>0</v>
      </c>
      <c r="J9" s="248">
        <f t="shared" si="8"/>
        <v>0</v>
      </c>
      <c r="K9" s="247">
        <f t="shared" si="9"/>
        <v>0</v>
      </c>
      <c r="L9" s="236">
        <f t="shared" si="10"/>
        <v>0</v>
      </c>
      <c r="M9" s="236">
        <f t="shared" si="11"/>
        <v>2</v>
      </c>
      <c r="N9" s="236">
        <f t="shared" si="12"/>
        <v>0</v>
      </c>
      <c r="O9" s="236">
        <f t="shared" si="13"/>
        <v>2</v>
      </c>
      <c r="P9" s="236">
        <f t="shared" si="14"/>
        <v>0</v>
      </c>
      <c r="Q9" s="236">
        <f t="shared" si="15"/>
        <v>0</v>
      </c>
      <c r="R9" s="236">
        <f t="shared" si="16"/>
        <v>0</v>
      </c>
      <c r="S9" s="248">
        <f t="shared" si="17"/>
        <v>0</v>
      </c>
      <c r="T9" s="247">
        <f t="shared" si="18"/>
        <v>0</v>
      </c>
      <c r="U9" s="236">
        <f t="shared" si="19"/>
        <v>0</v>
      </c>
      <c r="V9" s="236">
        <f t="shared" si="20"/>
        <v>0</v>
      </c>
      <c r="W9" s="236">
        <f t="shared" si="21"/>
        <v>0</v>
      </c>
      <c r="X9" s="236">
        <f t="shared" si="22"/>
        <v>0</v>
      </c>
      <c r="Y9" s="236">
        <f t="shared" si="23"/>
        <v>0</v>
      </c>
      <c r="Z9" s="236">
        <f t="shared" si="24"/>
        <v>0</v>
      </c>
      <c r="AA9" s="236">
        <f t="shared" si="25"/>
        <v>0</v>
      </c>
      <c r="AB9" s="248">
        <f t="shared" si="26"/>
        <v>0</v>
      </c>
      <c r="AC9" s="247">
        <f t="shared" si="27"/>
        <v>0</v>
      </c>
      <c r="AD9" s="236">
        <f t="shared" si="28"/>
        <v>0</v>
      </c>
      <c r="AE9" s="236">
        <f t="shared" si="29"/>
        <v>0</v>
      </c>
      <c r="AF9" s="236">
        <f t="shared" si="30"/>
        <v>0</v>
      </c>
      <c r="AG9" s="236">
        <f t="shared" si="31"/>
        <v>0</v>
      </c>
      <c r="AH9" s="236">
        <f t="shared" si="32"/>
        <v>0</v>
      </c>
      <c r="AI9" s="236">
        <f t="shared" si="33"/>
        <v>0</v>
      </c>
      <c r="AJ9" s="236">
        <f t="shared" si="34"/>
        <v>0</v>
      </c>
      <c r="AK9" s="248">
        <f t="shared" si="35"/>
        <v>0</v>
      </c>
      <c r="AL9" s="375">
        <f t="shared" si="36"/>
        <v>14</v>
      </c>
      <c r="AM9" s="237">
        <f t="shared" si="37"/>
        <v>0</v>
      </c>
      <c r="AN9" s="243">
        <f t="shared" si="38"/>
        <v>14</v>
      </c>
    </row>
    <row r="10" spans="1:40" ht="13.5" customHeight="1">
      <c r="A10" s="252">
        <v>7</v>
      </c>
      <c r="B10" s="247">
        <f t="shared" si="0"/>
        <v>0</v>
      </c>
      <c r="C10" s="236">
        <f t="shared" si="1"/>
        <v>0</v>
      </c>
      <c r="D10" s="236">
        <f t="shared" si="2"/>
        <v>0</v>
      </c>
      <c r="E10" s="236">
        <f t="shared" si="3"/>
        <v>0</v>
      </c>
      <c r="F10" s="236">
        <f t="shared" si="4"/>
        <v>0</v>
      </c>
      <c r="G10" s="236">
        <f t="shared" si="5"/>
        <v>0</v>
      </c>
      <c r="H10" s="236">
        <f t="shared" si="6"/>
        <v>9</v>
      </c>
      <c r="I10" s="236">
        <f t="shared" si="7"/>
        <v>0</v>
      </c>
      <c r="J10" s="248">
        <f t="shared" si="8"/>
        <v>0</v>
      </c>
      <c r="K10" s="247">
        <f t="shared" si="9"/>
        <v>0</v>
      </c>
      <c r="L10" s="236">
        <f t="shared" si="10"/>
        <v>0</v>
      </c>
      <c r="M10" s="236">
        <f t="shared" si="11"/>
        <v>4</v>
      </c>
      <c r="N10" s="236">
        <f t="shared" si="12"/>
        <v>0</v>
      </c>
      <c r="O10" s="236">
        <f t="shared" si="13"/>
        <v>0</v>
      </c>
      <c r="P10" s="236">
        <f t="shared" si="14"/>
        <v>0</v>
      </c>
      <c r="Q10" s="236">
        <f t="shared" si="15"/>
        <v>0</v>
      </c>
      <c r="R10" s="236">
        <f t="shared" si="16"/>
        <v>0</v>
      </c>
      <c r="S10" s="248">
        <f t="shared" si="17"/>
        <v>0</v>
      </c>
      <c r="T10" s="247">
        <f t="shared" si="18"/>
        <v>0</v>
      </c>
      <c r="U10" s="236">
        <f t="shared" si="19"/>
        <v>0</v>
      </c>
      <c r="V10" s="236">
        <f t="shared" si="20"/>
        <v>0</v>
      </c>
      <c r="W10" s="236">
        <f t="shared" si="21"/>
        <v>0</v>
      </c>
      <c r="X10" s="236">
        <f t="shared" si="22"/>
        <v>0</v>
      </c>
      <c r="Y10" s="236">
        <f t="shared" si="23"/>
        <v>0</v>
      </c>
      <c r="Z10" s="236">
        <f t="shared" si="24"/>
        <v>0</v>
      </c>
      <c r="AA10" s="236">
        <f t="shared" si="25"/>
        <v>0</v>
      </c>
      <c r="AB10" s="248">
        <f t="shared" si="26"/>
        <v>0</v>
      </c>
      <c r="AC10" s="247">
        <f t="shared" si="27"/>
        <v>0</v>
      </c>
      <c r="AD10" s="236">
        <f t="shared" si="28"/>
        <v>0</v>
      </c>
      <c r="AE10" s="236">
        <f t="shared" si="29"/>
        <v>0</v>
      </c>
      <c r="AF10" s="236">
        <f t="shared" si="30"/>
        <v>0</v>
      </c>
      <c r="AG10" s="236">
        <f t="shared" si="31"/>
        <v>0</v>
      </c>
      <c r="AH10" s="236">
        <f t="shared" si="32"/>
        <v>0</v>
      </c>
      <c r="AI10" s="236">
        <f t="shared" si="33"/>
        <v>0</v>
      </c>
      <c r="AJ10" s="236">
        <f t="shared" si="34"/>
        <v>0</v>
      </c>
      <c r="AK10" s="248">
        <f t="shared" si="35"/>
        <v>0</v>
      </c>
      <c r="AL10" s="375">
        <f t="shared" si="36"/>
        <v>13</v>
      </c>
      <c r="AM10" s="237">
        <f t="shared" si="37"/>
        <v>0</v>
      </c>
      <c r="AN10" s="243">
        <f t="shared" si="38"/>
        <v>13</v>
      </c>
    </row>
    <row r="11" spans="1:40" ht="13.5" customHeight="1">
      <c r="A11" s="252">
        <v>8</v>
      </c>
      <c r="B11" s="247">
        <f t="shared" si="0"/>
        <v>0</v>
      </c>
      <c r="C11" s="236">
        <f t="shared" si="1"/>
        <v>0</v>
      </c>
      <c r="D11" s="236">
        <f t="shared" si="2"/>
        <v>0</v>
      </c>
      <c r="E11" s="236">
        <f t="shared" si="3"/>
        <v>0</v>
      </c>
      <c r="F11" s="236">
        <f t="shared" si="4"/>
        <v>0</v>
      </c>
      <c r="G11" s="236">
        <f t="shared" si="5"/>
        <v>0</v>
      </c>
      <c r="H11" s="236">
        <f t="shared" si="6"/>
        <v>10</v>
      </c>
      <c r="I11" s="236">
        <f t="shared" si="7"/>
        <v>0</v>
      </c>
      <c r="J11" s="248">
        <f t="shared" si="8"/>
        <v>0</v>
      </c>
      <c r="K11" s="247">
        <f t="shared" si="9"/>
        <v>0</v>
      </c>
      <c r="L11" s="236">
        <f t="shared" si="10"/>
        <v>0</v>
      </c>
      <c r="M11" s="236">
        <f t="shared" si="11"/>
        <v>0</v>
      </c>
      <c r="N11" s="236">
        <f t="shared" si="12"/>
        <v>0</v>
      </c>
      <c r="O11" s="236">
        <f t="shared" si="13"/>
        <v>0</v>
      </c>
      <c r="P11" s="236">
        <f t="shared" si="14"/>
        <v>0</v>
      </c>
      <c r="Q11" s="236">
        <f t="shared" si="15"/>
        <v>6</v>
      </c>
      <c r="R11" s="236">
        <f t="shared" si="16"/>
        <v>0</v>
      </c>
      <c r="S11" s="248">
        <f t="shared" si="17"/>
        <v>0</v>
      </c>
      <c r="T11" s="247">
        <f t="shared" si="18"/>
        <v>0</v>
      </c>
      <c r="U11" s="236">
        <f t="shared" si="19"/>
        <v>0</v>
      </c>
      <c r="V11" s="236">
        <f t="shared" si="20"/>
        <v>0</v>
      </c>
      <c r="W11" s="236">
        <f t="shared" si="21"/>
        <v>0</v>
      </c>
      <c r="X11" s="236">
        <f t="shared" si="22"/>
        <v>0</v>
      </c>
      <c r="Y11" s="236">
        <f t="shared" si="23"/>
        <v>0</v>
      </c>
      <c r="Z11" s="236">
        <f t="shared" si="24"/>
        <v>0</v>
      </c>
      <c r="AA11" s="236">
        <f t="shared" si="25"/>
        <v>0</v>
      </c>
      <c r="AB11" s="248">
        <f t="shared" si="26"/>
        <v>0</v>
      </c>
      <c r="AC11" s="247">
        <f t="shared" si="27"/>
        <v>0</v>
      </c>
      <c r="AD11" s="236">
        <f t="shared" si="28"/>
        <v>0</v>
      </c>
      <c r="AE11" s="236">
        <f t="shared" si="29"/>
        <v>0</v>
      </c>
      <c r="AF11" s="236">
        <f t="shared" si="30"/>
        <v>0</v>
      </c>
      <c r="AG11" s="236">
        <f t="shared" si="31"/>
        <v>0</v>
      </c>
      <c r="AH11" s="236">
        <f t="shared" si="32"/>
        <v>0</v>
      </c>
      <c r="AI11" s="236">
        <f t="shared" si="33"/>
        <v>0</v>
      </c>
      <c r="AJ11" s="236">
        <f t="shared" si="34"/>
        <v>0</v>
      </c>
      <c r="AK11" s="248">
        <f t="shared" si="35"/>
        <v>0</v>
      </c>
      <c r="AL11" s="375">
        <f t="shared" si="36"/>
        <v>16</v>
      </c>
      <c r="AM11" s="237">
        <f t="shared" si="37"/>
        <v>0</v>
      </c>
      <c r="AN11" s="243">
        <f t="shared" si="38"/>
        <v>16</v>
      </c>
    </row>
    <row r="12" spans="1:40" ht="13.5" customHeight="1">
      <c r="A12" s="252">
        <v>9</v>
      </c>
      <c r="B12" s="247">
        <f t="shared" si="0"/>
        <v>1</v>
      </c>
      <c r="C12" s="236">
        <f t="shared" si="1"/>
        <v>0</v>
      </c>
      <c r="D12" s="236">
        <f t="shared" si="2"/>
        <v>12</v>
      </c>
      <c r="E12" s="236">
        <f t="shared" si="3"/>
        <v>0</v>
      </c>
      <c r="F12" s="236">
        <f t="shared" si="4"/>
        <v>0</v>
      </c>
      <c r="G12" s="236">
        <f t="shared" si="5"/>
        <v>0</v>
      </c>
      <c r="H12" s="236">
        <f t="shared" si="6"/>
        <v>0</v>
      </c>
      <c r="I12" s="236">
        <f t="shared" si="7"/>
        <v>0</v>
      </c>
      <c r="J12" s="248">
        <f t="shared" si="8"/>
        <v>0</v>
      </c>
      <c r="K12" s="247">
        <f t="shared" si="9"/>
        <v>1</v>
      </c>
      <c r="L12" s="236">
        <f t="shared" si="10"/>
        <v>0</v>
      </c>
      <c r="M12" s="236">
        <f t="shared" si="11"/>
        <v>3</v>
      </c>
      <c r="N12" s="236">
        <f t="shared" si="12"/>
        <v>0</v>
      </c>
      <c r="O12" s="236">
        <f t="shared" si="13"/>
        <v>2</v>
      </c>
      <c r="P12" s="236">
        <f t="shared" si="14"/>
        <v>0</v>
      </c>
      <c r="Q12" s="236">
        <f t="shared" si="15"/>
        <v>0</v>
      </c>
      <c r="R12" s="236">
        <f t="shared" si="16"/>
        <v>0</v>
      </c>
      <c r="S12" s="248">
        <f t="shared" si="17"/>
        <v>0</v>
      </c>
      <c r="T12" s="247">
        <f t="shared" si="18"/>
        <v>0</v>
      </c>
      <c r="U12" s="236">
        <f t="shared" si="19"/>
        <v>0</v>
      </c>
      <c r="V12" s="236">
        <f t="shared" si="20"/>
        <v>0</v>
      </c>
      <c r="W12" s="236">
        <f t="shared" si="21"/>
        <v>0</v>
      </c>
      <c r="X12" s="236">
        <f t="shared" si="22"/>
        <v>0</v>
      </c>
      <c r="Y12" s="236">
        <f t="shared" si="23"/>
        <v>0</v>
      </c>
      <c r="Z12" s="236">
        <f t="shared" si="24"/>
        <v>0</v>
      </c>
      <c r="AA12" s="236">
        <f t="shared" si="25"/>
        <v>0</v>
      </c>
      <c r="AB12" s="248">
        <f t="shared" si="26"/>
        <v>0</v>
      </c>
      <c r="AC12" s="247">
        <f t="shared" si="27"/>
        <v>0</v>
      </c>
      <c r="AD12" s="236">
        <f t="shared" si="28"/>
        <v>0</v>
      </c>
      <c r="AE12" s="236">
        <f t="shared" si="29"/>
        <v>0</v>
      </c>
      <c r="AF12" s="236">
        <f t="shared" si="30"/>
        <v>0</v>
      </c>
      <c r="AG12" s="236">
        <f t="shared" si="31"/>
        <v>0</v>
      </c>
      <c r="AH12" s="236">
        <f t="shared" si="32"/>
        <v>0</v>
      </c>
      <c r="AI12" s="236">
        <f t="shared" si="33"/>
        <v>0</v>
      </c>
      <c r="AJ12" s="236">
        <f t="shared" si="34"/>
        <v>0</v>
      </c>
      <c r="AK12" s="248">
        <f t="shared" si="35"/>
        <v>0</v>
      </c>
      <c r="AL12" s="375">
        <f t="shared" si="36"/>
        <v>19</v>
      </c>
      <c r="AM12" s="237">
        <f t="shared" si="37"/>
        <v>0</v>
      </c>
      <c r="AN12" s="243">
        <f t="shared" si="38"/>
        <v>19</v>
      </c>
    </row>
    <row r="13" spans="1:40" ht="13.5" customHeight="1">
      <c r="A13" s="252">
        <v>10</v>
      </c>
      <c r="B13" s="247">
        <f t="shared" si="0"/>
        <v>0</v>
      </c>
      <c r="C13" s="236">
        <f t="shared" si="1"/>
        <v>0</v>
      </c>
      <c r="D13" s="236">
        <f t="shared" si="2"/>
        <v>0</v>
      </c>
      <c r="E13" s="236">
        <f t="shared" si="3"/>
        <v>0</v>
      </c>
      <c r="F13" s="236">
        <f t="shared" si="4"/>
        <v>0</v>
      </c>
      <c r="G13" s="236">
        <f t="shared" si="5"/>
        <v>0</v>
      </c>
      <c r="H13" s="236">
        <f t="shared" si="6"/>
        <v>0</v>
      </c>
      <c r="I13" s="236">
        <f t="shared" si="7"/>
        <v>0</v>
      </c>
      <c r="J13" s="248">
        <f t="shared" si="8"/>
        <v>0</v>
      </c>
      <c r="K13" s="247">
        <f t="shared" si="9"/>
        <v>0</v>
      </c>
      <c r="L13" s="236">
        <f t="shared" si="10"/>
        <v>0</v>
      </c>
      <c r="M13" s="236">
        <f t="shared" si="11"/>
        <v>0</v>
      </c>
      <c r="N13" s="236">
        <f t="shared" si="12"/>
        <v>0</v>
      </c>
      <c r="O13" s="236">
        <f t="shared" si="13"/>
        <v>0</v>
      </c>
      <c r="P13" s="236">
        <f t="shared" si="14"/>
        <v>0</v>
      </c>
      <c r="Q13" s="236">
        <f t="shared" si="15"/>
        <v>0</v>
      </c>
      <c r="R13" s="236">
        <f t="shared" si="16"/>
        <v>0</v>
      </c>
      <c r="S13" s="248">
        <f t="shared" si="17"/>
        <v>0</v>
      </c>
      <c r="T13" s="247">
        <f t="shared" si="18"/>
        <v>0</v>
      </c>
      <c r="U13" s="236">
        <f t="shared" si="19"/>
        <v>0</v>
      </c>
      <c r="V13" s="236">
        <f t="shared" si="20"/>
        <v>0</v>
      </c>
      <c r="W13" s="236">
        <f t="shared" si="21"/>
        <v>0</v>
      </c>
      <c r="X13" s="236">
        <f t="shared" si="22"/>
        <v>0</v>
      </c>
      <c r="Y13" s="236">
        <f t="shared" si="23"/>
        <v>0</v>
      </c>
      <c r="Z13" s="236">
        <f t="shared" si="24"/>
        <v>0</v>
      </c>
      <c r="AA13" s="236">
        <f t="shared" si="25"/>
        <v>0</v>
      </c>
      <c r="AB13" s="248">
        <f t="shared" si="26"/>
        <v>0</v>
      </c>
      <c r="AC13" s="247">
        <f t="shared" si="27"/>
        <v>0</v>
      </c>
      <c r="AD13" s="236">
        <f t="shared" si="28"/>
        <v>0</v>
      </c>
      <c r="AE13" s="236">
        <f t="shared" si="29"/>
        <v>0</v>
      </c>
      <c r="AF13" s="236">
        <f t="shared" si="30"/>
        <v>0</v>
      </c>
      <c r="AG13" s="236">
        <f t="shared" si="31"/>
        <v>0</v>
      </c>
      <c r="AH13" s="236">
        <f t="shared" si="32"/>
        <v>0</v>
      </c>
      <c r="AI13" s="236">
        <f t="shared" si="33"/>
        <v>0</v>
      </c>
      <c r="AJ13" s="236">
        <f t="shared" si="34"/>
        <v>0</v>
      </c>
      <c r="AK13" s="248">
        <f t="shared" si="35"/>
        <v>0</v>
      </c>
      <c r="AL13" s="375">
        <f t="shared" si="36"/>
        <v>0</v>
      </c>
      <c r="AM13" s="237">
        <f t="shared" si="37"/>
        <v>0</v>
      </c>
      <c r="AN13" s="243">
        <f t="shared" si="38"/>
        <v>0</v>
      </c>
    </row>
    <row r="14" spans="1:40" ht="13.5" customHeight="1">
      <c r="A14" s="252">
        <v>11</v>
      </c>
      <c r="B14" s="247">
        <f t="shared" si="0"/>
        <v>2</v>
      </c>
      <c r="C14" s="236">
        <f t="shared" si="1"/>
        <v>0</v>
      </c>
      <c r="D14" s="236">
        <f t="shared" si="2"/>
        <v>10</v>
      </c>
      <c r="E14" s="236">
        <f t="shared" si="3"/>
        <v>0</v>
      </c>
      <c r="F14" s="236">
        <f t="shared" si="4"/>
        <v>0</v>
      </c>
      <c r="G14" s="236">
        <f t="shared" si="5"/>
        <v>0</v>
      </c>
      <c r="H14" s="236">
        <f t="shared" si="6"/>
        <v>0</v>
      </c>
      <c r="I14" s="236">
        <f t="shared" si="7"/>
        <v>0</v>
      </c>
      <c r="J14" s="248">
        <f t="shared" si="8"/>
        <v>0</v>
      </c>
      <c r="K14" s="247">
        <f t="shared" si="9"/>
        <v>2</v>
      </c>
      <c r="L14" s="236">
        <f t="shared" si="10"/>
        <v>0</v>
      </c>
      <c r="M14" s="236">
        <f t="shared" si="11"/>
        <v>2</v>
      </c>
      <c r="N14" s="236">
        <f t="shared" si="12"/>
        <v>0</v>
      </c>
      <c r="O14" s="236">
        <f t="shared" si="13"/>
        <v>1</v>
      </c>
      <c r="P14" s="236">
        <f t="shared" si="14"/>
        <v>0</v>
      </c>
      <c r="Q14" s="236">
        <f t="shared" si="15"/>
        <v>0</v>
      </c>
      <c r="R14" s="236">
        <f t="shared" si="16"/>
        <v>0</v>
      </c>
      <c r="S14" s="248">
        <f t="shared" si="17"/>
        <v>0</v>
      </c>
      <c r="T14" s="247">
        <f t="shared" si="18"/>
        <v>0</v>
      </c>
      <c r="U14" s="236">
        <f t="shared" si="19"/>
        <v>0</v>
      </c>
      <c r="V14" s="236">
        <f t="shared" si="20"/>
        <v>0</v>
      </c>
      <c r="W14" s="236">
        <f t="shared" si="21"/>
        <v>0</v>
      </c>
      <c r="X14" s="236">
        <f t="shared" si="22"/>
        <v>0</v>
      </c>
      <c r="Y14" s="236">
        <f t="shared" si="23"/>
        <v>0</v>
      </c>
      <c r="Z14" s="236">
        <f t="shared" si="24"/>
        <v>0</v>
      </c>
      <c r="AA14" s="236">
        <f t="shared" si="25"/>
        <v>0</v>
      </c>
      <c r="AB14" s="248">
        <f t="shared" si="26"/>
        <v>0</v>
      </c>
      <c r="AC14" s="247">
        <f t="shared" si="27"/>
        <v>0</v>
      </c>
      <c r="AD14" s="236">
        <f t="shared" si="28"/>
        <v>0</v>
      </c>
      <c r="AE14" s="236">
        <f t="shared" si="29"/>
        <v>0</v>
      </c>
      <c r="AF14" s="236">
        <f t="shared" si="30"/>
        <v>0</v>
      </c>
      <c r="AG14" s="236">
        <f t="shared" si="31"/>
        <v>0</v>
      </c>
      <c r="AH14" s="236">
        <f t="shared" si="32"/>
        <v>0</v>
      </c>
      <c r="AI14" s="236">
        <f t="shared" si="33"/>
        <v>0</v>
      </c>
      <c r="AJ14" s="236">
        <f t="shared" si="34"/>
        <v>0</v>
      </c>
      <c r="AK14" s="248">
        <f t="shared" si="35"/>
        <v>0</v>
      </c>
      <c r="AL14" s="375">
        <f t="shared" si="36"/>
        <v>17</v>
      </c>
      <c r="AM14" s="237">
        <f t="shared" si="37"/>
        <v>0</v>
      </c>
      <c r="AN14" s="243">
        <f t="shared" si="38"/>
        <v>17</v>
      </c>
    </row>
    <row r="15" spans="1:40" ht="13.5" customHeight="1">
      <c r="A15" s="252">
        <v>12</v>
      </c>
      <c r="B15" s="247">
        <f t="shared" si="0"/>
        <v>0</v>
      </c>
      <c r="C15" s="236">
        <f t="shared" si="1"/>
        <v>0</v>
      </c>
      <c r="D15" s="236">
        <f t="shared" si="2"/>
        <v>11</v>
      </c>
      <c r="E15" s="236">
        <f t="shared" si="3"/>
        <v>0</v>
      </c>
      <c r="F15" s="236">
        <f t="shared" si="4"/>
        <v>0</v>
      </c>
      <c r="G15" s="236">
        <f t="shared" si="5"/>
        <v>0</v>
      </c>
      <c r="H15" s="236">
        <f t="shared" si="6"/>
        <v>0</v>
      </c>
      <c r="I15" s="236">
        <f t="shared" si="7"/>
        <v>0</v>
      </c>
      <c r="J15" s="248">
        <f t="shared" si="8"/>
        <v>0</v>
      </c>
      <c r="K15" s="247">
        <f t="shared" si="9"/>
        <v>0</v>
      </c>
      <c r="L15" s="236">
        <f t="shared" si="10"/>
        <v>0</v>
      </c>
      <c r="M15" s="236">
        <f t="shared" si="11"/>
        <v>4</v>
      </c>
      <c r="N15" s="236">
        <f t="shared" si="12"/>
        <v>0</v>
      </c>
      <c r="O15" s="236">
        <f t="shared" si="13"/>
        <v>0</v>
      </c>
      <c r="P15" s="236">
        <f t="shared" si="14"/>
        <v>0</v>
      </c>
      <c r="Q15" s="236">
        <f t="shared" si="15"/>
        <v>0</v>
      </c>
      <c r="R15" s="236">
        <f t="shared" si="16"/>
        <v>0</v>
      </c>
      <c r="S15" s="248">
        <f t="shared" si="17"/>
        <v>0</v>
      </c>
      <c r="T15" s="247">
        <f t="shared" si="18"/>
        <v>0</v>
      </c>
      <c r="U15" s="236">
        <f t="shared" si="19"/>
        <v>0</v>
      </c>
      <c r="V15" s="236">
        <f t="shared" si="20"/>
        <v>0</v>
      </c>
      <c r="W15" s="236">
        <f t="shared" si="21"/>
        <v>0</v>
      </c>
      <c r="X15" s="236">
        <f t="shared" si="22"/>
        <v>0</v>
      </c>
      <c r="Y15" s="236">
        <f t="shared" si="23"/>
        <v>0</v>
      </c>
      <c r="Z15" s="236">
        <f t="shared" si="24"/>
        <v>0</v>
      </c>
      <c r="AA15" s="236">
        <f t="shared" si="25"/>
        <v>0</v>
      </c>
      <c r="AB15" s="248">
        <f t="shared" si="26"/>
        <v>0</v>
      </c>
      <c r="AC15" s="247">
        <f t="shared" si="27"/>
        <v>0</v>
      </c>
      <c r="AD15" s="236">
        <f t="shared" si="28"/>
        <v>0</v>
      </c>
      <c r="AE15" s="236">
        <f t="shared" si="29"/>
        <v>0</v>
      </c>
      <c r="AF15" s="236">
        <f t="shared" si="30"/>
        <v>0</v>
      </c>
      <c r="AG15" s="236">
        <f t="shared" si="31"/>
        <v>0</v>
      </c>
      <c r="AH15" s="236">
        <f t="shared" si="32"/>
        <v>0</v>
      </c>
      <c r="AI15" s="236">
        <f t="shared" si="33"/>
        <v>0</v>
      </c>
      <c r="AJ15" s="236">
        <f t="shared" si="34"/>
        <v>0</v>
      </c>
      <c r="AK15" s="248">
        <f t="shared" si="35"/>
        <v>0</v>
      </c>
      <c r="AL15" s="375">
        <f t="shared" si="36"/>
        <v>15</v>
      </c>
      <c r="AM15" s="237">
        <f t="shared" si="37"/>
        <v>0</v>
      </c>
      <c r="AN15" s="243">
        <f t="shared" si="38"/>
        <v>15</v>
      </c>
    </row>
    <row r="16" spans="1:40" ht="13.5" customHeight="1">
      <c r="A16" s="252">
        <v>13</v>
      </c>
      <c r="B16" s="247">
        <f t="shared" si="0"/>
        <v>0</v>
      </c>
      <c r="C16" s="236">
        <f t="shared" si="1"/>
        <v>0</v>
      </c>
      <c r="D16" s="236">
        <f t="shared" si="2"/>
        <v>7</v>
      </c>
      <c r="E16" s="236">
        <f t="shared" si="3"/>
        <v>0</v>
      </c>
      <c r="F16" s="236">
        <f t="shared" si="4"/>
        <v>2</v>
      </c>
      <c r="G16" s="236">
        <f t="shared" si="5"/>
        <v>0</v>
      </c>
      <c r="H16" s="236">
        <f t="shared" si="6"/>
        <v>0</v>
      </c>
      <c r="I16" s="236">
        <f t="shared" si="7"/>
        <v>0</v>
      </c>
      <c r="J16" s="248">
        <f t="shared" si="8"/>
        <v>0</v>
      </c>
      <c r="K16" s="247">
        <f t="shared" si="9"/>
        <v>0</v>
      </c>
      <c r="L16" s="236">
        <f t="shared" si="10"/>
        <v>0</v>
      </c>
      <c r="M16" s="236">
        <f t="shared" si="11"/>
        <v>5</v>
      </c>
      <c r="N16" s="236">
        <f t="shared" si="12"/>
        <v>0</v>
      </c>
      <c r="O16" s="236">
        <f t="shared" si="13"/>
        <v>1</v>
      </c>
      <c r="P16" s="236">
        <f t="shared" si="14"/>
        <v>0</v>
      </c>
      <c r="Q16" s="236">
        <f t="shared" si="15"/>
        <v>0</v>
      </c>
      <c r="R16" s="236">
        <f t="shared" si="16"/>
        <v>0</v>
      </c>
      <c r="S16" s="248">
        <f t="shared" si="17"/>
        <v>0</v>
      </c>
      <c r="T16" s="247">
        <f t="shared" si="18"/>
        <v>0</v>
      </c>
      <c r="U16" s="236">
        <f t="shared" si="19"/>
        <v>0</v>
      </c>
      <c r="V16" s="236">
        <f t="shared" si="20"/>
        <v>0</v>
      </c>
      <c r="W16" s="236">
        <f t="shared" si="21"/>
        <v>0</v>
      </c>
      <c r="X16" s="236">
        <f t="shared" si="22"/>
        <v>0</v>
      </c>
      <c r="Y16" s="236">
        <f t="shared" si="23"/>
        <v>0</v>
      </c>
      <c r="Z16" s="236">
        <f t="shared" si="24"/>
        <v>0</v>
      </c>
      <c r="AA16" s="236">
        <f t="shared" si="25"/>
        <v>0</v>
      </c>
      <c r="AB16" s="248">
        <f t="shared" si="26"/>
        <v>0</v>
      </c>
      <c r="AC16" s="247">
        <f t="shared" si="27"/>
        <v>0</v>
      </c>
      <c r="AD16" s="236">
        <f t="shared" si="28"/>
        <v>0</v>
      </c>
      <c r="AE16" s="236">
        <f t="shared" si="29"/>
        <v>0</v>
      </c>
      <c r="AF16" s="236">
        <f t="shared" si="30"/>
        <v>0</v>
      </c>
      <c r="AG16" s="236">
        <f t="shared" si="31"/>
        <v>0</v>
      </c>
      <c r="AH16" s="236">
        <f t="shared" si="32"/>
        <v>0</v>
      </c>
      <c r="AI16" s="236">
        <f t="shared" si="33"/>
        <v>0</v>
      </c>
      <c r="AJ16" s="236">
        <f t="shared" si="34"/>
        <v>0</v>
      </c>
      <c r="AK16" s="248">
        <f t="shared" si="35"/>
        <v>0</v>
      </c>
      <c r="AL16" s="375">
        <f t="shared" si="36"/>
        <v>15</v>
      </c>
      <c r="AM16" s="237">
        <f t="shared" si="37"/>
        <v>0</v>
      </c>
      <c r="AN16" s="243">
        <f t="shared" si="38"/>
        <v>15</v>
      </c>
    </row>
    <row r="17" spans="1:40" ht="13.5" customHeight="1">
      <c r="A17" s="252">
        <v>14</v>
      </c>
      <c r="B17" s="247">
        <f t="shared" si="0"/>
        <v>0</v>
      </c>
      <c r="C17" s="236">
        <f t="shared" si="1"/>
        <v>0</v>
      </c>
      <c r="D17" s="236">
        <f t="shared" si="2"/>
        <v>2</v>
      </c>
      <c r="E17" s="236">
        <f t="shared" si="3"/>
        <v>0</v>
      </c>
      <c r="F17" s="236">
        <f t="shared" si="4"/>
        <v>9</v>
      </c>
      <c r="G17" s="236">
        <f t="shared" si="5"/>
        <v>0</v>
      </c>
      <c r="H17" s="236">
        <f t="shared" si="6"/>
        <v>0</v>
      </c>
      <c r="I17" s="236">
        <f t="shared" si="7"/>
        <v>0</v>
      </c>
      <c r="J17" s="248">
        <f t="shared" si="8"/>
        <v>0</v>
      </c>
      <c r="K17" s="247">
        <f t="shared" si="9"/>
        <v>0</v>
      </c>
      <c r="L17" s="236">
        <f t="shared" si="10"/>
        <v>0</v>
      </c>
      <c r="M17" s="236">
        <f t="shared" si="11"/>
        <v>0</v>
      </c>
      <c r="N17" s="236">
        <f t="shared" si="12"/>
        <v>0</v>
      </c>
      <c r="O17" s="236">
        <f t="shared" si="13"/>
        <v>5</v>
      </c>
      <c r="P17" s="236">
        <f t="shared" si="14"/>
        <v>0</v>
      </c>
      <c r="Q17" s="236">
        <f t="shared" si="15"/>
        <v>1</v>
      </c>
      <c r="R17" s="236">
        <f t="shared" si="16"/>
        <v>0</v>
      </c>
      <c r="S17" s="248">
        <f t="shared" si="17"/>
        <v>0</v>
      </c>
      <c r="T17" s="247">
        <f t="shared" si="18"/>
        <v>0</v>
      </c>
      <c r="U17" s="236">
        <f t="shared" si="19"/>
        <v>0</v>
      </c>
      <c r="V17" s="236">
        <f t="shared" si="20"/>
        <v>0</v>
      </c>
      <c r="W17" s="236">
        <f t="shared" si="21"/>
        <v>0</v>
      </c>
      <c r="X17" s="236">
        <f t="shared" si="22"/>
        <v>0</v>
      </c>
      <c r="Y17" s="236">
        <f t="shared" si="23"/>
        <v>0</v>
      </c>
      <c r="Z17" s="236">
        <f t="shared" si="24"/>
        <v>0</v>
      </c>
      <c r="AA17" s="236">
        <f t="shared" si="25"/>
        <v>0</v>
      </c>
      <c r="AB17" s="248">
        <f t="shared" si="26"/>
        <v>0</v>
      </c>
      <c r="AC17" s="247">
        <f t="shared" si="27"/>
        <v>0</v>
      </c>
      <c r="AD17" s="236">
        <f t="shared" si="28"/>
        <v>0</v>
      </c>
      <c r="AE17" s="236">
        <f t="shared" si="29"/>
        <v>0</v>
      </c>
      <c r="AF17" s="236">
        <f t="shared" si="30"/>
        <v>0</v>
      </c>
      <c r="AG17" s="236">
        <f t="shared" si="31"/>
        <v>0</v>
      </c>
      <c r="AH17" s="236">
        <f t="shared" si="32"/>
        <v>0</v>
      </c>
      <c r="AI17" s="236">
        <f t="shared" si="33"/>
        <v>0</v>
      </c>
      <c r="AJ17" s="236">
        <f t="shared" si="34"/>
        <v>0</v>
      </c>
      <c r="AK17" s="248">
        <f t="shared" si="35"/>
        <v>0</v>
      </c>
      <c r="AL17" s="375">
        <f t="shared" si="36"/>
        <v>17</v>
      </c>
      <c r="AM17" s="237">
        <f t="shared" si="37"/>
        <v>0</v>
      </c>
      <c r="AN17" s="243">
        <f t="shared" si="38"/>
        <v>17</v>
      </c>
    </row>
    <row r="18" spans="1:40" ht="13.5" customHeight="1">
      <c r="A18" s="252">
        <v>15</v>
      </c>
      <c r="B18" s="247">
        <f t="shared" si="0"/>
        <v>0</v>
      </c>
      <c r="C18" s="236">
        <f t="shared" si="1"/>
        <v>0</v>
      </c>
      <c r="D18" s="236">
        <f t="shared" si="2"/>
        <v>11</v>
      </c>
      <c r="E18" s="236">
        <f t="shared" si="3"/>
        <v>0</v>
      </c>
      <c r="F18" s="236">
        <f t="shared" si="4"/>
        <v>1</v>
      </c>
      <c r="G18" s="236">
        <f t="shared" si="5"/>
        <v>0</v>
      </c>
      <c r="H18" s="236">
        <f t="shared" si="6"/>
        <v>0</v>
      </c>
      <c r="I18" s="236">
        <f t="shared" si="7"/>
        <v>0</v>
      </c>
      <c r="J18" s="248">
        <f t="shared" si="8"/>
        <v>0</v>
      </c>
      <c r="K18" s="247">
        <f t="shared" si="9"/>
        <v>0</v>
      </c>
      <c r="L18" s="236">
        <f t="shared" si="10"/>
        <v>0</v>
      </c>
      <c r="M18" s="236">
        <f t="shared" si="11"/>
        <v>3</v>
      </c>
      <c r="N18" s="236">
        <f t="shared" si="12"/>
        <v>0</v>
      </c>
      <c r="O18" s="236">
        <f t="shared" si="13"/>
        <v>2</v>
      </c>
      <c r="P18" s="236">
        <f t="shared" si="14"/>
        <v>0</v>
      </c>
      <c r="Q18" s="236">
        <f t="shared" si="15"/>
        <v>0</v>
      </c>
      <c r="R18" s="236">
        <f t="shared" si="16"/>
        <v>0</v>
      </c>
      <c r="S18" s="248">
        <f t="shared" si="17"/>
        <v>0</v>
      </c>
      <c r="T18" s="247">
        <f t="shared" si="18"/>
        <v>0</v>
      </c>
      <c r="U18" s="236">
        <f t="shared" si="19"/>
        <v>0</v>
      </c>
      <c r="V18" s="236">
        <f t="shared" si="20"/>
        <v>0</v>
      </c>
      <c r="W18" s="236">
        <f t="shared" si="21"/>
        <v>0</v>
      </c>
      <c r="X18" s="236">
        <f t="shared" si="22"/>
        <v>0</v>
      </c>
      <c r="Y18" s="236">
        <f t="shared" si="23"/>
        <v>0</v>
      </c>
      <c r="Z18" s="236">
        <f t="shared" si="24"/>
        <v>0</v>
      </c>
      <c r="AA18" s="236">
        <f t="shared" si="25"/>
        <v>0</v>
      </c>
      <c r="AB18" s="248">
        <f t="shared" si="26"/>
        <v>0</v>
      </c>
      <c r="AC18" s="247">
        <f t="shared" si="27"/>
        <v>0</v>
      </c>
      <c r="AD18" s="236">
        <f t="shared" si="28"/>
        <v>0</v>
      </c>
      <c r="AE18" s="236">
        <f t="shared" si="29"/>
        <v>0</v>
      </c>
      <c r="AF18" s="236">
        <f t="shared" si="30"/>
        <v>0</v>
      </c>
      <c r="AG18" s="236">
        <f t="shared" si="31"/>
        <v>0</v>
      </c>
      <c r="AH18" s="236">
        <f t="shared" si="32"/>
        <v>0</v>
      </c>
      <c r="AI18" s="236">
        <f t="shared" si="33"/>
        <v>0</v>
      </c>
      <c r="AJ18" s="236">
        <f t="shared" si="34"/>
        <v>0</v>
      </c>
      <c r="AK18" s="248">
        <f t="shared" si="35"/>
        <v>0</v>
      </c>
      <c r="AL18" s="375">
        <f t="shared" si="36"/>
        <v>17</v>
      </c>
      <c r="AM18" s="237">
        <f t="shared" si="37"/>
        <v>0</v>
      </c>
      <c r="AN18" s="243">
        <f t="shared" si="38"/>
        <v>17</v>
      </c>
    </row>
    <row r="19" spans="1:40" ht="13.5" customHeight="1">
      <c r="A19" s="252">
        <v>16</v>
      </c>
      <c r="B19" s="247">
        <f t="shared" si="0"/>
        <v>2</v>
      </c>
      <c r="C19" s="236">
        <f t="shared" si="1"/>
        <v>0</v>
      </c>
      <c r="D19" s="236">
        <f t="shared" si="2"/>
        <v>9</v>
      </c>
      <c r="E19" s="236">
        <f t="shared" si="3"/>
        <v>0</v>
      </c>
      <c r="F19" s="236">
        <f t="shared" si="4"/>
        <v>2</v>
      </c>
      <c r="G19" s="236">
        <f t="shared" si="5"/>
        <v>0</v>
      </c>
      <c r="H19" s="236">
        <f t="shared" si="6"/>
        <v>0</v>
      </c>
      <c r="I19" s="236">
        <f t="shared" si="7"/>
        <v>0</v>
      </c>
      <c r="J19" s="248">
        <f t="shared" si="8"/>
        <v>0</v>
      </c>
      <c r="K19" s="247">
        <f t="shared" si="9"/>
        <v>0</v>
      </c>
      <c r="L19" s="236">
        <f t="shared" si="10"/>
        <v>0</v>
      </c>
      <c r="M19" s="236">
        <f t="shared" si="11"/>
        <v>3</v>
      </c>
      <c r="N19" s="236">
        <f t="shared" si="12"/>
        <v>0</v>
      </c>
      <c r="O19" s="236">
        <f t="shared" si="13"/>
        <v>3</v>
      </c>
      <c r="P19" s="236">
        <f t="shared" si="14"/>
        <v>0</v>
      </c>
      <c r="Q19" s="236">
        <f t="shared" si="15"/>
        <v>0</v>
      </c>
      <c r="R19" s="236">
        <f t="shared" si="16"/>
        <v>0</v>
      </c>
      <c r="S19" s="248">
        <f t="shared" si="17"/>
        <v>0</v>
      </c>
      <c r="T19" s="247">
        <f t="shared" si="18"/>
        <v>0</v>
      </c>
      <c r="U19" s="236">
        <f t="shared" si="19"/>
        <v>0</v>
      </c>
      <c r="V19" s="236">
        <f t="shared" si="20"/>
        <v>0</v>
      </c>
      <c r="W19" s="236">
        <f t="shared" si="21"/>
        <v>0</v>
      </c>
      <c r="X19" s="236">
        <f t="shared" si="22"/>
        <v>0</v>
      </c>
      <c r="Y19" s="236">
        <f t="shared" si="23"/>
        <v>0</v>
      </c>
      <c r="Z19" s="236">
        <f t="shared" si="24"/>
        <v>0</v>
      </c>
      <c r="AA19" s="236">
        <f t="shared" si="25"/>
        <v>0</v>
      </c>
      <c r="AB19" s="248">
        <f t="shared" si="26"/>
        <v>0</v>
      </c>
      <c r="AC19" s="247">
        <f t="shared" si="27"/>
        <v>0</v>
      </c>
      <c r="AD19" s="236">
        <f t="shared" si="28"/>
        <v>0</v>
      </c>
      <c r="AE19" s="236">
        <f t="shared" si="29"/>
        <v>0</v>
      </c>
      <c r="AF19" s="236">
        <f t="shared" si="30"/>
        <v>0</v>
      </c>
      <c r="AG19" s="236">
        <f t="shared" si="31"/>
        <v>0</v>
      </c>
      <c r="AH19" s="236">
        <f t="shared" si="32"/>
        <v>0</v>
      </c>
      <c r="AI19" s="236">
        <f t="shared" si="33"/>
        <v>0</v>
      </c>
      <c r="AJ19" s="236">
        <f t="shared" si="34"/>
        <v>0</v>
      </c>
      <c r="AK19" s="248">
        <f t="shared" si="35"/>
        <v>0</v>
      </c>
      <c r="AL19" s="375">
        <f t="shared" si="36"/>
        <v>19</v>
      </c>
      <c r="AM19" s="237">
        <f t="shared" si="37"/>
        <v>0</v>
      </c>
      <c r="AN19" s="243">
        <f t="shared" si="38"/>
        <v>19</v>
      </c>
    </row>
    <row r="20" spans="1:40" ht="13.5" customHeight="1" thickBot="1">
      <c r="A20" s="253">
        <v>17</v>
      </c>
      <c r="B20" s="249">
        <f t="shared" si="0"/>
        <v>1</v>
      </c>
      <c r="C20" s="250">
        <f t="shared" si="1"/>
        <v>0</v>
      </c>
      <c r="D20" s="250">
        <f t="shared" si="2"/>
        <v>8</v>
      </c>
      <c r="E20" s="250">
        <f t="shared" si="3"/>
        <v>0</v>
      </c>
      <c r="F20" s="250">
        <f t="shared" si="4"/>
        <v>1</v>
      </c>
      <c r="G20" s="250">
        <f t="shared" si="5"/>
        <v>0</v>
      </c>
      <c r="H20" s="250">
        <f t="shared" si="6"/>
        <v>1</v>
      </c>
      <c r="I20" s="250">
        <f t="shared" si="7"/>
        <v>0</v>
      </c>
      <c r="J20" s="251">
        <f t="shared" si="8"/>
        <v>0</v>
      </c>
      <c r="K20" s="249">
        <f t="shared" si="9"/>
        <v>0</v>
      </c>
      <c r="L20" s="250">
        <f t="shared" si="10"/>
        <v>0</v>
      </c>
      <c r="M20" s="250">
        <f t="shared" si="11"/>
        <v>5</v>
      </c>
      <c r="N20" s="250">
        <f t="shared" si="12"/>
        <v>0</v>
      </c>
      <c r="O20" s="250">
        <f t="shared" si="13"/>
        <v>0</v>
      </c>
      <c r="P20" s="250">
        <f t="shared" si="14"/>
        <v>0</v>
      </c>
      <c r="Q20" s="250">
        <f t="shared" si="15"/>
        <v>1</v>
      </c>
      <c r="R20" s="250">
        <f t="shared" si="16"/>
        <v>0</v>
      </c>
      <c r="S20" s="251">
        <f t="shared" si="17"/>
        <v>0</v>
      </c>
      <c r="T20" s="249">
        <f t="shared" si="18"/>
        <v>0</v>
      </c>
      <c r="U20" s="250">
        <f t="shared" si="19"/>
        <v>0</v>
      </c>
      <c r="V20" s="250">
        <f t="shared" si="20"/>
        <v>0</v>
      </c>
      <c r="W20" s="250">
        <f t="shared" si="21"/>
        <v>0</v>
      </c>
      <c r="X20" s="250">
        <f t="shared" si="22"/>
        <v>0</v>
      </c>
      <c r="Y20" s="250">
        <f t="shared" si="23"/>
        <v>0</v>
      </c>
      <c r="Z20" s="250">
        <f t="shared" si="24"/>
        <v>0</v>
      </c>
      <c r="AA20" s="250">
        <f t="shared" si="25"/>
        <v>0</v>
      </c>
      <c r="AB20" s="251">
        <f t="shared" si="26"/>
        <v>0</v>
      </c>
      <c r="AC20" s="249">
        <f t="shared" si="27"/>
        <v>0</v>
      </c>
      <c r="AD20" s="250">
        <f t="shared" si="28"/>
        <v>0</v>
      </c>
      <c r="AE20" s="250">
        <f t="shared" si="29"/>
        <v>0</v>
      </c>
      <c r="AF20" s="250">
        <f t="shared" si="30"/>
        <v>0</v>
      </c>
      <c r="AG20" s="250">
        <f t="shared" si="31"/>
        <v>0</v>
      </c>
      <c r="AH20" s="250">
        <f t="shared" si="32"/>
        <v>0</v>
      </c>
      <c r="AI20" s="250">
        <f t="shared" si="33"/>
        <v>0</v>
      </c>
      <c r="AJ20" s="250">
        <f t="shared" si="34"/>
        <v>0</v>
      </c>
      <c r="AK20" s="251">
        <f t="shared" si="35"/>
        <v>0</v>
      </c>
      <c r="AL20" s="376">
        <f t="shared" si="36"/>
        <v>17</v>
      </c>
      <c r="AM20" s="244">
        <f t="shared" si="37"/>
        <v>0</v>
      </c>
      <c r="AN20" s="245">
        <f t="shared" si="38"/>
        <v>17</v>
      </c>
    </row>
    <row r="21" spans="1:40" ht="13.5" customHeight="1" thickBot="1">
      <c r="A21" s="254" t="s">
        <v>969</v>
      </c>
      <c r="B21" s="377">
        <f t="shared" ref="B21:AN21" si="39">SUM(B4:B20)</f>
        <v>7</v>
      </c>
      <c r="C21" s="378">
        <f t="shared" si="39"/>
        <v>0</v>
      </c>
      <c r="D21" s="378">
        <f t="shared" si="39"/>
        <v>100</v>
      </c>
      <c r="E21" s="378">
        <f t="shared" si="39"/>
        <v>0</v>
      </c>
      <c r="F21" s="378">
        <f t="shared" si="39"/>
        <v>30</v>
      </c>
      <c r="G21" s="378">
        <f t="shared" si="39"/>
        <v>0</v>
      </c>
      <c r="H21" s="378">
        <f t="shared" si="39"/>
        <v>26</v>
      </c>
      <c r="I21" s="378">
        <f t="shared" si="39"/>
        <v>0</v>
      </c>
      <c r="J21" s="379">
        <f t="shared" si="39"/>
        <v>0</v>
      </c>
      <c r="K21" s="380">
        <f t="shared" si="39"/>
        <v>3</v>
      </c>
      <c r="L21" s="381">
        <f t="shared" si="39"/>
        <v>0</v>
      </c>
      <c r="M21" s="381">
        <f t="shared" si="39"/>
        <v>41</v>
      </c>
      <c r="N21" s="381">
        <f t="shared" si="39"/>
        <v>0</v>
      </c>
      <c r="O21" s="381">
        <f t="shared" si="39"/>
        <v>22</v>
      </c>
      <c r="P21" s="381">
        <f t="shared" si="39"/>
        <v>0</v>
      </c>
      <c r="Q21" s="381">
        <f t="shared" si="39"/>
        <v>12</v>
      </c>
      <c r="R21" s="381">
        <f t="shared" si="39"/>
        <v>0</v>
      </c>
      <c r="S21" s="382">
        <f t="shared" si="39"/>
        <v>0</v>
      </c>
      <c r="T21" s="383">
        <f t="shared" si="39"/>
        <v>0</v>
      </c>
      <c r="U21" s="384">
        <f t="shared" si="39"/>
        <v>0</v>
      </c>
      <c r="V21" s="384">
        <f t="shared" si="39"/>
        <v>0</v>
      </c>
      <c r="W21" s="384">
        <f t="shared" si="39"/>
        <v>0</v>
      </c>
      <c r="X21" s="384">
        <f t="shared" si="39"/>
        <v>0</v>
      </c>
      <c r="Y21" s="384">
        <f t="shared" si="39"/>
        <v>0</v>
      </c>
      <c r="Z21" s="384">
        <f t="shared" si="39"/>
        <v>0</v>
      </c>
      <c r="AA21" s="384">
        <f t="shared" si="39"/>
        <v>0</v>
      </c>
      <c r="AB21" s="385">
        <f t="shared" si="39"/>
        <v>0</v>
      </c>
      <c r="AC21" s="386">
        <f t="shared" si="39"/>
        <v>0</v>
      </c>
      <c r="AD21" s="387">
        <f t="shared" si="39"/>
        <v>0</v>
      </c>
      <c r="AE21" s="387">
        <f t="shared" si="39"/>
        <v>0</v>
      </c>
      <c r="AF21" s="387">
        <f t="shared" si="39"/>
        <v>0</v>
      </c>
      <c r="AG21" s="387">
        <f t="shared" si="39"/>
        <v>0</v>
      </c>
      <c r="AH21" s="387">
        <f t="shared" si="39"/>
        <v>0</v>
      </c>
      <c r="AI21" s="387">
        <f t="shared" si="39"/>
        <v>0</v>
      </c>
      <c r="AJ21" s="387">
        <f t="shared" si="39"/>
        <v>0</v>
      </c>
      <c r="AK21" s="388">
        <f t="shared" si="39"/>
        <v>0</v>
      </c>
      <c r="AL21" s="240">
        <f t="shared" si="39"/>
        <v>241</v>
      </c>
      <c r="AM21" s="238">
        <f t="shared" si="39"/>
        <v>0</v>
      </c>
      <c r="AN21" s="239">
        <f t="shared" si="39"/>
        <v>241</v>
      </c>
    </row>
    <row r="22" spans="1:40" s="89" customFormat="1" ht="13.5" customHeight="1">
      <c r="A22" s="85"/>
      <c r="B22" s="86"/>
      <c r="C22" s="86"/>
      <c r="D22" s="86"/>
      <c r="E22" s="86"/>
      <c r="F22" s="87"/>
      <c r="G22" s="86"/>
      <c r="H22" s="87"/>
      <c r="I22" s="86"/>
      <c r="J22" s="87"/>
      <c r="K22" s="87"/>
      <c r="L22" s="87"/>
      <c r="M22" s="87"/>
      <c r="N22" s="87"/>
      <c r="O22" s="87"/>
      <c r="P22" s="87"/>
      <c r="Q22" s="87"/>
      <c r="R22" s="87"/>
      <c r="S22" s="87"/>
      <c r="T22" s="87"/>
      <c r="U22" s="87"/>
      <c r="V22" s="88"/>
      <c r="W22" s="88"/>
      <c r="X22" s="88"/>
      <c r="Y22" s="88"/>
      <c r="Z22" s="88"/>
      <c r="AA22" s="88"/>
      <c r="AB22" s="88"/>
      <c r="AC22" s="87"/>
      <c r="AD22" s="87"/>
      <c r="AE22" s="88"/>
      <c r="AF22" s="88"/>
      <c r="AG22" s="88"/>
      <c r="AH22" s="88"/>
      <c r="AI22" s="88"/>
      <c r="AJ22" s="88"/>
      <c r="AK22" s="88"/>
    </row>
    <row r="23" spans="1:40" ht="13.5" customHeight="1" thickBot="1"/>
    <row r="24" spans="1:40" ht="13.5" customHeight="1" thickBot="1">
      <c r="A24" s="707" t="s">
        <v>970</v>
      </c>
      <c r="B24" s="708"/>
      <c r="C24" s="708"/>
      <c r="D24" s="711" t="s">
        <v>957</v>
      </c>
      <c r="E24" s="712"/>
      <c r="F24" s="711" t="s">
        <v>976</v>
      </c>
      <c r="G24" s="712"/>
      <c r="H24" s="711" t="s">
        <v>958</v>
      </c>
      <c r="I24" s="712"/>
      <c r="J24" s="711" t="s">
        <v>959</v>
      </c>
      <c r="K24" s="712"/>
      <c r="L24" s="725" t="s">
        <v>974</v>
      </c>
      <c r="M24" s="727" t="s">
        <v>1031</v>
      </c>
      <c r="N24" s="729" t="s">
        <v>1136</v>
      </c>
      <c r="O24" s="730"/>
      <c r="P24" s="729" t="s">
        <v>1138</v>
      </c>
      <c r="Q24" s="730"/>
      <c r="R24" s="733" t="s">
        <v>971</v>
      </c>
      <c r="S24" s="733"/>
      <c r="AL24" s="729" t="s">
        <v>975</v>
      </c>
      <c r="AM24" s="730"/>
    </row>
    <row r="25" spans="1:40" ht="13.5" customHeight="1" thickBot="1">
      <c r="A25" s="709"/>
      <c r="B25" s="710"/>
      <c r="C25" s="710"/>
      <c r="D25" s="389" t="s">
        <v>962</v>
      </c>
      <c r="E25" s="233" t="s">
        <v>963</v>
      </c>
      <c r="F25" s="389" t="s">
        <v>962</v>
      </c>
      <c r="G25" s="390" t="s">
        <v>963</v>
      </c>
      <c r="H25" s="389" t="s">
        <v>962</v>
      </c>
      <c r="I25" s="390" t="s">
        <v>963</v>
      </c>
      <c r="J25" s="389" t="s">
        <v>962</v>
      </c>
      <c r="K25" s="390" t="s">
        <v>963</v>
      </c>
      <c r="L25" s="726"/>
      <c r="M25" s="728"/>
      <c r="N25" s="731"/>
      <c r="O25" s="732"/>
      <c r="P25" s="731"/>
      <c r="Q25" s="732"/>
      <c r="R25" s="391" t="s">
        <v>972</v>
      </c>
      <c r="S25" s="392" t="s">
        <v>973</v>
      </c>
      <c r="AL25" s="731"/>
      <c r="AM25" s="732"/>
    </row>
    <row r="26" spans="1:40" ht="13.5" customHeight="1">
      <c r="A26" s="394" t="s">
        <v>182</v>
      </c>
      <c r="B26" s="395"/>
      <c r="C26" s="396"/>
      <c r="D26" s="78">
        <f>B21</f>
        <v>7</v>
      </c>
      <c r="E26" s="96">
        <f t="shared" ref="E26:L26" si="40">C21</f>
        <v>0</v>
      </c>
      <c r="F26" s="78">
        <f t="shared" si="40"/>
        <v>100</v>
      </c>
      <c r="G26" s="96">
        <f>E21</f>
        <v>0</v>
      </c>
      <c r="H26" s="78">
        <f t="shared" si="40"/>
        <v>30</v>
      </c>
      <c r="I26" s="96">
        <f t="shared" si="40"/>
        <v>0</v>
      </c>
      <c r="J26" s="78">
        <f>H21</f>
        <v>26</v>
      </c>
      <c r="K26" s="96">
        <f t="shared" si="40"/>
        <v>0</v>
      </c>
      <c r="L26" s="98">
        <f t="shared" si="40"/>
        <v>0</v>
      </c>
      <c r="M26" s="95">
        <f>SUM(D26:L26)</f>
        <v>163</v>
      </c>
      <c r="N26" s="721">
        <f>R26/(R26+L26)</f>
        <v>1</v>
      </c>
      <c r="O26" s="722"/>
      <c r="P26" s="721">
        <f>S26/R26</f>
        <v>0</v>
      </c>
      <c r="Q26" s="722"/>
      <c r="R26" s="79">
        <f t="shared" ref="R26:S29" si="41">SUM(D26,F26,H26,J26)</f>
        <v>163</v>
      </c>
      <c r="S26" s="79">
        <f t="shared" si="41"/>
        <v>0</v>
      </c>
      <c r="AL26" s="734">
        <f>SUM(R26:S26)</f>
        <v>163</v>
      </c>
      <c r="AM26" s="735"/>
    </row>
    <row r="27" spans="1:40" ht="13.5" customHeight="1">
      <c r="A27" s="137" t="s">
        <v>1723</v>
      </c>
      <c r="B27" s="138"/>
      <c r="C27" s="139"/>
      <c r="D27" s="397">
        <f t="shared" ref="D27:L27" si="42">K21</f>
        <v>3</v>
      </c>
      <c r="E27" s="97">
        <f t="shared" si="42"/>
        <v>0</v>
      </c>
      <c r="F27" s="397">
        <f t="shared" si="42"/>
        <v>41</v>
      </c>
      <c r="G27" s="97">
        <f t="shared" si="42"/>
        <v>0</v>
      </c>
      <c r="H27" s="397">
        <f t="shared" si="42"/>
        <v>22</v>
      </c>
      <c r="I27" s="97">
        <f t="shared" si="42"/>
        <v>0</v>
      </c>
      <c r="J27" s="397">
        <f t="shared" si="42"/>
        <v>12</v>
      </c>
      <c r="K27" s="97">
        <f t="shared" si="42"/>
        <v>0</v>
      </c>
      <c r="L27" s="99">
        <f t="shared" si="42"/>
        <v>0</v>
      </c>
      <c r="M27" s="90">
        <f>SUM(D27:L27)</f>
        <v>78</v>
      </c>
      <c r="N27" s="703">
        <f>R27/(R27+L27)</f>
        <v>1</v>
      </c>
      <c r="O27" s="704"/>
      <c r="P27" s="703">
        <f>S27/R27</f>
        <v>0</v>
      </c>
      <c r="Q27" s="704"/>
      <c r="R27" s="81">
        <f t="shared" si="41"/>
        <v>78</v>
      </c>
      <c r="S27" s="91">
        <f t="shared" si="41"/>
        <v>0</v>
      </c>
      <c r="AL27" s="723">
        <f>SUM(R27:S27)</f>
        <v>78</v>
      </c>
      <c r="AM27" s="724"/>
    </row>
    <row r="28" spans="1:40" ht="13.5" hidden="1" customHeight="1">
      <c r="A28" s="137" t="s">
        <v>213</v>
      </c>
      <c r="B28" s="138"/>
      <c r="C28" s="139"/>
      <c r="D28" s="397">
        <f t="shared" ref="D28:L28" si="43">T21</f>
        <v>0</v>
      </c>
      <c r="E28" s="97">
        <f t="shared" si="43"/>
        <v>0</v>
      </c>
      <c r="F28" s="397">
        <f t="shared" si="43"/>
        <v>0</v>
      </c>
      <c r="G28" s="97">
        <f t="shared" si="43"/>
        <v>0</v>
      </c>
      <c r="H28" s="397">
        <f t="shared" si="43"/>
        <v>0</v>
      </c>
      <c r="I28" s="97">
        <f t="shared" si="43"/>
        <v>0</v>
      </c>
      <c r="J28" s="397">
        <f t="shared" si="43"/>
        <v>0</v>
      </c>
      <c r="K28" s="97">
        <f t="shared" si="43"/>
        <v>0</v>
      </c>
      <c r="L28" s="99">
        <f t="shared" si="43"/>
        <v>0</v>
      </c>
      <c r="M28" s="90">
        <f>SUM(D28:L28)</f>
        <v>0</v>
      </c>
      <c r="N28" s="703" t="e">
        <f>R28/(R28+L28)</f>
        <v>#DIV/0!</v>
      </c>
      <c r="O28" s="704"/>
      <c r="P28" s="703" t="e">
        <f>S28/R28</f>
        <v>#DIV/0!</v>
      </c>
      <c r="Q28" s="704"/>
      <c r="R28" s="81">
        <f t="shared" si="41"/>
        <v>0</v>
      </c>
      <c r="S28" s="91">
        <f t="shared" si="41"/>
        <v>0</v>
      </c>
      <c r="AL28" s="723">
        <f>SUM(R28:S28)</f>
        <v>0</v>
      </c>
      <c r="AM28" s="724"/>
    </row>
    <row r="29" spans="1:40" ht="13.5" hidden="1" customHeight="1" thickBot="1">
      <c r="A29" s="398" t="s">
        <v>1724</v>
      </c>
      <c r="B29" s="399"/>
      <c r="C29" s="400"/>
      <c r="D29" s="401">
        <f>AC21</f>
        <v>0</v>
      </c>
      <c r="E29" s="402">
        <f t="shared" ref="E29:L29" si="44">AD21</f>
        <v>0</v>
      </c>
      <c r="F29" s="401">
        <f t="shared" si="44"/>
        <v>0</v>
      </c>
      <c r="G29" s="402">
        <f t="shared" si="44"/>
        <v>0</v>
      </c>
      <c r="H29" s="401">
        <f t="shared" si="44"/>
        <v>0</v>
      </c>
      <c r="I29" s="402">
        <f t="shared" si="44"/>
        <v>0</v>
      </c>
      <c r="J29" s="401">
        <f t="shared" si="44"/>
        <v>0</v>
      </c>
      <c r="K29" s="402">
        <f t="shared" si="44"/>
        <v>0</v>
      </c>
      <c r="L29" s="403">
        <f t="shared" si="44"/>
        <v>0</v>
      </c>
      <c r="M29" s="404">
        <f>SUM(D29:L29)</f>
        <v>0</v>
      </c>
      <c r="N29" s="749" t="e">
        <f>R29/(R29+L29)</f>
        <v>#DIV/0!</v>
      </c>
      <c r="O29" s="750"/>
      <c r="P29" s="749" t="e">
        <f>S29/R29</f>
        <v>#DIV/0!</v>
      </c>
      <c r="Q29" s="750"/>
      <c r="R29" s="405">
        <f t="shared" si="41"/>
        <v>0</v>
      </c>
      <c r="S29" s="406">
        <f t="shared" si="41"/>
        <v>0</v>
      </c>
      <c r="AL29" s="736">
        <f>SUM(R29:S29)</f>
        <v>0</v>
      </c>
      <c r="AM29" s="737"/>
    </row>
    <row r="30" spans="1:40" ht="13.5" customHeight="1" thickBot="1">
      <c r="A30" s="742" t="s">
        <v>968</v>
      </c>
      <c r="B30" s="743"/>
      <c r="C30" s="743"/>
      <c r="D30" s="82">
        <f t="shared" ref="D30:M30" si="45">SUM(D26:D29)</f>
        <v>10</v>
      </c>
      <c r="E30" s="84">
        <f t="shared" si="45"/>
        <v>0</v>
      </c>
      <c r="F30" s="82">
        <f t="shared" si="45"/>
        <v>141</v>
      </c>
      <c r="G30" s="84">
        <f t="shared" si="45"/>
        <v>0</v>
      </c>
      <c r="H30" s="82">
        <f t="shared" si="45"/>
        <v>52</v>
      </c>
      <c r="I30" s="84">
        <f t="shared" si="45"/>
        <v>0</v>
      </c>
      <c r="J30" s="82">
        <f t="shared" si="45"/>
        <v>38</v>
      </c>
      <c r="K30" s="84">
        <f t="shared" si="45"/>
        <v>0</v>
      </c>
      <c r="L30" s="92">
        <f t="shared" si="45"/>
        <v>0</v>
      </c>
      <c r="M30" s="83">
        <f t="shared" si="45"/>
        <v>241</v>
      </c>
      <c r="N30" s="740">
        <f>R30/(R30+L30)</f>
        <v>1</v>
      </c>
      <c r="O30" s="741"/>
      <c r="P30" s="740">
        <f>S30/R30</f>
        <v>0</v>
      </c>
      <c r="Q30" s="741"/>
      <c r="R30" s="393">
        <f>SUM(R26:R29)</f>
        <v>241</v>
      </c>
      <c r="S30" s="83">
        <f>SUM(S26:S29)</f>
        <v>0</v>
      </c>
      <c r="AL30" s="738">
        <f>SUM(AL26:AL29)</f>
        <v>241</v>
      </c>
      <c r="AM30" s="739"/>
    </row>
    <row r="31" spans="1:40" ht="13.5" customHeight="1">
      <c r="A31" s="141" t="s">
        <v>1137</v>
      </c>
      <c r="S31" s="118"/>
    </row>
    <row r="32" spans="1:40" ht="13.5" customHeight="1" thickBot="1">
      <c r="A32" s="141"/>
      <c r="S32" s="118"/>
    </row>
    <row r="33" spans="1:37" s="1" customFormat="1" ht="13.5" customHeight="1" thickBot="1">
      <c r="A33" s="707" t="s">
        <v>970</v>
      </c>
      <c r="B33" s="708"/>
      <c r="C33" s="744"/>
      <c r="D33" s="711" t="s">
        <v>990</v>
      </c>
      <c r="E33" s="733"/>
      <c r="F33" s="733"/>
      <c r="G33" s="733"/>
      <c r="H33" s="733"/>
      <c r="I33" s="733"/>
      <c r="J33" s="733"/>
      <c r="K33" s="733"/>
      <c r="L33" s="733"/>
      <c r="M33" s="733"/>
      <c r="N33" s="733"/>
      <c r="O33" s="733"/>
      <c r="P33" s="733"/>
      <c r="Q33" s="712"/>
      <c r="T33" s="118"/>
      <c r="U33"/>
      <c r="V33"/>
      <c r="W33"/>
      <c r="X33"/>
      <c r="Y33"/>
      <c r="Z33"/>
      <c r="AA33"/>
      <c r="AB33"/>
      <c r="AC33"/>
      <c r="AD33"/>
      <c r="AE33"/>
      <c r="AF33"/>
      <c r="AG33"/>
      <c r="AH33"/>
      <c r="AI33"/>
      <c r="AJ33"/>
      <c r="AK33"/>
    </row>
    <row r="34" spans="1:37" ht="13.5" customHeight="1" thickBot="1">
      <c r="A34" s="709"/>
      <c r="B34" s="710"/>
      <c r="C34" s="745"/>
      <c r="D34" s="711" t="s">
        <v>979</v>
      </c>
      <c r="E34" s="733"/>
      <c r="F34" s="733"/>
      <c r="G34" s="712"/>
      <c r="H34" s="711" t="s">
        <v>981</v>
      </c>
      <c r="I34" s="733"/>
      <c r="J34" s="733"/>
      <c r="K34" s="712"/>
      <c r="L34" s="711" t="s">
        <v>982</v>
      </c>
      <c r="M34" s="733"/>
      <c r="N34" s="733"/>
      <c r="O34" s="712"/>
      <c r="P34" s="711" t="s">
        <v>989</v>
      </c>
      <c r="Q34" s="712"/>
    </row>
    <row r="35" spans="1:37" ht="30.75" customHeight="1" thickBot="1">
      <c r="A35" s="746"/>
      <c r="B35" s="747"/>
      <c r="C35" s="748"/>
      <c r="D35" s="93" t="s">
        <v>983</v>
      </c>
      <c r="E35" s="100" t="s">
        <v>984</v>
      </c>
      <c r="F35" s="100" t="s">
        <v>985</v>
      </c>
      <c r="G35" s="100" t="s">
        <v>986</v>
      </c>
      <c r="H35" s="93" t="s">
        <v>983</v>
      </c>
      <c r="I35" s="100" t="s">
        <v>984</v>
      </c>
      <c r="J35" s="100" t="s">
        <v>985</v>
      </c>
      <c r="K35" s="100" t="s">
        <v>986</v>
      </c>
      <c r="L35" s="93" t="s">
        <v>983</v>
      </c>
      <c r="M35" s="100" t="s">
        <v>984</v>
      </c>
      <c r="N35" s="100" t="s">
        <v>985</v>
      </c>
      <c r="O35" s="100" t="s">
        <v>986</v>
      </c>
      <c r="P35" s="93" t="s">
        <v>987</v>
      </c>
      <c r="Q35" s="94" t="s">
        <v>988</v>
      </c>
      <c r="X35" s="1"/>
      <c r="AG35" s="1"/>
    </row>
    <row r="36" spans="1:37" ht="13.5" customHeight="1">
      <c r="A36" s="140" t="str">
        <f>A26</f>
        <v>Exercises</v>
      </c>
      <c r="B36" s="395"/>
      <c r="C36" s="396"/>
      <c r="D36" s="101"/>
      <c r="E36" s="102"/>
      <c r="F36" s="102"/>
      <c r="G36" s="102"/>
      <c r="H36" s="510">
        <f>J26</f>
        <v>26</v>
      </c>
      <c r="I36" s="511">
        <f>O26</f>
        <v>0</v>
      </c>
      <c r="J36" s="102">
        <f>H26</f>
        <v>30</v>
      </c>
      <c r="K36" s="102">
        <f>I26</f>
        <v>0</v>
      </c>
      <c r="L36" s="101"/>
      <c r="M36" s="102"/>
      <c r="N36" s="102"/>
      <c r="O36" s="105"/>
      <c r="P36" s="101">
        <f>SUM(F26:G26)</f>
        <v>100</v>
      </c>
      <c r="Q36" s="103">
        <f>SUM(D26:E26)</f>
        <v>7</v>
      </c>
    </row>
    <row r="37" spans="1:37" ht="13.5" customHeight="1">
      <c r="A37" s="137" t="str">
        <f>A27</f>
        <v>Problems/Disc. Questions</v>
      </c>
      <c r="B37" s="138"/>
      <c r="C37" s="139"/>
      <c r="D37" s="397"/>
      <c r="E37" s="410"/>
      <c r="F37" s="410"/>
      <c r="G37" s="410"/>
      <c r="H37" s="397"/>
      <c r="I37" s="410"/>
      <c r="J37" s="410"/>
      <c r="K37" s="410"/>
      <c r="L37" s="397">
        <f>J27</f>
        <v>12</v>
      </c>
      <c r="M37" s="410">
        <f>K27</f>
        <v>0</v>
      </c>
      <c r="N37" s="410">
        <f>H27</f>
        <v>22</v>
      </c>
      <c r="O37" s="410">
        <f>I27</f>
        <v>0</v>
      </c>
      <c r="P37" s="397">
        <f>SUM(F27:G27)</f>
        <v>41</v>
      </c>
      <c r="Q37" s="411">
        <f>SUM(D27:E27)</f>
        <v>3</v>
      </c>
    </row>
    <row r="38" spans="1:37" ht="13.5" hidden="1" customHeight="1">
      <c r="A38" s="137" t="str">
        <f>A28</f>
        <v>Cases</v>
      </c>
      <c r="B38" s="138"/>
      <c r="C38" s="139"/>
      <c r="D38" s="397"/>
      <c r="E38" s="410"/>
      <c r="F38" s="410"/>
      <c r="G38" s="410"/>
      <c r="H38" s="397"/>
      <c r="I38" s="410"/>
      <c r="J38" s="410"/>
      <c r="K38" s="410"/>
      <c r="L38" s="397"/>
      <c r="M38" s="410"/>
      <c r="N38" s="410"/>
      <c r="O38" s="91"/>
      <c r="P38" s="397">
        <f>SUM(F28:G28)</f>
        <v>0</v>
      </c>
      <c r="Q38" s="411">
        <f>SUM(D28:E28)</f>
        <v>0</v>
      </c>
    </row>
    <row r="39" spans="1:37" ht="13.5" hidden="1" customHeight="1" thickBot="1">
      <c r="A39" s="398" t="str">
        <f>A29</f>
        <v>Collab. Learning Cases</v>
      </c>
      <c r="B39" s="399"/>
      <c r="C39" s="400"/>
      <c r="D39" s="401"/>
      <c r="E39" s="412"/>
      <c r="F39" s="412"/>
      <c r="G39" s="412"/>
      <c r="H39" s="401"/>
      <c r="I39" s="412"/>
      <c r="J39" s="412"/>
      <c r="K39" s="412"/>
      <c r="L39" s="401"/>
      <c r="M39" s="412"/>
      <c r="N39" s="412"/>
      <c r="O39" s="406"/>
      <c r="P39" s="401">
        <f>SUM(F29:G29)</f>
        <v>0</v>
      </c>
      <c r="Q39" s="413">
        <f>SUM(D29:E29)</f>
        <v>0</v>
      </c>
    </row>
    <row r="40" spans="1:37" ht="13.5" customHeight="1" thickBot="1">
      <c r="A40" s="742" t="s">
        <v>968</v>
      </c>
      <c r="B40" s="743"/>
      <c r="C40" s="743"/>
      <c r="D40" s="393">
        <f t="shared" ref="D40:Q40" si="46">SUM(D36:D39)</f>
        <v>0</v>
      </c>
      <c r="E40" s="407">
        <f t="shared" si="46"/>
        <v>0</v>
      </c>
      <c r="F40" s="407">
        <f t="shared" si="46"/>
        <v>0</v>
      </c>
      <c r="G40" s="407">
        <f t="shared" si="46"/>
        <v>0</v>
      </c>
      <c r="H40" s="393">
        <f t="shared" si="46"/>
        <v>26</v>
      </c>
      <c r="I40" s="407">
        <f t="shared" si="46"/>
        <v>0</v>
      </c>
      <c r="J40" s="407">
        <f t="shared" si="46"/>
        <v>30</v>
      </c>
      <c r="K40" s="407">
        <f t="shared" si="46"/>
        <v>0</v>
      </c>
      <c r="L40" s="393">
        <f t="shared" si="46"/>
        <v>12</v>
      </c>
      <c r="M40" s="407">
        <f t="shared" si="46"/>
        <v>0</v>
      </c>
      <c r="N40" s="407">
        <f t="shared" si="46"/>
        <v>22</v>
      </c>
      <c r="O40" s="408">
        <f t="shared" si="46"/>
        <v>0</v>
      </c>
      <c r="P40" s="393">
        <f t="shared" si="46"/>
        <v>141</v>
      </c>
      <c r="Q40" s="409">
        <f t="shared" si="46"/>
        <v>10</v>
      </c>
    </row>
    <row r="41" spans="1:37" ht="12.75" customHeight="1">
      <c r="D41" s="104"/>
      <c r="E41" s="104"/>
      <c r="F41" s="104"/>
      <c r="G41" s="104"/>
      <c r="H41" s="104"/>
      <c r="I41" s="104"/>
      <c r="J41" s="104"/>
      <c r="K41" s="104"/>
      <c r="L41" s="104"/>
      <c r="M41" s="104"/>
      <c r="N41" s="104"/>
      <c r="O41" s="104"/>
      <c r="P41" s="104"/>
      <c r="Q41" s="104"/>
    </row>
    <row r="42" spans="1:37" ht="13.5" hidden="1" customHeight="1" thickBot="1">
      <c r="A42" s="711" t="s">
        <v>980</v>
      </c>
      <c r="B42" s="733"/>
      <c r="C42" s="733"/>
      <c r="D42" s="712"/>
    </row>
    <row r="43" spans="1:37" ht="13.5" hidden="1" customHeight="1">
      <c r="A43" s="106" t="str">
        <f>A26</f>
        <v>Exercises</v>
      </c>
      <c r="B43" s="107"/>
      <c r="C43" s="107"/>
      <c r="D43" s="108">
        <f>COUNTIFS(Revsine7ProbType,"BE",Revsine7NewDatasets,1)</f>
        <v>0</v>
      </c>
    </row>
    <row r="44" spans="1:37" ht="13.5" hidden="1" customHeight="1">
      <c r="A44" s="109" t="str">
        <f>A27</f>
        <v>Problems/Disc. Questions</v>
      </c>
      <c r="B44" s="110"/>
      <c r="C44" s="110"/>
      <c r="D44" s="111">
        <f>COUNTIFS(Revsine7ProbType,"E",Revsine7NewDatasets,1)</f>
        <v>0</v>
      </c>
    </row>
    <row r="45" spans="1:37" ht="13.5" hidden="1" customHeight="1">
      <c r="A45" s="109" t="str">
        <f>A28</f>
        <v>Cases</v>
      </c>
      <c r="B45" s="110"/>
      <c r="C45" s="110"/>
      <c r="D45" s="111">
        <f>COUNTIFS(Revsine7ProbType,"P",Revsine7NewDatasets,1)</f>
        <v>0</v>
      </c>
    </row>
    <row r="46" spans="1:37" ht="13.5" hidden="1" customHeight="1" thickBot="1">
      <c r="A46" s="414" t="str">
        <f>A29</f>
        <v>Collab. Learning Cases</v>
      </c>
      <c r="B46" s="415"/>
      <c r="C46" s="415"/>
      <c r="D46" s="416">
        <f>COUNTIFS(Revsine7ProbType,"CPA",Revsine7NewDatasets,1)</f>
        <v>0</v>
      </c>
    </row>
    <row r="47" spans="1:37" ht="13.5" hidden="1" customHeight="1" thickBot="1">
      <c r="A47" s="113" t="s">
        <v>968</v>
      </c>
      <c r="B47" s="83"/>
      <c r="C47" s="83"/>
      <c r="D47" s="112">
        <f>SUM(D43:D46)</f>
        <v>0</v>
      </c>
    </row>
    <row r="48" spans="1:37" ht="13.5" hidden="1" customHeight="1" thickBot="1">
      <c r="A48" s="114" t="s">
        <v>991</v>
      </c>
      <c r="B48" s="115"/>
      <c r="C48" s="115"/>
      <c r="D48" s="116"/>
    </row>
    <row r="50" spans="4:34" ht="13.5" customHeight="1">
      <c r="W50" s="117"/>
      <c r="X50" s="117"/>
      <c r="Y50" s="117"/>
      <c r="AF50" s="117"/>
      <c r="AG50" s="117"/>
      <c r="AH50" s="117"/>
    </row>
    <row r="54" spans="4:34" ht="13.5" hidden="1" customHeight="1">
      <c r="D54" s="209" t="s">
        <v>532</v>
      </c>
      <c r="E54" s="210" t="s">
        <v>1005</v>
      </c>
      <c r="F54" s="209" t="s">
        <v>1259</v>
      </c>
      <c r="G54" s="210" t="s">
        <v>1005</v>
      </c>
      <c r="H54" s="209" t="s">
        <v>1260</v>
      </c>
      <c r="I54" s="210" t="s">
        <v>1005</v>
      </c>
      <c r="J54" s="209" t="s">
        <v>535</v>
      </c>
      <c r="K54" s="210" t="s">
        <v>1005</v>
      </c>
      <c r="L54" s="209" t="s">
        <v>1001</v>
      </c>
      <c r="M54" s="210" t="s">
        <v>1005</v>
      </c>
    </row>
    <row r="55" spans="4:34" ht="13.5" hidden="1" customHeight="1">
      <c r="D55" s="211" t="s">
        <v>550</v>
      </c>
      <c r="E55" s="212">
        <f>COUNTIF('Problem Map Detail'!V22:V730, "Communication")/1654</f>
        <v>6.0459492140266019E-4</v>
      </c>
      <c r="F55" s="211" t="s">
        <v>1238</v>
      </c>
      <c r="G55" s="212">
        <f>COUNTIF('Problem Map Detail'!W22:W730, "BB Industry")/1654</f>
        <v>0</v>
      </c>
      <c r="H55" s="211" t="s">
        <v>1240</v>
      </c>
      <c r="I55" s="212">
        <f>COUNTIF('Problem Map Detail'!X22:X730, "FN Decision Making")/1654</f>
        <v>0</v>
      </c>
      <c r="J55" s="211" t="s">
        <v>548</v>
      </c>
      <c r="K55" s="212">
        <f>COUNTIF('Problem Map Detail'!Y22:Y730, "Remember")/1654</f>
        <v>0</v>
      </c>
      <c r="L55" s="213" t="s">
        <v>998</v>
      </c>
      <c r="M55" s="214">
        <f>COUNTIF('Problem Map Detail'!Z22:Z730, "1 Easy")/1654</f>
        <v>2.720677146311971E-2</v>
      </c>
    </row>
    <row r="56" spans="4:34" ht="13.5" hidden="1" customHeight="1">
      <c r="D56" s="211" t="s">
        <v>557</v>
      </c>
      <c r="E56" s="212">
        <f>COUNTIF('Problem Map Detail'!V22:V730, "Ethics")/1654</f>
        <v>0</v>
      </c>
      <c r="F56" s="211" t="s">
        <v>1250</v>
      </c>
      <c r="G56" s="212">
        <f>COUNTIF('Problem Map Detail'!W22:W730, "BB Global")/1654</f>
        <v>0</v>
      </c>
      <c r="H56" s="211" t="s">
        <v>1242</v>
      </c>
      <c r="I56" s="212">
        <f>COUNTIF('Problem Map Detail'!X22:X730, "FN Leveraging Technology")/1654</f>
        <v>0</v>
      </c>
      <c r="J56" s="211" t="s">
        <v>551</v>
      </c>
      <c r="K56" s="212">
        <f>COUNTIF('Problem Map Detail'!Y22:Y730, "Understand")/1654</f>
        <v>4.2321644498186217E-3</v>
      </c>
      <c r="L56" s="211" t="s">
        <v>999</v>
      </c>
      <c r="M56" s="214">
        <f>COUNTIF('Problem Map Detail'!Z22:Z730, "2 Medium")/1654</f>
        <v>0.12515114873035066</v>
      </c>
    </row>
    <row r="57" spans="4:34" ht="13.5" hidden="1" customHeight="1">
      <c r="D57" s="211" t="s">
        <v>1247</v>
      </c>
      <c r="E57" s="212">
        <f>COUNTIF('Problem Map Detail'!V22:V730, "Analytic")/1654</f>
        <v>0</v>
      </c>
      <c r="F57" s="211" t="s">
        <v>1251</v>
      </c>
      <c r="G57" s="212">
        <f>COUNTIF('Problem Map Detail'!W22:W730, "BB Legal")/1654</f>
        <v>0</v>
      </c>
      <c r="H57" s="211" t="s">
        <v>1254</v>
      </c>
      <c r="I57" s="212">
        <f>COUNTIF('Problem Map Detail'!X22:X730, "FN Measurement")/1654</f>
        <v>0</v>
      </c>
      <c r="J57" s="215" t="s">
        <v>540</v>
      </c>
      <c r="K57" s="212">
        <f>COUNTIF('Problem Map Detail'!Y22:Y730,"Apply")/1654</f>
        <v>0.12333736396614269</v>
      </c>
      <c r="L57" s="213" t="s">
        <v>1000</v>
      </c>
      <c r="M57" s="214">
        <f>COUNTIF('Problem Map Detail'!Z22:Z730, "3 Hard")/1654</f>
        <v>3.0834340991535671E-2</v>
      </c>
    </row>
    <row r="58" spans="4:34" ht="13.5" hidden="1" customHeight="1">
      <c r="D58" s="211" t="s">
        <v>555</v>
      </c>
      <c r="E58" s="212">
        <f>COUNTIF('Problem Map Detail'!V22:V730, "Technology")/1654</f>
        <v>0</v>
      </c>
      <c r="F58" s="211" t="s">
        <v>1237</v>
      </c>
      <c r="G58" s="212">
        <f>COUNTIF('Problem Map Detail'!W22:W730, "BB Leveraging Technology")/1654</f>
        <v>0</v>
      </c>
      <c r="H58" s="211" t="s">
        <v>1241</v>
      </c>
      <c r="I58" s="212">
        <f>COUNTIF('Problem Map Detail'!X22:X730, "FN Reporting")/1654</f>
        <v>0</v>
      </c>
      <c r="J58" s="215" t="s">
        <v>563</v>
      </c>
      <c r="K58" s="212">
        <f>COUNTIF('Problem Map Detail'!Y22:Y730, "Analyze")/1654</f>
        <v>1.2091898428053204E-3</v>
      </c>
      <c r="L58" s="215"/>
      <c r="M58" s="216"/>
    </row>
    <row r="59" spans="4:34" ht="13.5" hidden="1" customHeight="1">
      <c r="D59" s="211" t="s">
        <v>1248</v>
      </c>
      <c r="E59" s="212">
        <f>COUNTIF('Problem Map Detail'!V22:V730, "Teamwork")/1654</f>
        <v>0</v>
      </c>
      <c r="F59" s="211" t="s">
        <v>1252</v>
      </c>
      <c r="G59" s="212">
        <f>COUNTIF('Problem Map Detail'!W22:W730, "BB Marketing")/1654</f>
        <v>0</v>
      </c>
      <c r="H59" s="211" t="s">
        <v>1255</v>
      </c>
      <c r="I59" s="212">
        <f>COUNTIF('Problem Map Detail'!X22:X730, "FN Research")/1654</f>
        <v>0</v>
      </c>
      <c r="J59" s="215" t="s">
        <v>1220</v>
      </c>
      <c r="K59" s="212">
        <f>COUNTIF('Problem Map Detail'!Y22:Y730, "Evaluate")/1654</f>
        <v>6.0459492140266019E-4</v>
      </c>
      <c r="L59" s="215"/>
      <c r="M59" s="216"/>
    </row>
    <row r="60" spans="4:34" ht="13.5" hidden="1" customHeight="1">
      <c r="D60" s="215" t="s">
        <v>1195</v>
      </c>
      <c r="E60" s="212">
        <f>COUNTIF('Problem Map Detail'!V22:V730, "Diversity")/1654</f>
        <v>0</v>
      </c>
      <c r="F60" s="211" t="s">
        <v>1253</v>
      </c>
      <c r="G60" s="212">
        <f>COUNTIF('Problem Map Detail'!W22:W730, "BB Resource Management")/1654</f>
        <v>0</v>
      </c>
      <c r="H60" s="211" t="s">
        <v>1256</v>
      </c>
      <c r="I60" s="212">
        <f>COUNTIF('Problem Map Detail'!X22:X730, "FN Risk Analysis")/1654</f>
        <v>0</v>
      </c>
      <c r="J60" s="215" t="s">
        <v>1221</v>
      </c>
      <c r="K60" s="212">
        <f>COUNTIF('Problem Map Detail'!Y22:Y730, "Create")/1654</f>
        <v>0</v>
      </c>
      <c r="L60" s="215"/>
      <c r="M60" s="216"/>
    </row>
    <row r="61" spans="4:34" ht="13.5" hidden="1" customHeight="1">
      <c r="D61" s="215" t="s">
        <v>546</v>
      </c>
      <c r="E61" s="212">
        <f>COUNTIF('Problem Map Detail'!V22:V730, "Reflective Thinking")/1654</f>
        <v>0</v>
      </c>
      <c r="F61" s="211" t="s">
        <v>1239</v>
      </c>
      <c r="G61" s="212">
        <f>COUNTIF('Problem Map Detail'!W22:W730, "BB Critical Thinking")/1654</f>
        <v>0</v>
      </c>
      <c r="H61" s="211"/>
      <c r="I61" s="212"/>
      <c r="J61" s="215"/>
      <c r="K61" s="214"/>
      <c r="L61" s="215"/>
      <c r="M61" s="216"/>
    </row>
    <row r="62" spans="4:34" ht="13.5" hidden="1" customHeight="1" thickBot="1">
      <c r="D62" s="217" t="s">
        <v>1249</v>
      </c>
      <c r="E62" s="218">
        <f>COUNTIF('Problem Map Detail'!V22:V730, "Knowledge Application")/1654</f>
        <v>0.14389359129383314</v>
      </c>
      <c r="F62" s="217"/>
      <c r="G62" s="219"/>
      <c r="H62" s="217"/>
      <c r="I62" s="219"/>
      <c r="J62" s="217"/>
      <c r="K62" s="219"/>
      <c r="L62" s="217"/>
      <c r="M62" s="220"/>
    </row>
  </sheetData>
  <mergeCells count="64">
    <mergeCell ref="P28:Q28"/>
    <mergeCell ref="A42:D42"/>
    <mergeCell ref="D33:Q33"/>
    <mergeCell ref="AL29:AM29"/>
    <mergeCell ref="AL30:AM30"/>
    <mergeCell ref="N30:O30"/>
    <mergeCell ref="A30:C30"/>
    <mergeCell ref="A40:C40"/>
    <mergeCell ref="A33:C35"/>
    <mergeCell ref="P30:Q30"/>
    <mergeCell ref="P29:Q29"/>
    <mergeCell ref="P34:Q34"/>
    <mergeCell ref="N29:O29"/>
    <mergeCell ref="D34:G34"/>
    <mergeCell ref="H34:K34"/>
    <mergeCell ref="L34:O34"/>
    <mergeCell ref="N26:O26"/>
    <mergeCell ref="H2:I2"/>
    <mergeCell ref="J2:J3"/>
    <mergeCell ref="N28:O28"/>
    <mergeCell ref="AL28:AM28"/>
    <mergeCell ref="J24:K24"/>
    <mergeCell ref="L24:L25"/>
    <mergeCell ref="M24:M25"/>
    <mergeCell ref="N24:O25"/>
    <mergeCell ref="R24:S24"/>
    <mergeCell ref="AL24:AM25"/>
    <mergeCell ref="AL26:AM26"/>
    <mergeCell ref="AL27:AM27"/>
    <mergeCell ref="P24:Q25"/>
    <mergeCell ref="P26:Q26"/>
    <mergeCell ref="P27:Q27"/>
    <mergeCell ref="N27:O27"/>
    <mergeCell ref="A1:A3"/>
    <mergeCell ref="F2:G2"/>
    <mergeCell ref="A24:C25"/>
    <mergeCell ref="O2:P2"/>
    <mergeCell ref="K2:L2"/>
    <mergeCell ref="M2:N2"/>
    <mergeCell ref="D24:E24"/>
    <mergeCell ref="B1:J1"/>
    <mergeCell ref="K1:S1"/>
    <mergeCell ref="B2:C2"/>
    <mergeCell ref="D2:E2"/>
    <mergeCell ref="F24:G24"/>
    <mergeCell ref="H24:I24"/>
    <mergeCell ref="Q2:R2"/>
    <mergeCell ref="S2:S3"/>
    <mergeCell ref="AL1:AN1"/>
    <mergeCell ref="AL2:AL3"/>
    <mergeCell ref="AM2:AM3"/>
    <mergeCell ref="AN2:AN3"/>
    <mergeCell ref="T1:AB1"/>
    <mergeCell ref="Z2:AA2"/>
    <mergeCell ref="AB2:AB3"/>
    <mergeCell ref="AC1:AK1"/>
    <mergeCell ref="AC2:AD2"/>
    <mergeCell ref="AE2:AF2"/>
    <mergeCell ref="AG2:AH2"/>
    <mergeCell ref="AI2:AJ2"/>
    <mergeCell ref="AK2:AK3"/>
    <mergeCell ref="X2:Y2"/>
    <mergeCell ref="V2:W2"/>
    <mergeCell ref="T2:U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BE1482"/>
  <sheetViews>
    <sheetView tabSelected="1" topLeftCell="A17" zoomScaleNormal="100" zoomScalePageLayoutView="125" workbookViewId="0">
      <pane xSplit="1" ySplit="2" topLeftCell="B645" activePane="bottomRight" state="frozen"/>
      <selection activeCell="A17" sqref="A17"/>
      <selection pane="topRight" activeCell="B17" sqref="B17"/>
      <selection pane="bottomLeft" activeCell="A19" sqref="A19"/>
      <selection pane="bottomRight" activeCell="A645" sqref="A645"/>
    </sheetView>
  </sheetViews>
  <sheetFormatPr defaultRowHeight="12.75"/>
  <cols>
    <col min="1" max="1" width="14.42578125" style="72" customWidth="1"/>
    <col min="2" max="2" width="10.42578125" style="144" customWidth="1"/>
    <col min="3" max="3" width="11.42578125" style="144" customWidth="1"/>
    <col min="4" max="4" width="12" style="144" customWidth="1"/>
    <col min="5" max="5" width="12" style="195" customWidth="1"/>
    <col min="6" max="6" width="16.28515625" style="195" customWidth="1"/>
    <col min="7" max="7" width="15.140625" style="72" customWidth="1"/>
    <col min="8" max="8" width="20" style="72" customWidth="1"/>
    <col min="9" max="9" width="16.42578125" style="72" customWidth="1"/>
    <col min="10" max="10" width="50.85546875" style="5" customWidth="1"/>
    <col min="11" max="11" width="18.85546875" style="72" customWidth="1"/>
    <col min="12" max="12" width="13.28515625" style="144" customWidth="1"/>
    <col min="13" max="13" width="13.28515625" style="144" hidden="1" customWidth="1"/>
    <col min="14" max="16" width="13.28515625" style="225" hidden="1" customWidth="1"/>
    <col min="17" max="17" width="5.7109375" style="228" bestFit="1" customWidth="1"/>
    <col min="18" max="18" width="1.42578125" style="72" customWidth="1"/>
    <col min="19" max="19" width="17.140625" style="514" customWidth="1"/>
    <col min="20" max="20" width="57.42578125" style="514" customWidth="1"/>
    <col min="21" max="21" width="53" style="11" customWidth="1"/>
    <col min="22" max="22" width="15.85546875" style="536" customWidth="1"/>
    <col min="23" max="24" width="19.42578125" style="536" customWidth="1"/>
    <col min="25" max="25" width="10.28515625" style="536" customWidth="1"/>
    <col min="26" max="26" width="13" style="536" customWidth="1"/>
    <col min="27" max="27" width="13.42578125" style="536" customWidth="1"/>
    <col min="28" max="28" width="2.85546875" style="188" customWidth="1"/>
    <col min="29" max="29" width="12.7109375" style="255" hidden="1" customWidth="1"/>
    <col min="30" max="36" width="12.7109375" style="256" hidden="1" customWidth="1"/>
    <col min="37" max="37" width="12.7109375" style="262" hidden="1" customWidth="1"/>
    <col min="38" max="38" width="12.7109375" style="255" hidden="1" customWidth="1"/>
    <col min="39" max="40" width="12.7109375" style="256" hidden="1" customWidth="1"/>
    <col min="41" max="41" width="12.7109375" style="262" hidden="1" customWidth="1"/>
    <col min="42" max="42" width="12.7109375" style="255" hidden="1" customWidth="1"/>
    <col min="43" max="44" width="12.7109375" style="256" hidden="1" customWidth="1"/>
    <col min="45" max="45" width="12.7109375" style="262" hidden="1" customWidth="1"/>
    <col min="46" max="46" width="12.7109375" style="263" hidden="1" customWidth="1"/>
    <col min="47" max="47" width="12.7109375" style="255" hidden="1" customWidth="1"/>
    <col min="48" max="48" width="12.7109375" style="256" hidden="1" customWidth="1"/>
    <col min="49" max="49" width="12.7109375" style="255" hidden="1" customWidth="1"/>
    <col min="50" max="50" width="12.7109375" style="256" hidden="1" customWidth="1"/>
    <col min="51" max="51" width="12.7109375" style="264" hidden="1" customWidth="1"/>
    <col min="52" max="52" width="8.85546875" style="424" customWidth="1"/>
    <col min="53" max="57" width="8.85546875" style="167" customWidth="1"/>
    <col min="58" max="16384" width="9.140625" style="167"/>
  </cols>
  <sheetData>
    <row r="1" spans="1:52" ht="18" customHeight="1">
      <c r="A1" s="315" t="s">
        <v>263</v>
      </c>
      <c r="B1" s="757" t="s">
        <v>1742</v>
      </c>
      <c r="C1" s="758"/>
      <c r="D1" s="758"/>
      <c r="E1" s="759"/>
      <c r="F1" s="298"/>
      <c r="G1" s="299"/>
      <c r="H1" s="299"/>
      <c r="I1" s="299"/>
      <c r="J1" s="298"/>
      <c r="K1" s="299"/>
      <c r="L1" s="299"/>
      <c r="M1" s="299"/>
      <c r="N1" s="300"/>
      <c r="O1" s="300"/>
      <c r="P1" s="301"/>
      <c r="Q1" s="302"/>
      <c r="AF1" s="257" t="s">
        <v>968</v>
      </c>
      <c r="AG1" s="258">
        <f>COUNTIF(AF19:AF673,"a")+(COUNTIF(AF19:AF673,"b")*2)+COUNTIF(AF19:AF673,"s")+COUNTIF(AF19:AF673,"not suitable")</f>
        <v>544</v>
      </c>
      <c r="AH1" s="259"/>
      <c r="AI1" s="260" t="s">
        <v>964</v>
      </c>
      <c r="AJ1" s="261">
        <f>COUNTIF(AF14:AF732,"s")</f>
        <v>281</v>
      </c>
      <c r="AK1" s="256"/>
    </row>
    <row r="2" spans="1:52" ht="18" customHeight="1">
      <c r="A2" s="315" t="s">
        <v>264</v>
      </c>
      <c r="B2" s="757" t="s">
        <v>1741</v>
      </c>
      <c r="C2" s="758"/>
      <c r="D2" s="758"/>
      <c r="E2" s="759"/>
      <c r="F2" s="304"/>
      <c r="G2" s="303"/>
      <c r="H2" s="303"/>
      <c r="I2" s="303"/>
      <c r="J2" s="304"/>
      <c r="K2" s="303"/>
      <c r="L2" s="303"/>
      <c r="M2" s="303"/>
      <c r="N2" s="305"/>
      <c r="O2" s="305"/>
      <c r="P2" s="301"/>
      <c r="Q2" s="302"/>
      <c r="AF2" s="265" t="s">
        <v>974</v>
      </c>
      <c r="AG2" s="261" t="e">
        <f>SUM(AT15)</f>
        <v>#REF!</v>
      </c>
      <c r="AH2" s="259"/>
      <c r="AI2" s="266" t="s">
        <v>965</v>
      </c>
      <c r="AJ2" s="267">
        <f>COUNTIF(AH14:AH343,"b")</f>
        <v>0</v>
      </c>
      <c r="AK2" s="256"/>
    </row>
    <row r="3" spans="1:52" ht="18" customHeight="1">
      <c r="A3" s="315" t="s">
        <v>265</v>
      </c>
      <c r="B3" s="770" t="s">
        <v>1739</v>
      </c>
      <c r="C3" s="770"/>
      <c r="D3" s="770"/>
      <c r="E3" s="770"/>
      <c r="F3" s="33"/>
      <c r="G3" s="142"/>
      <c r="H3" s="521"/>
      <c r="I3" s="521"/>
      <c r="J3" s="534"/>
      <c r="K3" s="60"/>
      <c r="L3" s="60"/>
      <c r="M3" s="60"/>
      <c r="N3" s="60"/>
      <c r="O3" s="20"/>
      <c r="P3" s="534"/>
      <c r="AF3" s="268" t="s">
        <v>1725</v>
      </c>
      <c r="AG3" s="267">
        <f>SUM(AJ5,AJ3)</f>
        <v>281</v>
      </c>
      <c r="AH3" s="259"/>
      <c r="AI3" s="269" t="s">
        <v>966</v>
      </c>
      <c r="AJ3" s="270">
        <f>SUM(AJ1:AJ2)</f>
        <v>281</v>
      </c>
      <c r="AK3" s="256"/>
      <c r="AL3" s="271"/>
      <c r="AM3" s="272"/>
      <c r="AX3" s="264"/>
    </row>
    <row r="4" spans="1:52" ht="18" customHeight="1">
      <c r="A4" s="316" t="s">
        <v>206</v>
      </c>
      <c r="B4" s="770">
        <v>17</v>
      </c>
      <c r="C4" s="770"/>
      <c r="D4" s="770"/>
      <c r="E4" s="770"/>
      <c r="F4" s="13"/>
      <c r="G4" s="170"/>
      <c r="H4" s="170"/>
      <c r="I4" s="144"/>
      <c r="K4" s="142"/>
      <c r="L4" s="170"/>
      <c r="M4" s="170"/>
      <c r="N4" s="222"/>
      <c r="O4" s="222"/>
      <c r="P4" s="227"/>
      <c r="Q4" s="229"/>
      <c r="AF4" s="273" t="s">
        <v>1005</v>
      </c>
      <c r="AG4" s="274" t="e">
        <f>SUM(AG2:AG3)</f>
        <v>#REF!</v>
      </c>
      <c r="AH4" s="259"/>
      <c r="AI4" s="265" t="s">
        <v>1726</v>
      </c>
      <c r="AJ4" s="275">
        <f>COUNTIF(AH14:AH343,"a")</f>
        <v>0</v>
      </c>
      <c r="AK4" s="256"/>
      <c r="AL4" s="276"/>
      <c r="AM4" s="272"/>
      <c r="AX4" s="264"/>
    </row>
    <row r="5" spans="1:52">
      <c r="A5" s="316" t="s">
        <v>207</v>
      </c>
      <c r="B5" s="770" t="s">
        <v>1740</v>
      </c>
      <c r="C5" s="770"/>
      <c r="D5" s="770"/>
      <c r="E5" s="770"/>
      <c r="F5" s="13"/>
      <c r="G5" s="170"/>
      <c r="H5" s="170"/>
      <c r="I5" s="144"/>
      <c r="L5" s="170"/>
      <c r="M5" s="170"/>
      <c r="N5" s="222"/>
      <c r="O5" s="222"/>
      <c r="P5" s="227"/>
      <c r="Q5" s="229"/>
      <c r="AF5" s="277"/>
      <c r="AG5" s="278" t="e">
        <f>IF(AG4=AG1,"","ERROR")</f>
        <v>#REF!</v>
      </c>
      <c r="AH5" s="259"/>
      <c r="AI5" s="269" t="s">
        <v>1727</v>
      </c>
      <c r="AJ5" s="270">
        <f>SUM(AJ2,AJ4)</f>
        <v>0</v>
      </c>
      <c r="AK5" s="256"/>
      <c r="AL5" s="276"/>
      <c r="AM5" s="272"/>
      <c r="AX5" s="264"/>
    </row>
    <row r="6" spans="1:52" s="72" customFormat="1" ht="18" customHeight="1">
      <c r="A6" s="315" t="s">
        <v>947</v>
      </c>
      <c r="B6" s="318" t="s">
        <v>1738</v>
      </c>
      <c r="C6" s="316"/>
      <c r="D6" s="316"/>
      <c r="E6" s="317"/>
      <c r="F6" s="13"/>
      <c r="G6" s="170"/>
      <c r="H6" s="170"/>
      <c r="I6" s="144"/>
      <c r="J6" s="5"/>
      <c r="L6" s="170"/>
      <c r="M6" s="170"/>
      <c r="N6" s="222"/>
      <c r="O6" s="222"/>
      <c r="P6" s="227"/>
      <c r="Q6" s="229"/>
      <c r="S6" s="515"/>
      <c r="T6" s="515"/>
      <c r="U6" s="13"/>
      <c r="V6" s="20"/>
      <c r="W6" s="20"/>
      <c r="X6" s="20"/>
      <c r="Y6" s="20"/>
      <c r="Z6" s="20"/>
      <c r="AA6" s="20"/>
      <c r="AB6" s="145"/>
      <c r="AC6" s="271"/>
      <c r="AD6" s="272"/>
      <c r="AE6" s="272"/>
      <c r="AF6" s="272"/>
      <c r="AG6" s="272"/>
      <c r="AH6" s="272"/>
      <c r="AI6" s="272"/>
      <c r="AJ6" s="272"/>
      <c r="AK6" s="272"/>
      <c r="AL6" s="276"/>
      <c r="AM6" s="272"/>
      <c r="AN6" s="272"/>
      <c r="AO6" s="279"/>
      <c r="AP6" s="271"/>
      <c r="AQ6" s="272"/>
      <c r="AR6" s="272"/>
      <c r="AS6" s="279"/>
      <c r="AT6" s="280"/>
      <c r="AU6" s="271"/>
      <c r="AV6" s="272"/>
      <c r="AW6" s="271"/>
      <c r="AX6" s="281"/>
      <c r="AY6" s="264"/>
      <c r="AZ6" s="425"/>
    </row>
    <row r="7" spans="1:52" s="72" customFormat="1" ht="18" customHeight="1">
      <c r="A7" s="142"/>
      <c r="B7" s="144"/>
      <c r="C7" s="144"/>
      <c r="D7" s="144"/>
      <c r="E7" s="20"/>
      <c r="F7" s="13"/>
      <c r="G7" s="170"/>
      <c r="H7" s="170"/>
      <c r="I7" s="144"/>
      <c r="J7" s="5"/>
      <c r="L7" s="170"/>
      <c r="M7" s="170"/>
      <c r="N7" s="222"/>
      <c r="O7" s="222"/>
      <c r="P7" s="227"/>
      <c r="Q7" s="229"/>
      <c r="S7" s="515"/>
      <c r="T7" s="515"/>
      <c r="U7" s="13"/>
      <c r="V7" s="20"/>
      <c r="W7" s="20"/>
      <c r="X7" s="20"/>
      <c r="Y7" s="20"/>
      <c r="Z7" s="20"/>
      <c r="AA7" s="20"/>
      <c r="AB7" s="145"/>
      <c r="AC7" s="271"/>
      <c r="AD7" s="272"/>
      <c r="AE7" s="282"/>
      <c r="AF7" s="272"/>
      <c r="AG7" s="272"/>
      <c r="AH7" s="272"/>
      <c r="AI7" s="272"/>
      <c r="AJ7" s="272"/>
      <c r="AK7" s="272"/>
      <c r="AL7" s="283"/>
      <c r="AM7" s="284"/>
      <c r="AN7" s="272"/>
      <c r="AO7" s="279"/>
      <c r="AP7" s="271"/>
      <c r="AQ7" s="272"/>
      <c r="AR7" s="272"/>
      <c r="AS7" s="279"/>
      <c r="AT7" s="280"/>
      <c r="AU7" s="271"/>
      <c r="AV7" s="272"/>
      <c r="AW7" s="271"/>
      <c r="AX7" s="281"/>
      <c r="AY7" s="264"/>
      <c r="AZ7" s="425"/>
    </row>
    <row r="8" spans="1:52" s="72" customFormat="1" ht="15.75" customHeight="1" thickBot="1">
      <c r="A8" s="142"/>
      <c r="B8" s="769" t="s">
        <v>1737</v>
      </c>
      <c r="C8" s="769"/>
      <c r="D8" s="769"/>
      <c r="E8" s="769"/>
      <c r="F8" s="769"/>
      <c r="G8" s="769"/>
      <c r="H8" s="769"/>
      <c r="I8" s="769"/>
      <c r="J8" s="5"/>
      <c r="L8" s="170"/>
      <c r="M8" s="170"/>
      <c r="N8" s="222"/>
      <c r="O8" s="222"/>
      <c r="P8" s="227"/>
      <c r="Q8" s="229"/>
      <c r="S8" s="515"/>
      <c r="T8" s="515"/>
      <c r="U8" s="13"/>
      <c r="V8" s="20"/>
      <c r="W8" s="20"/>
      <c r="X8" s="20"/>
      <c r="Y8" s="20"/>
      <c r="Z8" s="20"/>
      <c r="AA8" s="20"/>
      <c r="AB8" s="145"/>
      <c r="AC8" s="271"/>
      <c r="AD8" s="272"/>
      <c r="AE8" s="272"/>
      <c r="AF8" s="272"/>
      <c r="AG8" s="272"/>
      <c r="AH8" s="272"/>
      <c r="AI8" s="272"/>
      <c r="AJ8" s="272"/>
      <c r="AK8" s="272"/>
      <c r="AL8" s="285" t="s">
        <v>967</v>
      </c>
      <c r="AM8" s="286" t="e">
        <f>SUM(AL15:AO15)</f>
        <v>#REF!</v>
      </c>
      <c r="AN8" s="287" t="e">
        <f>IF(AO15=AM8,"","ERROR")</f>
        <v>#REF!</v>
      </c>
      <c r="AO8" s="279"/>
      <c r="AP8" s="285" t="s">
        <v>967</v>
      </c>
      <c r="AQ8" s="288">
        <f>SUM(AP15:AS15)</f>
        <v>0</v>
      </c>
      <c r="AR8" s="289" t="str">
        <f>IF(AI11=AQ8,"","ERROR")</f>
        <v/>
      </c>
      <c r="AS8" s="279"/>
      <c r="AT8" s="280"/>
      <c r="AU8" s="271"/>
      <c r="AV8" s="272"/>
      <c r="AW8" s="271"/>
      <c r="AX8" s="281"/>
      <c r="AY8" s="419"/>
      <c r="AZ8" s="425"/>
    </row>
    <row r="9" spans="1:52" s="72" customFormat="1" ht="15.75" customHeight="1" thickTop="1">
      <c r="A9" s="142"/>
      <c r="B9" s="769"/>
      <c r="C9" s="769"/>
      <c r="D9" s="769"/>
      <c r="E9" s="769"/>
      <c r="F9" s="769"/>
      <c r="G9" s="769"/>
      <c r="H9" s="769"/>
      <c r="I9" s="769"/>
      <c r="J9" s="5"/>
      <c r="L9" s="170"/>
      <c r="M9" s="170"/>
      <c r="N9" s="222"/>
      <c r="O9" s="222"/>
      <c r="P9" s="227"/>
      <c r="Q9" s="229"/>
      <c r="S9" s="515"/>
      <c r="T9" s="515"/>
      <c r="U9" s="13"/>
      <c r="V9" s="20"/>
      <c r="W9" s="20"/>
      <c r="X9" s="20"/>
      <c r="Y9" s="20"/>
      <c r="Z9" s="20"/>
      <c r="AA9" s="20"/>
      <c r="AB9" s="145"/>
      <c r="AC9" s="271"/>
      <c r="AD9" s="272"/>
      <c r="AE9" s="272"/>
      <c r="AF9" s="272"/>
      <c r="AG9" s="272"/>
      <c r="AH9" s="272"/>
      <c r="AI9" s="272"/>
      <c r="AJ9" s="272"/>
      <c r="AK9" s="272"/>
      <c r="AL9" s="276"/>
      <c r="AM9" s="256"/>
      <c r="AN9" s="256"/>
      <c r="AO9" s="279"/>
      <c r="AP9" s="271"/>
      <c r="AQ9" s="272"/>
      <c r="AR9" s="272"/>
      <c r="AS9" s="279"/>
      <c r="AT9" s="280"/>
      <c r="AU9" s="271"/>
      <c r="AV9" s="272"/>
      <c r="AW9" s="271"/>
      <c r="AX9" s="272"/>
      <c r="AY9" s="281"/>
      <c r="AZ9" s="425"/>
    </row>
    <row r="10" spans="1:52" s="72" customFormat="1" ht="15.75" customHeight="1">
      <c r="A10" s="142"/>
      <c r="B10" s="306" t="s">
        <v>1743</v>
      </c>
      <c r="C10" s="306"/>
      <c r="D10" s="307"/>
      <c r="E10" s="307"/>
      <c r="F10" s="417"/>
      <c r="G10" s="307"/>
      <c r="H10" s="308"/>
      <c r="I10" s="309"/>
      <c r="J10" s="5"/>
      <c r="L10" s="170"/>
      <c r="M10" s="170"/>
      <c r="N10" s="222"/>
      <c r="O10" s="222"/>
      <c r="P10" s="227"/>
      <c r="Q10" s="229"/>
      <c r="S10" s="515"/>
      <c r="T10" s="515"/>
      <c r="U10" s="13"/>
      <c r="V10" s="20"/>
      <c r="W10" s="20"/>
      <c r="X10" s="20"/>
      <c r="Y10" s="20"/>
      <c r="Z10" s="20"/>
      <c r="AA10" s="20"/>
      <c r="AB10" s="145"/>
      <c r="AC10" s="255"/>
      <c r="AD10" s="256"/>
      <c r="AE10" s="282"/>
      <c r="AF10" s="256"/>
      <c r="AG10" s="256"/>
      <c r="AH10" s="256"/>
      <c r="AI10" s="256"/>
      <c r="AJ10" s="256"/>
      <c r="AK10" s="256"/>
      <c r="AL10" s="290"/>
      <c r="AM10" s="256"/>
      <c r="AN10" s="256"/>
      <c r="AO10" s="262"/>
      <c r="AP10" s="255"/>
      <c r="AQ10" s="256"/>
      <c r="AR10" s="256"/>
      <c r="AS10" s="262"/>
      <c r="AT10" s="263"/>
      <c r="AU10" s="255"/>
      <c r="AV10" s="256"/>
      <c r="AW10" s="255"/>
      <c r="AX10" s="256"/>
      <c r="AY10" s="264"/>
      <c r="AZ10" s="425"/>
    </row>
    <row r="11" spans="1:52" s="72" customFormat="1" ht="15.75" customHeight="1">
      <c r="A11" s="145"/>
      <c r="B11" s="310" t="s">
        <v>948</v>
      </c>
      <c r="C11" s="310"/>
      <c r="D11" s="311"/>
      <c r="E11" s="311"/>
      <c r="F11" s="418"/>
      <c r="G11" s="311"/>
      <c r="H11" s="312"/>
      <c r="I11" s="312"/>
      <c r="J11" s="24"/>
      <c r="L11" s="170"/>
      <c r="M11" s="170"/>
      <c r="N11" s="222"/>
      <c r="O11" s="222"/>
      <c r="P11" s="227"/>
      <c r="Q11" s="229"/>
      <c r="S11" s="515"/>
      <c r="T11" s="515"/>
      <c r="U11" s="13"/>
      <c r="V11" s="20"/>
      <c r="W11" s="20"/>
      <c r="X11" s="20"/>
      <c r="Y11" s="20"/>
      <c r="Z11" s="20"/>
      <c r="AA11" s="20"/>
      <c r="AB11" s="145"/>
      <c r="AC11" s="255"/>
      <c r="AD11" s="256"/>
      <c r="AE11" s="256"/>
      <c r="AF11" s="256"/>
      <c r="AG11" s="256"/>
      <c r="AH11" s="256"/>
      <c r="AI11" s="256"/>
      <c r="AJ11" s="256"/>
      <c r="AK11" s="256"/>
      <c r="AL11" s="276"/>
      <c r="AM11" s="256"/>
      <c r="AN11" s="256"/>
      <c r="AO11" s="262"/>
      <c r="AP11" s="255"/>
      <c r="AQ11" s="256"/>
      <c r="AR11" s="256"/>
      <c r="AS11" s="262"/>
      <c r="AT11" s="263"/>
      <c r="AU11" s="255"/>
      <c r="AV11" s="256"/>
      <c r="AW11" s="255"/>
      <c r="AX11" s="256"/>
      <c r="AY11" s="264"/>
      <c r="AZ11" s="425"/>
    </row>
    <row r="12" spans="1:52" s="72" customFormat="1" ht="15.75" customHeight="1">
      <c r="A12" s="145"/>
      <c r="B12" s="310" t="s">
        <v>949</v>
      </c>
      <c r="C12" s="310"/>
      <c r="D12" s="311"/>
      <c r="E12" s="311"/>
      <c r="F12" s="418"/>
      <c r="G12" s="311"/>
      <c r="H12" s="312"/>
      <c r="I12" s="312"/>
      <c r="J12" s="24"/>
      <c r="L12" s="170"/>
      <c r="M12" s="170"/>
      <c r="N12" s="222"/>
      <c r="O12" s="222"/>
      <c r="P12" s="227"/>
      <c r="Q12" s="229"/>
      <c r="S12" s="515"/>
      <c r="T12" s="515"/>
      <c r="U12" s="13"/>
      <c r="V12" s="20"/>
      <c r="W12" s="20"/>
      <c r="X12" s="20"/>
      <c r="Y12" s="20"/>
      <c r="Z12" s="20"/>
      <c r="AA12" s="20"/>
      <c r="AB12" s="145"/>
      <c r="AC12" s="255"/>
      <c r="AD12" s="256"/>
      <c r="AE12" s="256"/>
      <c r="AF12" s="256"/>
      <c r="AG12" s="256"/>
      <c r="AH12" s="256"/>
      <c r="AI12" s="256"/>
      <c r="AJ12" s="256"/>
      <c r="AK12" s="256"/>
      <c r="AL12" s="276"/>
      <c r="AM12" s="256"/>
      <c r="AN12" s="272"/>
      <c r="AO12" s="262"/>
      <c r="AP12" s="255"/>
      <c r="AQ12" s="256"/>
      <c r="AR12" s="256"/>
      <c r="AS12" s="262"/>
      <c r="AT12" s="263"/>
      <c r="AU12" s="255"/>
      <c r="AV12" s="256"/>
      <c r="AW12" s="255"/>
      <c r="AX12" s="256"/>
      <c r="AY12" s="264"/>
      <c r="AZ12" s="425"/>
    </row>
    <row r="13" spans="1:52" s="72" customFormat="1" ht="15.75" customHeight="1">
      <c r="A13" s="145"/>
      <c r="B13" s="310" t="s">
        <v>950</v>
      </c>
      <c r="C13" s="310"/>
      <c r="D13" s="311"/>
      <c r="E13" s="311"/>
      <c r="F13" s="418"/>
      <c r="G13" s="311"/>
      <c r="H13" s="312"/>
      <c r="I13" s="312"/>
      <c r="J13" s="24"/>
      <c r="L13" s="170"/>
      <c r="M13" s="170"/>
      <c r="N13" s="222"/>
      <c r="O13" s="222"/>
      <c r="P13" s="227"/>
      <c r="Q13" s="229"/>
      <c r="S13" s="515"/>
      <c r="T13" s="515"/>
      <c r="U13" s="13"/>
      <c r="V13" s="20"/>
      <c r="W13" s="20"/>
      <c r="X13" s="20"/>
      <c r="Y13" s="20"/>
      <c r="Z13" s="20"/>
      <c r="AA13" s="20"/>
      <c r="AB13" s="145"/>
      <c r="AC13" s="255"/>
      <c r="AD13" s="256"/>
      <c r="AE13" s="256"/>
      <c r="AF13" s="256"/>
      <c r="AG13" s="256"/>
      <c r="AH13" s="256"/>
      <c r="AI13" s="256"/>
      <c r="AJ13" s="256"/>
      <c r="AK13" s="256"/>
      <c r="AL13" s="255"/>
      <c r="AM13" s="256"/>
      <c r="AN13" s="256"/>
      <c r="AO13" s="262"/>
      <c r="AP13" s="255"/>
      <c r="AQ13" s="291"/>
      <c r="AR13" s="256"/>
      <c r="AS13" s="262"/>
      <c r="AT13" s="263"/>
      <c r="AU13" s="255"/>
      <c r="AV13" s="256"/>
      <c r="AW13" s="255"/>
      <c r="AX13" s="256"/>
      <c r="AY13" s="264"/>
      <c r="AZ13" s="425"/>
    </row>
    <row r="14" spans="1:52" ht="15.75" customHeight="1">
      <c r="A14" s="176"/>
      <c r="B14" s="310" t="s">
        <v>951</v>
      </c>
      <c r="C14" s="310"/>
      <c r="D14" s="311"/>
      <c r="E14" s="311"/>
      <c r="F14" s="418"/>
      <c r="G14" s="311"/>
      <c r="H14" s="312"/>
      <c r="I14" s="312"/>
      <c r="L14" s="72"/>
      <c r="M14" s="72"/>
      <c r="N14" s="221"/>
      <c r="O14" s="221"/>
      <c r="S14" s="760" t="s">
        <v>530</v>
      </c>
      <c r="T14" s="761"/>
      <c r="U14" s="761"/>
      <c r="V14" s="761"/>
      <c r="W14" s="761"/>
      <c r="X14" s="761"/>
      <c r="Y14" s="761"/>
      <c r="Z14" s="761"/>
      <c r="AA14" s="762"/>
      <c r="AJ14" s="292"/>
      <c r="AK14" s="292"/>
      <c r="AL14" s="766" t="s">
        <v>1728</v>
      </c>
      <c r="AM14" s="766"/>
      <c r="AN14" s="766"/>
      <c r="AO14" s="766"/>
      <c r="AP14" s="766" t="s">
        <v>1729</v>
      </c>
      <c r="AQ14" s="766"/>
      <c r="AR14" s="766"/>
      <c r="AS14" s="766"/>
    </row>
    <row r="15" spans="1:52" s="72" customFormat="1" ht="15.75" customHeight="1">
      <c r="A15" s="176"/>
      <c r="B15" s="313"/>
      <c r="C15" s="313"/>
      <c r="D15" s="282"/>
      <c r="E15" s="282"/>
      <c r="F15" s="272"/>
      <c r="G15" s="282"/>
      <c r="H15" s="314"/>
      <c r="I15" s="314"/>
      <c r="J15" s="5"/>
      <c r="N15" s="221"/>
      <c r="O15" s="221"/>
      <c r="P15" s="225"/>
      <c r="Q15" s="228"/>
      <c r="S15" s="763"/>
      <c r="T15" s="764"/>
      <c r="U15" s="764"/>
      <c r="V15" s="764"/>
      <c r="W15" s="764"/>
      <c r="X15" s="764"/>
      <c r="Y15" s="764"/>
      <c r="Z15" s="764"/>
      <c r="AA15" s="765"/>
      <c r="AB15" s="145"/>
      <c r="AC15" s="767" t="s">
        <v>954</v>
      </c>
      <c r="AD15" s="768"/>
      <c r="AE15" s="768"/>
      <c r="AF15" s="768"/>
      <c r="AG15" s="768"/>
      <c r="AH15" s="768"/>
      <c r="AI15" s="768"/>
      <c r="AJ15" s="335" t="e">
        <f t="shared" ref="AJ15:AY15" si="0">SUM(AJ19:AJ673)</f>
        <v>#REF!</v>
      </c>
      <c r="AK15" s="335">
        <f t="shared" si="0"/>
        <v>0</v>
      </c>
      <c r="AL15" s="336" t="e">
        <f t="shared" si="0"/>
        <v>#REF!</v>
      </c>
      <c r="AM15" s="336" t="e">
        <f t="shared" si="0"/>
        <v>#REF!</v>
      </c>
      <c r="AN15" s="336" t="e">
        <f t="shared" si="0"/>
        <v>#REF!</v>
      </c>
      <c r="AO15" s="336" t="e">
        <f t="shared" si="0"/>
        <v>#REF!</v>
      </c>
      <c r="AP15" s="336">
        <f t="shared" si="0"/>
        <v>0</v>
      </c>
      <c r="AQ15" s="336">
        <f t="shared" si="0"/>
        <v>0</v>
      </c>
      <c r="AR15" s="336">
        <f t="shared" si="0"/>
        <v>0</v>
      </c>
      <c r="AS15" s="336">
        <f t="shared" si="0"/>
        <v>0</v>
      </c>
      <c r="AT15" s="336" t="e">
        <f t="shared" si="0"/>
        <v>#REF!</v>
      </c>
      <c r="AU15" s="336">
        <f t="shared" si="0"/>
        <v>0</v>
      </c>
      <c r="AV15" s="336">
        <f t="shared" si="0"/>
        <v>0</v>
      </c>
      <c r="AW15" s="336" t="e">
        <f t="shared" si="0"/>
        <v>#REF!</v>
      </c>
      <c r="AX15" s="336">
        <f t="shared" si="0"/>
        <v>0</v>
      </c>
      <c r="AY15" s="420" t="e">
        <f t="shared" si="0"/>
        <v>#REF!</v>
      </c>
      <c r="AZ15" s="425"/>
    </row>
    <row r="16" spans="1:52" ht="10.9" customHeight="1">
      <c r="A16" s="176"/>
      <c r="B16" s="177"/>
      <c r="C16" s="772" t="s">
        <v>994</v>
      </c>
      <c r="D16" s="772"/>
      <c r="E16" s="196"/>
      <c r="F16" s="196"/>
      <c r="G16" s="178"/>
      <c r="H16" s="189"/>
      <c r="I16" s="178"/>
      <c r="L16" s="177"/>
      <c r="M16" s="170"/>
      <c r="N16" s="222"/>
      <c r="O16" s="222"/>
      <c r="P16" s="227"/>
      <c r="Q16" s="229"/>
      <c r="S16" s="35">
        <v>1</v>
      </c>
      <c r="T16" s="35" t="s">
        <v>1226</v>
      </c>
      <c r="U16" s="35" t="s">
        <v>1744</v>
      </c>
      <c r="V16" s="35" t="s">
        <v>1745</v>
      </c>
      <c r="W16" s="35" t="s">
        <v>1746</v>
      </c>
      <c r="X16" s="35" t="s">
        <v>1747</v>
      </c>
      <c r="Y16" s="35" t="s">
        <v>1748</v>
      </c>
      <c r="Z16" s="35" t="s">
        <v>1749</v>
      </c>
      <c r="AA16" s="36">
        <v>9</v>
      </c>
      <c r="AB16" s="754"/>
      <c r="AC16" s="751" t="s">
        <v>955</v>
      </c>
      <c r="AD16" s="751" t="s">
        <v>266</v>
      </c>
      <c r="AE16" s="751" t="s">
        <v>956</v>
      </c>
      <c r="AF16" s="751" t="s">
        <v>945</v>
      </c>
      <c r="AG16" s="751" t="s">
        <v>960</v>
      </c>
      <c r="AH16" s="751" t="s">
        <v>995</v>
      </c>
      <c r="AI16" s="751" t="s">
        <v>996</v>
      </c>
      <c r="AJ16" s="751" t="s">
        <v>1730</v>
      </c>
      <c r="AK16" s="751" t="s">
        <v>1731</v>
      </c>
      <c r="AL16" s="751" t="s">
        <v>1732</v>
      </c>
      <c r="AM16" s="751" t="s">
        <v>1733</v>
      </c>
      <c r="AN16" s="751" t="s">
        <v>1734</v>
      </c>
      <c r="AO16" s="751" t="s">
        <v>1286</v>
      </c>
      <c r="AP16" s="751" t="s">
        <v>1732</v>
      </c>
      <c r="AQ16" s="751" t="s">
        <v>1733</v>
      </c>
      <c r="AR16" s="751" t="s">
        <v>1734</v>
      </c>
      <c r="AS16" s="751" t="s">
        <v>1286</v>
      </c>
      <c r="AT16" s="751" t="s">
        <v>974</v>
      </c>
      <c r="AU16" s="751" t="s">
        <v>952</v>
      </c>
      <c r="AV16" s="751" t="s">
        <v>1214</v>
      </c>
      <c r="AW16" s="751" t="s">
        <v>1735</v>
      </c>
      <c r="AX16" s="751" t="s">
        <v>1736</v>
      </c>
      <c r="AY16" s="771" t="s">
        <v>974</v>
      </c>
    </row>
    <row r="17" spans="1:52" s="45" customFormat="1" ht="66.75" customHeight="1">
      <c r="A17" s="756" t="s">
        <v>1025</v>
      </c>
      <c r="B17" s="756" t="s">
        <v>945</v>
      </c>
      <c r="C17" s="756" t="s">
        <v>992</v>
      </c>
      <c r="D17" s="756" t="s">
        <v>993</v>
      </c>
      <c r="E17" s="756" t="s">
        <v>946</v>
      </c>
      <c r="F17" s="756" t="s">
        <v>1200</v>
      </c>
      <c r="G17" s="756" t="s">
        <v>1026</v>
      </c>
      <c r="H17" s="756" t="s">
        <v>1027</v>
      </c>
      <c r="I17" s="756" t="s">
        <v>1002</v>
      </c>
      <c r="J17" s="756" t="s">
        <v>1030</v>
      </c>
      <c r="K17" s="756" t="s">
        <v>1233</v>
      </c>
      <c r="L17" s="756" t="s">
        <v>1029</v>
      </c>
      <c r="M17" s="756" t="s">
        <v>1261</v>
      </c>
      <c r="N17" s="755" t="s">
        <v>1262</v>
      </c>
      <c r="O17" s="755" t="s">
        <v>1263</v>
      </c>
      <c r="P17" s="755" t="s">
        <v>1264</v>
      </c>
      <c r="Q17" s="755" t="s">
        <v>1265</v>
      </c>
      <c r="R17" s="756"/>
      <c r="S17" s="752" t="s">
        <v>531</v>
      </c>
      <c r="T17" s="752" t="s">
        <v>1202</v>
      </c>
      <c r="U17" s="752" t="s">
        <v>1227</v>
      </c>
      <c r="V17" s="752" t="s">
        <v>532</v>
      </c>
      <c r="W17" s="752" t="s">
        <v>533</v>
      </c>
      <c r="X17" s="752" t="s">
        <v>534</v>
      </c>
      <c r="Y17" s="752" t="s">
        <v>535</v>
      </c>
      <c r="Z17" s="752" t="s">
        <v>1001</v>
      </c>
      <c r="AA17" s="753" t="s">
        <v>536</v>
      </c>
      <c r="AB17" s="754"/>
      <c r="AC17" s="751"/>
      <c r="AD17" s="751"/>
      <c r="AE17" s="751"/>
      <c r="AF17" s="751"/>
      <c r="AG17" s="751"/>
      <c r="AH17" s="751"/>
      <c r="AI17" s="751"/>
      <c r="AJ17" s="751"/>
      <c r="AK17" s="751"/>
      <c r="AL17" s="751"/>
      <c r="AM17" s="751"/>
      <c r="AN17" s="751"/>
      <c r="AO17" s="751"/>
      <c r="AP17" s="751"/>
      <c r="AQ17" s="751"/>
      <c r="AR17" s="751"/>
      <c r="AS17" s="751"/>
      <c r="AT17" s="751"/>
      <c r="AU17" s="751"/>
      <c r="AV17" s="751"/>
      <c r="AW17" s="751"/>
      <c r="AX17" s="751"/>
      <c r="AY17" s="771"/>
      <c r="AZ17" s="426"/>
    </row>
    <row r="18" spans="1:52" ht="12.75" customHeight="1">
      <c r="A18" s="756"/>
      <c r="B18" s="756"/>
      <c r="C18" s="756"/>
      <c r="D18" s="756"/>
      <c r="E18" s="756"/>
      <c r="F18" s="756"/>
      <c r="G18" s="756"/>
      <c r="H18" s="756"/>
      <c r="I18" s="756"/>
      <c r="J18" s="756"/>
      <c r="K18" s="756"/>
      <c r="L18" s="756"/>
      <c r="M18" s="756"/>
      <c r="N18" s="755"/>
      <c r="O18" s="755"/>
      <c r="P18" s="755"/>
      <c r="Q18" s="755"/>
      <c r="R18" s="756"/>
      <c r="S18" s="752"/>
      <c r="T18" s="752"/>
      <c r="U18" s="752"/>
      <c r="V18" s="752"/>
      <c r="W18" s="752"/>
      <c r="X18" s="752"/>
      <c r="Y18" s="752"/>
      <c r="Z18" s="752"/>
      <c r="AA18" s="753"/>
      <c r="AB18" s="754"/>
      <c r="AC18" s="751"/>
      <c r="AD18" s="751"/>
      <c r="AE18" s="751"/>
      <c r="AF18" s="751"/>
      <c r="AG18" s="751"/>
      <c r="AH18" s="751"/>
      <c r="AI18" s="751"/>
      <c r="AJ18" s="751"/>
      <c r="AK18" s="751"/>
      <c r="AL18" s="751"/>
      <c r="AM18" s="751"/>
      <c r="AN18" s="751"/>
      <c r="AO18" s="751"/>
      <c r="AP18" s="751"/>
      <c r="AQ18" s="751"/>
      <c r="AR18" s="751"/>
      <c r="AS18" s="751"/>
      <c r="AT18" s="751"/>
      <c r="AU18" s="751"/>
      <c r="AV18" s="751"/>
      <c r="AW18" s="751"/>
      <c r="AX18" s="751"/>
      <c r="AY18" s="771"/>
    </row>
    <row r="19" spans="1:52" s="324" customFormat="1">
      <c r="A19" s="319" t="s">
        <v>1266</v>
      </c>
      <c r="B19" s="320"/>
      <c r="C19" s="321"/>
      <c r="D19" s="321"/>
      <c r="E19" s="322"/>
      <c r="F19" s="322"/>
      <c r="G19" s="319"/>
      <c r="H19" s="323"/>
      <c r="I19" s="323"/>
      <c r="J19" s="6"/>
      <c r="L19" s="323"/>
      <c r="M19" s="323"/>
      <c r="N19" s="325"/>
      <c r="O19" s="325"/>
      <c r="P19" s="326"/>
      <c r="Q19" s="327"/>
      <c r="S19" s="516"/>
      <c r="T19" s="516"/>
      <c r="U19" s="6"/>
      <c r="V19" s="537"/>
      <c r="W19" s="537"/>
      <c r="X19" s="537"/>
      <c r="Y19" s="537"/>
      <c r="Z19" s="537"/>
      <c r="AA19" s="529"/>
      <c r="AB19" s="328"/>
      <c r="AC19" s="329" t="str">
        <f>IF(G19="","",G19)</f>
        <v/>
      </c>
      <c r="AD19" s="330" t="str">
        <f>IF(AE19="","",IF(LEFT(AC19,1)="S","MBA",IF(MID(AC19,LEN(AE19)+1,FIND("-",AC19)-LEN(AE19)-1)="A","App A",MID(AC19,LEN(AE19)+1,FIND("-",AC19)-LEN(AE19)-1))))</f>
        <v/>
      </c>
      <c r="AE19" s="330" t="str">
        <f>IF(OR(LEFT(AC19,2)="Pro",AC19=""),"",LEFT(AC19,FIND("-",AC19)-2))</f>
        <v/>
      </c>
      <c r="AF19" s="331" t="str">
        <f>IF(OR(AE19="",J19=""),"",IF(OR(J19="a",J19="b",J19="s",J19="not suitable"),J19,""))</f>
        <v/>
      </c>
      <c r="AG19" s="331" t="str">
        <f>IF(M19="","",M19)</f>
        <v/>
      </c>
      <c r="AH19" s="331" t="str">
        <f>IF(K19="","",K19)</f>
        <v/>
      </c>
      <c r="AI19" s="331" t="str">
        <f>IF(L19="","",L19)</f>
        <v/>
      </c>
      <c r="AJ19" s="331" t="e">
        <f>IF(#REF!="","",1)</f>
        <v>#REF!</v>
      </c>
      <c r="AK19" s="331" t="str">
        <f>IF(R19="","",R19)</f>
        <v/>
      </c>
      <c r="AL19" s="332" t="str">
        <f>IF(OR($Z19="",$Z19="not suitable"),"",IF($AB19=AL$16,1,""))</f>
        <v/>
      </c>
      <c r="AM19" s="331" t="str">
        <f>IF(OR($Z19="",$Z19="not suitable"),"",IF($AB19=AM$16,1,""))</f>
        <v/>
      </c>
      <c r="AN19" s="331" t="str">
        <f>IF(OR($Z19="",$Z19="not suitable"),"",IF($AB19=AN$16,1,""))</f>
        <v/>
      </c>
      <c r="AO19" s="331" t="str">
        <f>IF(OR($Z19="",$Z19="not suitable"),"",IF($AB19=AO$16,1,""))</f>
        <v/>
      </c>
      <c r="AP19" s="332" t="str">
        <f>IF(AI19=$AJ$16,1,"")</f>
        <v/>
      </c>
      <c r="AQ19" s="331" t="str">
        <f>IF(AI19=$AK$16,1,"")</f>
        <v/>
      </c>
      <c r="AR19" s="331" t="str">
        <f>IF(AI19=$AL$16,1,"")</f>
        <v/>
      </c>
      <c r="AS19" s="331" t="str">
        <f>IF(AI19=$AM$16,1,"")</f>
        <v/>
      </c>
      <c r="AT19" s="332" t="str">
        <f>IF(AF19="not suitable",1,"")</f>
        <v/>
      </c>
      <c r="AU19" s="332" t="str">
        <f>IF(AG19="Convert to Dataset",1,"")</f>
        <v/>
      </c>
      <c r="AV19" s="333" t="str">
        <f>IF(AG19="New Dataset",1,"")</f>
        <v/>
      </c>
      <c r="AW19" s="334" t="str">
        <f>IF(SUM(AL19:AO19)&gt;1,"ERROR","")</f>
        <v/>
      </c>
      <c r="AX19" s="334" t="str">
        <f>IF(SUM(AP19:AS19)&gt;1,"ERROR","")</f>
        <v/>
      </c>
      <c r="AY19" s="421" t="str">
        <f>IF(OR(AF19="a",AF19="b",AF19="s",AF19=""),"",IF(AND(AF19="not suitable",AT19=1),"","ERROR"))</f>
        <v/>
      </c>
      <c r="AZ19" s="427"/>
    </row>
    <row r="20" spans="1:52" ht="12.75" hidden="1" customHeight="1">
      <c r="A20" s="230" t="s">
        <v>1269</v>
      </c>
      <c r="C20" s="175"/>
      <c r="D20" s="175"/>
      <c r="E20" s="74"/>
      <c r="F20" s="74"/>
      <c r="G20" s="142"/>
      <c r="H20" s="163"/>
      <c r="I20" s="163"/>
      <c r="L20" s="163"/>
      <c r="M20" s="163"/>
      <c r="N20" s="223"/>
      <c r="O20" s="223"/>
      <c r="P20" s="227"/>
      <c r="Q20" s="229"/>
      <c r="S20" s="515"/>
      <c r="T20" s="515"/>
      <c r="U20" s="5"/>
      <c r="V20" s="538"/>
      <c r="W20" s="538"/>
      <c r="X20" s="538"/>
      <c r="Y20" s="538"/>
      <c r="Z20" s="538"/>
      <c r="AA20" s="60"/>
      <c r="AC20" s="293" t="str">
        <f t="shared" ref="AC20:AC45" si="1">IF(A20="","",A20)</f>
        <v>PROBLEMS/DISCUSSION QUESTIONS</v>
      </c>
      <c r="AD20" s="282"/>
      <c r="AE20" s="282"/>
      <c r="AF20" s="272"/>
      <c r="AK20" s="256"/>
      <c r="AL20" s="271"/>
      <c r="AM20" s="272"/>
      <c r="AN20" s="272"/>
      <c r="AO20" s="272"/>
      <c r="AP20" s="271"/>
      <c r="AQ20" s="272"/>
      <c r="AR20" s="272"/>
      <c r="AS20" s="272"/>
      <c r="AT20" s="271"/>
      <c r="AU20" s="271"/>
      <c r="AV20" s="279"/>
      <c r="AW20" s="284"/>
      <c r="AX20" s="284"/>
      <c r="AY20" s="281"/>
    </row>
    <row r="21" spans="1:52" ht="12.75" hidden="1" customHeight="1">
      <c r="A21" s="72" t="s">
        <v>1267</v>
      </c>
      <c r="B21" s="144" t="s">
        <v>1808</v>
      </c>
      <c r="E21" s="197"/>
      <c r="F21" s="197"/>
      <c r="G21" s="143"/>
      <c r="H21" s="168"/>
      <c r="I21" s="168"/>
      <c r="L21" s="168"/>
      <c r="M21" s="168"/>
      <c r="N21" s="224"/>
      <c r="O21" s="224"/>
      <c r="P21" s="227"/>
      <c r="Q21" s="229"/>
      <c r="S21" s="517" t="s">
        <v>1219</v>
      </c>
      <c r="T21" s="515"/>
      <c r="U21" s="5"/>
      <c r="V21" s="538"/>
      <c r="W21" s="538"/>
      <c r="X21" s="538"/>
      <c r="Y21" s="538"/>
      <c r="Z21" s="538"/>
      <c r="AA21" s="60"/>
      <c r="AC21" s="293" t="str">
        <f t="shared" si="1"/>
        <v>P1-1</v>
      </c>
      <c r="AD21" s="282" t="str">
        <f>IF(AE21="","",IF(LEFT(AC21,1)="S","MBA",IF(MID(AC21,LEN(AE21)+1,FIND("-",AC21)-LEN(AE21)-1)="A","App A",MID(AC21,LEN(AE21)+1,FIND("-",AC21)-LEN(AE21)-1))))</f>
        <v>1</v>
      </c>
      <c r="AE21" s="282" t="str">
        <f>IF(OR(LEFT(AC21,2)="Exe",LEFT(AC21,2)="Pro",LEFT(AC21,2)="Cas",LEFT(AC21,2)="Cas",LEFT(AC21,2)="Tax",LEFT(AC21,2)="Com",AC21=""),"",LEFT(AC21,FIND("-",AC21)-2))</f>
        <v>P</v>
      </c>
      <c r="AF21" s="272" t="str">
        <f t="shared" ref="AF21:AF37" si="2">IF(OR(AE21="",B21=""),"",IF(OR(B21="a",B21="b",B21="s",B21="not suitable"),B21,""))</f>
        <v>not suitable</v>
      </c>
      <c r="AG21" s="256" t="str">
        <f t="shared" ref="AG21:AG37" si="3">IF(E21="","",E21)</f>
        <v/>
      </c>
      <c r="AH21" s="256" t="str">
        <f t="shared" ref="AH21:AH37" si="4">IF(C21="","",C21)</f>
        <v/>
      </c>
      <c r="AI21" s="256" t="str">
        <f t="shared" ref="AI21:AI37" si="5">IF(D21="","",D21)</f>
        <v/>
      </c>
      <c r="AJ21" s="256" t="str">
        <f t="shared" ref="AJ21:AJ37" si="6">IF(J21="","",1)</f>
        <v/>
      </c>
      <c r="AK21" s="256" t="str">
        <f t="shared" ref="AK21:AK37" si="7">IF(I21="","",I21)</f>
        <v/>
      </c>
      <c r="AL21" s="271" t="str">
        <f>IF(OR($AF21="",$AF21="not suitable"),"",IF($AH21=AL$16,1,""))</f>
        <v/>
      </c>
      <c r="AM21" s="272" t="str">
        <f>IF(OR($AF21="",$AF21="not suitable"),"",IF($AH21=AM$16,1,""))</f>
        <v/>
      </c>
      <c r="AN21" s="272" t="str">
        <f>IF(OR($AF21="",$AF21="not suitable"),"",IF($AH21=AN$16,1,""))</f>
        <v/>
      </c>
      <c r="AO21" s="272" t="str">
        <f>IF(OR($AF21="",$AF21="not suitable"),"",IF($AH21=AO$16,1,""))</f>
        <v/>
      </c>
      <c r="AP21" s="271" t="str">
        <f>IF(AI21=$AP$16,1,"")</f>
        <v/>
      </c>
      <c r="AQ21" s="272" t="str">
        <f>IF(AI21=$AQ$16,1,"")</f>
        <v/>
      </c>
      <c r="AR21" s="272" t="str">
        <f>IF(AI21=$AR$16,1,"")</f>
        <v/>
      </c>
      <c r="AS21" s="272" t="str">
        <f>IF(AI21=$AS$16,1,"")</f>
        <v/>
      </c>
      <c r="AT21" s="271">
        <f>IF(AF21="not suitable",1,"")</f>
        <v>1</v>
      </c>
      <c r="AU21" s="271" t="str">
        <f>IF(AG21="Convert to Dataset",1,"")</f>
        <v/>
      </c>
      <c r="AV21" s="279" t="str">
        <f>IF(AG21="New Dataset",1,"")</f>
        <v/>
      </c>
      <c r="AW21" s="284" t="str">
        <f>IF(SUM(AL21:AO21)&gt;1,"ERROR","")</f>
        <v/>
      </c>
      <c r="AX21" s="284" t="str">
        <f>IF(SUM(AP21:AS21)&gt;1,"ERROR","")</f>
        <v/>
      </c>
      <c r="AY21" s="281" t="str">
        <f>IF(OR(AF21="a",AF21="b",AF21="s",AF21=""),"",IF(AND(AF21="not suitable",AT21=1),"","ERROR"))</f>
        <v/>
      </c>
    </row>
    <row r="22" spans="1:52" ht="12.75" hidden="1" customHeight="1">
      <c r="A22" s="72" t="s">
        <v>1268</v>
      </c>
      <c r="B22" s="144" t="s">
        <v>1808</v>
      </c>
      <c r="P22" s="227"/>
      <c r="Q22" s="229"/>
      <c r="S22" s="518" t="s">
        <v>1163</v>
      </c>
      <c r="T22" s="523"/>
      <c r="U22" s="534"/>
      <c r="V22" s="534"/>
      <c r="W22" s="60"/>
      <c r="X22" s="60"/>
      <c r="Y22" s="60"/>
      <c r="Z22" s="60"/>
      <c r="AA22" s="534"/>
      <c r="AC22" s="293" t="str">
        <f t="shared" si="1"/>
        <v>P1-2</v>
      </c>
      <c r="AD22" s="282" t="str">
        <f t="shared" ref="AD22:AD74" si="8">IF(AE22="","",IF(LEFT(AC22,1)="S","MBA",IF(MID(AC22,LEN(AE22)+1,FIND("-",AC22)-LEN(AE22)-1)="A","App A",MID(AC22,LEN(AE22)+1,FIND("-",AC22)-LEN(AE22)-1))))</f>
        <v>1</v>
      </c>
      <c r="AE22" s="282" t="str">
        <f t="shared" ref="AE22:AE74" si="9">IF(OR(LEFT(AC22,2)="Exe",LEFT(AC22,2)="Pro",LEFT(AC22,2)="Cas",LEFT(AC22,2)="Cas",LEFT(AC22,2)="Tax",LEFT(AC22,2)="Com",AC22=""),"",LEFT(AC22,FIND("-",AC22)-2))</f>
        <v>P</v>
      </c>
      <c r="AF22" s="272" t="str">
        <f t="shared" si="2"/>
        <v>not suitable</v>
      </c>
      <c r="AG22" s="256" t="str">
        <f t="shared" si="3"/>
        <v/>
      </c>
      <c r="AH22" s="256" t="str">
        <f t="shared" si="4"/>
        <v/>
      </c>
      <c r="AI22" s="256" t="str">
        <f t="shared" si="5"/>
        <v/>
      </c>
      <c r="AJ22" s="256" t="str">
        <f t="shared" si="6"/>
        <v/>
      </c>
      <c r="AK22" s="256" t="str">
        <f t="shared" si="7"/>
        <v/>
      </c>
      <c r="AL22" s="271" t="str">
        <f t="shared" ref="AL22:AO74" si="10">IF(OR($AF22="",$AF22="not suitable"),"",IF($AH22=AL$16,1,""))</f>
        <v/>
      </c>
      <c r="AM22" s="272" t="str">
        <f t="shared" si="10"/>
        <v/>
      </c>
      <c r="AN22" s="272" t="str">
        <f t="shared" si="10"/>
        <v/>
      </c>
      <c r="AO22" s="272" t="str">
        <f t="shared" si="10"/>
        <v/>
      </c>
      <c r="AP22" s="271" t="str">
        <f t="shared" ref="AP22:AP74" si="11">IF(AI22=$AP$16,1,"")</f>
        <v/>
      </c>
      <c r="AQ22" s="272" t="str">
        <f t="shared" ref="AQ22:AQ74" si="12">IF(AI22=$AQ$16,1,"")</f>
        <v/>
      </c>
      <c r="AR22" s="272" t="str">
        <f t="shared" ref="AR22:AR74" si="13">IF(AI22=$AR$16,1,"")</f>
        <v/>
      </c>
      <c r="AS22" s="272" t="str">
        <f t="shared" ref="AS22:AS74" si="14">IF(AI22=$AS$16,1,"")</f>
        <v/>
      </c>
      <c r="AT22" s="271">
        <f t="shared" ref="AT22:AT74" si="15">IF(AF22="not suitable",1,"")</f>
        <v>1</v>
      </c>
      <c r="AU22" s="271" t="str">
        <f t="shared" ref="AU22:AU74" si="16">IF(AG22="Convert to Dataset",1,"")</f>
        <v/>
      </c>
      <c r="AV22" s="279" t="str">
        <f t="shared" ref="AV22:AV74" si="17">IF(AG22="New Dataset",1,"")</f>
        <v/>
      </c>
      <c r="AW22" s="284" t="str">
        <f t="shared" ref="AW22:AW74" si="18">IF(SUM(AL22:AO22)&gt;1,"ERROR","")</f>
        <v/>
      </c>
      <c r="AX22" s="284" t="str">
        <f t="shared" ref="AX22:AX74" si="19">IF(SUM(AP22:AS22)&gt;1,"ERROR","")</f>
        <v/>
      </c>
      <c r="AY22" s="281" t="str">
        <f t="shared" ref="AY22:AY74" si="20">IF(OR(AF22="a",AF22="b",AF22="s",AF22=""),"",IF(AND(AF22="not suitable",AT22=1),"","ERROR"))</f>
        <v/>
      </c>
    </row>
    <row r="23" spans="1:52" ht="12.75" hidden="1" customHeight="1">
      <c r="A23" s="72" t="s">
        <v>1270</v>
      </c>
      <c r="B23" s="144" t="s">
        <v>1808</v>
      </c>
      <c r="P23" s="227"/>
      <c r="Q23" s="229"/>
      <c r="R23" s="170"/>
      <c r="S23" s="518" t="s">
        <v>1163</v>
      </c>
      <c r="T23" s="523"/>
      <c r="U23" s="534"/>
      <c r="V23" s="534"/>
      <c r="W23" s="60"/>
      <c r="X23" s="60"/>
      <c r="Y23" s="60"/>
      <c r="Z23" s="60"/>
      <c r="AA23" s="534"/>
      <c r="AC23" s="293" t="str">
        <f t="shared" si="1"/>
        <v>P1-3</v>
      </c>
      <c r="AD23" s="282" t="str">
        <f t="shared" si="8"/>
        <v>1</v>
      </c>
      <c r="AE23" s="282" t="str">
        <f t="shared" si="9"/>
        <v>P</v>
      </c>
      <c r="AF23" s="272" t="str">
        <f t="shared" si="2"/>
        <v>not suitable</v>
      </c>
      <c r="AG23" s="256" t="str">
        <f t="shared" si="3"/>
        <v/>
      </c>
      <c r="AH23" s="256" t="str">
        <f t="shared" si="4"/>
        <v/>
      </c>
      <c r="AI23" s="256" t="str">
        <f t="shared" si="5"/>
        <v/>
      </c>
      <c r="AJ23" s="256" t="str">
        <f t="shared" si="6"/>
        <v/>
      </c>
      <c r="AK23" s="256" t="str">
        <f t="shared" si="7"/>
        <v/>
      </c>
      <c r="AL23" s="271" t="str">
        <f t="shared" si="10"/>
        <v/>
      </c>
      <c r="AM23" s="272" t="str">
        <f t="shared" si="10"/>
        <v/>
      </c>
      <c r="AN23" s="272" t="str">
        <f t="shared" si="10"/>
        <v/>
      </c>
      <c r="AO23" s="272" t="str">
        <f t="shared" si="10"/>
        <v/>
      </c>
      <c r="AP23" s="271" t="str">
        <f t="shared" si="11"/>
        <v/>
      </c>
      <c r="AQ23" s="272" t="str">
        <f t="shared" si="12"/>
        <v/>
      </c>
      <c r="AR23" s="272" t="str">
        <f t="shared" si="13"/>
        <v/>
      </c>
      <c r="AS23" s="272" t="str">
        <f t="shared" si="14"/>
        <v/>
      </c>
      <c r="AT23" s="271">
        <f t="shared" si="15"/>
        <v>1</v>
      </c>
      <c r="AU23" s="271" t="str">
        <f t="shared" si="16"/>
        <v/>
      </c>
      <c r="AV23" s="279" t="str">
        <f t="shared" si="17"/>
        <v/>
      </c>
      <c r="AW23" s="284" t="str">
        <f t="shared" si="18"/>
        <v/>
      </c>
      <c r="AX23" s="284" t="str">
        <f t="shared" si="19"/>
        <v/>
      </c>
      <c r="AY23" s="281" t="str">
        <f t="shared" si="20"/>
        <v/>
      </c>
    </row>
    <row r="24" spans="1:52" hidden="1">
      <c r="A24" s="72" t="s">
        <v>1271</v>
      </c>
      <c r="B24" s="144" t="s">
        <v>1808</v>
      </c>
      <c r="P24" s="227"/>
      <c r="Q24" s="229"/>
      <c r="R24" s="170"/>
      <c r="S24" s="518" t="s">
        <v>1203</v>
      </c>
      <c r="T24" s="519"/>
      <c r="U24" s="534"/>
      <c r="V24" s="534"/>
      <c r="W24" s="60"/>
      <c r="X24" s="60"/>
      <c r="Y24" s="60"/>
      <c r="Z24" s="60"/>
      <c r="AA24" s="534"/>
      <c r="AC24" s="293" t="str">
        <f t="shared" si="1"/>
        <v>P1-4</v>
      </c>
      <c r="AD24" s="282" t="str">
        <f t="shared" si="8"/>
        <v>1</v>
      </c>
      <c r="AE24" s="282" t="str">
        <f t="shared" si="9"/>
        <v>P</v>
      </c>
      <c r="AF24" s="272" t="str">
        <f t="shared" si="2"/>
        <v>not suitable</v>
      </c>
      <c r="AG24" s="256" t="str">
        <f t="shared" si="3"/>
        <v/>
      </c>
      <c r="AH24" s="256" t="str">
        <f t="shared" si="4"/>
        <v/>
      </c>
      <c r="AI24" s="256" t="str">
        <f t="shared" si="5"/>
        <v/>
      </c>
      <c r="AJ24" s="256" t="str">
        <f t="shared" si="6"/>
        <v/>
      </c>
      <c r="AK24" s="256" t="str">
        <f t="shared" si="7"/>
        <v/>
      </c>
      <c r="AL24" s="271" t="str">
        <f t="shared" si="10"/>
        <v/>
      </c>
      <c r="AM24" s="272" t="str">
        <f t="shared" si="10"/>
        <v/>
      </c>
      <c r="AN24" s="272" t="str">
        <f t="shared" si="10"/>
        <v/>
      </c>
      <c r="AO24" s="272" t="str">
        <f t="shared" si="10"/>
        <v/>
      </c>
      <c r="AP24" s="271" t="str">
        <f t="shared" si="11"/>
        <v/>
      </c>
      <c r="AQ24" s="272" t="str">
        <f t="shared" si="12"/>
        <v/>
      </c>
      <c r="AR24" s="272" t="str">
        <f t="shared" si="13"/>
        <v/>
      </c>
      <c r="AS24" s="272" t="str">
        <f t="shared" si="14"/>
        <v/>
      </c>
      <c r="AT24" s="271">
        <f t="shared" si="15"/>
        <v>1</v>
      </c>
      <c r="AU24" s="271" t="str">
        <f t="shared" si="16"/>
        <v/>
      </c>
      <c r="AV24" s="279" t="str">
        <f t="shared" si="17"/>
        <v/>
      </c>
      <c r="AW24" s="284" t="str">
        <f t="shared" si="18"/>
        <v/>
      </c>
      <c r="AX24" s="284" t="str">
        <f t="shared" si="19"/>
        <v/>
      </c>
      <c r="AY24" s="281" t="str">
        <f t="shared" si="20"/>
        <v/>
      </c>
    </row>
    <row r="25" spans="1:52" hidden="1">
      <c r="A25" s="72" t="s">
        <v>1272</v>
      </c>
      <c r="B25" s="144" t="s">
        <v>1808</v>
      </c>
      <c r="H25" s="169"/>
      <c r="I25" s="169"/>
      <c r="P25" s="227"/>
      <c r="Q25" s="229"/>
      <c r="R25" s="170"/>
      <c r="S25" s="518" t="s">
        <v>1719</v>
      </c>
      <c r="T25" s="519"/>
      <c r="U25" s="534"/>
      <c r="V25" s="534"/>
      <c r="W25" s="60"/>
      <c r="X25" s="60"/>
      <c r="Y25" s="60"/>
      <c r="Z25" s="60"/>
      <c r="AA25" s="534"/>
      <c r="AC25" s="293" t="str">
        <f t="shared" si="1"/>
        <v>P1-5</v>
      </c>
      <c r="AD25" s="282" t="str">
        <f t="shared" si="8"/>
        <v>1</v>
      </c>
      <c r="AE25" s="282" t="str">
        <f t="shared" si="9"/>
        <v>P</v>
      </c>
      <c r="AF25" s="272" t="str">
        <f t="shared" si="2"/>
        <v>not suitable</v>
      </c>
      <c r="AG25" s="256" t="str">
        <f t="shared" si="3"/>
        <v/>
      </c>
      <c r="AH25" s="256" t="str">
        <f t="shared" si="4"/>
        <v/>
      </c>
      <c r="AI25" s="256" t="str">
        <f t="shared" si="5"/>
        <v/>
      </c>
      <c r="AJ25" s="256" t="str">
        <f t="shared" si="6"/>
        <v/>
      </c>
      <c r="AK25" s="256" t="str">
        <f t="shared" si="7"/>
        <v/>
      </c>
      <c r="AL25" s="271" t="str">
        <f t="shared" si="10"/>
        <v/>
      </c>
      <c r="AM25" s="272" t="str">
        <f t="shared" si="10"/>
        <v/>
      </c>
      <c r="AN25" s="272" t="str">
        <f t="shared" si="10"/>
        <v/>
      </c>
      <c r="AO25" s="272" t="str">
        <f t="shared" si="10"/>
        <v/>
      </c>
      <c r="AP25" s="271" t="str">
        <f t="shared" si="11"/>
        <v/>
      </c>
      <c r="AQ25" s="272" t="str">
        <f t="shared" si="12"/>
        <v/>
      </c>
      <c r="AR25" s="272" t="str">
        <f t="shared" si="13"/>
        <v/>
      </c>
      <c r="AS25" s="272" t="str">
        <f t="shared" si="14"/>
        <v/>
      </c>
      <c r="AT25" s="271">
        <f t="shared" si="15"/>
        <v>1</v>
      </c>
      <c r="AU25" s="271" t="str">
        <f t="shared" si="16"/>
        <v/>
      </c>
      <c r="AV25" s="279" t="str">
        <f t="shared" si="17"/>
        <v/>
      </c>
      <c r="AW25" s="284" t="str">
        <f t="shared" si="18"/>
        <v/>
      </c>
      <c r="AX25" s="284" t="str">
        <f t="shared" si="19"/>
        <v/>
      </c>
      <c r="AY25" s="281" t="str">
        <f t="shared" si="20"/>
        <v/>
      </c>
    </row>
    <row r="26" spans="1:52" hidden="1">
      <c r="A26" s="72" t="s">
        <v>1273</v>
      </c>
      <c r="B26" s="144" t="s">
        <v>1808</v>
      </c>
      <c r="L26" s="184"/>
      <c r="M26" s="184"/>
      <c r="P26" s="227"/>
      <c r="Q26" s="229"/>
      <c r="R26" s="170"/>
      <c r="S26" s="517" t="s">
        <v>1219</v>
      </c>
      <c r="T26" s="519"/>
      <c r="U26" s="534"/>
      <c r="V26" s="534"/>
      <c r="W26" s="60"/>
      <c r="X26" s="60"/>
      <c r="Y26" s="60"/>
      <c r="Z26" s="60"/>
      <c r="AA26" s="534"/>
      <c r="AC26" s="293" t="str">
        <f t="shared" si="1"/>
        <v>P1-6</v>
      </c>
      <c r="AD26" s="282" t="str">
        <f t="shared" si="8"/>
        <v>1</v>
      </c>
      <c r="AE26" s="282" t="str">
        <f t="shared" si="9"/>
        <v>P</v>
      </c>
      <c r="AF26" s="272" t="str">
        <f t="shared" si="2"/>
        <v>not suitable</v>
      </c>
      <c r="AG26" s="256" t="str">
        <f t="shared" si="3"/>
        <v/>
      </c>
      <c r="AH26" s="256" t="str">
        <f t="shared" si="4"/>
        <v/>
      </c>
      <c r="AI26" s="256" t="str">
        <f t="shared" si="5"/>
        <v/>
      </c>
      <c r="AJ26" s="256" t="str">
        <f t="shared" si="6"/>
        <v/>
      </c>
      <c r="AK26" s="256" t="str">
        <f t="shared" si="7"/>
        <v/>
      </c>
      <c r="AL26" s="271" t="str">
        <f t="shared" si="10"/>
        <v/>
      </c>
      <c r="AM26" s="272" t="str">
        <f t="shared" si="10"/>
        <v/>
      </c>
      <c r="AN26" s="272" t="str">
        <f t="shared" si="10"/>
        <v/>
      </c>
      <c r="AO26" s="272" t="str">
        <f t="shared" si="10"/>
        <v/>
      </c>
      <c r="AP26" s="271" t="str">
        <f t="shared" si="11"/>
        <v/>
      </c>
      <c r="AQ26" s="272" t="str">
        <f t="shared" si="12"/>
        <v/>
      </c>
      <c r="AR26" s="272" t="str">
        <f t="shared" si="13"/>
        <v/>
      </c>
      <c r="AS26" s="272" t="str">
        <f t="shared" si="14"/>
        <v/>
      </c>
      <c r="AT26" s="271">
        <f t="shared" si="15"/>
        <v>1</v>
      </c>
      <c r="AU26" s="271" t="str">
        <f t="shared" si="16"/>
        <v/>
      </c>
      <c r="AV26" s="279" t="str">
        <f t="shared" si="17"/>
        <v/>
      </c>
      <c r="AW26" s="284" t="str">
        <f t="shared" si="18"/>
        <v/>
      </c>
      <c r="AX26" s="284" t="str">
        <f t="shared" si="19"/>
        <v/>
      </c>
      <c r="AY26" s="281" t="str">
        <f t="shared" si="20"/>
        <v/>
      </c>
    </row>
    <row r="27" spans="1:52" hidden="1">
      <c r="A27" s="72" t="s">
        <v>1274</v>
      </c>
      <c r="B27" s="144" t="s">
        <v>1808</v>
      </c>
      <c r="P27" s="227"/>
      <c r="Q27" s="229"/>
      <c r="R27" s="170"/>
      <c r="S27" s="517" t="s">
        <v>1219</v>
      </c>
      <c r="T27" s="523"/>
      <c r="U27" s="534"/>
      <c r="V27" s="534"/>
      <c r="W27" s="60"/>
      <c r="X27" s="60"/>
      <c r="Y27" s="60"/>
      <c r="Z27" s="60"/>
      <c r="AA27" s="534"/>
      <c r="AC27" s="293" t="str">
        <f t="shared" si="1"/>
        <v>P1-7</v>
      </c>
      <c r="AD27" s="282" t="str">
        <f t="shared" si="8"/>
        <v>1</v>
      </c>
      <c r="AE27" s="282" t="str">
        <f t="shared" si="9"/>
        <v>P</v>
      </c>
      <c r="AF27" s="272" t="str">
        <f t="shared" si="2"/>
        <v>not suitable</v>
      </c>
      <c r="AG27" s="256" t="str">
        <f t="shared" si="3"/>
        <v/>
      </c>
      <c r="AH27" s="256" t="str">
        <f t="shared" si="4"/>
        <v/>
      </c>
      <c r="AI27" s="256" t="str">
        <f t="shared" si="5"/>
        <v/>
      </c>
      <c r="AJ27" s="256" t="str">
        <f t="shared" si="6"/>
        <v/>
      </c>
      <c r="AK27" s="256" t="str">
        <f t="shared" si="7"/>
        <v/>
      </c>
      <c r="AL27" s="271" t="str">
        <f t="shared" si="10"/>
        <v/>
      </c>
      <c r="AM27" s="272" t="str">
        <f t="shared" si="10"/>
        <v/>
      </c>
      <c r="AN27" s="272" t="str">
        <f t="shared" si="10"/>
        <v/>
      </c>
      <c r="AO27" s="272" t="str">
        <f t="shared" si="10"/>
        <v/>
      </c>
      <c r="AP27" s="271" t="str">
        <f t="shared" si="11"/>
        <v/>
      </c>
      <c r="AQ27" s="272" t="str">
        <f t="shared" si="12"/>
        <v/>
      </c>
      <c r="AR27" s="272" t="str">
        <f t="shared" si="13"/>
        <v/>
      </c>
      <c r="AS27" s="272" t="str">
        <f t="shared" si="14"/>
        <v/>
      </c>
      <c r="AT27" s="271">
        <f t="shared" si="15"/>
        <v>1</v>
      </c>
      <c r="AU27" s="271" t="str">
        <f t="shared" si="16"/>
        <v/>
      </c>
      <c r="AV27" s="279" t="str">
        <f t="shared" si="17"/>
        <v/>
      </c>
      <c r="AW27" s="284" t="str">
        <f t="shared" si="18"/>
        <v/>
      </c>
      <c r="AX27" s="284" t="str">
        <f t="shared" si="19"/>
        <v/>
      </c>
      <c r="AY27" s="281" t="str">
        <f t="shared" si="20"/>
        <v/>
      </c>
    </row>
    <row r="28" spans="1:52" hidden="1">
      <c r="A28" s="72" t="s">
        <v>1275</v>
      </c>
      <c r="B28" s="144" t="s">
        <v>1808</v>
      </c>
      <c r="G28" s="143"/>
      <c r="P28" s="227"/>
      <c r="Q28" s="229"/>
      <c r="R28" s="170"/>
      <c r="S28" s="517" t="s">
        <v>1219</v>
      </c>
      <c r="T28" s="523"/>
      <c r="U28" s="5"/>
      <c r="V28" s="60"/>
      <c r="W28" s="60"/>
      <c r="X28" s="60"/>
      <c r="Y28" s="60"/>
      <c r="Z28" s="60"/>
      <c r="AA28" s="60"/>
      <c r="AC28" s="293" t="str">
        <f t="shared" si="1"/>
        <v>P1-8</v>
      </c>
      <c r="AD28" s="282" t="str">
        <f t="shared" si="8"/>
        <v>1</v>
      </c>
      <c r="AE28" s="282" t="str">
        <f t="shared" si="9"/>
        <v>P</v>
      </c>
      <c r="AF28" s="272" t="str">
        <f t="shared" si="2"/>
        <v>not suitable</v>
      </c>
      <c r="AG28" s="256" t="str">
        <f t="shared" si="3"/>
        <v/>
      </c>
      <c r="AH28" s="256" t="str">
        <f t="shared" si="4"/>
        <v/>
      </c>
      <c r="AI28" s="256" t="str">
        <f t="shared" si="5"/>
        <v/>
      </c>
      <c r="AJ28" s="256" t="str">
        <f t="shared" si="6"/>
        <v/>
      </c>
      <c r="AK28" s="256" t="str">
        <f t="shared" si="7"/>
        <v/>
      </c>
      <c r="AL28" s="271" t="str">
        <f t="shared" si="10"/>
        <v/>
      </c>
      <c r="AM28" s="272" t="str">
        <f t="shared" si="10"/>
        <v/>
      </c>
      <c r="AN28" s="272" t="str">
        <f t="shared" si="10"/>
        <v/>
      </c>
      <c r="AO28" s="272" t="str">
        <f t="shared" si="10"/>
        <v/>
      </c>
      <c r="AP28" s="271" t="str">
        <f t="shared" si="11"/>
        <v/>
      </c>
      <c r="AQ28" s="272" t="str">
        <f t="shared" si="12"/>
        <v/>
      </c>
      <c r="AR28" s="272" t="str">
        <f t="shared" si="13"/>
        <v/>
      </c>
      <c r="AS28" s="272" t="str">
        <f t="shared" si="14"/>
        <v/>
      </c>
      <c r="AT28" s="271">
        <f t="shared" si="15"/>
        <v>1</v>
      </c>
      <c r="AU28" s="271" t="str">
        <f t="shared" si="16"/>
        <v/>
      </c>
      <c r="AV28" s="279" t="str">
        <f t="shared" si="17"/>
        <v/>
      </c>
      <c r="AW28" s="284" t="str">
        <f t="shared" si="18"/>
        <v/>
      </c>
      <c r="AX28" s="284" t="str">
        <f t="shared" si="19"/>
        <v/>
      </c>
      <c r="AY28" s="281" t="str">
        <f t="shared" si="20"/>
        <v/>
      </c>
    </row>
    <row r="29" spans="1:52" hidden="1">
      <c r="A29" s="72" t="s">
        <v>1276</v>
      </c>
      <c r="B29" s="144" t="s">
        <v>1808</v>
      </c>
      <c r="J29" s="33"/>
      <c r="K29" s="142"/>
      <c r="P29" s="227"/>
      <c r="Q29" s="229"/>
      <c r="R29" s="170"/>
      <c r="S29" s="518" t="s">
        <v>1719</v>
      </c>
      <c r="T29" s="523"/>
      <c r="U29" s="5"/>
      <c r="V29" s="534"/>
      <c r="W29" s="60"/>
      <c r="X29" s="60"/>
      <c r="Y29" s="60"/>
      <c r="Z29" s="60"/>
      <c r="AA29" s="60"/>
      <c r="AC29" s="293" t="str">
        <f t="shared" si="1"/>
        <v>P1-9</v>
      </c>
      <c r="AD29" s="282" t="str">
        <f t="shared" si="8"/>
        <v>1</v>
      </c>
      <c r="AE29" s="282" t="str">
        <f t="shared" si="9"/>
        <v>P</v>
      </c>
      <c r="AF29" s="272" t="str">
        <f t="shared" si="2"/>
        <v>not suitable</v>
      </c>
      <c r="AG29" s="256" t="str">
        <f t="shared" si="3"/>
        <v/>
      </c>
      <c r="AH29" s="256" t="str">
        <f t="shared" si="4"/>
        <v/>
      </c>
      <c r="AI29" s="256" t="str">
        <f t="shared" si="5"/>
        <v/>
      </c>
      <c r="AJ29" s="256" t="str">
        <f t="shared" si="6"/>
        <v/>
      </c>
      <c r="AK29" s="256" t="str">
        <f t="shared" si="7"/>
        <v/>
      </c>
      <c r="AL29" s="271" t="str">
        <f t="shared" si="10"/>
        <v/>
      </c>
      <c r="AM29" s="272" t="str">
        <f t="shared" si="10"/>
        <v/>
      </c>
      <c r="AN29" s="272" t="str">
        <f t="shared" si="10"/>
        <v/>
      </c>
      <c r="AO29" s="272" t="str">
        <f t="shared" si="10"/>
        <v/>
      </c>
      <c r="AP29" s="271" t="str">
        <f t="shared" si="11"/>
        <v/>
      </c>
      <c r="AQ29" s="272" t="str">
        <f t="shared" si="12"/>
        <v/>
      </c>
      <c r="AR29" s="272" t="str">
        <f t="shared" si="13"/>
        <v/>
      </c>
      <c r="AS29" s="272" t="str">
        <f t="shared" si="14"/>
        <v/>
      </c>
      <c r="AT29" s="271">
        <f t="shared" si="15"/>
        <v>1</v>
      </c>
      <c r="AU29" s="271" t="str">
        <f t="shared" si="16"/>
        <v/>
      </c>
      <c r="AV29" s="279" t="str">
        <f t="shared" si="17"/>
        <v/>
      </c>
      <c r="AW29" s="284" t="str">
        <f t="shared" si="18"/>
        <v/>
      </c>
      <c r="AX29" s="284" t="str">
        <f t="shared" si="19"/>
        <v/>
      </c>
      <c r="AY29" s="281" t="str">
        <f t="shared" si="20"/>
        <v/>
      </c>
    </row>
    <row r="30" spans="1:52" hidden="1">
      <c r="A30" s="72" t="s">
        <v>1277</v>
      </c>
      <c r="B30" s="144" t="s">
        <v>1808</v>
      </c>
      <c r="P30" s="227"/>
      <c r="Q30" s="229"/>
      <c r="R30" s="170"/>
      <c r="S30" s="518" t="s">
        <v>1163</v>
      </c>
      <c r="T30" s="523"/>
      <c r="U30" s="5"/>
      <c r="V30" s="534"/>
      <c r="W30" s="60"/>
      <c r="X30" s="60"/>
      <c r="Y30" s="60"/>
      <c r="Z30" s="60"/>
      <c r="AA30" s="60"/>
      <c r="AC30" s="293" t="str">
        <f t="shared" si="1"/>
        <v>P1-10</v>
      </c>
      <c r="AD30" s="282" t="str">
        <f t="shared" si="8"/>
        <v>1</v>
      </c>
      <c r="AE30" s="282" t="str">
        <f t="shared" si="9"/>
        <v>P</v>
      </c>
      <c r="AF30" s="272" t="str">
        <f t="shared" si="2"/>
        <v>not suitable</v>
      </c>
      <c r="AG30" s="256" t="str">
        <f t="shared" si="3"/>
        <v/>
      </c>
      <c r="AH30" s="256" t="str">
        <f t="shared" si="4"/>
        <v/>
      </c>
      <c r="AI30" s="256" t="str">
        <f t="shared" si="5"/>
        <v/>
      </c>
      <c r="AJ30" s="256" t="str">
        <f t="shared" si="6"/>
        <v/>
      </c>
      <c r="AK30" s="256" t="str">
        <f t="shared" si="7"/>
        <v/>
      </c>
      <c r="AL30" s="271" t="str">
        <f t="shared" si="10"/>
        <v/>
      </c>
      <c r="AM30" s="272" t="str">
        <f t="shared" si="10"/>
        <v/>
      </c>
      <c r="AN30" s="272" t="str">
        <f t="shared" si="10"/>
        <v/>
      </c>
      <c r="AO30" s="272" t="str">
        <f t="shared" si="10"/>
        <v/>
      </c>
      <c r="AP30" s="271" t="str">
        <f t="shared" si="11"/>
        <v/>
      </c>
      <c r="AQ30" s="272" t="str">
        <f t="shared" si="12"/>
        <v/>
      </c>
      <c r="AR30" s="272" t="str">
        <f t="shared" si="13"/>
        <v/>
      </c>
      <c r="AS30" s="272" t="str">
        <f t="shared" si="14"/>
        <v/>
      </c>
      <c r="AT30" s="271">
        <f t="shared" si="15"/>
        <v>1</v>
      </c>
      <c r="AU30" s="271" t="str">
        <f t="shared" si="16"/>
        <v/>
      </c>
      <c r="AV30" s="279" t="str">
        <f t="shared" si="17"/>
        <v/>
      </c>
      <c r="AW30" s="284" t="str">
        <f t="shared" si="18"/>
        <v/>
      </c>
      <c r="AX30" s="284" t="str">
        <f t="shared" si="19"/>
        <v/>
      </c>
      <c r="AY30" s="281" t="str">
        <f t="shared" si="20"/>
        <v/>
      </c>
    </row>
    <row r="31" spans="1:52" hidden="1">
      <c r="A31" s="72" t="s">
        <v>1278</v>
      </c>
      <c r="B31" s="144" t="s">
        <v>1808</v>
      </c>
      <c r="P31" s="227"/>
      <c r="Q31" s="229"/>
      <c r="R31" s="170"/>
      <c r="S31" s="517" t="s">
        <v>1219</v>
      </c>
      <c r="T31" s="523"/>
      <c r="U31" s="5"/>
      <c r="V31" s="60"/>
      <c r="W31" s="60"/>
      <c r="X31" s="60"/>
      <c r="Y31" s="60"/>
      <c r="Z31" s="60"/>
      <c r="AA31" s="60"/>
      <c r="AC31" s="293" t="str">
        <f t="shared" si="1"/>
        <v>P1-11</v>
      </c>
      <c r="AD31" s="282" t="str">
        <f t="shared" si="8"/>
        <v>1</v>
      </c>
      <c r="AE31" s="282" t="str">
        <f t="shared" si="9"/>
        <v>P</v>
      </c>
      <c r="AF31" s="272" t="str">
        <f t="shared" si="2"/>
        <v>not suitable</v>
      </c>
      <c r="AG31" s="256" t="str">
        <f t="shared" si="3"/>
        <v/>
      </c>
      <c r="AH31" s="256" t="str">
        <f t="shared" si="4"/>
        <v/>
      </c>
      <c r="AI31" s="256" t="str">
        <f t="shared" si="5"/>
        <v/>
      </c>
      <c r="AJ31" s="256" t="str">
        <f t="shared" si="6"/>
        <v/>
      </c>
      <c r="AK31" s="256" t="str">
        <f t="shared" si="7"/>
        <v/>
      </c>
      <c r="AL31" s="271" t="str">
        <f t="shared" si="10"/>
        <v/>
      </c>
      <c r="AM31" s="272" t="str">
        <f t="shared" si="10"/>
        <v/>
      </c>
      <c r="AN31" s="272" t="str">
        <f t="shared" si="10"/>
        <v/>
      </c>
      <c r="AO31" s="272" t="str">
        <f t="shared" si="10"/>
        <v/>
      </c>
      <c r="AP31" s="271" t="str">
        <f t="shared" si="11"/>
        <v/>
      </c>
      <c r="AQ31" s="272" t="str">
        <f t="shared" si="12"/>
        <v/>
      </c>
      <c r="AR31" s="272" t="str">
        <f t="shared" si="13"/>
        <v/>
      </c>
      <c r="AS31" s="272" t="str">
        <f t="shared" si="14"/>
        <v/>
      </c>
      <c r="AT31" s="271">
        <f t="shared" si="15"/>
        <v>1</v>
      </c>
      <c r="AU31" s="271" t="str">
        <f t="shared" si="16"/>
        <v/>
      </c>
      <c r="AV31" s="279" t="str">
        <f t="shared" si="17"/>
        <v/>
      </c>
      <c r="AW31" s="284" t="str">
        <f t="shared" si="18"/>
        <v/>
      </c>
      <c r="AX31" s="284" t="str">
        <f t="shared" si="19"/>
        <v/>
      </c>
      <c r="AY31" s="281" t="str">
        <f t="shared" si="20"/>
        <v/>
      </c>
    </row>
    <row r="32" spans="1:52" s="72" customFormat="1" hidden="1">
      <c r="A32" s="72" t="s">
        <v>1279</v>
      </c>
      <c r="B32" s="144" t="s">
        <v>1808</v>
      </c>
      <c r="C32" s="144"/>
      <c r="D32" s="144"/>
      <c r="E32" s="195"/>
      <c r="F32" s="195"/>
      <c r="J32" s="5"/>
      <c r="L32" s="144"/>
      <c r="M32" s="144"/>
      <c r="N32" s="225"/>
      <c r="O32" s="225"/>
      <c r="P32" s="227"/>
      <c r="Q32" s="229"/>
      <c r="R32" s="170"/>
      <c r="S32" s="518" t="s">
        <v>1719</v>
      </c>
      <c r="T32" s="523"/>
      <c r="U32" s="5"/>
      <c r="V32" s="60"/>
      <c r="W32" s="60"/>
      <c r="X32" s="60"/>
      <c r="Y32" s="60"/>
      <c r="Z32" s="60"/>
      <c r="AA32" s="60"/>
      <c r="AB32" s="145"/>
      <c r="AC32" s="293" t="str">
        <f t="shared" si="1"/>
        <v>P1-12</v>
      </c>
      <c r="AD32" s="282" t="str">
        <f t="shared" si="8"/>
        <v>1</v>
      </c>
      <c r="AE32" s="282" t="str">
        <f t="shared" si="9"/>
        <v>P</v>
      </c>
      <c r="AF32" s="272" t="str">
        <f t="shared" si="2"/>
        <v>not suitable</v>
      </c>
      <c r="AG32" s="256" t="str">
        <f t="shared" si="3"/>
        <v/>
      </c>
      <c r="AH32" s="256" t="str">
        <f t="shared" si="4"/>
        <v/>
      </c>
      <c r="AI32" s="256" t="str">
        <f t="shared" si="5"/>
        <v/>
      </c>
      <c r="AJ32" s="256" t="str">
        <f t="shared" si="6"/>
        <v/>
      </c>
      <c r="AK32" s="256" t="str">
        <f t="shared" si="7"/>
        <v/>
      </c>
      <c r="AL32" s="271" t="str">
        <f t="shared" si="10"/>
        <v/>
      </c>
      <c r="AM32" s="272" t="str">
        <f t="shared" si="10"/>
        <v/>
      </c>
      <c r="AN32" s="272" t="str">
        <f t="shared" si="10"/>
        <v/>
      </c>
      <c r="AO32" s="272" t="str">
        <f t="shared" si="10"/>
        <v/>
      </c>
      <c r="AP32" s="271" t="str">
        <f t="shared" si="11"/>
        <v/>
      </c>
      <c r="AQ32" s="272" t="str">
        <f t="shared" si="12"/>
        <v/>
      </c>
      <c r="AR32" s="272" t="str">
        <f t="shared" si="13"/>
        <v/>
      </c>
      <c r="AS32" s="272" t="str">
        <f t="shared" si="14"/>
        <v/>
      </c>
      <c r="AT32" s="271">
        <f t="shared" si="15"/>
        <v>1</v>
      </c>
      <c r="AU32" s="271" t="str">
        <f t="shared" si="16"/>
        <v/>
      </c>
      <c r="AV32" s="279" t="str">
        <f t="shared" si="17"/>
        <v/>
      </c>
      <c r="AW32" s="284" t="str">
        <f t="shared" si="18"/>
        <v/>
      </c>
      <c r="AX32" s="284" t="str">
        <f t="shared" si="19"/>
        <v/>
      </c>
      <c r="AY32" s="281" t="str">
        <f t="shared" si="20"/>
        <v/>
      </c>
      <c r="AZ32" s="425"/>
    </row>
    <row r="33" spans="1:52" hidden="1">
      <c r="A33" s="72" t="s">
        <v>1280</v>
      </c>
      <c r="B33" s="144" t="s">
        <v>1808</v>
      </c>
      <c r="P33" s="227"/>
      <c r="Q33" s="229"/>
      <c r="R33" s="170"/>
      <c r="S33" s="518" t="s">
        <v>1720</v>
      </c>
      <c r="T33" s="523"/>
      <c r="U33" s="5"/>
      <c r="V33" s="534"/>
      <c r="W33" s="60"/>
      <c r="X33" s="60"/>
      <c r="Y33" s="60"/>
      <c r="Z33" s="60"/>
      <c r="AA33" s="60"/>
      <c r="AC33" s="293" t="str">
        <f t="shared" si="1"/>
        <v>P1-13</v>
      </c>
      <c r="AD33" s="282" t="str">
        <f t="shared" si="8"/>
        <v>1</v>
      </c>
      <c r="AE33" s="282" t="str">
        <f t="shared" si="9"/>
        <v>P</v>
      </c>
      <c r="AF33" s="272" t="str">
        <f t="shared" si="2"/>
        <v>not suitable</v>
      </c>
      <c r="AG33" s="256" t="str">
        <f t="shared" si="3"/>
        <v/>
      </c>
      <c r="AH33" s="256" t="str">
        <f t="shared" si="4"/>
        <v/>
      </c>
      <c r="AI33" s="256" t="str">
        <f t="shared" si="5"/>
        <v/>
      </c>
      <c r="AJ33" s="256" t="str">
        <f t="shared" si="6"/>
        <v/>
      </c>
      <c r="AK33" s="256" t="str">
        <f t="shared" si="7"/>
        <v/>
      </c>
      <c r="AL33" s="271" t="str">
        <f t="shared" si="10"/>
        <v/>
      </c>
      <c r="AM33" s="272" t="str">
        <f t="shared" si="10"/>
        <v/>
      </c>
      <c r="AN33" s="272" t="str">
        <f t="shared" si="10"/>
        <v/>
      </c>
      <c r="AO33" s="272" t="str">
        <f t="shared" si="10"/>
        <v/>
      </c>
      <c r="AP33" s="271" t="str">
        <f t="shared" si="11"/>
        <v/>
      </c>
      <c r="AQ33" s="272" t="str">
        <f t="shared" si="12"/>
        <v/>
      </c>
      <c r="AR33" s="272" t="str">
        <f t="shared" si="13"/>
        <v/>
      </c>
      <c r="AS33" s="272" t="str">
        <f t="shared" si="14"/>
        <v/>
      </c>
      <c r="AT33" s="271">
        <f t="shared" si="15"/>
        <v>1</v>
      </c>
      <c r="AU33" s="271" t="str">
        <f t="shared" si="16"/>
        <v/>
      </c>
      <c r="AV33" s="279" t="str">
        <f t="shared" si="17"/>
        <v/>
      </c>
      <c r="AW33" s="284" t="str">
        <f t="shared" si="18"/>
        <v/>
      </c>
      <c r="AX33" s="284" t="str">
        <f t="shared" si="19"/>
        <v/>
      </c>
      <c r="AY33" s="281" t="str">
        <f t="shared" si="20"/>
        <v/>
      </c>
    </row>
    <row r="34" spans="1:52" hidden="1">
      <c r="A34" s="72" t="s">
        <v>1281</v>
      </c>
      <c r="B34" s="144" t="s">
        <v>1808</v>
      </c>
      <c r="P34" s="227"/>
      <c r="Q34" s="229"/>
      <c r="R34" s="170"/>
      <c r="S34" s="518" t="s">
        <v>1719</v>
      </c>
      <c r="T34" s="523"/>
      <c r="U34" s="5"/>
      <c r="V34" s="534"/>
      <c r="W34" s="60"/>
      <c r="X34" s="60"/>
      <c r="Y34" s="60"/>
      <c r="Z34" s="60"/>
      <c r="AA34" s="60"/>
      <c r="AC34" s="293" t="str">
        <f t="shared" si="1"/>
        <v>P1-14</v>
      </c>
      <c r="AD34" s="282" t="str">
        <f t="shared" si="8"/>
        <v>1</v>
      </c>
      <c r="AE34" s="282" t="str">
        <f t="shared" si="9"/>
        <v>P</v>
      </c>
      <c r="AF34" s="272" t="str">
        <f t="shared" si="2"/>
        <v>not suitable</v>
      </c>
      <c r="AG34" s="256" t="str">
        <f t="shared" si="3"/>
        <v/>
      </c>
      <c r="AH34" s="256" t="str">
        <f t="shared" si="4"/>
        <v/>
      </c>
      <c r="AI34" s="256" t="str">
        <f t="shared" si="5"/>
        <v/>
      </c>
      <c r="AJ34" s="256" t="str">
        <f t="shared" si="6"/>
        <v/>
      </c>
      <c r="AK34" s="256" t="str">
        <f t="shared" si="7"/>
        <v/>
      </c>
      <c r="AL34" s="271" t="str">
        <f t="shared" si="10"/>
        <v/>
      </c>
      <c r="AM34" s="272" t="str">
        <f t="shared" si="10"/>
        <v/>
      </c>
      <c r="AN34" s="272" t="str">
        <f t="shared" si="10"/>
        <v/>
      </c>
      <c r="AO34" s="272" t="str">
        <f t="shared" si="10"/>
        <v/>
      </c>
      <c r="AP34" s="271" t="str">
        <f t="shared" si="11"/>
        <v/>
      </c>
      <c r="AQ34" s="272" t="str">
        <f t="shared" si="12"/>
        <v/>
      </c>
      <c r="AR34" s="272" t="str">
        <f t="shared" si="13"/>
        <v/>
      </c>
      <c r="AS34" s="272" t="str">
        <f t="shared" si="14"/>
        <v/>
      </c>
      <c r="AT34" s="271">
        <f t="shared" si="15"/>
        <v>1</v>
      </c>
      <c r="AU34" s="271" t="str">
        <f t="shared" si="16"/>
        <v/>
      </c>
      <c r="AV34" s="279" t="str">
        <f t="shared" si="17"/>
        <v/>
      </c>
      <c r="AW34" s="284" t="str">
        <f t="shared" si="18"/>
        <v/>
      </c>
      <c r="AX34" s="284" t="str">
        <f t="shared" si="19"/>
        <v/>
      </c>
      <c r="AY34" s="281" t="str">
        <f t="shared" si="20"/>
        <v/>
      </c>
    </row>
    <row r="35" spans="1:52" hidden="1">
      <c r="A35" s="72" t="s">
        <v>1282</v>
      </c>
      <c r="B35" s="144" t="s">
        <v>1808</v>
      </c>
      <c r="P35" s="227"/>
      <c r="Q35" s="229"/>
      <c r="R35" s="170"/>
      <c r="S35" s="518" t="s">
        <v>1720</v>
      </c>
      <c r="T35" s="523"/>
      <c r="U35" s="5"/>
      <c r="V35" s="534"/>
      <c r="W35" s="60"/>
      <c r="X35" s="60"/>
      <c r="Y35" s="60"/>
      <c r="Z35" s="60"/>
      <c r="AA35" s="60"/>
      <c r="AC35" s="293" t="str">
        <f t="shared" si="1"/>
        <v>P1-15</v>
      </c>
      <c r="AD35" s="282" t="str">
        <f t="shared" si="8"/>
        <v>1</v>
      </c>
      <c r="AE35" s="282" t="str">
        <f t="shared" si="9"/>
        <v>P</v>
      </c>
      <c r="AF35" s="272" t="str">
        <f t="shared" si="2"/>
        <v>not suitable</v>
      </c>
      <c r="AG35" s="256" t="str">
        <f t="shared" si="3"/>
        <v/>
      </c>
      <c r="AH35" s="256" t="str">
        <f t="shared" si="4"/>
        <v/>
      </c>
      <c r="AI35" s="256" t="str">
        <f t="shared" si="5"/>
        <v/>
      </c>
      <c r="AJ35" s="256" t="str">
        <f t="shared" si="6"/>
        <v/>
      </c>
      <c r="AK35" s="256" t="str">
        <f t="shared" si="7"/>
        <v/>
      </c>
      <c r="AL35" s="271" t="str">
        <f t="shared" si="10"/>
        <v/>
      </c>
      <c r="AM35" s="272" t="str">
        <f t="shared" si="10"/>
        <v/>
      </c>
      <c r="AN35" s="272" t="str">
        <f t="shared" si="10"/>
        <v/>
      </c>
      <c r="AO35" s="272" t="str">
        <f t="shared" si="10"/>
        <v/>
      </c>
      <c r="AP35" s="271" t="str">
        <f t="shared" si="11"/>
        <v/>
      </c>
      <c r="AQ35" s="272" t="str">
        <f t="shared" si="12"/>
        <v/>
      </c>
      <c r="AR35" s="272" t="str">
        <f t="shared" si="13"/>
        <v/>
      </c>
      <c r="AS35" s="272" t="str">
        <f t="shared" si="14"/>
        <v/>
      </c>
      <c r="AT35" s="271">
        <f t="shared" si="15"/>
        <v>1</v>
      </c>
      <c r="AU35" s="271" t="str">
        <f t="shared" si="16"/>
        <v/>
      </c>
      <c r="AV35" s="279" t="str">
        <f t="shared" si="17"/>
        <v/>
      </c>
      <c r="AW35" s="284" t="str">
        <f t="shared" si="18"/>
        <v/>
      </c>
      <c r="AX35" s="284" t="str">
        <f t="shared" si="19"/>
        <v/>
      </c>
      <c r="AY35" s="281" t="str">
        <f t="shared" si="20"/>
        <v/>
      </c>
    </row>
    <row r="36" spans="1:52" hidden="1">
      <c r="A36" s="72" t="s">
        <v>1283</v>
      </c>
      <c r="B36" s="144" t="s">
        <v>1808</v>
      </c>
      <c r="P36" s="227"/>
      <c r="Q36" s="229"/>
      <c r="R36" s="170"/>
      <c r="S36" s="518" t="s">
        <v>1720</v>
      </c>
      <c r="T36" s="523"/>
      <c r="U36" s="5"/>
      <c r="V36" s="534"/>
      <c r="W36" s="60"/>
      <c r="X36" s="60"/>
      <c r="Y36" s="60"/>
      <c r="Z36" s="60"/>
      <c r="AA36" s="60"/>
      <c r="AC36" s="293" t="str">
        <f t="shared" si="1"/>
        <v>P1-16</v>
      </c>
      <c r="AD36" s="282" t="str">
        <f t="shared" si="8"/>
        <v>1</v>
      </c>
      <c r="AE36" s="282" t="str">
        <f t="shared" si="9"/>
        <v>P</v>
      </c>
      <c r="AF36" s="272" t="str">
        <f t="shared" si="2"/>
        <v>not suitable</v>
      </c>
      <c r="AG36" s="256" t="str">
        <f t="shared" si="3"/>
        <v/>
      </c>
      <c r="AH36" s="256" t="str">
        <f t="shared" si="4"/>
        <v/>
      </c>
      <c r="AI36" s="256" t="str">
        <f t="shared" si="5"/>
        <v/>
      </c>
      <c r="AJ36" s="256" t="str">
        <f t="shared" si="6"/>
        <v/>
      </c>
      <c r="AK36" s="256" t="str">
        <f t="shared" si="7"/>
        <v/>
      </c>
      <c r="AL36" s="271" t="str">
        <f t="shared" si="10"/>
        <v/>
      </c>
      <c r="AM36" s="272" t="str">
        <f t="shared" si="10"/>
        <v/>
      </c>
      <c r="AN36" s="272" t="str">
        <f t="shared" si="10"/>
        <v/>
      </c>
      <c r="AO36" s="272" t="str">
        <f t="shared" si="10"/>
        <v/>
      </c>
      <c r="AP36" s="271" t="str">
        <f t="shared" si="11"/>
        <v/>
      </c>
      <c r="AQ36" s="272" t="str">
        <f t="shared" si="12"/>
        <v/>
      </c>
      <c r="AR36" s="272" t="str">
        <f t="shared" si="13"/>
        <v/>
      </c>
      <c r="AS36" s="272" t="str">
        <f t="shared" si="14"/>
        <v/>
      </c>
      <c r="AT36" s="271">
        <f t="shared" si="15"/>
        <v>1</v>
      </c>
      <c r="AU36" s="271" t="str">
        <f t="shared" si="16"/>
        <v/>
      </c>
      <c r="AV36" s="279" t="str">
        <f t="shared" si="17"/>
        <v/>
      </c>
      <c r="AW36" s="284" t="str">
        <f t="shared" si="18"/>
        <v/>
      </c>
      <c r="AX36" s="284" t="str">
        <f t="shared" si="19"/>
        <v/>
      </c>
      <c r="AY36" s="281" t="str">
        <f t="shared" si="20"/>
        <v/>
      </c>
    </row>
    <row r="37" spans="1:52" hidden="1">
      <c r="A37" s="72" t="s">
        <v>1284</v>
      </c>
      <c r="B37" s="144" t="s">
        <v>1808</v>
      </c>
      <c r="P37" s="227"/>
      <c r="Q37" s="229"/>
      <c r="R37" s="170"/>
      <c r="S37" s="518" t="s">
        <v>1203</v>
      </c>
      <c r="T37" s="519"/>
      <c r="U37" s="5"/>
      <c r="V37" s="534"/>
      <c r="W37" s="60"/>
      <c r="X37" s="60"/>
      <c r="Y37" s="60"/>
      <c r="Z37" s="60"/>
      <c r="AA37" s="60"/>
      <c r="AC37" s="293" t="str">
        <f t="shared" si="1"/>
        <v>P1-17</v>
      </c>
      <c r="AD37" s="282" t="str">
        <f t="shared" si="8"/>
        <v>1</v>
      </c>
      <c r="AE37" s="282" t="str">
        <f t="shared" si="9"/>
        <v>P</v>
      </c>
      <c r="AF37" s="272" t="str">
        <f t="shared" si="2"/>
        <v>not suitable</v>
      </c>
      <c r="AG37" s="256" t="str">
        <f t="shared" si="3"/>
        <v/>
      </c>
      <c r="AH37" s="256" t="str">
        <f t="shared" si="4"/>
        <v/>
      </c>
      <c r="AI37" s="256" t="str">
        <f t="shared" si="5"/>
        <v/>
      </c>
      <c r="AJ37" s="256" t="str">
        <f t="shared" si="6"/>
        <v/>
      </c>
      <c r="AK37" s="256" t="str">
        <f t="shared" si="7"/>
        <v/>
      </c>
      <c r="AL37" s="271" t="str">
        <f t="shared" si="10"/>
        <v/>
      </c>
      <c r="AM37" s="272" t="str">
        <f t="shared" si="10"/>
        <v/>
      </c>
      <c r="AN37" s="272" t="str">
        <f t="shared" si="10"/>
        <v/>
      </c>
      <c r="AO37" s="272" t="str">
        <f t="shared" si="10"/>
        <v/>
      </c>
      <c r="AP37" s="271" t="str">
        <f t="shared" si="11"/>
        <v/>
      </c>
      <c r="AQ37" s="272" t="str">
        <f t="shared" si="12"/>
        <v/>
      </c>
      <c r="AR37" s="272" t="str">
        <f t="shared" si="13"/>
        <v/>
      </c>
      <c r="AS37" s="272" t="str">
        <f t="shared" si="14"/>
        <v/>
      </c>
      <c r="AT37" s="271">
        <f t="shared" si="15"/>
        <v>1</v>
      </c>
      <c r="AU37" s="271" t="str">
        <f t="shared" si="16"/>
        <v/>
      </c>
      <c r="AV37" s="279" t="str">
        <f t="shared" si="17"/>
        <v/>
      </c>
      <c r="AW37" s="284" t="str">
        <f t="shared" si="18"/>
        <v/>
      </c>
      <c r="AX37" s="284" t="str">
        <f t="shared" si="19"/>
        <v/>
      </c>
      <c r="AY37" s="281" t="str">
        <f t="shared" si="20"/>
        <v/>
      </c>
    </row>
    <row r="38" spans="1:52" hidden="1">
      <c r="A38" s="230" t="s">
        <v>1287</v>
      </c>
      <c r="P38" s="227"/>
      <c r="Q38" s="229"/>
      <c r="R38" s="170"/>
      <c r="S38" s="515"/>
      <c r="T38" s="519"/>
      <c r="U38" s="5"/>
      <c r="V38" s="534"/>
      <c r="W38" s="60"/>
      <c r="X38" s="60"/>
      <c r="Y38" s="60"/>
      <c r="Z38" s="60"/>
      <c r="AA38" s="60"/>
      <c r="AC38" s="293" t="str">
        <f t="shared" si="1"/>
        <v>CASES</v>
      </c>
      <c r="AD38" s="282"/>
      <c r="AE38" s="282"/>
      <c r="AF38" s="272"/>
      <c r="AK38" s="256"/>
      <c r="AL38" s="271"/>
      <c r="AM38" s="272"/>
      <c r="AN38" s="272"/>
      <c r="AO38" s="272"/>
      <c r="AP38" s="271"/>
      <c r="AQ38" s="272"/>
      <c r="AR38" s="272"/>
      <c r="AS38" s="272"/>
      <c r="AT38" s="271"/>
      <c r="AU38" s="271"/>
      <c r="AV38" s="279"/>
      <c r="AW38" s="284"/>
      <c r="AX38" s="284"/>
      <c r="AY38" s="281"/>
    </row>
    <row r="39" spans="1:52" hidden="1">
      <c r="A39" s="72" t="s">
        <v>1288</v>
      </c>
      <c r="B39" s="144" t="s">
        <v>1808</v>
      </c>
      <c r="P39" s="227"/>
      <c r="Q39" s="229"/>
      <c r="R39" s="170"/>
      <c r="S39" s="518" t="s">
        <v>1720</v>
      </c>
      <c r="T39" s="519"/>
      <c r="U39" s="5"/>
      <c r="V39" s="534"/>
      <c r="W39" s="60"/>
      <c r="X39" s="60"/>
      <c r="Y39" s="60"/>
      <c r="Z39" s="60"/>
      <c r="AA39" s="60"/>
      <c r="AC39" s="293" t="str">
        <f t="shared" si="1"/>
        <v>C1-1</v>
      </c>
      <c r="AD39" s="282" t="str">
        <f t="shared" si="8"/>
        <v>1</v>
      </c>
      <c r="AE39" s="282" t="str">
        <f t="shared" si="9"/>
        <v>C</v>
      </c>
      <c r="AF39" s="272" t="str">
        <f>IF(OR(AE39="",B39=""),"",IF(OR(B39="a",B39="b",B39="s",B39="not suitable"),B39,""))</f>
        <v>not suitable</v>
      </c>
      <c r="AG39" s="256" t="str">
        <f>IF(E39="","",E39)</f>
        <v/>
      </c>
      <c r="AH39" s="256" t="str">
        <f t="shared" ref="AH39:AI43" si="21">IF(C39="","",C39)</f>
        <v/>
      </c>
      <c r="AI39" s="256" t="str">
        <f t="shared" si="21"/>
        <v/>
      </c>
      <c r="AJ39" s="256" t="str">
        <f>IF(J39="","",1)</f>
        <v/>
      </c>
      <c r="AK39" s="256" t="str">
        <f>IF(I39="","",I39)</f>
        <v/>
      </c>
      <c r="AL39" s="271" t="str">
        <f t="shared" si="10"/>
        <v/>
      </c>
      <c r="AM39" s="272" t="str">
        <f t="shared" si="10"/>
        <v/>
      </c>
      <c r="AN39" s="272" t="str">
        <f t="shared" si="10"/>
        <v/>
      </c>
      <c r="AO39" s="272" t="str">
        <f t="shared" si="10"/>
        <v/>
      </c>
      <c r="AP39" s="271" t="str">
        <f t="shared" si="11"/>
        <v/>
      </c>
      <c r="AQ39" s="272" t="str">
        <f t="shared" si="12"/>
        <v/>
      </c>
      <c r="AR39" s="272" t="str">
        <f t="shared" si="13"/>
        <v/>
      </c>
      <c r="AS39" s="272" t="str">
        <f t="shared" si="14"/>
        <v/>
      </c>
      <c r="AT39" s="271">
        <f t="shared" si="15"/>
        <v>1</v>
      </c>
      <c r="AU39" s="271" t="str">
        <f t="shared" si="16"/>
        <v/>
      </c>
      <c r="AV39" s="279" t="str">
        <f t="shared" si="17"/>
        <v/>
      </c>
      <c r="AW39" s="284" t="str">
        <f t="shared" si="18"/>
        <v/>
      </c>
      <c r="AX39" s="284" t="str">
        <f t="shared" si="19"/>
        <v/>
      </c>
      <c r="AY39" s="281" t="str">
        <f t="shared" si="20"/>
        <v/>
      </c>
    </row>
    <row r="40" spans="1:52" hidden="1">
      <c r="A40" s="72" t="s">
        <v>1289</v>
      </c>
      <c r="B40" s="144" t="s">
        <v>1808</v>
      </c>
      <c r="J40" s="33"/>
      <c r="K40" s="142"/>
      <c r="P40" s="227"/>
      <c r="Q40" s="229"/>
      <c r="R40" s="170"/>
      <c r="S40" s="518" t="s">
        <v>1163</v>
      </c>
      <c r="T40" s="519"/>
      <c r="U40" s="5"/>
      <c r="V40" s="534"/>
      <c r="W40" s="60"/>
      <c r="X40" s="60"/>
      <c r="Y40" s="60"/>
      <c r="Z40" s="60"/>
      <c r="AA40" s="60"/>
      <c r="AC40" s="293" t="str">
        <f t="shared" si="1"/>
        <v>C1-2</v>
      </c>
      <c r="AD40" s="282" t="str">
        <f t="shared" si="8"/>
        <v>1</v>
      </c>
      <c r="AE40" s="282" t="str">
        <f t="shared" si="9"/>
        <v>C</v>
      </c>
      <c r="AF40" s="272" t="str">
        <f>IF(OR(AE40="",B40=""),"",IF(OR(B40="a",B40="b",B40="s",B40="not suitable"),B40,""))</f>
        <v>not suitable</v>
      </c>
      <c r="AG40" s="256" t="str">
        <f>IF(E40="","",E40)</f>
        <v/>
      </c>
      <c r="AH40" s="256" t="str">
        <f t="shared" si="21"/>
        <v/>
      </c>
      <c r="AI40" s="256" t="str">
        <f t="shared" si="21"/>
        <v/>
      </c>
      <c r="AJ40" s="256" t="str">
        <f>IF(J40="","",1)</f>
        <v/>
      </c>
      <c r="AK40" s="256" t="str">
        <f>IF(I40="","",I40)</f>
        <v/>
      </c>
      <c r="AL40" s="271" t="str">
        <f t="shared" si="10"/>
        <v/>
      </c>
      <c r="AM40" s="272" t="str">
        <f t="shared" si="10"/>
        <v/>
      </c>
      <c r="AN40" s="272" t="str">
        <f t="shared" si="10"/>
        <v/>
      </c>
      <c r="AO40" s="272" t="str">
        <f t="shared" si="10"/>
        <v/>
      </c>
      <c r="AP40" s="271" t="str">
        <f t="shared" si="11"/>
        <v/>
      </c>
      <c r="AQ40" s="272" t="str">
        <f t="shared" si="12"/>
        <v/>
      </c>
      <c r="AR40" s="272" t="str">
        <f t="shared" si="13"/>
        <v/>
      </c>
      <c r="AS40" s="272" t="str">
        <f t="shared" si="14"/>
        <v/>
      </c>
      <c r="AT40" s="271">
        <f t="shared" si="15"/>
        <v>1</v>
      </c>
      <c r="AU40" s="271" t="str">
        <f t="shared" si="16"/>
        <v/>
      </c>
      <c r="AV40" s="279" t="str">
        <f t="shared" si="17"/>
        <v/>
      </c>
      <c r="AW40" s="284" t="str">
        <f t="shared" si="18"/>
        <v/>
      </c>
      <c r="AX40" s="284" t="str">
        <f t="shared" si="19"/>
        <v/>
      </c>
      <c r="AY40" s="281" t="str">
        <f t="shared" si="20"/>
        <v/>
      </c>
    </row>
    <row r="41" spans="1:52" s="72" customFormat="1" hidden="1">
      <c r="A41" s="72" t="s">
        <v>1290</v>
      </c>
      <c r="B41" s="144" t="s">
        <v>1808</v>
      </c>
      <c r="C41" s="144"/>
      <c r="D41" s="144"/>
      <c r="E41" s="195"/>
      <c r="F41" s="195"/>
      <c r="J41" s="5"/>
      <c r="L41" s="144"/>
      <c r="M41" s="144"/>
      <c r="N41" s="225"/>
      <c r="O41" s="225"/>
      <c r="P41" s="227"/>
      <c r="Q41" s="229"/>
      <c r="R41" s="170"/>
      <c r="S41" s="518" t="s">
        <v>1162</v>
      </c>
      <c r="T41" s="519"/>
      <c r="U41" s="5"/>
      <c r="V41" s="534"/>
      <c r="W41" s="60"/>
      <c r="X41" s="60"/>
      <c r="Y41" s="60"/>
      <c r="Z41" s="60"/>
      <c r="AA41" s="60"/>
      <c r="AB41" s="145"/>
      <c r="AC41" s="293" t="str">
        <f t="shared" si="1"/>
        <v>C1-3</v>
      </c>
      <c r="AD41" s="282" t="str">
        <f t="shared" si="8"/>
        <v>1</v>
      </c>
      <c r="AE41" s="282" t="str">
        <f t="shared" si="9"/>
        <v>C</v>
      </c>
      <c r="AF41" s="272" t="str">
        <f>IF(OR(AE41="",B41=""),"",IF(OR(B41="a",B41="b",B41="s",B41="not suitable"),B41,""))</f>
        <v>not suitable</v>
      </c>
      <c r="AG41" s="256" t="str">
        <f>IF(E41="","",E41)</f>
        <v/>
      </c>
      <c r="AH41" s="256" t="str">
        <f t="shared" si="21"/>
        <v/>
      </c>
      <c r="AI41" s="256" t="str">
        <f t="shared" si="21"/>
        <v/>
      </c>
      <c r="AJ41" s="256" t="str">
        <f>IF(J41="","",1)</f>
        <v/>
      </c>
      <c r="AK41" s="256" t="str">
        <f>IF(I41="","",I41)</f>
        <v/>
      </c>
      <c r="AL41" s="271" t="str">
        <f t="shared" si="10"/>
        <v/>
      </c>
      <c r="AM41" s="272" t="str">
        <f t="shared" si="10"/>
        <v/>
      </c>
      <c r="AN41" s="272" t="str">
        <f t="shared" si="10"/>
        <v/>
      </c>
      <c r="AO41" s="272" t="str">
        <f t="shared" si="10"/>
        <v/>
      </c>
      <c r="AP41" s="271" t="str">
        <f t="shared" si="11"/>
        <v/>
      </c>
      <c r="AQ41" s="272" t="str">
        <f t="shared" si="12"/>
        <v/>
      </c>
      <c r="AR41" s="272" t="str">
        <f t="shared" si="13"/>
        <v/>
      </c>
      <c r="AS41" s="272" t="str">
        <f t="shared" si="14"/>
        <v/>
      </c>
      <c r="AT41" s="271">
        <f t="shared" si="15"/>
        <v>1</v>
      </c>
      <c r="AU41" s="271" t="str">
        <f t="shared" si="16"/>
        <v/>
      </c>
      <c r="AV41" s="279" t="str">
        <f t="shared" si="17"/>
        <v/>
      </c>
      <c r="AW41" s="284" t="str">
        <f t="shared" si="18"/>
        <v/>
      </c>
      <c r="AX41" s="284" t="str">
        <f t="shared" si="19"/>
        <v/>
      </c>
      <c r="AY41" s="281" t="str">
        <f t="shared" si="20"/>
        <v/>
      </c>
      <c r="AZ41" s="425"/>
    </row>
    <row r="42" spans="1:52" hidden="1">
      <c r="A42" s="72" t="s">
        <v>1291</v>
      </c>
      <c r="B42" s="144" t="s">
        <v>1808</v>
      </c>
      <c r="P42" s="227"/>
      <c r="Q42" s="229"/>
      <c r="R42" s="170"/>
      <c r="S42" s="518" t="s">
        <v>1719</v>
      </c>
      <c r="T42" s="523"/>
      <c r="U42" s="5"/>
      <c r="V42" s="534"/>
      <c r="W42" s="60"/>
      <c r="X42" s="60"/>
      <c r="Y42" s="60"/>
      <c r="Z42" s="60"/>
      <c r="AA42" s="60"/>
      <c r="AC42" s="293" t="str">
        <f t="shared" si="1"/>
        <v>C1-4</v>
      </c>
      <c r="AD42" s="282" t="str">
        <f t="shared" si="8"/>
        <v>1</v>
      </c>
      <c r="AE42" s="282" t="str">
        <f t="shared" si="9"/>
        <v>C</v>
      </c>
      <c r="AF42" s="272" t="str">
        <f>IF(OR(AE42="",B42=""),"",IF(OR(B42="a",B42="b",B42="s",B42="not suitable"),B42,""))</f>
        <v>not suitable</v>
      </c>
      <c r="AG42" s="256" t="str">
        <f>IF(E42="","",E42)</f>
        <v/>
      </c>
      <c r="AH42" s="256" t="str">
        <f t="shared" si="21"/>
        <v/>
      </c>
      <c r="AI42" s="256" t="str">
        <f t="shared" si="21"/>
        <v/>
      </c>
      <c r="AJ42" s="256" t="str">
        <f>IF(J42="","",1)</f>
        <v/>
      </c>
      <c r="AK42" s="256" t="str">
        <f>IF(I42="","",I42)</f>
        <v/>
      </c>
      <c r="AL42" s="271" t="str">
        <f t="shared" si="10"/>
        <v/>
      </c>
      <c r="AM42" s="272" t="str">
        <f t="shared" si="10"/>
        <v/>
      </c>
      <c r="AN42" s="272" t="str">
        <f t="shared" si="10"/>
        <v/>
      </c>
      <c r="AO42" s="272" t="str">
        <f t="shared" si="10"/>
        <v/>
      </c>
      <c r="AP42" s="271" t="str">
        <f t="shared" si="11"/>
        <v/>
      </c>
      <c r="AQ42" s="272" t="str">
        <f t="shared" si="12"/>
        <v/>
      </c>
      <c r="AR42" s="272" t="str">
        <f t="shared" si="13"/>
        <v/>
      </c>
      <c r="AS42" s="272" t="str">
        <f t="shared" si="14"/>
        <v/>
      </c>
      <c r="AT42" s="271">
        <f t="shared" si="15"/>
        <v>1</v>
      </c>
      <c r="AU42" s="271" t="str">
        <f t="shared" si="16"/>
        <v/>
      </c>
      <c r="AV42" s="279" t="str">
        <f t="shared" si="17"/>
        <v/>
      </c>
      <c r="AW42" s="284" t="str">
        <f t="shared" si="18"/>
        <v/>
      </c>
      <c r="AX42" s="284" t="str">
        <f t="shared" si="19"/>
        <v/>
      </c>
      <c r="AY42" s="281" t="str">
        <f t="shared" si="20"/>
        <v/>
      </c>
    </row>
    <row r="43" spans="1:52" hidden="1">
      <c r="A43" s="72" t="s">
        <v>1292</v>
      </c>
      <c r="B43" s="144" t="s">
        <v>1808</v>
      </c>
      <c r="E43" s="197"/>
      <c r="F43" s="197"/>
      <c r="G43" s="143"/>
      <c r="H43" s="168"/>
      <c r="I43" s="168"/>
      <c r="L43" s="168"/>
      <c r="M43" s="168"/>
      <c r="N43" s="224"/>
      <c r="O43" s="224"/>
      <c r="P43" s="227"/>
      <c r="Q43" s="229"/>
      <c r="S43" s="517" t="s">
        <v>1219</v>
      </c>
      <c r="T43" s="523"/>
      <c r="U43" s="5"/>
      <c r="V43" s="538"/>
      <c r="W43" s="538"/>
      <c r="X43" s="538"/>
      <c r="Y43" s="538"/>
      <c r="Z43" s="538"/>
      <c r="AA43" s="60"/>
      <c r="AC43" s="293" t="str">
        <f t="shared" si="1"/>
        <v>C1-5</v>
      </c>
      <c r="AD43" s="282" t="str">
        <f t="shared" si="8"/>
        <v>1</v>
      </c>
      <c r="AE43" s="282" t="str">
        <f t="shared" si="9"/>
        <v>C</v>
      </c>
      <c r="AF43" s="272" t="str">
        <f>IF(OR(AE43="",B43=""),"",IF(OR(B43="a",B43="b",B43="s",B43="not suitable"),B43,""))</f>
        <v>not suitable</v>
      </c>
      <c r="AG43" s="256" t="str">
        <f>IF(E43="","",E43)</f>
        <v/>
      </c>
      <c r="AH43" s="256" t="str">
        <f t="shared" si="21"/>
        <v/>
      </c>
      <c r="AI43" s="256" t="str">
        <f t="shared" si="21"/>
        <v/>
      </c>
      <c r="AJ43" s="256" t="str">
        <f>IF(J43="","",1)</f>
        <v/>
      </c>
      <c r="AK43" s="256" t="str">
        <f>IF(I43="","",I43)</f>
        <v/>
      </c>
      <c r="AL43" s="271" t="str">
        <f t="shared" si="10"/>
        <v/>
      </c>
      <c r="AM43" s="272" t="str">
        <f t="shared" si="10"/>
        <v/>
      </c>
      <c r="AN43" s="272" t="str">
        <f t="shared" si="10"/>
        <v/>
      </c>
      <c r="AO43" s="272" t="str">
        <f t="shared" si="10"/>
        <v/>
      </c>
      <c r="AP43" s="271" t="str">
        <f t="shared" si="11"/>
        <v/>
      </c>
      <c r="AQ43" s="272" t="str">
        <f t="shared" si="12"/>
        <v/>
      </c>
      <c r="AR43" s="272" t="str">
        <f t="shared" si="13"/>
        <v/>
      </c>
      <c r="AS43" s="272" t="str">
        <f t="shared" si="14"/>
        <v/>
      </c>
      <c r="AT43" s="271">
        <f t="shared" si="15"/>
        <v>1</v>
      </c>
      <c r="AU43" s="271" t="str">
        <f t="shared" si="16"/>
        <v/>
      </c>
      <c r="AV43" s="279" t="str">
        <f t="shared" si="17"/>
        <v/>
      </c>
      <c r="AW43" s="284" t="str">
        <f t="shared" si="18"/>
        <v/>
      </c>
      <c r="AX43" s="284" t="str">
        <f t="shared" si="19"/>
        <v/>
      </c>
      <c r="AY43" s="281" t="str">
        <f t="shared" si="20"/>
        <v/>
      </c>
    </row>
    <row r="44" spans="1:52" hidden="1">
      <c r="A44" s="230" t="s">
        <v>1293</v>
      </c>
      <c r="P44" s="227"/>
      <c r="Q44" s="229"/>
      <c r="R44" s="170"/>
      <c r="S44" s="519"/>
      <c r="T44" s="523"/>
      <c r="U44" s="534"/>
      <c r="V44" s="60"/>
      <c r="W44" s="60"/>
      <c r="X44" s="60"/>
      <c r="Y44" s="60"/>
      <c r="Z44" s="60"/>
      <c r="AA44" s="534"/>
      <c r="AC44" s="293" t="str">
        <f t="shared" si="1"/>
        <v>COLLABORATIVE LEARNING CASES</v>
      </c>
      <c r="AD44" s="282"/>
      <c r="AE44" s="282"/>
      <c r="AF44" s="272"/>
      <c r="AK44" s="256"/>
      <c r="AL44" s="271"/>
      <c r="AM44" s="272"/>
      <c r="AN44" s="272"/>
      <c r="AO44" s="272"/>
      <c r="AP44" s="271"/>
      <c r="AQ44" s="272"/>
      <c r="AR44" s="272"/>
      <c r="AS44" s="272"/>
      <c r="AT44" s="271"/>
      <c r="AU44" s="271"/>
      <c r="AV44" s="279"/>
      <c r="AW44" s="284"/>
      <c r="AX44" s="284"/>
      <c r="AY44" s="281"/>
    </row>
    <row r="45" spans="1:52" hidden="1">
      <c r="A45" s="72" t="s">
        <v>1752</v>
      </c>
      <c r="B45" s="144" t="s">
        <v>1808</v>
      </c>
      <c r="P45" s="227"/>
      <c r="Q45" s="229"/>
      <c r="R45" s="170"/>
      <c r="S45" s="518" t="s">
        <v>1719</v>
      </c>
      <c r="T45" s="523"/>
      <c r="U45" s="534"/>
      <c r="V45" s="60"/>
      <c r="W45" s="60"/>
      <c r="X45" s="60"/>
      <c r="Y45" s="60"/>
      <c r="Z45" s="60"/>
      <c r="AA45" s="534"/>
      <c r="AC45" s="293" t="str">
        <f t="shared" si="1"/>
        <v>CLC1-6</v>
      </c>
      <c r="AD45" s="282" t="str">
        <f t="shared" si="8"/>
        <v>1</v>
      </c>
      <c r="AE45" s="282" t="str">
        <f t="shared" si="9"/>
        <v>CLC</v>
      </c>
      <c r="AF45" s="272" t="str">
        <f>IF(OR(AE45="",B45=""),"",IF(OR(B45="a",B45="b",B45="s",B45="not suitable"),B45,""))</f>
        <v>not suitable</v>
      </c>
      <c r="AG45" s="256" t="str">
        <f>IF(E45="","",E45)</f>
        <v/>
      </c>
      <c r="AH45" s="256" t="str">
        <f>IF(C45="","",C45)</f>
        <v/>
      </c>
      <c r="AI45" s="256" t="str">
        <f>IF(D45="","",D45)</f>
        <v/>
      </c>
      <c r="AJ45" s="256" t="str">
        <f>IF(J45="","",1)</f>
        <v/>
      </c>
      <c r="AK45" s="256" t="str">
        <f>IF(I45="","",I45)</f>
        <v/>
      </c>
      <c r="AL45" s="271" t="str">
        <f t="shared" si="10"/>
        <v/>
      </c>
      <c r="AM45" s="272" t="str">
        <f t="shared" si="10"/>
        <v/>
      </c>
      <c r="AN45" s="272" t="str">
        <f t="shared" si="10"/>
        <v/>
      </c>
      <c r="AO45" s="272" t="str">
        <f t="shared" si="10"/>
        <v/>
      </c>
      <c r="AP45" s="271" t="str">
        <f t="shared" si="11"/>
        <v/>
      </c>
      <c r="AQ45" s="272" t="str">
        <f t="shared" si="12"/>
        <v/>
      </c>
      <c r="AR45" s="272" t="str">
        <f t="shared" si="13"/>
        <v/>
      </c>
      <c r="AS45" s="272" t="str">
        <f t="shared" si="14"/>
        <v/>
      </c>
      <c r="AT45" s="271">
        <f t="shared" si="15"/>
        <v>1</v>
      </c>
      <c r="AU45" s="271" t="str">
        <f t="shared" si="16"/>
        <v/>
      </c>
      <c r="AV45" s="279" t="str">
        <f t="shared" si="17"/>
        <v/>
      </c>
      <c r="AW45" s="284" t="str">
        <f t="shared" si="18"/>
        <v/>
      </c>
      <c r="AX45" s="284" t="str">
        <f t="shared" si="19"/>
        <v/>
      </c>
      <c r="AY45" s="281" t="str">
        <f t="shared" si="20"/>
        <v/>
      </c>
    </row>
    <row r="46" spans="1:52">
      <c r="P46" s="227"/>
      <c r="Q46" s="229"/>
      <c r="R46" s="170"/>
      <c r="S46" s="515"/>
      <c r="T46" s="523"/>
      <c r="U46" s="534"/>
      <c r="V46" s="60"/>
      <c r="W46" s="60"/>
      <c r="X46" s="60"/>
      <c r="Y46" s="60"/>
      <c r="Z46" s="60"/>
      <c r="AA46" s="534"/>
      <c r="AC46" s="293"/>
      <c r="AD46" s="282"/>
      <c r="AE46" s="282"/>
      <c r="AF46" s="272"/>
      <c r="AK46" s="256"/>
      <c r="AL46" s="271"/>
      <c r="AM46" s="272"/>
      <c r="AN46" s="272"/>
      <c r="AO46" s="272"/>
      <c r="AP46" s="271"/>
      <c r="AQ46" s="272"/>
      <c r="AR46" s="272"/>
      <c r="AS46" s="272"/>
      <c r="AT46" s="271"/>
      <c r="AU46" s="271"/>
      <c r="AV46" s="279"/>
      <c r="AW46" s="284"/>
      <c r="AX46" s="284"/>
      <c r="AY46" s="281"/>
    </row>
    <row r="47" spans="1:52" s="324" customFormat="1">
      <c r="A47" s="319" t="s">
        <v>1294</v>
      </c>
      <c r="B47" s="320"/>
      <c r="C47" s="320"/>
      <c r="D47" s="320"/>
      <c r="E47" s="340"/>
      <c r="F47" s="340"/>
      <c r="J47" s="6"/>
      <c r="L47" s="320"/>
      <c r="M47" s="320"/>
      <c r="N47" s="341"/>
      <c r="O47" s="341"/>
      <c r="P47" s="326"/>
      <c r="Q47" s="327"/>
      <c r="R47" s="342"/>
      <c r="S47" s="520"/>
      <c r="T47" s="529"/>
      <c r="U47" s="544"/>
      <c r="V47" s="529"/>
      <c r="W47" s="529"/>
      <c r="X47" s="529"/>
      <c r="Y47" s="529"/>
      <c r="Z47" s="529"/>
      <c r="AA47" s="544"/>
      <c r="AB47" s="328"/>
      <c r="AC47" s="329" t="str">
        <f t="shared" ref="AC47:AC74" si="22">IF(A47="","",A47)</f>
        <v>Chapter 02</v>
      </c>
      <c r="AD47" s="330"/>
      <c r="AE47" s="330"/>
      <c r="AF47" s="331"/>
      <c r="AG47" s="331"/>
      <c r="AH47" s="331"/>
      <c r="AI47" s="331"/>
      <c r="AJ47" s="331"/>
      <c r="AK47" s="331"/>
      <c r="AL47" s="332"/>
      <c r="AM47" s="331"/>
      <c r="AN47" s="331"/>
      <c r="AO47" s="331"/>
      <c r="AP47" s="332"/>
      <c r="AQ47" s="331"/>
      <c r="AR47" s="331"/>
      <c r="AS47" s="331"/>
      <c r="AT47" s="332"/>
      <c r="AU47" s="332"/>
      <c r="AV47" s="333"/>
      <c r="AW47" s="334"/>
      <c r="AX47" s="334"/>
      <c r="AY47" s="421"/>
      <c r="AZ47" s="427"/>
    </row>
    <row r="48" spans="1:52">
      <c r="A48" s="230" t="s">
        <v>1295</v>
      </c>
      <c r="P48" s="227"/>
      <c r="Q48" s="229"/>
      <c r="R48" s="170"/>
      <c r="S48" s="39"/>
      <c r="T48" s="523"/>
      <c r="U48" s="534"/>
      <c r="V48" s="60"/>
      <c r="W48" s="60"/>
      <c r="X48" s="60"/>
      <c r="Y48" s="60"/>
      <c r="Z48" s="60"/>
      <c r="AA48" s="534"/>
      <c r="AC48" s="293" t="str">
        <f t="shared" si="22"/>
        <v>EXERCISES</v>
      </c>
      <c r="AD48" s="282"/>
      <c r="AE48" s="282"/>
      <c r="AF48" s="272"/>
      <c r="AK48" s="256"/>
      <c r="AL48" s="271"/>
      <c r="AM48" s="272"/>
      <c r="AN48" s="272"/>
      <c r="AO48" s="272"/>
      <c r="AP48" s="271"/>
      <c r="AQ48" s="272"/>
      <c r="AR48" s="272"/>
      <c r="AS48" s="272"/>
      <c r="AT48" s="271"/>
      <c r="AU48" s="271"/>
      <c r="AV48" s="279"/>
      <c r="AW48" s="284"/>
      <c r="AX48" s="284"/>
      <c r="AY48" s="281"/>
    </row>
    <row r="49" spans="1:52" ht="24">
      <c r="A49" s="231" t="s">
        <v>1296</v>
      </c>
      <c r="B49" s="144" t="s">
        <v>1285</v>
      </c>
      <c r="C49" s="184" t="s">
        <v>1733</v>
      </c>
      <c r="F49" s="197" t="s">
        <v>1750</v>
      </c>
      <c r="H49" s="169" t="s">
        <v>2852</v>
      </c>
      <c r="J49" s="5" t="s">
        <v>1754</v>
      </c>
      <c r="P49" s="227"/>
      <c r="Q49" s="229"/>
      <c r="R49" s="170"/>
      <c r="S49" s="521" t="s">
        <v>2851</v>
      </c>
      <c r="T49" s="523" t="s">
        <v>2884</v>
      </c>
      <c r="U49" s="534" t="s">
        <v>2022</v>
      </c>
      <c r="V49" s="60" t="s">
        <v>1249</v>
      </c>
      <c r="W49" s="60" t="s">
        <v>562</v>
      </c>
      <c r="X49" s="60" t="s">
        <v>539</v>
      </c>
      <c r="Y49" s="60" t="s">
        <v>1987</v>
      </c>
      <c r="Z49" s="60" t="s">
        <v>998</v>
      </c>
      <c r="AA49" s="534" t="s">
        <v>2021</v>
      </c>
      <c r="AC49" s="293" t="str">
        <f t="shared" si="22"/>
        <v>E2-1</v>
      </c>
      <c r="AD49" s="282" t="str">
        <f t="shared" si="8"/>
        <v>2</v>
      </c>
      <c r="AE49" s="282" t="str">
        <f t="shared" si="9"/>
        <v>E</v>
      </c>
      <c r="AF49" s="272" t="str">
        <f t="shared" ref="AF49:AF64" si="23">IF(OR(AE49="",B49=""),"",IF(OR(B49="a",B49="b",B49="s",B49="not suitable"),B49,""))</f>
        <v>s</v>
      </c>
      <c r="AG49" s="256" t="str">
        <f t="shared" ref="AG49:AG64" si="24">IF(E49="","",E49)</f>
        <v/>
      </c>
      <c r="AH49" s="256" t="str">
        <f t="shared" ref="AH49:AH64" si="25">IF(C49="","",C49)</f>
        <v>rpu</v>
      </c>
      <c r="AI49" s="256" t="str">
        <f t="shared" ref="AI49:AI64" si="26">IF(D49="","",D49)</f>
        <v/>
      </c>
      <c r="AJ49" s="256">
        <f t="shared" ref="AJ49:AJ64" si="27">IF(J49="","",1)</f>
        <v>1</v>
      </c>
      <c r="AK49" s="256" t="str">
        <f t="shared" ref="AK49:AK64" si="28">IF(I49="","",I49)</f>
        <v/>
      </c>
      <c r="AL49" s="271" t="str">
        <f t="shared" si="10"/>
        <v/>
      </c>
      <c r="AM49" s="272">
        <f t="shared" si="10"/>
        <v>1</v>
      </c>
      <c r="AN49" s="272" t="str">
        <f t="shared" si="10"/>
        <v/>
      </c>
      <c r="AO49" s="272" t="str">
        <f t="shared" si="10"/>
        <v/>
      </c>
      <c r="AP49" s="271" t="str">
        <f t="shared" si="11"/>
        <v/>
      </c>
      <c r="AQ49" s="272" t="str">
        <f t="shared" si="12"/>
        <v/>
      </c>
      <c r="AR49" s="272" t="str">
        <f t="shared" si="13"/>
        <v/>
      </c>
      <c r="AS49" s="272" t="str">
        <f t="shared" si="14"/>
        <v/>
      </c>
      <c r="AT49" s="271" t="str">
        <f t="shared" si="15"/>
        <v/>
      </c>
      <c r="AU49" s="271" t="str">
        <f t="shared" si="16"/>
        <v/>
      </c>
      <c r="AV49" s="279" t="str">
        <f t="shared" si="17"/>
        <v/>
      </c>
      <c r="AW49" s="284" t="str">
        <f t="shared" si="18"/>
        <v/>
      </c>
      <c r="AX49" s="284" t="str">
        <f t="shared" si="19"/>
        <v/>
      </c>
      <c r="AY49" s="281" t="str">
        <f t="shared" si="20"/>
        <v/>
      </c>
    </row>
    <row r="50" spans="1:52" ht="24">
      <c r="A50" s="231" t="s">
        <v>1297</v>
      </c>
      <c r="B50" s="144" t="s">
        <v>1285</v>
      </c>
      <c r="C50" s="184" t="s">
        <v>1733</v>
      </c>
      <c r="F50" s="197" t="s">
        <v>1750</v>
      </c>
      <c r="H50" s="169" t="s">
        <v>2853</v>
      </c>
      <c r="J50" s="5" t="s">
        <v>1754</v>
      </c>
      <c r="P50" s="227"/>
      <c r="Q50" s="229"/>
      <c r="R50" s="170"/>
      <c r="S50" s="521" t="s">
        <v>1164</v>
      </c>
      <c r="T50" s="523" t="s">
        <v>2596</v>
      </c>
      <c r="U50" s="534" t="s">
        <v>1979</v>
      </c>
      <c r="V50" s="60" t="s">
        <v>1249</v>
      </c>
      <c r="W50" s="60" t="s">
        <v>562</v>
      </c>
      <c r="X50" s="60" t="s">
        <v>539</v>
      </c>
      <c r="Y50" s="60" t="s">
        <v>1987</v>
      </c>
      <c r="Z50" s="60" t="s">
        <v>999</v>
      </c>
      <c r="AA50" s="534" t="s">
        <v>1985</v>
      </c>
      <c r="AC50" s="293" t="str">
        <f t="shared" si="22"/>
        <v>E2-2</v>
      </c>
      <c r="AD50" s="282" t="str">
        <f t="shared" si="8"/>
        <v>2</v>
      </c>
      <c r="AE50" s="282" t="str">
        <f t="shared" si="9"/>
        <v>E</v>
      </c>
      <c r="AF50" s="272" t="str">
        <f t="shared" si="23"/>
        <v>s</v>
      </c>
      <c r="AG50" s="256" t="str">
        <f t="shared" si="24"/>
        <v/>
      </c>
      <c r="AH50" s="256" t="str">
        <f t="shared" si="25"/>
        <v>rpu</v>
      </c>
      <c r="AI50" s="256" t="str">
        <f t="shared" si="26"/>
        <v/>
      </c>
      <c r="AJ50" s="256">
        <f t="shared" si="27"/>
        <v>1</v>
      </c>
      <c r="AK50" s="256" t="str">
        <f t="shared" si="28"/>
        <v/>
      </c>
      <c r="AL50" s="271" t="str">
        <f t="shared" si="10"/>
        <v/>
      </c>
      <c r="AM50" s="272">
        <f t="shared" si="10"/>
        <v>1</v>
      </c>
      <c r="AN50" s="272" t="str">
        <f t="shared" si="10"/>
        <v/>
      </c>
      <c r="AO50" s="272" t="str">
        <f t="shared" si="10"/>
        <v/>
      </c>
      <c r="AP50" s="271" t="str">
        <f t="shared" si="11"/>
        <v/>
      </c>
      <c r="AQ50" s="272" t="str">
        <f t="shared" si="12"/>
        <v/>
      </c>
      <c r="AR50" s="272" t="str">
        <f t="shared" si="13"/>
        <v/>
      </c>
      <c r="AS50" s="272" t="str">
        <f t="shared" si="14"/>
        <v/>
      </c>
      <c r="AT50" s="271" t="str">
        <f t="shared" si="15"/>
        <v/>
      </c>
      <c r="AU50" s="271" t="str">
        <f t="shared" si="16"/>
        <v/>
      </c>
      <c r="AV50" s="279" t="str">
        <f t="shared" si="17"/>
        <v/>
      </c>
      <c r="AW50" s="284" t="str">
        <f t="shared" si="18"/>
        <v/>
      </c>
      <c r="AX50" s="284" t="str">
        <f t="shared" si="19"/>
        <v/>
      </c>
      <c r="AY50" s="281" t="str">
        <f t="shared" si="20"/>
        <v/>
      </c>
    </row>
    <row r="51" spans="1:52" ht="24">
      <c r="A51" s="231" t="s">
        <v>1033</v>
      </c>
      <c r="B51" s="144" t="s">
        <v>1285</v>
      </c>
      <c r="C51" s="184" t="s">
        <v>1733</v>
      </c>
      <c r="F51" s="197" t="s">
        <v>1750</v>
      </c>
      <c r="H51" s="169" t="s">
        <v>2855</v>
      </c>
      <c r="J51" s="5" t="s">
        <v>1754</v>
      </c>
      <c r="L51" s="144" t="s">
        <v>2422</v>
      </c>
      <c r="P51" s="227"/>
      <c r="Q51" s="229"/>
      <c r="R51" s="170"/>
      <c r="S51" s="521" t="s">
        <v>2854</v>
      </c>
      <c r="T51" s="523" t="s">
        <v>2607</v>
      </c>
      <c r="U51" s="534" t="s">
        <v>2023</v>
      </c>
      <c r="V51" s="60" t="s">
        <v>1249</v>
      </c>
      <c r="W51" s="60" t="s">
        <v>562</v>
      </c>
      <c r="X51" s="60" t="s">
        <v>539</v>
      </c>
      <c r="Y51" s="60" t="s">
        <v>1987</v>
      </c>
      <c r="Z51" s="60" t="s">
        <v>999</v>
      </c>
      <c r="AA51" s="534" t="s">
        <v>1985</v>
      </c>
      <c r="AC51" s="293" t="str">
        <f t="shared" si="22"/>
        <v>E2-3</v>
      </c>
      <c r="AD51" s="282" t="str">
        <f t="shared" si="8"/>
        <v>2</v>
      </c>
      <c r="AE51" s="282" t="str">
        <f t="shared" si="9"/>
        <v>E</v>
      </c>
      <c r="AF51" s="272" t="str">
        <f t="shared" si="23"/>
        <v>s</v>
      </c>
      <c r="AG51" s="256" t="str">
        <f t="shared" si="24"/>
        <v/>
      </c>
      <c r="AH51" s="256" t="str">
        <f t="shared" si="25"/>
        <v>rpu</v>
      </c>
      <c r="AI51" s="256" t="str">
        <f t="shared" si="26"/>
        <v/>
      </c>
      <c r="AJ51" s="256">
        <f t="shared" si="27"/>
        <v>1</v>
      </c>
      <c r="AK51" s="256" t="str">
        <f t="shared" si="28"/>
        <v/>
      </c>
      <c r="AL51" s="271" t="str">
        <f t="shared" si="10"/>
        <v/>
      </c>
      <c r="AM51" s="272">
        <f t="shared" si="10"/>
        <v>1</v>
      </c>
      <c r="AN51" s="272" t="str">
        <f t="shared" si="10"/>
        <v/>
      </c>
      <c r="AO51" s="272" t="str">
        <f t="shared" si="10"/>
        <v/>
      </c>
      <c r="AP51" s="271" t="str">
        <f t="shared" si="11"/>
        <v/>
      </c>
      <c r="AQ51" s="272" t="str">
        <f t="shared" si="12"/>
        <v/>
      </c>
      <c r="AR51" s="272" t="str">
        <f t="shared" si="13"/>
        <v/>
      </c>
      <c r="AS51" s="272" t="str">
        <f t="shared" si="14"/>
        <v/>
      </c>
      <c r="AT51" s="271" t="str">
        <f t="shared" si="15"/>
        <v/>
      </c>
      <c r="AU51" s="271" t="str">
        <f t="shared" si="16"/>
        <v/>
      </c>
      <c r="AV51" s="279" t="str">
        <f t="shared" si="17"/>
        <v/>
      </c>
      <c r="AW51" s="284" t="str">
        <f t="shared" si="18"/>
        <v/>
      </c>
      <c r="AX51" s="284" t="str">
        <f t="shared" si="19"/>
        <v/>
      </c>
      <c r="AY51" s="281" t="str">
        <f t="shared" si="20"/>
        <v/>
      </c>
    </row>
    <row r="52" spans="1:52" ht="24">
      <c r="A52" s="231" t="s">
        <v>1298</v>
      </c>
      <c r="B52" s="144" t="s">
        <v>1285</v>
      </c>
      <c r="C52" s="184" t="s">
        <v>1733</v>
      </c>
      <c r="F52" s="197" t="s">
        <v>1750</v>
      </c>
      <c r="H52" s="169" t="s">
        <v>2865</v>
      </c>
      <c r="J52" s="5" t="s">
        <v>1754</v>
      </c>
      <c r="L52" s="144" t="s">
        <v>2422</v>
      </c>
      <c r="P52" s="227"/>
      <c r="Q52" s="229"/>
      <c r="R52" s="170"/>
      <c r="S52" s="521" t="s">
        <v>1302</v>
      </c>
      <c r="T52" s="523" t="s">
        <v>2607</v>
      </c>
      <c r="U52" s="534" t="s">
        <v>1977</v>
      </c>
      <c r="V52" s="60" t="s">
        <v>1249</v>
      </c>
      <c r="W52" s="60" t="s">
        <v>562</v>
      </c>
      <c r="X52" s="60" t="s">
        <v>539</v>
      </c>
      <c r="Y52" s="60" t="s">
        <v>1987</v>
      </c>
      <c r="Z52" s="60" t="s">
        <v>999</v>
      </c>
      <c r="AA52" s="534" t="s">
        <v>1985</v>
      </c>
      <c r="AC52" s="293" t="str">
        <f t="shared" si="22"/>
        <v>E2-4</v>
      </c>
      <c r="AD52" s="282" t="str">
        <f t="shared" si="8"/>
        <v>2</v>
      </c>
      <c r="AE52" s="282" t="str">
        <f t="shared" si="9"/>
        <v>E</v>
      </c>
      <c r="AF52" s="272" t="str">
        <f t="shared" si="23"/>
        <v>s</v>
      </c>
      <c r="AG52" s="256" t="str">
        <f t="shared" si="24"/>
        <v/>
      </c>
      <c r="AH52" s="256" t="str">
        <f t="shared" si="25"/>
        <v>rpu</v>
      </c>
      <c r="AI52" s="256" t="str">
        <f t="shared" si="26"/>
        <v/>
      </c>
      <c r="AJ52" s="256">
        <f t="shared" si="27"/>
        <v>1</v>
      </c>
      <c r="AK52" s="256" t="str">
        <f t="shared" si="28"/>
        <v/>
      </c>
      <c r="AL52" s="271" t="str">
        <f t="shared" si="10"/>
        <v/>
      </c>
      <c r="AM52" s="272">
        <f t="shared" si="10"/>
        <v>1</v>
      </c>
      <c r="AN52" s="272" t="str">
        <f t="shared" si="10"/>
        <v/>
      </c>
      <c r="AO52" s="272" t="str">
        <f t="shared" si="10"/>
        <v/>
      </c>
      <c r="AP52" s="271" t="str">
        <f t="shared" si="11"/>
        <v/>
      </c>
      <c r="AQ52" s="272" t="str">
        <f t="shared" si="12"/>
        <v/>
      </c>
      <c r="AR52" s="272" t="str">
        <f t="shared" si="13"/>
        <v/>
      </c>
      <c r="AS52" s="272" t="str">
        <f t="shared" si="14"/>
        <v/>
      </c>
      <c r="AT52" s="271" t="str">
        <f t="shared" si="15"/>
        <v/>
      </c>
      <c r="AU52" s="271" t="str">
        <f t="shared" si="16"/>
        <v/>
      </c>
      <c r="AV52" s="279" t="str">
        <f t="shared" si="17"/>
        <v/>
      </c>
      <c r="AW52" s="284" t="str">
        <f t="shared" si="18"/>
        <v/>
      </c>
      <c r="AX52" s="284" t="str">
        <f t="shared" si="19"/>
        <v/>
      </c>
      <c r="AY52" s="281" t="str">
        <f t="shared" si="20"/>
        <v/>
      </c>
    </row>
    <row r="53" spans="1:52" ht="24">
      <c r="A53" s="231" t="s">
        <v>1034</v>
      </c>
      <c r="B53" s="144" t="s">
        <v>1285</v>
      </c>
      <c r="C53" s="184" t="s">
        <v>1734</v>
      </c>
      <c r="F53" s="197" t="s">
        <v>1197</v>
      </c>
      <c r="H53" s="169" t="s">
        <v>2857</v>
      </c>
      <c r="I53" s="169"/>
      <c r="J53" s="5" t="s">
        <v>1795</v>
      </c>
      <c r="K53" s="169"/>
      <c r="L53" s="144" t="s">
        <v>2422</v>
      </c>
      <c r="P53" s="227"/>
      <c r="Q53" s="229"/>
      <c r="R53" s="170"/>
      <c r="S53" s="521" t="s">
        <v>1303</v>
      </c>
      <c r="T53" s="523" t="s">
        <v>2608</v>
      </c>
      <c r="U53" s="534" t="s">
        <v>1980</v>
      </c>
      <c r="V53" s="60" t="s">
        <v>1249</v>
      </c>
      <c r="W53" s="60" t="s">
        <v>562</v>
      </c>
      <c r="X53" s="60" t="s">
        <v>539</v>
      </c>
      <c r="Y53" s="60" t="s">
        <v>1988</v>
      </c>
      <c r="Z53" s="60" t="s">
        <v>999</v>
      </c>
      <c r="AA53" s="534" t="s">
        <v>1989</v>
      </c>
      <c r="AC53" s="293" t="str">
        <f t="shared" si="22"/>
        <v>E2-5</v>
      </c>
      <c r="AD53" s="282" t="str">
        <f t="shared" si="8"/>
        <v>2</v>
      </c>
      <c r="AE53" s="282" t="str">
        <f t="shared" si="9"/>
        <v>E</v>
      </c>
      <c r="AF53" s="272" t="str">
        <f t="shared" si="23"/>
        <v>s</v>
      </c>
      <c r="AG53" s="256" t="str">
        <f t="shared" si="24"/>
        <v/>
      </c>
      <c r="AH53" s="256" t="str">
        <f t="shared" si="25"/>
        <v>r</v>
      </c>
      <c r="AI53" s="256" t="str">
        <f t="shared" si="26"/>
        <v/>
      </c>
      <c r="AJ53" s="256">
        <f t="shared" si="27"/>
        <v>1</v>
      </c>
      <c r="AK53" s="256" t="str">
        <f t="shared" si="28"/>
        <v/>
      </c>
      <c r="AL53" s="271" t="str">
        <f t="shared" si="10"/>
        <v/>
      </c>
      <c r="AM53" s="272" t="str">
        <f t="shared" si="10"/>
        <v/>
      </c>
      <c r="AN53" s="272">
        <f t="shared" si="10"/>
        <v>1</v>
      </c>
      <c r="AO53" s="272" t="str">
        <f t="shared" si="10"/>
        <v/>
      </c>
      <c r="AP53" s="271" t="str">
        <f t="shared" si="11"/>
        <v/>
      </c>
      <c r="AQ53" s="272" t="str">
        <f t="shared" si="12"/>
        <v/>
      </c>
      <c r="AR53" s="272" t="str">
        <f t="shared" si="13"/>
        <v/>
      </c>
      <c r="AS53" s="272" t="str">
        <f t="shared" si="14"/>
        <v/>
      </c>
      <c r="AT53" s="271" t="str">
        <f t="shared" si="15"/>
        <v/>
      </c>
      <c r="AU53" s="271" t="str">
        <f t="shared" si="16"/>
        <v/>
      </c>
      <c r="AV53" s="279" t="str">
        <f t="shared" si="17"/>
        <v/>
      </c>
      <c r="AW53" s="284" t="str">
        <f t="shared" si="18"/>
        <v/>
      </c>
      <c r="AX53" s="284" t="str">
        <f t="shared" si="19"/>
        <v/>
      </c>
      <c r="AY53" s="281" t="str">
        <f t="shared" si="20"/>
        <v/>
      </c>
    </row>
    <row r="54" spans="1:52" ht="48">
      <c r="A54" s="231" t="s">
        <v>1299</v>
      </c>
      <c r="B54" s="144" t="s">
        <v>1285</v>
      </c>
      <c r="C54" s="184" t="s">
        <v>1733</v>
      </c>
      <c r="F54" s="197" t="s">
        <v>1755</v>
      </c>
      <c r="H54" s="169" t="s">
        <v>2855</v>
      </c>
      <c r="I54" s="169"/>
      <c r="J54" s="5" t="s">
        <v>1756</v>
      </c>
      <c r="K54" s="169"/>
      <c r="L54" s="144" t="s">
        <v>2422</v>
      </c>
      <c r="P54" s="227"/>
      <c r="Q54" s="229"/>
      <c r="R54" s="170"/>
      <c r="S54" s="521" t="s">
        <v>2858</v>
      </c>
      <c r="T54" s="523" t="s">
        <v>2609</v>
      </c>
      <c r="U54" s="534" t="s">
        <v>1981</v>
      </c>
      <c r="V54" s="60" t="s">
        <v>1990</v>
      </c>
      <c r="W54" s="60" t="s">
        <v>562</v>
      </c>
      <c r="X54" s="60" t="s">
        <v>547</v>
      </c>
      <c r="Y54" s="60" t="s">
        <v>1987</v>
      </c>
      <c r="Z54" s="60" t="s">
        <v>999</v>
      </c>
      <c r="AA54" s="534" t="s">
        <v>1986</v>
      </c>
      <c r="AC54" s="293" t="str">
        <f t="shared" si="22"/>
        <v>E2-6</v>
      </c>
      <c r="AD54" s="282" t="str">
        <f t="shared" si="8"/>
        <v>2</v>
      </c>
      <c r="AE54" s="282" t="str">
        <f t="shared" si="9"/>
        <v>E</v>
      </c>
      <c r="AF54" s="272" t="str">
        <f t="shared" si="23"/>
        <v>s</v>
      </c>
      <c r="AG54" s="256" t="str">
        <f t="shared" si="24"/>
        <v/>
      </c>
      <c r="AH54" s="256" t="str">
        <f t="shared" si="25"/>
        <v>rpu</v>
      </c>
      <c r="AI54" s="256" t="str">
        <f t="shared" si="26"/>
        <v/>
      </c>
      <c r="AJ54" s="256">
        <f t="shared" si="27"/>
        <v>1</v>
      </c>
      <c r="AK54" s="256" t="str">
        <f t="shared" si="28"/>
        <v/>
      </c>
      <c r="AL54" s="271" t="str">
        <f t="shared" si="10"/>
        <v/>
      </c>
      <c r="AM54" s="272">
        <f t="shared" si="10"/>
        <v>1</v>
      </c>
      <c r="AN54" s="272" t="str">
        <f t="shared" si="10"/>
        <v/>
      </c>
      <c r="AO54" s="272" t="str">
        <f t="shared" si="10"/>
        <v/>
      </c>
      <c r="AP54" s="271" t="str">
        <f t="shared" si="11"/>
        <v/>
      </c>
      <c r="AQ54" s="272" t="str">
        <f t="shared" si="12"/>
        <v/>
      </c>
      <c r="AR54" s="272" t="str">
        <f t="shared" si="13"/>
        <v/>
      </c>
      <c r="AS54" s="272" t="str">
        <f t="shared" si="14"/>
        <v/>
      </c>
      <c r="AT54" s="271" t="str">
        <f t="shared" si="15"/>
        <v/>
      </c>
      <c r="AU54" s="271" t="str">
        <f t="shared" si="16"/>
        <v/>
      </c>
      <c r="AV54" s="279" t="str">
        <f t="shared" si="17"/>
        <v/>
      </c>
      <c r="AW54" s="284" t="str">
        <f t="shared" si="18"/>
        <v/>
      </c>
      <c r="AX54" s="284" t="str">
        <f t="shared" si="19"/>
        <v/>
      </c>
      <c r="AY54" s="281" t="str">
        <f t="shared" si="20"/>
        <v/>
      </c>
    </row>
    <row r="55" spans="1:52" ht="36" hidden="1">
      <c r="A55" s="231" t="s">
        <v>1300</v>
      </c>
      <c r="B55" s="144" t="s">
        <v>1808</v>
      </c>
      <c r="F55" s="197" t="s">
        <v>1197</v>
      </c>
      <c r="G55" s="142"/>
      <c r="J55" s="5" t="s">
        <v>1796</v>
      </c>
      <c r="P55" s="227"/>
      <c r="Q55" s="229"/>
      <c r="R55" s="170"/>
      <c r="S55" s="521" t="s">
        <v>1303</v>
      </c>
      <c r="T55" s="515"/>
      <c r="U55" s="195"/>
      <c r="V55" s="60"/>
      <c r="W55" s="60"/>
      <c r="X55" s="60"/>
      <c r="Y55" s="60"/>
      <c r="Z55" s="20"/>
      <c r="AA55" s="60"/>
      <c r="AC55" s="293" t="str">
        <f t="shared" si="22"/>
        <v>E2-7</v>
      </c>
      <c r="AD55" s="282" t="str">
        <f t="shared" si="8"/>
        <v>2</v>
      </c>
      <c r="AE55" s="282" t="str">
        <f t="shared" si="9"/>
        <v>E</v>
      </c>
      <c r="AF55" s="272" t="str">
        <f t="shared" si="23"/>
        <v>not suitable</v>
      </c>
      <c r="AG55" s="256" t="str">
        <f t="shared" si="24"/>
        <v/>
      </c>
      <c r="AH55" s="256" t="str">
        <f t="shared" si="25"/>
        <v/>
      </c>
      <c r="AI55" s="256" t="str">
        <f t="shared" si="26"/>
        <v/>
      </c>
      <c r="AJ55" s="256">
        <f t="shared" si="27"/>
        <v>1</v>
      </c>
      <c r="AK55" s="256" t="str">
        <f t="shared" si="28"/>
        <v/>
      </c>
      <c r="AL55" s="271" t="str">
        <f t="shared" si="10"/>
        <v/>
      </c>
      <c r="AM55" s="272" t="str">
        <f t="shared" si="10"/>
        <v/>
      </c>
      <c r="AN55" s="272" t="str">
        <f t="shared" si="10"/>
        <v/>
      </c>
      <c r="AO55" s="272" t="str">
        <f t="shared" si="10"/>
        <v/>
      </c>
      <c r="AP55" s="271" t="str">
        <f t="shared" si="11"/>
        <v/>
      </c>
      <c r="AQ55" s="272" t="str">
        <f t="shared" si="12"/>
        <v/>
      </c>
      <c r="AR55" s="272" t="str">
        <f t="shared" si="13"/>
        <v/>
      </c>
      <c r="AS55" s="272" t="str">
        <f t="shared" si="14"/>
        <v/>
      </c>
      <c r="AT55" s="271">
        <f t="shared" si="15"/>
        <v>1</v>
      </c>
      <c r="AU55" s="271" t="str">
        <f t="shared" si="16"/>
        <v/>
      </c>
      <c r="AV55" s="279" t="str">
        <f t="shared" si="17"/>
        <v/>
      </c>
      <c r="AW55" s="284" t="str">
        <f t="shared" si="18"/>
        <v/>
      </c>
      <c r="AX55" s="284" t="str">
        <f t="shared" si="19"/>
        <v/>
      </c>
      <c r="AY55" s="281" t="str">
        <f t="shared" si="20"/>
        <v/>
      </c>
    </row>
    <row r="56" spans="1:52" ht="24">
      <c r="A56" s="231" t="s">
        <v>1035</v>
      </c>
      <c r="B56" s="144" t="s">
        <v>1285</v>
      </c>
      <c r="C56" s="184" t="s">
        <v>1734</v>
      </c>
      <c r="F56" s="197" t="s">
        <v>1750</v>
      </c>
      <c r="G56" s="143"/>
      <c r="H56" s="169" t="s">
        <v>2866</v>
      </c>
      <c r="J56" s="5" t="s">
        <v>1757</v>
      </c>
      <c r="P56" s="227"/>
      <c r="Q56" s="229"/>
      <c r="R56" s="170"/>
      <c r="S56" s="521" t="s">
        <v>1165</v>
      </c>
      <c r="T56" s="515" t="s">
        <v>1973</v>
      </c>
      <c r="U56" s="60" t="s">
        <v>1982</v>
      </c>
      <c r="V56" s="60" t="s">
        <v>1249</v>
      </c>
      <c r="W56" s="60" t="s">
        <v>562</v>
      </c>
      <c r="X56" s="60" t="s">
        <v>539</v>
      </c>
      <c r="Y56" s="60" t="s">
        <v>1988</v>
      </c>
      <c r="Z56" s="60" t="s">
        <v>999</v>
      </c>
      <c r="AA56" s="534" t="s">
        <v>1986</v>
      </c>
      <c r="AC56" s="293" t="str">
        <f t="shared" si="22"/>
        <v>E2-8</v>
      </c>
      <c r="AD56" s="282" t="str">
        <f t="shared" si="8"/>
        <v>2</v>
      </c>
      <c r="AE56" s="282" t="str">
        <f t="shared" si="9"/>
        <v>E</v>
      </c>
      <c r="AF56" s="272" t="str">
        <f t="shared" si="23"/>
        <v>s</v>
      </c>
      <c r="AG56" s="256" t="str">
        <f t="shared" si="24"/>
        <v/>
      </c>
      <c r="AH56" s="256" t="str">
        <f t="shared" si="25"/>
        <v>r</v>
      </c>
      <c r="AI56" s="256" t="str">
        <f t="shared" si="26"/>
        <v/>
      </c>
      <c r="AJ56" s="256">
        <f t="shared" si="27"/>
        <v>1</v>
      </c>
      <c r="AK56" s="256" t="str">
        <f t="shared" si="28"/>
        <v/>
      </c>
      <c r="AL56" s="271" t="str">
        <f t="shared" si="10"/>
        <v/>
      </c>
      <c r="AM56" s="272" t="str">
        <f t="shared" si="10"/>
        <v/>
      </c>
      <c r="AN56" s="272">
        <f t="shared" si="10"/>
        <v>1</v>
      </c>
      <c r="AO56" s="272" t="str">
        <f t="shared" si="10"/>
        <v/>
      </c>
      <c r="AP56" s="271" t="str">
        <f t="shared" si="11"/>
        <v/>
      </c>
      <c r="AQ56" s="272" t="str">
        <f t="shared" si="12"/>
        <v/>
      </c>
      <c r="AR56" s="272" t="str">
        <f t="shared" si="13"/>
        <v/>
      </c>
      <c r="AS56" s="272" t="str">
        <f t="shared" si="14"/>
        <v/>
      </c>
      <c r="AT56" s="271" t="str">
        <f t="shared" si="15"/>
        <v/>
      </c>
      <c r="AU56" s="271" t="str">
        <f t="shared" si="16"/>
        <v/>
      </c>
      <c r="AV56" s="279" t="str">
        <f t="shared" si="17"/>
        <v/>
      </c>
      <c r="AW56" s="284" t="str">
        <f t="shared" si="18"/>
        <v/>
      </c>
      <c r="AX56" s="284" t="str">
        <f t="shared" si="19"/>
        <v/>
      </c>
      <c r="AY56" s="281" t="str">
        <f t="shared" si="20"/>
        <v/>
      </c>
    </row>
    <row r="57" spans="1:52" ht="36">
      <c r="A57" s="231" t="s">
        <v>1036</v>
      </c>
      <c r="B57" s="144" t="s">
        <v>1285</v>
      </c>
      <c r="C57" s="184" t="s">
        <v>1733</v>
      </c>
      <c r="F57" s="197" t="s">
        <v>1755</v>
      </c>
      <c r="H57" s="169" t="s">
        <v>2867</v>
      </c>
      <c r="J57" s="5" t="s">
        <v>1758</v>
      </c>
      <c r="P57" s="227"/>
      <c r="Q57" s="229"/>
      <c r="R57" s="170"/>
      <c r="S57" s="521" t="s">
        <v>1301</v>
      </c>
      <c r="T57" s="523" t="s">
        <v>2610</v>
      </c>
      <c r="U57" s="534" t="s">
        <v>1983</v>
      </c>
      <c r="V57" s="60" t="s">
        <v>1990</v>
      </c>
      <c r="W57" s="60" t="s">
        <v>562</v>
      </c>
      <c r="X57" s="60" t="s">
        <v>547</v>
      </c>
      <c r="Y57" s="60" t="s">
        <v>1987</v>
      </c>
      <c r="Z57" s="60" t="s">
        <v>999</v>
      </c>
      <c r="AA57" s="534" t="s">
        <v>1986</v>
      </c>
      <c r="AC57" s="293" t="str">
        <f t="shared" si="22"/>
        <v>E2-9</v>
      </c>
      <c r="AD57" s="282" t="str">
        <f t="shared" si="8"/>
        <v>2</v>
      </c>
      <c r="AE57" s="282" t="str">
        <f t="shared" si="9"/>
        <v>E</v>
      </c>
      <c r="AF57" s="272" t="str">
        <f t="shared" si="23"/>
        <v>s</v>
      </c>
      <c r="AG57" s="256" t="str">
        <f t="shared" si="24"/>
        <v/>
      </c>
      <c r="AH57" s="256" t="str">
        <f t="shared" si="25"/>
        <v>rpu</v>
      </c>
      <c r="AI57" s="256" t="str">
        <f t="shared" si="26"/>
        <v/>
      </c>
      <c r="AJ57" s="256">
        <f t="shared" si="27"/>
        <v>1</v>
      </c>
      <c r="AK57" s="256" t="str">
        <f t="shared" si="28"/>
        <v/>
      </c>
      <c r="AL57" s="271" t="str">
        <f t="shared" si="10"/>
        <v/>
      </c>
      <c r="AM57" s="272">
        <f t="shared" si="10"/>
        <v>1</v>
      </c>
      <c r="AN57" s="272" t="str">
        <f t="shared" si="10"/>
        <v/>
      </c>
      <c r="AO57" s="272" t="str">
        <f t="shared" si="10"/>
        <v/>
      </c>
      <c r="AP57" s="271" t="str">
        <f t="shared" si="11"/>
        <v/>
      </c>
      <c r="AQ57" s="272" t="str">
        <f t="shared" si="12"/>
        <v/>
      </c>
      <c r="AR57" s="272" t="str">
        <f t="shared" si="13"/>
        <v/>
      </c>
      <c r="AS57" s="272" t="str">
        <f t="shared" si="14"/>
        <v/>
      </c>
      <c r="AT57" s="271" t="str">
        <f t="shared" si="15"/>
        <v/>
      </c>
      <c r="AU57" s="271" t="str">
        <f t="shared" si="16"/>
        <v/>
      </c>
      <c r="AV57" s="279" t="str">
        <f t="shared" si="17"/>
        <v/>
      </c>
      <c r="AW57" s="284" t="str">
        <f t="shared" si="18"/>
        <v/>
      </c>
      <c r="AX57" s="284" t="str">
        <f t="shared" si="19"/>
        <v/>
      </c>
      <c r="AY57" s="281" t="str">
        <f t="shared" si="20"/>
        <v/>
      </c>
    </row>
    <row r="58" spans="1:52" ht="36">
      <c r="A58" s="231" t="s">
        <v>1037</v>
      </c>
      <c r="B58" s="144" t="s">
        <v>1285</v>
      </c>
      <c r="C58" s="184" t="s">
        <v>1734</v>
      </c>
      <c r="F58" s="197" t="s">
        <v>1198</v>
      </c>
      <c r="G58" s="169" t="s">
        <v>1038</v>
      </c>
      <c r="H58" s="169" t="s">
        <v>2880</v>
      </c>
      <c r="K58" s="173"/>
      <c r="P58" s="227"/>
      <c r="Q58" s="229"/>
      <c r="R58" s="170"/>
      <c r="S58" s="521" t="s">
        <v>2859</v>
      </c>
      <c r="T58" s="523" t="s">
        <v>2611</v>
      </c>
      <c r="U58" s="534" t="s">
        <v>1984</v>
      </c>
      <c r="V58" s="60" t="s">
        <v>1990</v>
      </c>
      <c r="W58" s="60" t="s">
        <v>562</v>
      </c>
      <c r="X58" s="60" t="s">
        <v>539</v>
      </c>
      <c r="Y58" s="530" t="s">
        <v>1987</v>
      </c>
      <c r="Z58" s="60" t="s">
        <v>999</v>
      </c>
      <c r="AA58" s="534" t="s">
        <v>1989</v>
      </c>
      <c r="AC58" s="293" t="str">
        <f t="shared" si="22"/>
        <v>E2-10</v>
      </c>
      <c r="AD58" s="282" t="str">
        <f t="shared" si="8"/>
        <v>2</v>
      </c>
      <c r="AE58" s="282" t="str">
        <f t="shared" si="9"/>
        <v>E</v>
      </c>
      <c r="AF58" s="272" t="str">
        <f t="shared" si="23"/>
        <v>s</v>
      </c>
      <c r="AG58" s="256" t="str">
        <f t="shared" si="24"/>
        <v/>
      </c>
      <c r="AH58" s="256" t="str">
        <f t="shared" si="25"/>
        <v>r</v>
      </c>
      <c r="AI58" s="256" t="str">
        <f t="shared" si="26"/>
        <v/>
      </c>
      <c r="AJ58" s="256" t="e">
        <f>IF(#REF!="","",1)</f>
        <v>#REF!</v>
      </c>
      <c r="AK58" s="256" t="str">
        <f t="shared" si="28"/>
        <v/>
      </c>
      <c r="AL58" s="271" t="str">
        <f t="shared" si="10"/>
        <v/>
      </c>
      <c r="AM58" s="272" t="str">
        <f t="shared" si="10"/>
        <v/>
      </c>
      <c r="AN58" s="272">
        <f t="shared" si="10"/>
        <v>1</v>
      </c>
      <c r="AO58" s="272" t="str">
        <f t="shared" si="10"/>
        <v/>
      </c>
      <c r="AP58" s="271" t="str">
        <f t="shared" si="11"/>
        <v/>
      </c>
      <c r="AQ58" s="272" t="str">
        <f t="shared" si="12"/>
        <v/>
      </c>
      <c r="AR58" s="272" t="str">
        <f t="shared" si="13"/>
        <v/>
      </c>
      <c r="AS58" s="272" t="str">
        <f t="shared" si="14"/>
        <v/>
      </c>
      <c r="AT58" s="271" t="str">
        <f t="shared" si="15"/>
        <v/>
      </c>
      <c r="AU58" s="271" t="str">
        <f t="shared" si="16"/>
        <v/>
      </c>
      <c r="AV58" s="279" t="str">
        <f t="shared" si="17"/>
        <v/>
      </c>
      <c r="AW58" s="284" t="str">
        <f t="shared" si="18"/>
        <v/>
      </c>
      <c r="AX58" s="284" t="str">
        <f t="shared" si="19"/>
        <v/>
      </c>
      <c r="AY58" s="281" t="str">
        <f t="shared" si="20"/>
        <v/>
      </c>
    </row>
    <row r="59" spans="1:52" s="451" customFormat="1" ht="24">
      <c r="A59" s="232" t="s">
        <v>1038</v>
      </c>
      <c r="B59" s="448" t="s">
        <v>1285</v>
      </c>
      <c r="C59" s="448" t="s">
        <v>1286</v>
      </c>
      <c r="D59" s="448"/>
      <c r="E59" s="449"/>
      <c r="F59" s="450" t="s">
        <v>1750</v>
      </c>
      <c r="G59" s="451" t="s">
        <v>1039</v>
      </c>
      <c r="H59" s="451" t="s">
        <v>2860</v>
      </c>
      <c r="L59" s="448"/>
      <c r="M59" s="448"/>
      <c r="N59" s="454"/>
      <c r="O59" s="454"/>
      <c r="P59" s="455"/>
      <c r="Q59" s="456"/>
      <c r="R59" s="458"/>
      <c r="S59" s="517" t="s">
        <v>2868</v>
      </c>
      <c r="T59" s="621" t="s">
        <v>3029</v>
      </c>
      <c r="U59" t="s">
        <v>3026</v>
      </c>
      <c r="V59" s="530" t="s">
        <v>3030</v>
      </c>
      <c r="W59" s="530" t="s">
        <v>562</v>
      </c>
      <c r="X59" s="530" t="s">
        <v>539</v>
      </c>
      <c r="Y59" s="451" t="s">
        <v>540</v>
      </c>
      <c r="Z59" s="530" t="s">
        <v>1000</v>
      </c>
      <c r="AA59" s="545" t="s">
        <v>1993</v>
      </c>
      <c r="AB59" s="457"/>
      <c r="AC59" s="459" t="str">
        <f t="shared" si="22"/>
        <v>E2-11</v>
      </c>
      <c r="AD59" s="460" t="str">
        <f t="shared" si="8"/>
        <v>2</v>
      </c>
      <c r="AE59" s="460" t="str">
        <f t="shared" si="9"/>
        <v>E</v>
      </c>
      <c r="AF59" s="461" t="str">
        <f t="shared" si="23"/>
        <v>s</v>
      </c>
      <c r="AG59" s="461" t="str">
        <f t="shared" si="24"/>
        <v/>
      </c>
      <c r="AH59" s="461" t="str">
        <f t="shared" si="25"/>
        <v>n</v>
      </c>
      <c r="AI59" s="461" t="str">
        <f t="shared" si="26"/>
        <v/>
      </c>
      <c r="AJ59" s="461" t="str">
        <f>IF(J58="","",1)</f>
        <v/>
      </c>
      <c r="AK59" s="461" t="str">
        <f t="shared" si="28"/>
        <v/>
      </c>
      <c r="AL59" s="462" t="str">
        <f t="shared" si="10"/>
        <v/>
      </c>
      <c r="AM59" s="461" t="str">
        <f t="shared" si="10"/>
        <v/>
      </c>
      <c r="AN59" s="461" t="str">
        <f t="shared" si="10"/>
        <v/>
      </c>
      <c r="AO59" s="461">
        <f t="shared" si="10"/>
        <v>1</v>
      </c>
      <c r="AP59" s="462" t="str">
        <f t="shared" si="11"/>
        <v/>
      </c>
      <c r="AQ59" s="461" t="str">
        <f t="shared" si="12"/>
        <v/>
      </c>
      <c r="AR59" s="461" t="str">
        <f t="shared" si="13"/>
        <v/>
      </c>
      <c r="AS59" s="461" t="str">
        <f t="shared" si="14"/>
        <v/>
      </c>
      <c r="AT59" s="462" t="str">
        <f t="shared" si="15"/>
        <v/>
      </c>
      <c r="AU59" s="462" t="str">
        <f t="shared" si="16"/>
        <v/>
      </c>
      <c r="AV59" s="463" t="str">
        <f t="shared" si="17"/>
        <v/>
      </c>
      <c r="AW59" s="464" t="str">
        <f t="shared" si="18"/>
        <v/>
      </c>
      <c r="AX59" s="464" t="str">
        <f t="shared" si="19"/>
        <v/>
      </c>
      <c r="AY59" s="465" t="str">
        <f t="shared" si="20"/>
        <v/>
      </c>
      <c r="AZ59" s="466"/>
    </row>
    <row r="60" spans="1:52" s="451" customFormat="1" ht="36">
      <c r="A60" s="232" t="s">
        <v>1139</v>
      </c>
      <c r="B60" s="448" t="s">
        <v>1285</v>
      </c>
      <c r="C60" s="448" t="s">
        <v>1286</v>
      </c>
      <c r="D60" s="448"/>
      <c r="E60" s="449"/>
      <c r="F60" s="450" t="s">
        <v>1750</v>
      </c>
      <c r="G60" s="451" t="s">
        <v>1141</v>
      </c>
      <c r="H60" s="451" t="s">
        <v>2860</v>
      </c>
      <c r="J60" s="453"/>
      <c r="L60" s="448"/>
      <c r="M60" s="448"/>
      <c r="N60" s="454"/>
      <c r="O60" s="454"/>
      <c r="P60" s="455"/>
      <c r="Q60" s="456"/>
      <c r="R60" s="458"/>
      <c r="S60" s="517" t="s">
        <v>3028</v>
      </c>
      <c r="T60" s="451" t="s">
        <v>2604</v>
      </c>
      <c r="U60" t="s">
        <v>3027</v>
      </c>
      <c r="V60" s="545" t="s">
        <v>3031</v>
      </c>
      <c r="W60" s="530" t="s">
        <v>562</v>
      </c>
      <c r="X60" s="530" t="s">
        <v>539</v>
      </c>
      <c r="Y60" s="530" t="s">
        <v>3032</v>
      </c>
      <c r="Z60" s="530" t="s">
        <v>999</v>
      </c>
      <c r="AA60" s="545" t="s">
        <v>1989</v>
      </c>
      <c r="AB60" s="457"/>
      <c r="AC60" s="459" t="str">
        <f t="shared" si="22"/>
        <v>E2-12</v>
      </c>
      <c r="AD60" s="460" t="str">
        <f t="shared" si="8"/>
        <v>2</v>
      </c>
      <c r="AE60" s="460" t="str">
        <f t="shared" si="9"/>
        <v>E</v>
      </c>
      <c r="AF60" s="461" t="str">
        <f t="shared" si="23"/>
        <v>s</v>
      </c>
      <c r="AG60" s="461" t="str">
        <f t="shared" si="24"/>
        <v/>
      </c>
      <c r="AH60" s="461" t="str">
        <f t="shared" si="25"/>
        <v>n</v>
      </c>
      <c r="AI60" s="461" t="str">
        <f t="shared" si="26"/>
        <v/>
      </c>
      <c r="AJ60" s="461" t="str">
        <f t="shared" si="27"/>
        <v/>
      </c>
      <c r="AK60" s="461" t="str">
        <f t="shared" si="28"/>
        <v/>
      </c>
      <c r="AL60" s="462" t="str">
        <f t="shared" si="10"/>
        <v/>
      </c>
      <c r="AM60" s="461" t="str">
        <f t="shared" si="10"/>
        <v/>
      </c>
      <c r="AN60" s="461" t="str">
        <f t="shared" si="10"/>
        <v/>
      </c>
      <c r="AO60" s="461">
        <f t="shared" si="10"/>
        <v>1</v>
      </c>
      <c r="AP60" s="462" t="str">
        <f t="shared" si="11"/>
        <v/>
      </c>
      <c r="AQ60" s="461" t="str">
        <f t="shared" si="12"/>
        <v/>
      </c>
      <c r="AR60" s="461" t="str">
        <f t="shared" si="13"/>
        <v/>
      </c>
      <c r="AS60" s="461" t="str">
        <f t="shared" si="14"/>
        <v/>
      </c>
      <c r="AT60" s="462" t="str">
        <f t="shared" si="15"/>
        <v/>
      </c>
      <c r="AU60" s="462" t="str">
        <f t="shared" si="16"/>
        <v/>
      </c>
      <c r="AV60" s="463" t="str">
        <f t="shared" si="17"/>
        <v/>
      </c>
      <c r="AW60" s="464" t="str">
        <f t="shared" si="18"/>
        <v/>
      </c>
      <c r="AX60" s="464" t="str">
        <f t="shared" si="19"/>
        <v/>
      </c>
      <c r="AY60" s="465" t="str">
        <f t="shared" si="20"/>
        <v/>
      </c>
      <c r="AZ60" s="466"/>
    </row>
    <row r="61" spans="1:52" s="451" customFormat="1" ht="24" hidden="1">
      <c r="A61" s="232" t="s">
        <v>1140</v>
      </c>
      <c r="B61" s="448" t="s">
        <v>1808</v>
      </c>
      <c r="C61" s="448"/>
      <c r="D61" s="448"/>
      <c r="E61" s="449"/>
      <c r="F61" s="450" t="s">
        <v>1198</v>
      </c>
      <c r="J61" s="453" t="s">
        <v>1807</v>
      </c>
      <c r="L61" s="448"/>
      <c r="M61" s="448"/>
      <c r="N61" s="454"/>
      <c r="O61" s="454"/>
      <c r="P61" s="455"/>
      <c r="Q61" s="456"/>
      <c r="R61" s="458"/>
      <c r="S61" s="517" t="s">
        <v>1167</v>
      </c>
      <c r="T61" s="517"/>
      <c r="U61" s="545"/>
      <c r="V61" s="545"/>
      <c r="W61" s="530"/>
      <c r="X61" s="530"/>
      <c r="Y61" s="530"/>
      <c r="Z61" s="530" t="s">
        <v>1992</v>
      </c>
      <c r="AA61" s="545" t="s">
        <v>1986</v>
      </c>
      <c r="AB61" s="457"/>
      <c r="AC61" s="459" t="str">
        <f t="shared" si="22"/>
        <v>E2-13</v>
      </c>
      <c r="AD61" s="460" t="str">
        <f t="shared" si="8"/>
        <v>2</v>
      </c>
      <c r="AE61" s="460" t="str">
        <f t="shared" si="9"/>
        <v>E</v>
      </c>
      <c r="AF61" s="461" t="str">
        <f t="shared" si="23"/>
        <v>not suitable</v>
      </c>
      <c r="AG61" s="461" t="str">
        <f t="shared" si="24"/>
        <v/>
      </c>
      <c r="AH61" s="461" t="str">
        <f t="shared" si="25"/>
        <v/>
      </c>
      <c r="AI61" s="461" t="str">
        <f t="shared" si="26"/>
        <v/>
      </c>
      <c r="AJ61" s="461">
        <f t="shared" si="27"/>
        <v>1</v>
      </c>
      <c r="AK61" s="461" t="str">
        <f t="shared" si="28"/>
        <v/>
      </c>
      <c r="AL61" s="462" t="str">
        <f t="shared" si="10"/>
        <v/>
      </c>
      <c r="AM61" s="461" t="str">
        <f t="shared" si="10"/>
        <v/>
      </c>
      <c r="AN61" s="461" t="str">
        <f t="shared" si="10"/>
        <v/>
      </c>
      <c r="AO61" s="461" t="str">
        <f t="shared" si="10"/>
        <v/>
      </c>
      <c r="AP61" s="462" t="str">
        <f t="shared" si="11"/>
        <v/>
      </c>
      <c r="AQ61" s="461" t="str">
        <f t="shared" si="12"/>
        <v/>
      </c>
      <c r="AR61" s="461" t="str">
        <f t="shared" si="13"/>
        <v/>
      </c>
      <c r="AS61" s="461" t="str">
        <f t="shared" si="14"/>
        <v/>
      </c>
      <c r="AT61" s="462">
        <f t="shared" si="15"/>
        <v>1</v>
      </c>
      <c r="AU61" s="462" t="str">
        <f t="shared" si="16"/>
        <v/>
      </c>
      <c r="AV61" s="463" t="str">
        <f t="shared" si="17"/>
        <v/>
      </c>
      <c r="AW61" s="464" t="str">
        <f t="shared" si="18"/>
        <v/>
      </c>
      <c r="AX61" s="464" t="str">
        <f t="shared" si="19"/>
        <v/>
      </c>
      <c r="AY61" s="465" t="str">
        <f t="shared" si="20"/>
        <v/>
      </c>
      <c r="AZ61" s="466"/>
    </row>
    <row r="62" spans="1:52" s="592" customFormat="1" ht="24">
      <c r="A62" s="588" t="s">
        <v>1140</v>
      </c>
      <c r="B62" s="589" t="s">
        <v>1285</v>
      </c>
      <c r="C62" s="608" t="s">
        <v>1286</v>
      </c>
      <c r="D62" s="589"/>
      <c r="E62" s="590"/>
      <c r="F62" s="591"/>
      <c r="G62" s="606"/>
      <c r="H62" s="606"/>
      <c r="J62" s="5"/>
      <c r="L62" s="589"/>
      <c r="M62" s="589"/>
      <c r="N62" s="593"/>
      <c r="O62" s="593"/>
      <c r="P62" s="594"/>
      <c r="Q62" s="595"/>
      <c r="R62" s="596"/>
      <c r="S62" s="607" t="s">
        <v>1166</v>
      </c>
      <c r="T62" s="616" t="s">
        <v>3066</v>
      </c>
      <c r="U62" s="617" t="s">
        <v>2887</v>
      </c>
      <c r="V62" s="617" t="s">
        <v>1249</v>
      </c>
      <c r="W62" s="617" t="s">
        <v>562</v>
      </c>
      <c r="X62" s="617" t="s">
        <v>539</v>
      </c>
      <c r="Y62" s="617" t="s">
        <v>540</v>
      </c>
      <c r="Z62" s="617" t="s">
        <v>1000</v>
      </c>
      <c r="AA62" s="617" t="s">
        <v>1993</v>
      </c>
      <c r="AB62" s="597"/>
      <c r="AC62" s="598" t="str">
        <f t="shared" si="22"/>
        <v>E2-13</v>
      </c>
      <c r="AD62" s="599" t="str">
        <f t="shared" si="8"/>
        <v>2</v>
      </c>
      <c r="AE62" s="599" t="str">
        <f t="shared" si="9"/>
        <v>E</v>
      </c>
      <c r="AF62" s="600" t="str">
        <f t="shared" si="23"/>
        <v>s</v>
      </c>
      <c r="AG62" s="600" t="str">
        <f t="shared" si="24"/>
        <v/>
      </c>
      <c r="AH62" s="600" t="str">
        <f t="shared" si="25"/>
        <v>n</v>
      </c>
      <c r="AI62" s="600" t="str">
        <f t="shared" si="26"/>
        <v/>
      </c>
      <c r="AJ62" s="600" t="str">
        <f t="shared" si="27"/>
        <v/>
      </c>
      <c r="AK62" s="600" t="str">
        <f t="shared" si="28"/>
        <v/>
      </c>
      <c r="AL62" s="601" t="str">
        <f t="shared" si="10"/>
        <v/>
      </c>
      <c r="AM62" s="600" t="str">
        <f t="shared" si="10"/>
        <v/>
      </c>
      <c r="AN62" s="600" t="str">
        <f t="shared" si="10"/>
        <v/>
      </c>
      <c r="AO62" s="600">
        <f t="shared" si="10"/>
        <v>1</v>
      </c>
      <c r="AP62" s="601" t="str">
        <f t="shared" si="11"/>
        <v/>
      </c>
      <c r="AQ62" s="600" t="str">
        <f t="shared" si="12"/>
        <v/>
      </c>
      <c r="AR62" s="600" t="str">
        <f t="shared" si="13"/>
        <v/>
      </c>
      <c r="AS62" s="600" t="str">
        <f t="shared" si="14"/>
        <v/>
      </c>
      <c r="AT62" s="601" t="str">
        <f t="shared" si="15"/>
        <v/>
      </c>
      <c r="AU62" s="601" t="str">
        <f t="shared" si="16"/>
        <v/>
      </c>
      <c r="AV62" s="602" t="str">
        <f t="shared" si="17"/>
        <v/>
      </c>
      <c r="AW62" s="603" t="str">
        <f t="shared" si="18"/>
        <v/>
      </c>
      <c r="AX62" s="603" t="str">
        <f t="shared" si="19"/>
        <v/>
      </c>
      <c r="AY62" s="604" t="str">
        <f t="shared" si="20"/>
        <v/>
      </c>
      <c r="AZ62" s="605"/>
    </row>
    <row r="63" spans="1:52" ht="36" hidden="1" customHeight="1">
      <c r="A63" s="231" t="s">
        <v>1039</v>
      </c>
      <c r="B63" s="144" t="s">
        <v>1808</v>
      </c>
      <c r="F63" s="197" t="s">
        <v>1197</v>
      </c>
      <c r="J63" s="5" t="s">
        <v>1795</v>
      </c>
      <c r="K63" s="167"/>
      <c r="P63" s="227"/>
      <c r="Q63" s="229"/>
      <c r="R63" s="170"/>
      <c r="S63" s="521" t="s">
        <v>1304</v>
      </c>
      <c r="T63" s="521"/>
      <c r="U63" s="534"/>
      <c r="V63" s="534"/>
      <c r="W63" s="60"/>
      <c r="X63" s="60"/>
      <c r="Y63" s="60"/>
      <c r="Z63" s="20"/>
      <c r="AA63" s="534"/>
      <c r="AC63" s="293" t="str">
        <f t="shared" si="22"/>
        <v>E2-15</v>
      </c>
      <c r="AD63" s="282" t="str">
        <f t="shared" si="8"/>
        <v>2</v>
      </c>
      <c r="AE63" s="282" t="str">
        <f t="shared" si="9"/>
        <v>E</v>
      </c>
      <c r="AF63" s="272" t="str">
        <f t="shared" si="23"/>
        <v>not suitable</v>
      </c>
      <c r="AG63" s="256" t="str">
        <f t="shared" si="24"/>
        <v/>
      </c>
      <c r="AH63" s="256" t="str">
        <f t="shared" si="25"/>
        <v/>
      </c>
      <c r="AI63" s="256" t="str">
        <f t="shared" si="26"/>
        <v/>
      </c>
      <c r="AJ63" s="256">
        <f t="shared" si="27"/>
        <v>1</v>
      </c>
      <c r="AK63" s="256" t="str">
        <f t="shared" si="28"/>
        <v/>
      </c>
      <c r="AL63" s="271" t="str">
        <f t="shared" si="10"/>
        <v/>
      </c>
      <c r="AM63" s="272" t="str">
        <f t="shared" si="10"/>
        <v/>
      </c>
      <c r="AN63" s="272" t="str">
        <f t="shared" si="10"/>
        <v/>
      </c>
      <c r="AO63" s="272" t="str">
        <f t="shared" si="10"/>
        <v/>
      </c>
      <c r="AP63" s="271" t="str">
        <f t="shared" si="11"/>
        <v/>
      </c>
      <c r="AQ63" s="272" t="str">
        <f t="shared" si="12"/>
        <v/>
      </c>
      <c r="AR63" s="272" t="str">
        <f t="shared" si="13"/>
        <v/>
      </c>
      <c r="AS63" s="272" t="str">
        <f t="shared" si="14"/>
        <v/>
      </c>
      <c r="AT63" s="271">
        <f t="shared" si="15"/>
        <v>1</v>
      </c>
      <c r="AU63" s="271" t="str">
        <f t="shared" si="16"/>
        <v/>
      </c>
      <c r="AV63" s="279" t="str">
        <f t="shared" si="17"/>
        <v/>
      </c>
      <c r="AW63" s="284" t="str">
        <f t="shared" si="18"/>
        <v/>
      </c>
      <c r="AX63" s="284" t="str">
        <f t="shared" si="19"/>
        <v/>
      </c>
      <c r="AY63" s="281" t="str">
        <f t="shared" si="20"/>
        <v/>
      </c>
    </row>
    <row r="64" spans="1:52" ht="12.75" hidden="1" customHeight="1">
      <c r="A64" s="231" t="s">
        <v>1141</v>
      </c>
      <c r="B64" s="144" t="s">
        <v>1808</v>
      </c>
      <c r="F64" s="197"/>
      <c r="J64" s="39"/>
      <c r="K64" s="167"/>
      <c r="P64" s="227"/>
      <c r="Q64" s="229"/>
      <c r="R64" s="170"/>
      <c r="S64" s="521" t="s">
        <v>1305</v>
      </c>
      <c r="T64" s="523"/>
      <c r="U64" s="534"/>
      <c r="V64" s="534"/>
      <c r="W64" s="60"/>
      <c r="X64" s="60"/>
      <c r="Y64" s="60"/>
      <c r="Z64" s="20"/>
      <c r="AA64" s="534"/>
      <c r="AC64" s="293" t="str">
        <f t="shared" si="22"/>
        <v>E2-16</v>
      </c>
      <c r="AD64" s="282" t="str">
        <f t="shared" si="8"/>
        <v>2</v>
      </c>
      <c r="AE64" s="282" t="str">
        <f t="shared" si="9"/>
        <v>E</v>
      </c>
      <c r="AF64" s="272" t="str">
        <f t="shared" si="23"/>
        <v>not suitable</v>
      </c>
      <c r="AG64" s="256" t="str">
        <f t="shared" si="24"/>
        <v/>
      </c>
      <c r="AH64" s="256" t="str">
        <f t="shared" si="25"/>
        <v/>
      </c>
      <c r="AI64" s="256" t="str">
        <f t="shared" si="26"/>
        <v/>
      </c>
      <c r="AJ64" s="256" t="str">
        <f t="shared" si="27"/>
        <v/>
      </c>
      <c r="AK64" s="256" t="str">
        <f t="shared" si="28"/>
        <v/>
      </c>
      <c r="AL64" s="271" t="str">
        <f t="shared" si="10"/>
        <v/>
      </c>
      <c r="AM64" s="272" t="str">
        <f t="shared" si="10"/>
        <v/>
      </c>
      <c r="AN64" s="272" t="str">
        <f t="shared" si="10"/>
        <v/>
      </c>
      <c r="AO64" s="272" t="str">
        <f t="shared" si="10"/>
        <v/>
      </c>
      <c r="AP64" s="271" t="str">
        <f t="shared" si="11"/>
        <v/>
      </c>
      <c r="AQ64" s="272" t="str">
        <f t="shared" si="12"/>
        <v/>
      </c>
      <c r="AR64" s="272" t="str">
        <f t="shared" si="13"/>
        <v/>
      </c>
      <c r="AS64" s="272" t="str">
        <f t="shared" si="14"/>
        <v/>
      </c>
      <c r="AT64" s="271">
        <f t="shared" si="15"/>
        <v>1</v>
      </c>
      <c r="AU64" s="271" t="str">
        <f t="shared" si="16"/>
        <v/>
      </c>
      <c r="AV64" s="279" t="str">
        <f t="shared" si="17"/>
        <v/>
      </c>
      <c r="AW64" s="284" t="str">
        <f t="shared" si="18"/>
        <v/>
      </c>
      <c r="AX64" s="284" t="str">
        <f t="shared" si="19"/>
        <v/>
      </c>
      <c r="AY64" s="281" t="str">
        <f t="shared" si="20"/>
        <v/>
      </c>
    </row>
    <row r="65" spans="1:52" s="72" customFormat="1">
      <c r="A65" s="230" t="s">
        <v>1269</v>
      </c>
      <c r="B65" s="144"/>
      <c r="C65" s="144"/>
      <c r="D65" s="144"/>
      <c r="E65" s="195"/>
      <c r="F65" s="197"/>
      <c r="J65" s="39"/>
      <c r="K65" s="167"/>
      <c r="L65" s="144"/>
      <c r="M65" s="144"/>
      <c r="N65" s="225"/>
      <c r="O65" s="225"/>
      <c r="P65" s="227"/>
      <c r="Q65" s="229"/>
      <c r="R65" s="170"/>
      <c r="S65" s="521"/>
      <c r="T65" s="523"/>
      <c r="U65" s="534"/>
      <c r="V65" s="534"/>
      <c r="W65" s="60"/>
      <c r="X65" s="60"/>
      <c r="Y65" s="60"/>
      <c r="Z65" s="20"/>
      <c r="AA65" s="534"/>
      <c r="AB65" s="145"/>
      <c r="AC65" s="293" t="str">
        <f t="shared" si="22"/>
        <v>PROBLEMS/DISCUSSION QUESTIONS</v>
      </c>
      <c r="AD65" s="282"/>
      <c r="AE65" s="282"/>
      <c r="AF65" s="272"/>
      <c r="AG65" s="256"/>
      <c r="AH65" s="256"/>
      <c r="AI65" s="256"/>
      <c r="AJ65" s="256"/>
      <c r="AK65" s="256"/>
      <c r="AL65" s="271"/>
      <c r="AM65" s="272"/>
      <c r="AN65" s="272"/>
      <c r="AO65" s="272"/>
      <c r="AP65" s="271"/>
      <c r="AQ65" s="272"/>
      <c r="AR65" s="272"/>
      <c r="AS65" s="272"/>
      <c r="AT65" s="271"/>
      <c r="AU65" s="271"/>
      <c r="AV65" s="279"/>
      <c r="AW65" s="284"/>
      <c r="AX65" s="284"/>
      <c r="AY65" s="281"/>
      <c r="AZ65" s="425"/>
    </row>
    <row r="66" spans="1:52" ht="24">
      <c r="A66" s="231" t="s">
        <v>1306</v>
      </c>
      <c r="B66" s="144" t="s">
        <v>1285</v>
      </c>
      <c r="C66" s="184" t="s">
        <v>1734</v>
      </c>
      <c r="F66" s="197" t="s">
        <v>1197</v>
      </c>
      <c r="H66" s="169" t="s">
        <v>2881</v>
      </c>
      <c r="J66" s="5" t="s">
        <v>1812</v>
      </c>
      <c r="L66" s="144" t="s">
        <v>2422</v>
      </c>
      <c r="P66" s="227"/>
      <c r="Q66" s="229"/>
      <c r="R66" s="170"/>
      <c r="S66" s="521" t="s">
        <v>2861</v>
      </c>
      <c r="T66" s="523" t="s">
        <v>2612</v>
      </c>
      <c r="U66" s="534" t="s">
        <v>1978</v>
      </c>
      <c r="V66" s="60" t="s">
        <v>1249</v>
      </c>
      <c r="W66" s="60" t="s">
        <v>562</v>
      </c>
      <c r="X66" s="60" t="s">
        <v>539</v>
      </c>
      <c r="Y66" s="60" t="s">
        <v>1988</v>
      </c>
      <c r="Z66" s="60" t="s">
        <v>1000</v>
      </c>
      <c r="AA66" s="534" t="s">
        <v>1993</v>
      </c>
      <c r="AC66" s="293" t="str">
        <f t="shared" si="22"/>
        <v>P2-1</v>
      </c>
      <c r="AD66" s="282" t="str">
        <f t="shared" si="8"/>
        <v>2</v>
      </c>
      <c r="AE66" s="282" t="str">
        <f t="shared" si="9"/>
        <v>P</v>
      </c>
      <c r="AF66" s="272" t="str">
        <f t="shared" ref="AF66:AF74" si="29">IF(OR(AE66="",B66=""),"",IF(OR(B66="a",B66="b",B66="s",B66="not suitable"),B66,""))</f>
        <v>s</v>
      </c>
      <c r="AG66" s="256" t="str">
        <f t="shared" ref="AG66:AG74" si="30">IF(E66="","",E66)</f>
        <v/>
      </c>
      <c r="AH66" s="256" t="str">
        <f t="shared" ref="AH66:AH74" si="31">IF(C66="","",C66)</f>
        <v>r</v>
      </c>
      <c r="AI66" s="256" t="str">
        <f t="shared" ref="AI66:AI74" si="32">IF(D66="","",D66)</f>
        <v/>
      </c>
      <c r="AJ66" s="256">
        <f t="shared" ref="AJ66:AJ74" si="33">IF(J66="","",1)</f>
        <v>1</v>
      </c>
      <c r="AK66" s="256" t="str">
        <f t="shared" ref="AK66:AK74" si="34">IF(I66="","",I66)</f>
        <v/>
      </c>
      <c r="AL66" s="271" t="str">
        <f t="shared" si="10"/>
        <v/>
      </c>
      <c r="AM66" s="272" t="str">
        <f t="shared" si="10"/>
        <v/>
      </c>
      <c r="AN66" s="272">
        <f t="shared" si="10"/>
        <v>1</v>
      </c>
      <c r="AO66" s="272" t="str">
        <f t="shared" si="10"/>
        <v/>
      </c>
      <c r="AP66" s="271" t="str">
        <f t="shared" si="11"/>
        <v/>
      </c>
      <c r="AQ66" s="272" t="str">
        <f t="shared" si="12"/>
        <v/>
      </c>
      <c r="AR66" s="272" t="str">
        <f t="shared" si="13"/>
        <v/>
      </c>
      <c r="AS66" s="272" t="str">
        <f t="shared" si="14"/>
        <v/>
      </c>
      <c r="AT66" s="271" t="str">
        <f t="shared" si="15"/>
        <v/>
      </c>
      <c r="AU66" s="271" t="str">
        <f t="shared" si="16"/>
        <v/>
      </c>
      <c r="AV66" s="279" t="str">
        <f t="shared" si="17"/>
        <v/>
      </c>
      <c r="AW66" s="284" t="str">
        <f t="shared" si="18"/>
        <v/>
      </c>
      <c r="AX66" s="284" t="str">
        <f t="shared" si="19"/>
        <v/>
      </c>
      <c r="AY66" s="281" t="str">
        <f t="shared" si="20"/>
        <v/>
      </c>
    </row>
    <row r="67" spans="1:52" ht="24" hidden="1">
      <c r="A67" s="231" t="s">
        <v>1307</v>
      </c>
      <c r="B67" s="144" t="s">
        <v>1808</v>
      </c>
      <c r="C67" s="184" t="s">
        <v>1733</v>
      </c>
      <c r="F67" s="197" t="s">
        <v>1197</v>
      </c>
      <c r="H67" s="169" t="s">
        <v>2867</v>
      </c>
      <c r="J67" s="5" t="s">
        <v>1813</v>
      </c>
      <c r="K67" s="179"/>
      <c r="P67" s="227"/>
      <c r="Q67" s="229"/>
      <c r="R67" s="170"/>
      <c r="S67" s="521" t="s">
        <v>1308</v>
      </c>
      <c r="T67" s="523"/>
      <c r="U67" s="534"/>
      <c r="V67" s="534"/>
      <c r="W67" s="60"/>
      <c r="X67" s="60"/>
      <c r="Y67" s="60"/>
      <c r="Z67" s="20"/>
      <c r="AA67" s="534"/>
      <c r="AC67" s="293" t="str">
        <f t="shared" si="22"/>
        <v>P2-2</v>
      </c>
      <c r="AD67" s="282" t="str">
        <f t="shared" si="8"/>
        <v>2</v>
      </c>
      <c r="AE67" s="282" t="str">
        <f t="shared" si="9"/>
        <v>P</v>
      </c>
      <c r="AF67" s="272" t="str">
        <f t="shared" si="29"/>
        <v>not suitable</v>
      </c>
      <c r="AG67" s="256" t="str">
        <f t="shared" si="30"/>
        <v/>
      </c>
      <c r="AH67" s="256" t="str">
        <f t="shared" si="31"/>
        <v>rpu</v>
      </c>
      <c r="AI67" s="256" t="str">
        <f t="shared" si="32"/>
        <v/>
      </c>
      <c r="AJ67" s="256">
        <f t="shared" si="33"/>
        <v>1</v>
      </c>
      <c r="AK67" s="256" t="str">
        <f t="shared" si="34"/>
        <v/>
      </c>
      <c r="AL67" s="271" t="str">
        <f t="shared" si="10"/>
        <v/>
      </c>
      <c r="AM67" s="272" t="str">
        <f t="shared" si="10"/>
        <v/>
      </c>
      <c r="AN67" s="272" t="str">
        <f t="shared" si="10"/>
        <v/>
      </c>
      <c r="AO67" s="272" t="str">
        <f t="shared" si="10"/>
        <v/>
      </c>
      <c r="AP67" s="271" t="str">
        <f t="shared" si="11"/>
        <v/>
      </c>
      <c r="AQ67" s="272" t="str">
        <f t="shared" si="12"/>
        <v/>
      </c>
      <c r="AR67" s="272" t="str">
        <f t="shared" si="13"/>
        <v/>
      </c>
      <c r="AS67" s="272" t="str">
        <f t="shared" si="14"/>
        <v/>
      </c>
      <c r="AT67" s="271">
        <f t="shared" si="15"/>
        <v>1</v>
      </c>
      <c r="AU67" s="271" t="str">
        <f t="shared" si="16"/>
        <v/>
      </c>
      <c r="AV67" s="279" t="str">
        <f t="shared" si="17"/>
        <v/>
      </c>
      <c r="AW67" s="284" t="str">
        <f t="shared" si="18"/>
        <v/>
      </c>
      <c r="AX67" s="284" t="str">
        <f t="shared" si="19"/>
        <v/>
      </c>
      <c r="AY67" s="281" t="str">
        <f t="shared" si="20"/>
        <v/>
      </c>
    </row>
    <row r="68" spans="1:52" ht="24">
      <c r="A68" s="231" t="s">
        <v>1309</v>
      </c>
      <c r="B68" s="144" t="s">
        <v>1285</v>
      </c>
      <c r="C68" s="184" t="s">
        <v>1733</v>
      </c>
      <c r="F68" s="197" t="s">
        <v>1197</v>
      </c>
      <c r="H68" s="169" t="s">
        <v>2856</v>
      </c>
      <c r="I68" s="180"/>
      <c r="J68" s="39" t="s">
        <v>1810</v>
      </c>
      <c r="K68" s="167"/>
      <c r="L68" s="144" t="s">
        <v>2422</v>
      </c>
      <c r="P68" s="227"/>
      <c r="Q68" s="229"/>
      <c r="R68" s="170"/>
      <c r="S68" s="607" t="s">
        <v>1318</v>
      </c>
      <c r="T68" s="523" t="s">
        <v>2606</v>
      </c>
      <c r="U68" s="534" t="s">
        <v>2024</v>
      </c>
      <c r="V68" s="60" t="s">
        <v>1249</v>
      </c>
      <c r="W68" s="60" t="s">
        <v>562</v>
      </c>
      <c r="X68" s="60" t="s">
        <v>539</v>
      </c>
      <c r="Y68" s="60" t="s">
        <v>1987</v>
      </c>
      <c r="Z68" s="60" t="s">
        <v>999</v>
      </c>
      <c r="AA68" s="534" t="s">
        <v>1989</v>
      </c>
      <c r="AC68" s="293" t="str">
        <f t="shared" si="22"/>
        <v>P2-3</v>
      </c>
      <c r="AD68" s="282" t="str">
        <f t="shared" si="8"/>
        <v>2</v>
      </c>
      <c r="AE68" s="282" t="str">
        <f t="shared" si="9"/>
        <v>P</v>
      </c>
      <c r="AF68" s="272" t="str">
        <f t="shared" si="29"/>
        <v>s</v>
      </c>
      <c r="AG68" s="256" t="str">
        <f t="shared" si="30"/>
        <v/>
      </c>
      <c r="AH68" s="256" t="str">
        <f t="shared" si="31"/>
        <v>rpu</v>
      </c>
      <c r="AI68" s="256" t="str">
        <f t="shared" si="32"/>
        <v/>
      </c>
      <c r="AJ68" s="256">
        <f t="shared" si="33"/>
        <v>1</v>
      </c>
      <c r="AK68" s="256" t="str">
        <f t="shared" si="34"/>
        <v/>
      </c>
      <c r="AL68" s="271" t="str">
        <f t="shared" si="10"/>
        <v/>
      </c>
      <c r="AM68" s="272">
        <f t="shared" si="10"/>
        <v>1</v>
      </c>
      <c r="AN68" s="272" t="str">
        <f t="shared" si="10"/>
        <v/>
      </c>
      <c r="AO68" s="272" t="str">
        <f t="shared" si="10"/>
        <v/>
      </c>
      <c r="AP68" s="271" t="str">
        <f t="shared" si="11"/>
        <v/>
      </c>
      <c r="AQ68" s="272" t="str">
        <f t="shared" si="12"/>
        <v/>
      </c>
      <c r="AR68" s="272" t="str">
        <f t="shared" si="13"/>
        <v/>
      </c>
      <c r="AS68" s="272" t="str">
        <f t="shared" si="14"/>
        <v/>
      </c>
      <c r="AT68" s="271" t="str">
        <f t="shared" si="15"/>
        <v/>
      </c>
      <c r="AU68" s="271" t="str">
        <f t="shared" si="16"/>
        <v/>
      </c>
      <c r="AV68" s="279" t="str">
        <f t="shared" si="17"/>
        <v/>
      </c>
      <c r="AW68" s="284" t="str">
        <f t="shared" si="18"/>
        <v/>
      </c>
      <c r="AX68" s="284" t="str">
        <f t="shared" si="19"/>
        <v/>
      </c>
      <c r="AY68" s="281" t="str">
        <f t="shared" si="20"/>
        <v/>
      </c>
    </row>
    <row r="69" spans="1:52" ht="24" hidden="1">
      <c r="A69" s="231" t="s">
        <v>1310</v>
      </c>
      <c r="B69" s="144" t="s">
        <v>1808</v>
      </c>
      <c r="F69" s="197" t="s">
        <v>1197</v>
      </c>
      <c r="I69" s="180"/>
      <c r="J69" s="39" t="s">
        <v>1810</v>
      </c>
      <c r="K69" s="169"/>
      <c r="P69" s="227"/>
      <c r="Q69" s="229"/>
      <c r="R69" s="170"/>
      <c r="S69" s="521" t="s">
        <v>1308</v>
      </c>
      <c r="T69" s="523"/>
      <c r="U69" s="5"/>
      <c r="V69" s="60"/>
      <c r="W69" s="60"/>
      <c r="X69" s="60"/>
      <c r="Y69" s="60"/>
      <c r="Z69" s="20"/>
      <c r="AA69" s="60"/>
      <c r="AC69" s="293" t="str">
        <f t="shared" si="22"/>
        <v>P2-4</v>
      </c>
      <c r="AD69" s="282" t="str">
        <f t="shared" si="8"/>
        <v>2</v>
      </c>
      <c r="AE69" s="282" t="str">
        <f t="shared" si="9"/>
        <v>P</v>
      </c>
      <c r="AF69" s="272" t="str">
        <f t="shared" si="29"/>
        <v>not suitable</v>
      </c>
      <c r="AG69" s="256" t="str">
        <f t="shared" si="30"/>
        <v/>
      </c>
      <c r="AH69" s="256" t="str">
        <f t="shared" si="31"/>
        <v/>
      </c>
      <c r="AI69" s="256" t="str">
        <f t="shared" si="32"/>
        <v/>
      </c>
      <c r="AJ69" s="256">
        <f t="shared" si="33"/>
        <v>1</v>
      </c>
      <c r="AK69" s="256" t="str">
        <f t="shared" si="34"/>
        <v/>
      </c>
      <c r="AL69" s="271" t="str">
        <f t="shared" si="10"/>
        <v/>
      </c>
      <c r="AM69" s="272" t="str">
        <f t="shared" si="10"/>
        <v/>
      </c>
      <c r="AN69" s="272" t="str">
        <f t="shared" si="10"/>
        <v/>
      </c>
      <c r="AO69" s="272" t="str">
        <f t="shared" si="10"/>
        <v/>
      </c>
      <c r="AP69" s="271" t="str">
        <f t="shared" si="11"/>
        <v/>
      </c>
      <c r="AQ69" s="272" t="str">
        <f t="shared" si="12"/>
        <v/>
      </c>
      <c r="AR69" s="272" t="str">
        <f t="shared" si="13"/>
        <v/>
      </c>
      <c r="AS69" s="272" t="str">
        <f t="shared" si="14"/>
        <v/>
      </c>
      <c r="AT69" s="271">
        <f t="shared" si="15"/>
        <v>1</v>
      </c>
      <c r="AU69" s="271" t="str">
        <f t="shared" si="16"/>
        <v/>
      </c>
      <c r="AV69" s="279" t="str">
        <f t="shared" si="17"/>
        <v/>
      </c>
      <c r="AW69" s="284" t="str">
        <f t="shared" si="18"/>
        <v/>
      </c>
      <c r="AX69" s="284" t="str">
        <f t="shared" si="19"/>
        <v/>
      </c>
      <c r="AY69" s="281" t="str">
        <f t="shared" si="20"/>
        <v/>
      </c>
    </row>
    <row r="70" spans="1:52" ht="24">
      <c r="A70" s="231" t="s">
        <v>1311</v>
      </c>
      <c r="B70" s="144" t="s">
        <v>1285</v>
      </c>
      <c r="C70" s="184" t="s">
        <v>1733</v>
      </c>
      <c r="F70" s="197" t="s">
        <v>1750</v>
      </c>
      <c r="H70" s="169" t="s">
        <v>2856</v>
      </c>
      <c r="J70" s="39" t="s">
        <v>1811</v>
      </c>
      <c r="K70" s="167"/>
      <c r="L70" s="144" t="s">
        <v>2422</v>
      </c>
      <c r="P70" s="227"/>
      <c r="Q70" s="229"/>
      <c r="R70" s="170"/>
      <c r="S70" s="521" t="s">
        <v>2863</v>
      </c>
      <c r="T70" s="523" t="s">
        <v>2885</v>
      </c>
      <c r="U70" s="534" t="s">
        <v>1977</v>
      </c>
      <c r="V70" s="60" t="s">
        <v>1249</v>
      </c>
      <c r="W70" s="60" t="s">
        <v>562</v>
      </c>
      <c r="X70" s="60" t="s">
        <v>539</v>
      </c>
      <c r="Y70" s="60" t="s">
        <v>1987</v>
      </c>
      <c r="Z70" s="60" t="s">
        <v>999</v>
      </c>
      <c r="AA70" s="534" t="s">
        <v>1989</v>
      </c>
      <c r="AC70" s="293" t="str">
        <f t="shared" si="22"/>
        <v>P2-5</v>
      </c>
      <c r="AD70" s="282" t="str">
        <f t="shared" si="8"/>
        <v>2</v>
      </c>
      <c r="AE70" s="282" t="str">
        <f t="shared" si="9"/>
        <v>P</v>
      </c>
      <c r="AF70" s="272" t="str">
        <f t="shared" si="29"/>
        <v>s</v>
      </c>
      <c r="AG70" s="256" t="str">
        <f t="shared" si="30"/>
        <v/>
      </c>
      <c r="AH70" s="256" t="str">
        <f t="shared" si="31"/>
        <v>rpu</v>
      </c>
      <c r="AI70" s="256" t="str">
        <f t="shared" si="32"/>
        <v/>
      </c>
      <c r="AJ70" s="256">
        <f t="shared" si="33"/>
        <v>1</v>
      </c>
      <c r="AK70" s="256" t="str">
        <f t="shared" si="34"/>
        <v/>
      </c>
      <c r="AL70" s="271" t="str">
        <f t="shared" si="10"/>
        <v/>
      </c>
      <c r="AM70" s="272">
        <f t="shared" si="10"/>
        <v>1</v>
      </c>
      <c r="AN70" s="272" t="str">
        <f t="shared" si="10"/>
        <v/>
      </c>
      <c r="AO70" s="272" t="str">
        <f t="shared" si="10"/>
        <v/>
      </c>
      <c r="AP70" s="271" t="str">
        <f t="shared" si="11"/>
        <v/>
      </c>
      <c r="AQ70" s="272" t="str">
        <f t="shared" si="12"/>
        <v/>
      </c>
      <c r="AR70" s="272" t="str">
        <f t="shared" si="13"/>
        <v/>
      </c>
      <c r="AS70" s="272" t="str">
        <f t="shared" si="14"/>
        <v/>
      </c>
      <c r="AT70" s="271" t="str">
        <f t="shared" si="15"/>
        <v/>
      </c>
      <c r="AU70" s="271" t="str">
        <f t="shared" si="16"/>
        <v/>
      </c>
      <c r="AV70" s="279" t="str">
        <f t="shared" si="17"/>
        <v/>
      </c>
      <c r="AW70" s="284" t="str">
        <f t="shared" si="18"/>
        <v/>
      </c>
      <c r="AX70" s="284" t="str">
        <f t="shared" si="19"/>
        <v/>
      </c>
      <c r="AY70" s="281" t="str">
        <f t="shared" si="20"/>
        <v/>
      </c>
    </row>
    <row r="71" spans="1:52" ht="72">
      <c r="A71" s="231" t="s">
        <v>1312</v>
      </c>
      <c r="B71" s="144" t="s">
        <v>1285</v>
      </c>
      <c r="C71" s="184" t="s">
        <v>1733</v>
      </c>
      <c r="F71" s="197" t="s">
        <v>1197</v>
      </c>
      <c r="H71" s="169" t="s">
        <v>2856</v>
      </c>
      <c r="J71" s="5" t="s">
        <v>1814</v>
      </c>
      <c r="K71" s="167"/>
      <c r="L71" s="144" t="s">
        <v>2422</v>
      </c>
      <c r="P71" s="227"/>
      <c r="Q71" s="229"/>
      <c r="R71" s="170"/>
      <c r="S71" s="607" t="s">
        <v>2864</v>
      </c>
      <c r="T71" s="523" t="s">
        <v>2606</v>
      </c>
      <c r="U71" s="534" t="s">
        <v>1976</v>
      </c>
      <c r="V71" s="60" t="s">
        <v>1249</v>
      </c>
      <c r="W71" s="60" t="s">
        <v>562</v>
      </c>
      <c r="X71" s="60" t="s">
        <v>539</v>
      </c>
      <c r="Y71" s="60" t="s">
        <v>1987</v>
      </c>
      <c r="Z71" s="60" t="s">
        <v>1000</v>
      </c>
      <c r="AA71" s="534" t="s">
        <v>1993</v>
      </c>
      <c r="AC71" s="293" t="str">
        <f t="shared" si="22"/>
        <v>P2-6</v>
      </c>
      <c r="AD71" s="282" t="str">
        <f t="shared" si="8"/>
        <v>2</v>
      </c>
      <c r="AE71" s="282" t="str">
        <f t="shared" si="9"/>
        <v>P</v>
      </c>
      <c r="AF71" s="272" t="str">
        <f t="shared" si="29"/>
        <v>s</v>
      </c>
      <c r="AG71" s="256" t="str">
        <f t="shared" si="30"/>
        <v/>
      </c>
      <c r="AH71" s="256" t="str">
        <f t="shared" si="31"/>
        <v>rpu</v>
      </c>
      <c r="AI71" s="256" t="str">
        <f t="shared" si="32"/>
        <v/>
      </c>
      <c r="AJ71" s="256">
        <f t="shared" si="33"/>
        <v>1</v>
      </c>
      <c r="AK71" s="256" t="str">
        <f t="shared" si="34"/>
        <v/>
      </c>
      <c r="AL71" s="271" t="str">
        <f t="shared" si="10"/>
        <v/>
      </c>
      <c r="AM71" s="272">
        <f t="shared" si="10"/>
        <v>1</v>
      </c>
      <c r="AN71" s="272" t="str">
        <f t="shared" si="10"/>
        <v/>
      </c>
      <c r="AO71" s="272" t="str">
        <f t="shared" si="10"/>
        <v/>
      </c>
      <c r="AP71" s="271" t="str">
        <f t="shared" si="11"/>
        <v/>
      </c>
      <c r="AQ71" s="272" t="str">
        <f t="shared" si="12"/>
        <v/>
      </c>
      <c r="AR71" s="272" t="str">
        <f t="shared" si="13"/>
        <v/>
      </c>
      <c r="AS71" s="272" t="str">
        <f t="shared" si="14"/>
        <v/>
      </c>
      <c r="AT71" s="271" t="str">
        <f t="shared" si="15"/>
        <v/>
      </c>
      <c r="AU71" s="271" t="str">
        <f t="shared" si="16"/>
        <v/>
      </c>
      <c r="AV71" s="279" t="str">
        <f t="shared" si="17"/>
        <v/>
      </c>
      <c r="AW71" s="284" t="str">
        <f t="shared" si="18"/>
        <v/>
      </c>
      <c r="AX71" s="284" t="str">
        <f t="shared" si="19"/>
        <v/>
      </c>
      <c r="AY71" s="281" t="str">
        <f t="shared" si="20"/>
        <v/>
      </c>
    </row>
    <row r="72" spans="1:52" s="451" customFormat="1" ht="24" hidden="1">
      <c r="A72" s="232" t="s">
        <v>1313</v>
      </c>
      <c r="B72" s="448" t="s">
        <v>1808</v>
      </c>
      <c r="C72" s="448"/>
      <c r="D72" s="448"/>
      <c r="E72" s="449"/>
      <c r="F72" s="450" t="s">
        <v>1197</v>
      </c>
      <c r="I72" s="452"/>
      <c r="J72" s="453" t="s">
        <v>1959</v>
      </c>
      <c r="L72" s="448"/>
      <c r="M72" s="448"/>
      <c r="N72" s="454"/>
      <c r="O72" s="454"/>
      <c r="P72" s="455"/>
      <c r="Q72" s="456"/>
      <c r="R72" s="458"/>
      <c r="S72" s="521" t="s">
        <v>1314</v>
      </c>
      <c r="T72" s="530"/>
      <c r="U72" s="545"/>
      <c r="V72" s="545"/>
      <c r="W72" s="530"/>
      <c r="X72" s="530"/>
      <c r="Y72" s="530"/>
      <c r="Z72" s="539"/>
      <c r="AA72" s="545"/>
      <c r="AB72" s="457"/>
      <c r="AC72" s="459" t="str">
        <f t="shared" si="22"/>
        <v>P2-7</v>
      </c>
      <c r="AD72" s="460" t="str">
        <f t="shared" si="8"/>
        <v>2</v>
      </c>
      <c r="AE72" s="460" t="str">
        <f t="shared" si="9"/>
        <v>P</v>
      </c>
      <c r="AF72" s="461" t="str">
        <f t="shared" si="29"/>
        <v>not suitable</v>
      </c>
      <c r="AG72" s="461" t="str">
        <f t="shared" si="30"/>
        <v/>
      </c>
      <c r="AH72" s="461" t="str">
        <f t="shared" si="31"/>
        <v/>
      </c>
      <c r="AI72" s="461" t="str">
        <f t="shared" si="32"/>
        <v/>
      </c>
      <c r="AJ72" s="461">
        <f t="shared" si="33"/>
        <v>1</v>
      </c>
      <c r="AK72" s="461" t="str">
        <f t="shared" si="34"/>
        <v/>
      </c>
      <c r="AL72" s="462" t="str">
        <f t="shared" si="10"/>
        <v/>
      </c>
      <c r="AM72" s="461" t="str">
        <f t="shared" si="10"/>
        <v/>
      </c>
      <c r="AN72" s="461" t="str">
        <f t="shared" si="10"/>
        <v/>
      </c>
      <c r="AO72" s="461" t="str">
        <f t="shared" si="10"/>
        <v/>
      </c>
      <c r="AP72" s="462" t="str">
        <f t="shared" si="11"/>
        <v/>
      </c>
      <c r="AQ72" s="461" t="str">
        <f t="shared" si="12"/>
        <v/>
      </c>
      <c r="AR72" s="461" t="str">
        <f t="shared" si="13"/>
        <v/>
      </c>
      <c r="AS72" s="461" t="str">
        <f t="shared" si="14"/>
        <v/>
      </c>
      <c r="AT72" s="462">
        <f t="shared" si="15"/>
        <v>1</v>
      </c>
      <c r="AU72" s="462" t="str">
        <f t="shared" si="16"/>
        <v/>
      </c>
      <c r="AV72" s="463" t="str">
        <f t="shared" si="17"/>
        <v/>
      </c>
      <c r="AW72" s="464" t="str">
        <f t="shared" si="18"/>
        <v/>
      </c>
      <c r="AX72" s="464" t="str">
        <f t="shared" si="19"/>
        <v/>
      </c>
      <c r="AY72" s="465" t="str">
        <f t="shared" si="20"/>
        <v/>
      </c>
      <c r="AZ72" s="466"/>
    </row>
    <row r="73" spans="1:52" s="72" customFormat="1" ht="36">
      <c r="A73" s="231" t="s">
        <v>1316</v>
      </c>
      <c r="B73" s="144" t="s">
        <v>1285</v>
      </c>
      <c r="C73" s="184" t="s">
        <v>1734</v>
      </c>
      <c r="D73" s="144"/>
      <c r="E73" s="195"/>
      <c r="F73" s="197" t="s">
        <v>1197</v>
      </c>
      <c r="H73" s="169" t="s">
        <v>2869</v>
      </c>
      <c r="J73" s="5" t="s">
        <v>1969</v>
      </c>
      <c r="K73" s="167"/>
      <c r="L73" s="144" t="s">
        <v>2422</v>
      </c>
      <c r="M73" s="144"/>
      <c r="N73" s="225"/>
      <c r="O73" s="225"/>
      <c r="P73" s="227"/>
      <c r="Q73" s="229"/>
      <c r="R73" s="170"/>
      <c r="S73" s="521" t="s">
        <v>1315</v>
      </c>
      <c r="T73" s="523" t="s">
        <v>2886</v>
      </c>
      <c r="U73" s="534" t="s">
        <v>1975</v>
      </c>
      <c r="V73" s="60" t="s">
        <v>1249</v>
      </c>
      <c r="W73" s="60" t="s">
        <v>562</v>
      </c>
      <c r="X73" s="60" t="s">
        <v>539</v>
      </c>
      <c r="Y73" s="60" t="s">
        <v>1988</v>
      </c>
      <c r="Z73" s="60" t="s">
        <v>1000</v>
      </c>
      <c r="AA73" s="534" t="s">
        <v>1994</v>
      </c>
      <c r="AB73" s="145"/>
      <c r="AC73" s="293" t="str">
        <f t="shared" si="22"/>
        <v>P2-8</v>
      </c>
      <c r="AD73" s="282" t="str">
        <f t="shared" si="8"/>
        <v>2</v>
      </c>
      <c r="AE73" s="282" t="str">
        <f t="shared" si="9"/>
        <v>P</v>
      </c>
      <c r="AF73" s="272" t="str">
        <f t="shared" si="29"/>
        <v>s</v>
      </c>
      <c r="AG73" s="256" t="str">
        <f t="shared" si="30"/>
        <v/>
      </c>
      <c r="AH73" s="256" t="str">
        <f t="shared" si="31"/>
        <v>r</v>
      </c>
      <c r="AI73" s="256" t="str">
        <f t="shared" si="32"/>
        <v/>
      </c>
      <c r="AJ73" s="256">
        <f t="shared" si="33"/>
        <v>1</v>
      </c>
      <c r="AK73" s="256" t="str">
        <f t="shared" si="34"/>
        <v/>
      </c>
      <c r="AL73" s="271" t="str">
        <f t="shared" si="10"/>
        <v/>
      </c>
      <c r="AM73" s="272" t="str">
        <f t="shared" si="10"/>
        <v/>
      </c>
      <c r="AN73" s="272">
        <f t="shared" si="10"/>
        <v>1</v>
      </c>
      <c r="AO73" s="272" t="str">
        <f t="shared" si="10"/>
        <v/>
      </c>
      <c r="AP73" s="271" t="str">
        <f t="shared" si="11"/>
        <v/>
      </c>
      <c r="AQ73" s="272" t="str">
        <f t="shared" si="12"/>
        <v/>
      </c>
      <c r="AR73" s="272" t="str">
        <f t="shared" si="13"/>
        <v/>
      </c>
      <c r="AS73" s="272" t="str">
        <f t="shared" si="14"/>
        <v/>
      </c>
      <c r="AT73" s="271" t="str">
        <f t="shared" si="15"/>
        <v/>
      </c>
      <c r="AU73" s="271" t="str">
        <f t="shared" si="16"/>
        <v/>
      </c>
      <c r="AV73" s="279" t="str">
        <f t="shared" si="17"/>
        <v/>
      </c>
      <c r="AW73" s="284" t="str">
        <f t="shared" si="18"/>
        <v/>
      </c>
      <c r="AX73" s="284" t="str">
        <f t="shared" si="19"/>
        <v/>
      </c>
      <c r="AY73" s="281" t="str">
        <f t="shared" si="20"/>
        <v/>
      </c>
      <c r="AZ73" s="425"/>
    </row>
    <row r="74" spans="1:52" s="72" customFormat="1" hidden="1">
      <c r="A74" s="231" t="s">
        <v>1317</v>
      </c>
      <c r="B74" s="144" t="s">
        <v>1808</v>
      </c>
      <c r="C74" s="144"/>
      <c r="D74" s="144"/>
      <c r="E74" s="195"/>
      <c r="F74" s="197"/>
      <c r="G74" s="169" t="s">
        <v>1142</v>
      </c>
      <c r="J74" s="39"/>
      <c r="K74" s="167"/>
      <c r="L74" s="144"/>
      <c r="M74" s="144"/>
      <c r="N74" s="225"/>
      <c r="O74" s="225"/>
      <c r="P74" s="227"/>
      <c r="Q74" s="229"/>
      <c r="R74" s="170"/>
      <c r="S74" s="521" t="s">
        <v>1166</v>
      </c>
      <c r="T74" s="523"/>
      <c r="U74" s="534"/>
      <c r="V74" s="534"/>
      <c r="W74" s="60"/>
      <c r="X74" s="60"/>
      <c r="Y74" s="60"/>
      <c r="Z74" s="20"/>
      <c r="AA74" s="534"/>
      <c r="AB74" s="145"/>
      <c r="AC74" s="293" t="str">
        <f t="shared" si="22"/>
        <v>P2-9</v>
      </c>
      <c r="AD74" s="282" t="str">
        <f t="shared" si="8"/>
        <v>2</v>
      </c>
      <c r="AE74" s="282" t="str">
        <f t="shared" si="9"/>
        <v>P</v>
      </c>
      <c r="AF74" s="272" t="str">
        <f t="shared" si="29"/>
        <v>not suitable</v>
      </c>
      <c r="AG74" s="256" t="str">
        <f t="shared" si="30"/>
        <v/>
      </c>
      <c r="AH74" s="256" t="str">
        <f t="shared" si="31"/>
        <v/>
      </c>
      <c r="AI74" s="256" t="str">
        <f t="shared" si="32"/>
        <v/>
      </c>
      <c r="AJ74" s="256" t="str">
        <f t="shared" si="33"/>
        <v/>
      </c>
      <c r="AK74" s="256" t="str">
        <f t="shared" si="34"/>
        <v/>
      </c>
      <c r="AL74" s="271" t="str">
        <f t="shared" si="10"/>
        <v/>
      </c>
      <c r="AM74" s="272" t="str">
        <f t="shared" si="10"/>
        <v/>
      </c>
      <c r="AN74" s="272" t="str">
        <f t="shared" si="10"/>
        <v/>
      </c>
      <c r="AO74" s="272" t="str">
        <f t="shared" si="10"/>
        <v/>
      </c>
      <c r="AP74" s="271" t="str">
        <f t="shared" si="11"/>
        <v/>
      </c>
      <c r="AQ74" s="272" t="str">
        <f t="shared" si="12"/>
        <v/>
      </c>
      <c r="AR74" s="272" t="str">
        <f t="shared" si="13"/>
        <v/>
      </c>
      <c r="AS74" s="272" t="str">
        <f t="shared" si="14"/>
        <v/>
      </c>
      <c r="AT74" s="271">
        <f t="shared" si="15"/>
        <v>1</v>
      </c>
      <c r="AU74" s="271" t="str">
        <f t="shared" si="16"/>
        <v/>
      </c>
      <c r="AV74" s="279" t="str">
        <f t="shared" si="17"/>
        <v/>
      </c>
      <c r="AW74" s="284" t="str">
        <f t="shared" si="18"/>
        <v/>
      </c>
      <c r="AX74" s="284" t="str">
        <f t="shared" si="19"/>
        <v/>
      </c>
      <c r="AY74" s="281" t="str">
        <f t="shared" si="20"/>
        <v/>
      </c>
      <c r="AZ74" s="425"/>
    </row>
    <row r="75" spans="1:52" hidden="1">
      <c r="A75" s="230" t="s">
        <v>1287</v>
      </c>
      <c r="F75" s="197"/>
      <c r="J75" s="430"/>
      <c r="K75" s="181"/>
      <c r="P75" s="227"/>
      <c r="Q75" s="229"/>
      <c r="R75" s="170"/>
      <c r="S75" s="521"/>
      <c r="T75" s="523"/>
      <c r="U75" s="534"/>
      <c r="V75" s="534"/>
      <c r="W75" s="60"/>
      <c r="X75" s="60"/>
      <c r="Y75" s="60"/>
      <c r="Z75" s="20"/>
      <c r="AA75" s="534"/>
      <c r="AC75" s="293" t="str">
        <f t="shared" ref="AC75:AC105" si="35">IF(A75="","",A75)</f>
        <v>CASES</v>
      </c>
      <c r="AD75" s="282"/>
      <c r="AE75" s="282"/>
      <c r="AF75" s="272"/>
      <c r="AK75" s="256"/>
      <c r="AL75" s="271"/>
      <c r="AM75" s="272"/>
      <c r="AN75" s="272"/>
      <c r="AO75" s="272"/>
      <c r="AP75" s="271"/>
      <c r="AQ75" s="272"/>
      <c r="AR75" s="272"/>
      <c r="AS75" s="272"/>
      <c r="AT75" s="271"/>
      <c r="AU75" s="271"/>
      <c r="AV75" s="279"/>
      <c r="AW75" s="284"/>
      <c r="AX75" s="284"/>
      <c r="AY75" s="281"/>
    </row>
    <row r="76" spans="1:52" hidden="1">
      <c r="A76" s="231" t="s">
        <v>1319</v>
      </c>
      <c r="B76" s="144" t="s">
        <v>1808</v>
      </c>
      <c r="F76" s="197"/>
      <c r="J76" s="431"/>
      <c r="K76" s="182"/>
      <c r="P76" s="227"/>
      <c r="Q76" s="229"/>
      <c r="R76" s="170"/>
      <c r="S76" s="517" t="s">
        <v>1165</v>
      </c>
      <c r="T76" s="523"/>
      <c r="U76" s="534"/>
      <c r="V76" s="534"/>
      <c r="W76" s="60"/>
      <c r="X76" s="60"/>
      <c r="Y76" s="60"/>
      <c r="Z76" s="20"/>
      <c r="AA76" s="534"/>
      <c r="AC76" s="293" t="str">
        <f t="shared" si="35"/>
        <v>C2-1</v>
      </c>
      <c r="AD76" s="282" t="str">
        <f t="shared" ref="AD76:AD131" si="36">IF(AE76="","",IF(LEFT(AC76,1)="S","MBA",IF(MID(AC76,LEN(AE76)+1,FIND("-",AC76)-LEN(AE76)-1)="A","App A",MID(AC76,LEN(AE76)+1,FIND("-",AC76)-LEN(AE76)-1))))</f>
        <v>2</v>
      </c>
      <c r="AE76" s="282" t="str">
        <f t="shared" ref="AE76:AE131" si="37">IF(OR(LEFT(AC76,2)="Exe",LEFT(AC76,2)="Pro",LEFT(AC76,2)="Cas",LEFT(AC76,2)="Cas",LEFT(AC76,2)="Tax",LEFT(AC76,2)="Com",AC76=""),"",LEFT(AC76,FIND("-",AC76)-2))</f>
        <v>C</v>
      </c>
      <c r="AF76" s="272" t="str">
        <f>IF(OR(AE76="",B76=""),"",IF(OR(B76="a",B76="b",B76="s",B76="not suitable"),B76,""))</f>
        <v>not suitable</v>
      </c>
      <c r="AG76" s="256" t="str">
        <f>IF(E76="","",E76)</f>
        <v/>
      </c>
      <c r="AH76" s="256" t="str">
        <f t="shared" ref="AH76:AI79" si="38">IF(C76="","",C76)</f>
        <v/>
      </c>
      <c r="AI76" s="256" t="str">
        <f t="shared" si="38"/>
        <v/>
      </c>
      <c r="AJ76" s="256" t="str">
        <f>IF(J76="","",1)</f>
        <v/>
      </c>
      <c r="AK76" s="256" t="str">
        <f>IF(I76="","",I76)</f>
        <v/>
      </c>
      <c r="AL76" s="271" t="str">
        <f t="shared" ref="AL76:AN131" si="39">IF(OR($AF76="",$AF76="not suitable"),"",IF($AH76=AL$16,1,""))</f>
        <v/>
      </c>
      <c r="AM76" s="272" t="str">
        <f t="shared" si="39"/>
        <v/>
      </c>
      <c r="AN76" s="272" t="str">
        <f t="shared" si="39"/>
        <v/>
      </c>
      <c r="AO76" s="272" t="str">
        <f t="shared" ref="AO76:AO131" si="40">IF(OR($AF76="",$AF76="not suitable"),"",IF($AH76=AO$16,1,""))</f>
        <v/>
      </c>
      <c r="AP76" s="271" t="str">
        <f t="shared" ref="AP76:AP131" si="41">IF(AI76=$AP$16,1,"")</f>
        <v/>
      </c>
      <c r="AQ76" s="272" t="str">
        <f t="shared" ref="AQ76:AQ131" si="42">IF(AI76=$AQ$16,1,"")</f>
        <v/>
      </c>
      <c r="AR76" s="272" t="str">
        <f t="shared" ref="AR76:AR131" si="43">IF(AI76=$AR$16,1,"")</f>
        <v/>
      </c>
      <c r="AS76" s="272" t="str">
        <f t="shared" ref="AS76:AS131" si="44">IF(AI76=$AS$16,1,"")</f>
        <v/>
      </c>
      <c r="AT76" s="271">
        <f t="shared" ref="AT76:AT131" si="45">IF(AF76="not suitable",1,"")</f>
        <v>1</v>
      </c>
      <c r="AU76" s="271" t="str">
        <f t="shared" ref="AU76:AU131" si="46">IF(AG76="Convert to Dataset",1,"")</f>
        <v/>
      </c>
      <c r="AV76" s="279" t="str">
        <f t="shared" ref="AV76:AV131" si="47">IF(AG76="New Dataset",1,"")</f>
        <v/>
      </c>
      <c r="AW76" s="284" t="str">
        <f t="shared" ref="AW76:AW131" si="48">IF(SUM(AL76:AO76)&gt;1,"ERROR","")</f>
        <v/>
      </c>
      <c r="AX76" s="284" t="str">
        <f t="shared" ref="AX76:AX131" si="49">IF(SUM(AP76:AS76)&gt;1,"ERROR","")</f>
        <v/>
      </c>
      <c r="AY76" s="281" t="str">
        <f t="shared" ref="AY76:AY131" si="50">IF(OR(AF76="a",AF76="b",AF76="s",AF76=""),"",IF(AND(AF76="not suitable",AT76=1),"","ERROR"))</f>
        <v/>
      </c>
    </row>
    <row r="77" spans="1:52" s="72" customFormat="1" hidden="1">
      <c r="A77" s="506" t="s">
        <v>1320</v>
      </c>
      <c r="B77" s="144" t="s">
        <v>1808</v>
      </c>
      <c r="C77" s="144"/>
      <c r="D77" s="144"/>
      <c r="E77" s="195"/>
      <c r="F77" s="197"/>
      <c r="J77" s="33"/>
      <c r="K77" s="142"/>
      <c r="L77" s="144"/>
      <c r="M77" s="144"/>
      <c r="N77" s="225"/>
      <c r="O77" s="225"/>
      <c r="P77" s="227"/>
      <c r="Q77" s="229"/>
      <c r="R77" s="170"/>
      <c r="S77" s="521" t="s">
        <v>1166</v>
      </c>
      <c r="T77" s="60"/>
      <c r="U77" s="534"/>
      <c r="V77" s="534"/>
      <c r="W77" s="60"/>
      <c r="X77" s="60"/>
      <c r="Y77" s="60"/>
      <c r="Z77" s="20"/>
      <c r="AA77" s="534"/>
      <c r="AB77" s="145"/>
      <c r="AC77" s="507" t="str">
        <f t="shared" si="35"/>
        <v>C2-2</v>
      </c>
      <c r="AD77" s="282" t="str">
        <f t="shared" si="36"/>
        <v>2</v>
      </c>
      <c r="AE77" s="282" t="str">
        <f t="shared" si="37"/>
        <v>C</v>
      </c>
      <c r="AF77" s="272" t="str">
        <f>IF(OR(AE77="",B77=""),"",IF(OR(B77="a",B77="b",B77="s",B77="not suitable"),B77,""))</f>
        <v>not suitable</v>
      </c>
      <c r="AG77" s="272" t="str">
        <f>IF(E77="","",E77)</f>
        <v/>
      </c>
      <c r="AH77" s="272" t="str">
        <f t="shared" si="38"/>
        <v/>
      </c>
      <c r="AI77" s="272" t="str">
        <f t="shared" si="38"/>
        <v/>
      </c>
      <c r="AJ77" s="272" t="str">
        <f>IF(J77="","",1)</f>
        <v/>
      </c>
      <c r="AK77" s="272" t="str">
        <f>IF(I77="","",I77)</f>
        <v/>
      </c>
      <c r="AL77" s="271" t="str">
        <f t="shared" si="39"/>
        <v/>
      </c>
      <c r="AM77" s="272" t="str">
        <f t="shared" si="39"/>
        <v/>
      </c>
      <c r="AN77" s="272" t="str">
        <f t="shared" si="39"/>
        <v/>
      </c>
      <c r="AO77" s="272" t="str">
        <f t="shared" si="40"/>
        <v/>
      </c>
      <c r="AP77" s="271" t="str">
        <f t="shared" si="41"/>
        <v/>
      </c>
      <c r="AQ77" s="272" t="str">
        <f t="shared" si="42"/>
        <v/>
      </c>
      <c r="AR77" s="272" t="str">
        <f t="shared" si="43"/>
        <v/>
      </c>
      <c r="AS77" s="272" t="str">
        <f t="shared" si="44"/>
        <v/>
      </c>
      <c r="AT77" s="271">
        <f t="shared" si="45"/>
        <v>1</v>
      </c>
      <c r="AU77" s="271" t="str">
        <f t="shared" si="46"/>
        <v/>
      </c>
      <c r="AV77" s="279" t="str">
        <f t="shared" si="47"/>
        <v/>
      </c>
      <c r="AW77" s="284" t="str">
        <f t="shared" si="48"/>
        <v/>
      </c>
      <c r="AX77" s="284" t="str">
        <f t="shared" si="49"/>
        <v/>
      </c>
      <c r="AY77" s="281" t="str">
        <f t="shared" si="50"/>
        <v/>
      </c>
      <c r="AZ77" s="425"/>
    </row>
    <row r="78" spans="1:52" hidden="1">
      <c r="A78" s="231" t="s">
        <v>1321</v>
      </c>
      <c r="B78" s="144" t="s">
        <v>1808</v>
      </c>
      <c r="F78" s="197"/>
      <c r="P78" s="227"/>
      <c r="Q78" s="229"/>
      <c r="R78" s="170"/>
      <c r="S78" s="517" t="s">
        <v>1318</v>
      </c>
      <c r="T78" s="521"/>
      <c r="U78" s="534"/>
      <c r="V78" s="534"/>
      <c r="W78" s="60"/>
      <c r="X78" s="60"/>
      <c r="Y78" s="60"/>
      <c r="Z78" s="20"/>
      <c r="AA78" s="534"/>
      <c r="AC78" s="293" t="str">
        <f t="shared" si="35"/>
        <v>C2-3</v>
      </c>
      <c r="AD78" s="282" t="str">
        <f t="shared" si="36"/>
        <v>2</v>
      </c>
      <c r="AE78" s="282" t="str">
        <f t="shared" si="37"/>
        <v>C</v>
      </c>
      <c r="AF78" s="272" t="str">
        <f>IF(OR(AE78="",B78=""),"",IF(OR(B78="a",B78="b",B78="s",B78="not suitable"),B78,""))</f>
        <v>not suitable</v>
      </c>
      <c r="AG78" s="256" t="str">
        <f>IF(E78="","",E78)</f>
        <v/>
      </c>
      <c r="AH78" s="256" t="str">
        <f t="shared" si="38"/>
        <v/>
      </c>
      <c r="AI78" s="256" t="str">
        <f t="shared" si="38"/>
        <v/>
      </c>
      <c r="AJ78" s="256" t="str">
        <f>IF(J78="","",1)</f>
        <v/>
      </c>
      <c r="AK78" s="256" t="str">
        <f>IF(I78="","",I78)</f>
        <v/>
      </c>
      <c r="AL78" s="271" t="str">
        <f t="shared" si="39"/>
        <v/>
      </c>
      <c r="AM78" s="272" t="str">
        <f t="shared" si="39"/>
        <v/>
      </c>
      <c r="AN78" s="272" t="str">
        <f t="shared" si="39"/>
        <v/>
      </c>
      <c r="AO78" s="272" t="str">
        <f t="shared" si="40"/>
        <v/>
      </c>
      <c r="AP78" s="271" t="str">
        <f t="shared" si="41"/>
        <v/>
      </c>
      <c r="AQ78" s="272" t="str">
        <f t="shared" si="42"/>
        <v/>
      </c>
      <c r="AR78" s="272" t="str">
        <f t="shared" si="43"/>
        <v/>
      </c>
      <c r="AS78" s="272" t="str">
        <f t="shared" si="44"/>
        <v/>
      </c>
      <c r="AT78" s="271">
        <f t="shared" si="45"/>
        <v>1</v>
      </c>
      <c r="AU78" s="271" t="str">
        <f t="shared" si="46"/>
        <v/>
      </c>
      <c r="AV78" s="279" t="str">
        <f t="shared" si="47"/>
        <v/>
      </c>
      <c r="AW78" s="284" t="str">
        <f t="shared" si="48"/>
        <v/>
      </c>
      <c r="AX78" s="284" t="str">
        <f t="shared" si="49"/>
        <v/>
      </c>
      <c r="AY78" s="281" t="str">
        <f t="shared" si="50"/>
        <v/>
      </c>
    </row>
    <row r="79" spans="1:52" s="72" customFormat="1" hidden="1">
      <c r="A79" s="231" t="s">
        <v>1322</v>
      </c>
      <c r="B79" s="144" t="s">
        <v>1808</v>
      </c>
      <c r="C79" s="144"/>
      <c r="D79" s="144"/>
      <c r="E79" s="195"/>
      <c r="F79" s="197"/>
      <c r="I79" s="180"/>
      <c r="J79" s="33"/>
      <c r="K79" s="142"/>
      <c r="L79" s="144"/>
      <c r="M79" s="144"/>
      <c r="N79" s="225"/>
      <c r="O79" s="225"/>
      <c r="P79" s="227"/>
      <c r="Q79" s="229"/>
      <c r="R79" s="170"/>
      <c r="S79" s="517" t="s">
        <v>1318</v>
      </c>
      <c r="T79" s="523"/>
      <c r="U79" s="534"/>
      <c r="V79" s="534"/>
      <c r="W79" s="60"/>
      <c r="X79" s="60"/>
      <c r="Y79" s="60"/>
      <c r="Z79" s="20"/>
      <c r="AA79" s="534"/>
      <c r="AB79" s="145"/>
      <c r="AC79" s="293" t="str">
        <f t="shared" si="35"/>
        <v>C2-4</v>
      </c>
      <c r="AD79" s="282" t="str">
        <f t="shared" si="36"/>
        <v>2</v>
      </c>
      <c r="AE79" s="282" t="str">
        <f t="shared" si="37"/>
        <v>C</v>
      </c>
      <c r="AF79" s="272" t="str">
        <f>IF(OR(AE79="",B79=""),"",IF(OR(B79="a",B79="b",B79="s",B79="not suitable"),B79,""))</f>
        <v>not suitable</v>
      </c>
      <c r="AG79" s="256" t="str">
        <f>IF(E79="","",E79)</f>
        <v/>
      </c>
      <c r="AH79" s="256" t="str">
        <f t="shared" si="38"/>
        <v/>
      </c>
      <c r="AI79" s="256" t="str">
        <f t="shared" si="38"/>
        <v/>
      </c>
      <c r="AJ79" s="256" t="str">
        <f>IF(J79="","",1)</f>
        <v/>
      </c>
      <c r="AK79" s="256" t="str">
        <f>IF(I79="","",I79)</f>
        <v/>
      </c>
      <c r="AL79" s="271" t="str">
        <f t="shared" si="39"/>
        <v/>
      </c>
      <c r="AM79" s="272" t="str">
        <f t="shared" si="39"/>
        <v/>
      </c>
      <c r="AN79" s="272" t="str">
        <f t="shared" si="39"/>
        <v/>
      </c>
      <c r="AO79" s="272" t="str">
        <f t="shared" si="40"/>
        <v/>
      </c>
      <c r="AP79" s="271" t="str">
        <f t="shared" si="41"/>
        <v/>
      </c>
      <c r="AQ79" s="272" t="str">
        <f t="shared" si="42"/>
        <v/>
      </c>
      <c r="AR79" s="272" t="str">
        <f t="shared" si="43"/>
        <v/>
      </c>
      <c r="AS79" s="272" t="str">
        <f t="shared" si="44"/>
        <v/>
      </c>
      <c r="AT79" s="271">
        <f t="shared" si="45"/>
        <v>1</v>
      </c>
      <c r="AU79" s="271" t="str">
        <f t="shared" si="46"/>
        <v/>
      </c>
      <c r="AV79" s="279" t="str">
        <f t="shared" si="47"/>
        <v/>
      </c>
      <c r="AW79" s="284" t="str">
        <f t="shared" si="48"/>
        <v/>
      </c>
      <c r="AX79" s="284" t="str">
        <f t="shared" si="49"/>
        <v/>
      </c>
      <c r="AY79" s="281" t="str">
        <f t="shared" si="50"/>
        <v/>
      </c>
      <c r="AZ79" s="425"/>
    </row>
    <row r="80" spans="1:52" s="324" customFormat="1" ht="13.5" customHeight="1">
      <c r="A80" s="319" t="s">
        <v>1323</v>
      </c>
      <c r="B80" s="320"/>
      <c r="C80" s="320"/>
      <c r="D80" s="320"/>
      <c r="E80" s="340"/>
      <c r="F80" s="340"/>
      <c r="J80" s="6"/>
      <c r="L80" s="320"/>
      <c r="M80" s="320"/>
      <c r="N80" s="341"/>
      <c r="O80" s="341"/>
      <c r="P80" s="326"/>
      <c r="Q80" s="327"/>
      <c r="R80" s="342"/>
      <c r="S80" s="522"/>
      <c r="T80" s="529"/>
      <c r="U80" s="544"/>
      <c r="V80" s="544"/>
      <c r="W80" s="529"/>
      <c r="X80" s="529"/>
      <c r="Y80" s="529"/>
      <c r="Z80" s="540"/>
      <c r="AA80" s="544"/>
      <c r="AB80" s="328"/>
      <c r="AC80" s="329" t="str">
        <f t="shared" si="35"/>
        <v>Chapter 03</v>
      </c>
      <c r="AD80" s="330"/>
      <c r="AE80" s="330"/>
      <c r="AF80" s="331"/>
      <c r="AG80" s="331"/>
      <c r="AH80" s="331"/>
      <c r="AI80" s="331"/>
      <c r="AJ80" s="331"/>
      <c r="AK80" s="331"/>
      <c r="AL80" s="332"/>
      <c r="AM80" s="331"/>
      <c r="AN80" s="331"/>
      <c r="AO80" s="331"/>
      <c r="AP80" s="332"/>
      <c r="AQ80" s="331"/>
      <c r="AR80" s="331"/>
      <c r="AS80" s="331"/>
      <c r="AT80" s="332"/>
      <c r="AU80" s="332"/>
      <c r="AV80" s="333"/>
      <c r="AW80" s="334"/>
      <c r="AX80" s="334"/>
      <c r="AY80" s="421"/>
      <c r="AZ80" s="427"/>
    </row>
    <row r="81" spans="1:52" s="72" customFormat="1">
      <c r="A81" s="230" t="s">
        <v>1295</v>
      </c>
      <c r="B81" s="144"/>
      <c r="C81" s="144"/>
      <c r="D81" s="144"/>
      <c r="E81" s="195"/>
      <c r="F81" s="195"/>
      <c r="I81" s="180"/>
      <c r="J81" s="33"/>
      <c r="K81" s="142"/>
      <c r="L81" s="144"/>
      <c r="M81" s="144"/>
      <c r="N81" s="225"/>
      <c r="O81" s="225"/>
      <c r="P81" s="227"/>
      <c r="Q81" s="229"/>
      <c r="R81" s="170"/>
      <c r="S81" s="521"/>
      <c r="T81" s="521"/>
      <c r="U81" s="534"/>
      <c r="V81" s="534"/>
      <c r="W81" s="60"/>
      <c r="X81" s="60"/>
      <c r="Y81" s="60"/>
      <c r="Z81" s="20"/>
      <c r="AA81" s="534"/>
      <c r="AB81" s="145"/>
      <c r="AC81" s="293" t="str">
        <f t="shared" si="35"/>
        <v>EXERCISES</v>
      </c>
      <c r="AD81" s="282"/>
      <c r="AE81" s="282"/>
      <c r="AF81" s="272"/>
      <c r="AG81" s="256"/>
      <c r="AH81" s="256"/>
      <c r="AI81" s="256"/>
      <c r="AJ81" s="256"/>
      <c r="AK81" s="256"/>
      <c r="AL81" s="271"/>
      <c r="AM81" s="272"/>
      <c r="AN81" s="272"/>
      <c r="AO81" s="272"/>
      <c r="AP81" s="271"/>
      <c r="AQ81" s="272"/>
      <c r="AR81" s="272"/>
      <c r="AS81" s="272"/>
      <c r="AT81" s="271"/>
      <c r="AU81" s="271"/>
      <c r="AV81" s="279"/>
      <c r="AW81" s="284"/>
      <c r="AX81" s="284"/>
      <c r="AY81" s="281"/>
      <c r="AZ81" s="425"/>
    </row>
    <row r="82" spans="1:52" s="72" customFormat="1" ht="12.75" hidden="1" customHeight="1">
      <c r="A82" s="231" t="s">
        <v>1324</v>
      </c>
      <c r="B82" s="144" t="s">
        <v>1808</v>
      </c>
      <c r="C82" s="144"/>
      <c r="D82" s="144"/>
      <c r="E82" s="195"/>
      <c r="F82" s="195"/>
      <c r="J82" s="431"/>
      <c r="K82" s="182"/>
      <c r="L82" s="144"/>
      <c r="M82" s="144"/>
      <c r="N82" s="225"/>
      <c r="O82" s="225"/>
      <c r="P82" s="227"/>
      <c r="Q82" s="229"/>
      <c r="R82" s="170"/>
      <c r="S82" s="517" t="s">
        <v>1229</v>
      </c>
      <c r="T82" s="521"/>
      <c r="U82" s="534"/>
      <c r="V82" s="534"/>
      <c r="W82" s="60"/>
      <c r="X82" s="60"/>
      <c r="Y82" s="60"/>
      <c r="Z82" s="20"/>
      <c r="AA82" s="534"/>
      <c r="AB82" s="145"/>
      <c r="AC82" s="293" t="str">
        <f t="shared" si="35"/>
        <v>E3-1</v>
      </c>
      <c r="AD82" s="282" t="str">
        <f t="shared" si="36"/>
        <v>3</v>
      </c>
      <c r="AE82" s="282" t="str">
        <f t="shared" si="37"/>
        <v>E</v>
      </c>
      <c r="AF82" s="272" t="str">
        <f t="shared" ref="AF82:AF103" si="51">IF(OR(AE82="",B82=""),"",IF(OR(B82="a",B82="b",B82="s",B82="not suitable"),B82,""))</f>
        <v>not suitable</v>
      </c>
      <c r="AG82" s="256" t="str">
        <f t="shared" ref="AG82:AG103" si="52">IF(E82="","",E82)</f>
        <v/>
      </c>
      <c r="AH82" s="256" t="str">
        <f t="shared" ref="AH82:AH103" si="53">IF(C82="","",C82)</f>
        <v/>
      </c>
      <c r="AI82" s="256" t="str">
        <f t="shared" ref="AI82:AI103" si="54">IF(D82="","",D82)</f>
        <v/>
      </c>
      <c r="AJ82" s="256" t="str">
        <f t="shared" ref="AJ82:AJ103" si="55">IF(J82="","",1)</f>
        <v/>
      </c>
      <c r="AK82" s="256" t="str">
        <f t="shared" ref="AK82:AK103" si="56">IF(I82="","",I82)</f>
        <v/>
      </c>
      <c r="AL82" s="271" t="str">
        <f t="shared" si="39"/>
        <v/>
      </c>
      <c r="AM82" s="272" t="str">
        <f t="shared" si="39"/>
        <v/>
      </c>
      <c r="AN82" s="272" t="str">
        <f t="shared" si="39"/>
        <v/>
      </c>
      <c r="AO82" s="272" t="str">
        <f t="shared" si="40"/>
        <v/>
      </c>
      <c r="AP82" s="271" t="str">
        <f t="shared" si="41"/>
        <v/>
      </c>
      <c r="AQ82" s="272" t="str">
        <f t="shared" si="42"/>
        <v/>
      </c>
      <c r="AR82" s="272" t="str">
        <f t="shared" si="43"/>
        <v/>
      </c>
      <c r="AS82" s="272" t="str">
        <f t="shared" si="44"/>
        <v/>
      </c>
      <c r="AT82" s="271">
        <f t="shared" si="45"/>
        <v>1</v>
      </c>
      <c r="AU82" s="271" t="str">
        <f t="shared" si="46"/>
        <v/>
      </c>
      <c r="AV82" s="279" t="str">
        <f t="shared" si="47"/>
        <v/>
      </c>
      <c r="AW82" s="284" t="str">
        <f t="shared" si="48"/>
        <v/>
      </c>
      <c r="AX82" s="284" t="str">
        <f t="shared" si="49"/>
        <v/>
      </c>
      <c r="AY82" s="281" t="str">
        <f t="shared" si="50"/>
        <v/>
      </c>
      <c r="AZ82" s="425"/>
    </row>
    <row r="83" spans="1:52" ht="12.75" hidden="1" customHeight="1">
      <c r="A83" s="231" t="s">
        <v>1325</v>
      </c>
      <c r="B83" s="144" t="s">
        <v>1808</v>
      </c>
      <c r="J83" s="33"/>
      <c r="K83" s="142"/>
      <c r="P83" s="227"/>
      <c r="Q83" s="229"/>
      <c r="R83" s="170"/>
      <c r="S83" s="517" t="s">
        <v>1229</v>
      </c>
      <c r="T83" s="521"/>
      <c r="U83" s="534"/>
      <c r="V83" s="534"/>
      <c r="W83" s="60"/>
      <c r="X83" s="60"/>
      <c r="Y83" s="60"/>
      <c r="Z83" s="20"/>
      <c r="AA83" s="534"/>
      <c r="AC83" s="293" t="str">
        <f t="shared" si="35"/>
        <v>E3-2</v>
      </c>
      <c r="AD83" s="282" t="str">
        <f t="shared" si="36"/>
        <v>3</v>
      </c>
      <c r="AE83" s="282" t="str">
        <f t="shared" si="37"/>
        <v>E</v>
      </c>
      <c r="AF83" s="272" t="str">
        <f t="shared" si="51"/>
        <v>not suitable</v>
      </c>
      <c r="AG83" s="256" t="str">
        <f t="shared" si="52"/>
        <v/>
      </c>
      <c r="AH83" s="256" t="str">
        <f t="shared" si="53"/>
        <v/>
      </c>
      <c r="AI83" s="256" t="str">
        <f t="shared" si="54"/>
        <v/>
      </c>
      <c r="AJ83" s="256" t="str">
        <f t="shared" si="55"/>
        <v/>
      </c>
      <c r="AK83" s="256" t="str">
        <f t="shared" si="56"/>
        <v/>
      </c>
      <c r="AL83" s="271" t="str">
        <f t="shared" si="39"/>
        <v/>
      </c>
      <c r="AM83" s="272" t="str">
        <f t="shared" si="39"/>
        <v/>
      </c>
      <c r="AN83" s="272" t="str">
        <f t="shared" si="39"/>
        <v/>
      </c>
      <c r="AO83" s="272" t="str">
        <f t="shared" si="40"/>
        <v/>
      </c>
      <c r="AP83" s="271" t="str">
        <f t="shared" si="41"/>
        <v/>
      </c>
      <c r="AQ83" s="272" t="str">
        <f t="shared" si="42"/>
        <v/>
      </c>
      <c r="AR83" s="272" t="str">
        <f t="shared" si="43"/>
        <v/>
      </c>
      <c r="AS83" s="272" t="str">
        <f t="shared" si="44"/>
        <v/>
      </c>
      <c r="AT83" s="271">
        <f t="shared" si="45"/>
        <v>1</v>
      </c>
      <c r="AU83" s="271" t="str">
        <f t="shared" si="46"/>
        <v/>
      </c>
      <c r="AV83" s="279" t="str">
        <f t="shared" si="47"/>
        <v/>
      </c>
      <c r="AW83" s="284" t="str">
        <f t="shared" si="48"/>
        <v/>
      </c>
      <c r="AX83" s="284" t="str">
        <f t="shared" si="49"/>
        <v/>
      </c>
      <c r="AY83" s="281" t="str">
        <f t="shared" si="50"/>
        <v/>
      </c>
    </row>
    <row r="84" spans="1:52" s="451" customFormat="1" ht="12.75" hidden="1" customHeight="1">
      <c r="A84" s="232" t="s">
        <v>1326</v>
      </c>
      <c r="B84" s="448" t="s">
        <v>1808</v>
      </c>
      <c r="C84" s="448"/>
      <c r="D84" s="448"/>
      <c r="E84" s="449"/>
      <c r="F84" s="449"/>
      <c r="J84" s="453"/>
      <c r="L84" s="448"/>
      <c r="M84" s="448"/>
      <c r="N84" s="454"/>
      <c r="O84" s="454"/>
      <c r="P84" s="455"/>
      <c r="Q84" s="456"/>
      <c r="R84" s="458"/>
      <c r="S84" s="517" t="s">
        <v>1229</v>
      </c>
      <c r="T84" s="517"/>
      <c r="U84" s="545"/>
      <c r="V84" s="530"/>
      <c r="W84" s="530"/>
      <c r="X84" s="530"/>
      <c r="Y84" s="530"/>
      <c r="Z84" s="539"/>
      <c r="AA84" s="545"/>
      <c r="AB84" s="457"/>
      <c r="AC84" s="459" t="str">
        <f t="shared" si="35"/>
        <v>E3-3</v>
      </c>
      <c r="AD84" s="460" t="str">
        <f t="shared" si="36"/>
        <v>3</v>
      </c>
      <c r="AE84" s="460" t="str">
        <f t="shared" si="37"/>
        <v>E</v>
      </c>
      <c r="AF84" s="461" t="str">
        <f t="shared" si="51"/>
        <v>not suitable</v>
      </c>
      <c r="AG84" s="461" t="str">
        <f t="shared" si="52"/>
        <v/>
      </c>
      <c r="AH84" s="461" t="str">
        <f t="shared" si="53"/>
        <v/>
      </c>
      <c r="AI84" s="461" t="str">
        <f t="shared" si="54"/>
        <v/>
      </c>
      <c r="AJ84" s="461" t="str">
        <f t="shared" si="55"/>
        <v/>
      </c>
      <c r="AK84" s="461" t="str">
        <f t="shared" si="56"/>
        <v/>
      </c>
      <c r="AL84" s="462" t="str">
        <f t="shared" si="39"/>
        <v/>
      </c>
      <c r="AM84" s="461" t="str">
        <f t="shared" si="39"/>
        <v/>
      </c>
      <c r="AN84" s="461" t="str">
        <f t="shared" si="39"/>
        <v/>
      </c>
      <c r="AO84" s="461" t="str">
        <f t="shared" si="40"/>
        <v/>
      </c>
      <c r="AP84" s="462" t="str">
        <f t="shared" si="41"/>
        <v/>
      </c>
      <c r="AQ84" s="461" t="str">
        <f t="shared" si="42"/>
        <v/>
      </c>
      <c r="AR84" s="461" t="str">
        <f t="shared" si="43"/>
        <v/>
      </c>
      <c r="AS84" s="461" t="str">
        <f t="shared" si="44"/>
        <v/>
      </c>
      <c r="AT84" s="462">
        <f t="shared" si="45"/>
        <v>1</v>
      </c>
      <c r="AU84" s="462" t="str">
        <f t="shared" si="46"/>
        <v/>
      </c>
      <c r="AV84" s="463" t="str">
        <f t="shared" si="47"/>
        <v/>
      </c>
      <c r="AW84" s="464" t="str">
        <f t="shared" si="48"/>
        <v/>
      </c>
      <c r="AX84" s="464" t="str">
        <f t="shared" si="49"/>
        <v/>
      </c>
      <c r="AY84" s="465" t="str">
        <f t="shared" si="50"/>
        <v/>
      </c>
      <c r="AZ84" s="466"/>
    </row>
    <row r="85" spans="1:52" ht="12.75" hidden="1" customHeight="1">
      <c r="A85" s="231" t="s">
        <v>1327</v>
      </c>
      <c r="B85" s="144" t="s">
        <v>1808</v>
      </c>
      <c r="H85" s="190"/>
      <c r="I85" s="173"/>
      <c r="P85" s="227"/>
      <c r="Q85" s="229"/>
      <c r="R85" s="170"/>
      <c r="S85" s="517" t="s">
        <v>1229</v>
      </c>
      <c r="T85" s="521"/>
      <c r="U85" s="534"/>
      <c r="V85" s="534"/>
      <c r="W85" s="60"/>
      <c r="X85" s="60"/>
      <c r="Y85" s="60"/>
      <c r="Z85" s="20"/>
      <c r="AA85" s="534"/>
      <c r="AC85" s="293" t="str">
        <f t="shared" si="35"/>
        <v>E3-4</v>
      </c>
      <c r="AD85" s="282" t="str">
        <f t="shared" si="36"/>
        <v>3</v>
      </c>
      <c r="AE85" s="282" t="str">
        <f t="shared" si="37"/>
        <v>E</v>
      </c>
      <c r="AF85" s="272" t="str">
        <f t="shared" si="51"/>
        <v>not suitable</v>
      </c>
      <c r="AG85" s="256" t="str">
        <f t="shared" si="52"/>
        <v/>
      </c>
      <c r="AH85" s="256" t="str">
        <f t="shared" si="53"/>
        <v/>
      </c>
      <c r="AI85" s="256" t="str">
        <f t="shared" si="54"/>
        <v/>
      </c>
      <c r="AJ85" s="256" t="str">
        <f t="shared" si="55"/>
        <v/>
      </c>
      <c r="AK85" s="256" t="str">
        <f t="shared" si="56"/>
        <v/>
      </c>
      <c r="AL85" s="271" t="str">
        <f t="shared" si="39"/>
        <v/>
      </c>
      <c r="AM85" s="272" t="str">
        <f t="shared" si="39"/>
        <v/>
      </c>
      <c r="AN85" s="272" t="str">
        <f t="shared" si="39"/>
        <v/>
      </c>
      <c r="AO85" s="272" t="str">
        <f t="shared" si="40"/>
        <v/>
      </c>
      <c r="AP85" s="271" t="str">
        <f t="shared" si="41"/>
        <v/>
      </c>
      <c r="AQ85" s="272" t="str">
        <f t="shared" si="42"/>
        <v/>
      </c>
      <c r="AR85" s="272" t="str">
        <f t="shared" si="43"/>
        <v/>
      </c>
      <c r="AS85" s="272" t="str">
        <f t="shared" si="44"/>
        <v/>
      </c>
      <c r="AT85" s="271">
        <f t="shared" si="45"/>
        <v>1</v>
      </c>
      <c r="AU85" s="271" t="str">
        <f t="shared" si="46"/>
        <v/>
      </c>
      <c r="AV85" s="279" t="str">
        <f t="shared" si="47"/>
        <v/>
      </c>
      <c r="AW85" s="284" t="str">
        <f t="shared" si="48"/>
        <v/>
      </c>
      <c r="AX85" s="284" t="str">
        <f t="shared" si="49"/>
        <v/>
      </c>
      <c r="AY85" s="281" t="str">
        <f t="shared" si="50"/>
        <v/>
      </c>
    </row>
    <row r="86" spans="1:52" s="72" customFormat="1" ht="12.75" hidden="1" customHeight="1">
      <c r="A86" s="231" t="s">
        <v>1040</v>
      </c>
      <c r="B86" s="144" t="s">
        <v>1808</v>
      </c>
      <c r="C86" s="144"/>
      <c r="D86" s="144"/>
      <c r="E86" s="195"/>
      <c r="F86" s="197"/>
      <c r="H86" s="190"/>
      <c r="J86" s="5"/>
      <c r="L86" s="144"/>
      <c r="M86" s="144"/>
      <c r="N86" s="225"/>
      <c r="O86" s="225"/>
      <c r="P86" s="227"/>
      <c r="Q86" s="229"/>
      <c r="R86" s="170"/>
      <c r="S86" s="517" t="s">
        <v>1232</v>
      </c>
      <c r="T86" s="521"/>
      <c r="U86" s="534"/>
      <c r="V86" s="60"/>
      <c r="W86" s="60"/>
      <c r="X86" s="60"/>
      <c r="Y86" s="60"/>
      <c r="Z86" s="20"/>
      <c r="AA86" s="534"/>
      <c r="AB86" s="145"/>
      <c r="AC86" s="293" t="str">
        <f t="shared" si="35"/>
        <v>E3-5</v>
      </c>
      <c r="AD86" s="282" t="str">
        <f t="shared" si="36"/>
        <v>3</v>
      </c>
      <c r="AE86" s="282" t="str">
        <f t="shared" si="37"/>
        <v>E</v>
      </c>
      <c r="AF86" s="272" t="str">
        <f t="shared" si="51"/>
        <v>not suitable</v>
      </c>
      <c r="AG86" s="256" t="str">
        <f t="shared" si="52"/>
        <v/>
      </c>
      <c r="AH86" s="256" t="str">
        <f t="shared" si="53"/>
        <v/>
      </c>
      <c r="AI86" s="256" t="str">
        <f t="shared" si="54"/>
        <v/>
      </c>
      <c r="AJ86" s="256" t="str">
        <f t="shared" si="55"/>
        <v/>
      </c>
      <c r="AK86" s="256" t="str">
        <f t="shared" si="56"/>
        <v/>
      </c>
      <c r="AL86" s="271" t="str">
        <f t="shared" si="39"/>
        <v/>
      </c>
      <c r="AM86" s="272" t="str">
        <f t="shared" si="39"/>
        <v/>
      </c>
      <c r="AN86" s="272" t="str">
        <f t="shared" si="39"/>
        <v/>
      </c>
      <c r="AO86" s="272" t="str">
        <f t="shared" si="40"/>
        <v/>
      </c>
      <c r="AP86" s="271" t="str">
        <f t="shared" si="41"/>
        <v/>
      </c>
      <c r="AQ86" s="272" t="str">
        <f t="shared" si="42"/>
        <v/>
      </c>
      <c r="AR86" s="272" t="str">
        <f t="shared" si="43"/>
        <v/>
      </c>
      <c r="AS86" s="272" t="str">
        <f t="shared" si="44"/>
        <v/>
      </c>
      <c r="AT86" s="271">
        <f t="shared" si="45"/>
        <v>1</v>
      </c>
      <c r="AU86" s="271" t="str">
        <f t="shared" si="46"/>
        <v/>
      </c>
      <c r="AV86" s="279" t="str">
        <f t="shared" si="47"/>
        <v/>
      </c>
      <c r="AW86" s="284" t="str">
        <f t="shared" si="48"/>
        <v/>
      </c>
      <c r="AX86" s="284" t="str">
        <f t="shared" si="49"/>
        <v/>
      </c>
      <c r="AY86" s="281" t="str">
        <f t="shared" si="50"/>
        <v/>
      </c>
      <c r="AZ86" s="425"/>
    </row>
    <row r="87" spans="1:52" ht="36">
      <c r="A87" s="231" t="s">
        <v>1328</v>
      </c>
      <c r="B87" s="144" t="s">
        <v>1285</v>
      </c>
      <c r="C87" s="184" t="s">
        <v>1733</v>
      </c>
      <c r="D87" s="168"/>
      <c r="E87" s="197"/>
      <c r="F87" s="197" t="s">
        <v>1198</v>
      </c>
      <c r="H87" s="609" t="s">
        <v>2862</v>
      </c>
      <c r="I87" s="168"/>
      <c r="J87" s="5" t="s">
        <v>1836</v>
      </c>
      <c r="L87" s="168"/>
      <c r="M87" s="168"/>
      <c r="N87" s="224"/>
      <c r="O87" s="224"/>
      <c r="P87" s="227"/>
      <c r="Q87" s="229"/>
      <c r="S87" s="521" t="s">
        <v>1229</v>
      </c>
      <c r="T87" s="5" t="s">
        <v>3097</v>
      </c>
      <c r="U87" s="521" t="s">
        <v>1995</v>
      </c>
      <c r="V87" s="60" t="s">
        <v>1249</v>
      </c>
      <c r="W87" s="60" t="s">
        <v>562</v>
      </c>
      <c r="X87" s="60" t="s">
        <v>539</v>
      </c>
      <c r="Y87" s="60" t="s">
        <v>1987</v>
      </c>
      <c r="Z87" s="60" t="s">
        <v>999</v>
      </c>
      <c r="AA87" s="534" t="s">
        <v>1989</v>
      </c>
      <c r="AC87" s="293" t="str">
        <f t="shared" si="35"/>
        <v>E3-6</v>
      </c>
      <c r="AD87" s="282" t="str">
        <f t="shared" si="36"/>
        <v>3</v>
      </c>
      <c r="AE87" s="282" t="str">
        <f t="shared" si="37"/>
        <v>E</v>
      </c>
      <c r="AF87" s="272" t="str">
        <f t="shared" si="51"/>
        <v>s</v>
      </c>
      <c r="AG87" s="256" t="str">
        <f t="shared" si="52"/>
        <v/>
      </c>
      <c r="AH87" s="256" t="str">
        <f t="shared" si="53"/>
        <v>rpu</v>
      </c>
      <c r="AI87" s="256" t="str">
        <f t="shared" si="54"/>
        <v/>
      </c>
      <c r="AJ87" s="256">
        <f t="shared" si="55"/>
        <v>1</v>
      </c>
      <c r="AK87" s="256" t="str">
        <f t="shared" si="56"/>
        <v/>
      </c>
      <c r="AL87" s="271" t="str">
        <f t="shared" si="39"/>
        <v/>
      </c>
      <c r="AM87" s="272">
        <f t="shared" si="39"/>
        <v>1</v>
      </c>
      <c r="AN87" s="272" t="str">
        <f t="shared" si="39"/>
        <v/>
      </c>
      <c r="AO87" s="272" t="str">
        <f t="shared" si="40"/>
        <v/>
      </c>
      <c r="AP87" s="271" t="str">
        <f t="shared" si="41"/>
        <v/>
      </c>
      <c r="AQ87" s="272" t="str">
        <f t="shared" si="42"/>
        <v/>
      </c>
      <c r="AR87" s="272" t="str">
        <f t="shared" si="43"/>
        <v/>
      </c>
      <c r="AS87" s="272" t="str">
        <f t="shared" si="44"/>
        <v/>
      </c>
      <c r="AT87" s="271" t="str">
        <f t="shared" si="45"/>
        <v/>
      </c>
      <c r="AU87" s="271" t="str">
        <f t="shared" si="46"/>
        <v/>
      </c>
      <c r="AV87" s="279" t="str">
        <f t="shared" si="47"/>
        <v/>
      </c>
      <c r="AW87" s="284" t="str">
        <f t="shared" si="48"/>
        <v/>
      </c>
      <c r="AX87" s="284" t="str">
        <f t="shared" si="49"/>
        <v/>
      </c>
      <c r="AY87" s="281" t="str">
        <f t="shared" si="50"/>
        <v/>
      </c>
    </row>
    <row r="88" spans="1:52" ht="24">
      <c r="A88" s="231" t="s">
        <v>1043</v>
      </c>
      <c r="B88" s="144" t="s">
        <v>1285</v>
      </c>
      <c r="C88" s="184" t="s">
        <v>1733</v>
      </c>
      <c r="F88" s="197" t="s">
        <v>1198</v>
      </c>
      <c r="H88" s="169" t="s">
        <v>2870</v>
      </c>
      <c r="J88" s="5" t="s">
        <v>1837</v>
      </c>
      <c r="L88" s="144" t="s">
        <v>2422</v>
      </c>
      <c r="P88" s="227"/>
      <c r="Q88" s="229"/>
      <c r="S88" s="521" t="s">
        <v>1229</v>
      </c>
      <c r="T88" s="534" t="s">
        <v>3098</v>
      </c>
      <c r="U88" s="523" t="s">
        <v>1996</v>
      </c>
      <c r="V88" s="60" t="s">
        <v>1249</v>
      </c>
      <c r="W88" s="60" t="s">
        <v>562</v>
      </c>
      <c r="X88" s="60" t="s">
        <v>539</v>
      </c>
      <c r="Y88" s="60" t="s">
        <v>1987</v>
      </c>
      <c r="Z88" s="60" t="s">
        <v>999</v>
      </c>
      <c r="AA88" s="534" t="s">
        <v>1986</v>
      </c>
      <c r="AC88" s="293" t="str">
        <f t="shared" si="35"/>
        <v>E3-7</v>
      </c>
      <c r="AD88" s="282" t="str">
        <f t="shared" si="36"/>
        <v>3</v>
      </c>
      <c r="AE88" s="282" t="str">
        <f t="shared" si="37"/>
        <v>E</v>
      </c>
      <c r="AF88" s="272" t="str">
        <f t="shared" si="51"/>
        <v>s</v>
      </c>
      <c r="AG88" s="256" t="str">
        <f t="shared" si="52"/>
        <v/>
      </c>
      <c r="AH88" s="256" t="str">
        <f t="shared" si="53"/>
        <v>rpu</v>
      </c>
      <c r="AI88" s="256" t="str">
        <f t="shared" si="54"/>
        <v/>
      </c>
      <c r="AJ88" s="256">
        <f t="shared" si="55"/>
        <v>1</v>
      </c>
      <c r="AK88" s="256" t="str">
        <f t="shared" si="56"/>
        <v/>
      </c>
      <c r="AL88" s="271" t="str">
        <f t="shared" si="39"/>
        <v/>
      </c>
      <c r="AM88" s="272">
        <f t="shared" si="39"/>
        <v>1</v>
      </c>
      <c r="AN88" s="272" t="str">
        <f t="shared" si="39"/>
        <v/>
      </c>
      <c r="AO88" s="272" t="str">
        <f t="shared" si="40"/>
        <v/>
      </c>
      <c r="AP88" s="271" t="str">
        <f t="shared" si="41"/>
        <v/>
      </c>
      <c r="AQ88" s="272" t="str">
        <f t="shared" si="42"/>
        <v/>
      </c>
      <c r="AR88" s="272" t="str">
        <f t="shared" si="43"/>
        <v/>
      </c>
      <c r="AS88" s="272" t="str">
        <f t="shared" si="44"/>
        <v/>
      </c>
      <c r="AT88" s="271" t="str">
        <f t="shared" si="45"/>
        <v/>
      </c>
      <c r="AU88" s="271" t="str">
        <f t="shared" si="46"/>
        <v/>
      </c>
      <c r="AV88" s="279" t="str">
        <f t="shared" si="47"/>
        <v/>
      </c>
      <c r="AW88" s="284" t="str">
        <f t="shared" si="48"/>
        <v/>
      </c>
      <c r="AX88" s="284" t="str">
        <f t="shared" si="49"/>
        <v/>
      </c>
      <c r="AY88" s="281" t="str">
        <f t="shared" si="50"/>
        <v/>
      </c>
    </row>
    <row r="89" spans="1:52" hidden="1">
      <c r="A89" s="231" t="s">
        <v>1044</v>
      </c>
      <c r="B89" s="144" t="s">
        <v>1808</v>
      </c>
      <c r="C89" s="144" t="s">
        <v>1286</v>
      </c>
      <c r="F89" s="197"/>
      <c r="P89" s="227"/>
      <c r="Q89" s="229"/>
      <c r="R89" s="170"/>
      <c r="S89" s="521" t="s">
        <v>1329</v>
      </c>
      <c r="T89" s="523"/>
      <c r="U89" s="534"/>
      <c r="V89" s="60"/>
      <c r="W89" s="60"/>
      <c r="X89" s="60"/>
      <c r="Y89" s="60"/>
      <c r="Z89" s="60"/>
      <c r="AA89" s="534"/>
      <c r="AC89" s="293" t="str">
        <f t="shared" si="35"/>
        <v>E3-8</v>
      </c>
      <c r="AD89" s="282" t="str">
        <f t="shared" si="36"/>
        <v>3</v>
      </c>
      <c r="AE89" s="282" t="str">
        <f t="shared" si="37"/>
        <v>E</v>
      </c>
      <c r="AF89" s="272" t="str">
        <f t="shared" si="51"/>
        <v>not suitable</v>
      </c>
      <c r="AG89" s="256" t="str">
        <f t="shared" si="52"/>
        <v/>
      </c>
      <c r="AH89" s="256" t="str">
        <f t="shared" si="53"/>
        <v>n</v>
      </c>
      <c r="AI89" s="256" t="str">
        <f t="shared" si="54"/>
        <v/>
      </c>
      <c r="AJ89" s="256" t="str">
        <f t="shared" si="55"/>
        <v/>
      </c>
      <c r="AK89" s="256" t="str">
        <f t="shared" si="56"/>
        <v/>
      </c>
      <c r="AL89" s="271" t="str">
        <f t="shared" si="39"/>
        <v/>
      </c>
      <c r="AM89" s="272" t="str">
        <f t="shared" si="39"/>
        <v/>
      </c>
      <c r="AN89" s="272" t="str">
        <f t="shared" si="39"/>
        <v/>
      </c>
      <c r="AO89" s="272" t="str">
        <f t="shared" si="40"/>
        <v/>
      </c>
      <c r="AP89" s="271" t="str">
        <f t="shared" si="41"/>
        <v/>
      </c>
      <c r="AQ89" s="272" t="str">
        <f t="shared" si="42"/>
        <v/>
      </c>
      <c r="AR89" s="272" t="str">
        <f t="shared" si="43"/>
        <v/>
      </c>
      <c r="AS89" s="272" t="str">
        <f t="shared" si="44"/>
        <v/>
      </c>
      <c r="AT89" s="271">
        <f t="shared" si="45"/>
        <v>1</v>
      </c>
      <c r="AU89" s="271" t="str">
        <f t="shared" si="46"/>
        <v/>
      </c>
      <c r="AV89" s="279" t="str">
        <f t="shared" si="47"/>
        <v/>
      </c>
      <c r="AW89" s="284" t="str">
        <f t="shared" si="48"/>
        <v/>
      </c>
      <c r="AX89" s="284" t="str">
        <f t="shared" si="49"/>
        <v/>
      </c>
      <c r="AY89" s="281" t="str">
        <f t="shared" si="50"/>
        <v/>
      </c>
    </row>
    <row r="90" spans="1:52" hidden="1">
      <c r="A90" s="231" t="s">
        <v>1045</v>
      </c>
      <c r="B90" s="144" t="s">
        <v>1808</v>
      </c>
      <c r="C90" s="144" t="s">
        <v>1286</v>
      </c>
      <c r="F90" s="197"/>
      <c r="P90" s="227"/>
      <c r="Q90" s="229"/>
      <c r="R90" s="170"/>
      <c r="S90" s="521" t="s">
        <v>1329</v>
      </c>
      <c r="T90" s="523"/>
      <c r="U90" s="534"/>
      <c r="V90" s="60"/>
      <c r="W90" s="60"/>
      <c r="X90" s="60"/>
      <c r="Y90" s="60"/>
      <c r="Z90" s="60"/>
      <c r="AA90" s="534"/>
      <c r="AC90" s="293" t="str">
        <f t="shared" si="35"/>
        <v>E3-9</v>
      </c>
      <c r="AD90" s="282" t="str">
        <f t="shared" si="36"/>
        <v>3</v>
      </c>
      <c r="AE90" s="282" t="str">
        <f t="shared" si="37"/>
        <v>E</v>
      </c>
      <c r="AF90" s="272" t="str">
        <f t="shared" si="51"/>
        <v>not suitable</v>
      </c>
      <c r="AG90" s="256" t="str">
        <f t="shared" si="52"/>
        <v/>
      </c>
      <c r="AH90" s="256" t="str">
        <f t="shared" si="53"/>
        <v>n</v>
      </c>
      <c r="AI90" s="256" t="str">
        <f t="shared" si="54"/>
        <v/>
      </c>
      <c r="AJ90" s="256" t="str">
        <f t="shared" si="55"/>
        <v/>
      </c>
      <c r="AK90" s="256" t="str">
        <f t="shared" si="56"/>
        <v/>
      </c>
      <c r="AL90" s="271" t="str">
        <f t="shared" si="39"/>
        <v/>
      </c>
      <c r="AM90" s="272" t="str">
        <f t="shared" si="39"/>
        <v/>
      </c>
      <c r="AN90" s="272" t="str">
        <f t="shared" si="39"/>
        <v/>
      </c>
      <c r="AO90" s="272" t="str">
        <f t="shared" si="40"/>
        <v/>
      </c>
      <c r="AP90" s="271" t="str">
        <f t="shared" si="41"/>
        <v/>
      </c>
      <c r="AQ90" s="272" t="str">
        <f t="shared" si="42"/>
        <v/>
      </c>
      <c r="AR90" s="272" t="str">
        <f t="shared" si="43"/>
        <v/>
      </c>
      <c r="AS90" s="272" t="str">
        <f t="shared" si="44"/>
        <v/>
      </c>
      <c r="AT90" s="271">
        <f t="shared" si="45"/>
        <v>1</v>
      </c>
      <c r="AU90" s="271" t="str">
        <f t="shared" si="46"/>
        <v/>
      </c>
      <c r="AV90" s="279" t="str">
        <f t="shared" si="47"/>
        <v/>
      </c>
      <c r="AW90" s="284" t="str">
        <f t="shared" si="48"/>
        <v/>
      </c>
      <c r="AX90" s="284" t="str">
        <f t="shared" si="49"/>
        <v/>
      </c>
      <c r="AY90" s="281" t="str">
        <f t="shared" si="50"/>
        <v/>
      </c>
    </row>
    <row r="91" spans="1:52" ht="36">
      <c r="A91" s="231" t="s">
        <v>1041</v>
      </c>
      <c r="B91" s="144" t="s">
        <v>1285</v>
      </c>
      <c r="C91" s="184" t="s">
        <v>1733</v>
      </c>
      <c r="F91" s="197" t="s">
        <v>1198</v>
      </c>
      <c r="H91" s="169" t="s">
        <v>2856</v>
      </c>
      <c r="J91" s="5" t="s">
        <v>1838</v>
      </c>
      <c r="L91" s="144" t="s">
        <v>2422</v>
      </c>
      <c r="P91" s="227"/>
      <c r="Q91" s="229"/>
      <c r="R91" s="170"/>
      <c r="S91" s="521" t="s">
        <v>1230</v>
      </c>
      <c r="T91" s="523" t="s">
        <v>3070</v>
      </c>
      <c r="U91" s="534" t="s">
        <v>1997</v>
      </c>
      <c r="V91" s="60" t="s">
        <v>1249</v>
      </c>
      <c r="W91" s="60" t="s">
        <v>562</v>
      </c>
      <c r="X91" s="60" t="s">
        <v>539</v>
      </c>
      <c r="Y91" s="60" t="s">
        <v>1987</v>
      </c>
      <c r="Z91" s="60" t="s">
        <v>999</v>
      </c>
      <c r="AA91" s="534" t="s">
        <v>1989</v>
      </c>
      <c r="AC91" s="293" t="str">
        <f t="shared" si="35"/>
        <v>E3-10</v>
      </c>
      <c r="AD91" s="282" t="str">
        <f t="shared" si="36"/>
        <v>3</v>
      </c>
      <c r="AE91" s="282" t="str">
        <f t="shared" si="37"/>
        <v>E</v>
      </c>
      <c r="AF91" s="272" t="str">
        <f t="shared" si="51"/>
        <v>s</v>
      </c>
      <c r="AG91" s="256" t="str">
        <f t="shared" si="52"/>
        <v/>
      </c>
      <c r="AH91" s="256" t="str">
        <f t="shared" si="53"/>
        <v>rpu</v>
      </c>
      <c r="AI91" s="256" t="str">
        <f t="shared" si="54"/>
        <v/>
      </c>
      <c r="AJ91" s="256">
        <f t="shared" si="55"/>
        <v>1</v>
      </c>
      <c r="AK91" s="256" t="str">
        <f t="shared" si="56"/>
        <v/>
      </c>
      <c r="AL91" s="271" t="str">
        <f t="shared" si="39"/>
        <v/>
      </c>
      <c r="AM91" s="272">
        <f t="shared" si="39"/>
        <v>1</v>
      </c>
      <c r="AN91" s="272" t="str">
        <f t="shared" si="39"/>
        <v/>
      </c>
      <c r="AO91" s="272" t="str">
        <f t="shared" si="40"/>
        <v/>
      </c>
      <c r="AP91" s="271" t="str">
        <f t="shared" si="41"/>
        <v/>
      </c>
      <c r="AQ91" s="272" t="str">
        <f t="shared" si="42"/>
        <v/>
      </c>
      <c r="AR91" s="272" t="str">
        <f t="shared" si="43"/>
        <v/>
      </c>
      <c r="AS91" s="272" t="str">
        <f t="shared" si="44"/>
        <v/>
      </c>
      <c r="AT91" s="271" t="str">
        <f t="shared" si="45"/>
        <v/>
      </c>
      <c r="AU91" s="271" t="str">
        <f t="shared" si="46"/>
        <v/>
      </c>
      <c r="AV91" s="279" t="str">
        <f t="shared" si="47"/>
        <v/>
      </c>
      <c r="AW91" s="284" t="str">
        <f t="shared" si="48"/>
        <v/>
      </c>
      <c r="AX91" s="284" t="str">
        <f t="shared" si="49"/>
        <v/>
      </c>
      <c r="AY91" s="281" t="str">
        <f t="shared" si="50"/>
        <v/>
      </c>
    </row>
    <row r="92" spans="1:52" s="451" customFormat="1" ht="48" hidden="1">
      <c r="A92" s="232" t="s">
        <v>1042</v>
      </c>
      <c r="B92" s="448" t="s">
        <v>1808</v>
      </c>
      <c r="C92" s="448"/>
      <c r="D92" s="448"/>
      <c r="E92" s="449"/>
      <c r="F92" s="450" t="s">
        <v>1755</v>
      </c>
      <c r="J92" s="453" t="s">
        <v>1839</v>
      </c>
      <c r="L92" s="448"/>
      <c r="M92" s="448"/>
      <c r="N92" s="454"/>
      <c r="O92" s="454"/>
      <c r="P92" s="455"/>
      <c r="Q92" s="456"/>
      <c r="R92" s="458"/>
      <c r="S92" s="521" t="s">
        <v>1169</v>
      </c>
      <c r="T92" s="530"/>
      <c r="U92" s="545"/>
      <c r="V92" s="530"/>
      <c r="W92" s="530"/>
      <c r="X92" s="530"/>
      <c r="Y92" s="530"/>
      <c r="Z92" s="530"/>
      <c r="AA92" s="545"/>
      <c r="AB92" s="457"/>
      <c r="AC92" s="459" t="str">
        <f t="shared" si="35"/>
        <v>E3-11</v>
      </c>
      <c r="AD92" s="460" t="str">
        <f t="shared" si="36"/>
        <v>3</v>
      </c>
      <c r="AE92" s="460" t="str">
        <f t="shared" si="37"/>
        <v>E</v>
      </c>
      <c r="AF92" s="461" t="str">
        <f t="shared" si="51"/>
        <v>not suitable</v>
      </c>
      <c r="AG92" s="461" t="str">
        <f t="shared" si="52"/>
        <v/>
      </c>
      <c r="AH92" s="461" t="str">
        <f t="shared" si="53"/>
        <v/>
      </c>
      <c r="AI92" s="461" t="str">
        <f t="shared" si="54"/>
        <v/>
      </c>
      <c r="AJ92" s="461">
        <f t="shared" si="55"/>
        <v>1</v>
      </c>
      <c r="AK92" s="461" t="str">
        <f t="shared" si="56"/>
        <v/>
      </c>
      <c r="AL92" s="462" t="str">
        <f t="shared" si="39"/>
        <v/>
      </c>
      <c r="AM92" s="461" t="str">
        <f t="shared" si="39"/>
        <v/>
      </c>
      <c r="AN92" s="461" t="str">
        <f t="shared" si="39"/>
        <v/>
      </c>
      <c r="AO92" s="461" t="str">
        <f t="shared" si="40"/>
        <v/>
      </c>
      <c r="AP92" s="462" t="str">
        <f t="shared" si="41"/>
        <v/>
      </c>
      <c r="AQ92" s="461" t="str">
        <f t="shared" si="42"/>
        <v/>
      </c>
      <c r="AR92" s="461" t="str">
        <f t="shared" si="43"/>
        <v/>
      </c>
      <c r="AS92" s="461" t="str">
        <f t="shared" si="44"/>
        <v/>
      </c>
      <c r="AT92" s="462">
        <f t="shared" si="45"/>
        <v>1</v>
      </c>
      <c r="AU92" s="462" t="str">
        <f t="shared" si="46"/>
        <v/>
      </c>
      <c r="AV92" s="463" t="str">
        <f t="shared" si="47"/>
        <v/>
      </c>
      <c r="AW92" s="464" t="str">
        <f t="shared" si="48"/>
        <v/>
      </c>
      <c r="AX92" s="464" t="str">
        <f t="shared" si="49"/>
        <v/>
      </c>
      <c r="AY92" s="465" t="str">
        <f t="shared" si="50"/>
        <v/>
      </c>
      <c r="AZ92" s="466"/>
    </row>
    <row r="93" spans="1:52" ht="24">
      <c r="A93" s="231" t="s">
        <v>1046</v>
      </c>
      <c r="B93" s="144" t="s">
        <v>1285</v>
      </c>
      <c r="C93" s="184" t="s">
        <v>1734</v>
      </c>
      <c r="F93" s="197" t="s">
        <v>1750</v>
      </c>
      <c r="H93" s="169" t="s">
        <v>3078</v>
      </c>
      <c r="I93" s="169"/>
      <c r="J93" s="5" t="s">
        <v>1840</v>
      </c>
      <c r="P93" s="227"/>
      <c r="Q93" s="229"/>
      <c r="R93" s="170"/>
      <c r="S93" s="521" t="s">
        <v>1330</v>
      </c>
      <c r="T93" s="523" t="s">
        <v>3099</v>
      </c>
      <c r="U93" s="534" t="s">
        <v>1998</v>
      </c>
      <c r="V93" s="60" t="s">
        <v>1249</v>
      </c>
      <c r="W93" s="60" t="s">
        <v>562</v>
      </c>
      <c r="X93" s="60" t="s">
        <v>539</v>
      </c>
      <c r="Y93" s="60" t="s">
        <v>540</v>
      </c>
      <c r="Z93" s="60" t="s">
        <v>999</v>
      </c>
      <c r="AA93" s="534" t="s">
        <v>1986</v>
      </c>
      <c r="AC93" s="293" t="str">
        <f t="shared" si="35"/>
        <v>E3-12</v>
      </c>
      <c r="AD93" s="282" t="str">
        <f t="shared" si="36"/>
        <v>3</v>
      </c>
      <c r="AE93" s="282" t="str">
        <f t="shared" si="37"/>
        <v>E</v>
      </c>
      <c r="AF93" s="272" t="str">
        <f t="shared" si="51"/>
        <v>s</v>
      </c>
      <c r="AG93" s="256" t="str">
        <f t="shared" si="52"/>
        <v/>
      </c>
      <c r="AH93" s="256" t="str">
        <f t="shared" si="53"/>
        <v>r</v>
      </c>
      <c r="AI93" s="256" t="str">
        <f t="shared" si="54"/>
        <v/>
      </c>
      <c r="AJ93" s="256">
        <f t="shared" si="55"/>
        <v>1</v>
      </c>
      <c r="AK93" s="256" t="str">
        <f t="shared" si="56"/>
        <v/>
      </c>
      <c r="AL93" s="271" t="str">
        <f t="shared" si="39"/>
        <v/>
      </c>
      <c r="AM93" s="272" t="str">
        <f t="shared" si="39"/>
        <v/>
      </c>
      <c r="AN93" s="272">
        <f t="shared" si="39"/>
        <v>1</v>
      </c>
      <c r="AO93" s="272" t="str">
        <f t="shared" si="40"/>
        <v/>
      </c>
      <c r="AP93" s="271" t="str">
        <f t="shared" si="41"/>
        <v/>
      </c>
      <c r="AQ93" s="272" t="str">
        <f t="shared" si="42"/>
        <v/>
      </c>
      <c r="AR93" s="272" t="str">
        <f t="shared" si="43"/>
        <v/>
      </c>
      <c r="AS93" s="272" t="str">
        <f t="shared" si="44"/>
        <v/>
      </c>
      <c r="AT93" s="271" t="str">
        <f t="shared" si="45"/>
        <v/>
      </c>
      <c r="AU93" s="271" t="str">
        <f t="shared" si="46"/>
        <v/>
      </c>
      <c r="AV93" s="279" t="str">
        <f t="shared" si="47"/>
        <v/>
      </c>
      <c r="AW93" s="284" t="str">
        <f t="shared" si="48"/>
        <v/>
      </c>
      <c r="AX93" s="284" t="str">
        <f t="shared" si="49"/>
        <v/>
      </c>
      <c r="AY93" s="281" t="str">
        <f t="shared" si="50"/>
        <v/>
      </c>
    </row>
    <row r="94" spans="1:52" ht="24">
      <c r="A94" s="231" t="s">
        <v>1047</v>
      </c>
      <c r="B94" s="144" t="s">
        <v>1285</v>
      </c>
      <c r="C94" s="184" t="s">
        <v>1734</v>
      </c>
      <c r="E94" s="5"/>
      <c r="F94" s="197" t="s">
        <v>1750</v>
      </c>
      <c r="H94" s="169" t="s">
        <v>3078</v>
      </c>
      <c r="J94" s="5" t="s">
        <v>1840</v>
      </c>
      <c r="L94" s="144" t="s">
        <v>2422</v>
      </c>
      <c r="M94" s="72"/>
      <c r="N94" s="221"/>
      <c r="O94" s="221"/>
      <c r="P94" s="227"/>
      <c r="Q94" s="229"/>
      <c r="R94" s="170"/>
      <c r="S94" s="521" t="s">
        <v>1330</v>
      </c>
      <c r="T94" s="523" t="s">
        <v>3099</v>
      </c>
      <c r="U94" s="534" t="s">
        <v>1998</v>
      </c>
      <c r="V94" s="60" t="s">
        <v>1249</v>
      </c>
      <c r="W94" s="60" t="s">
        <v>562</v>
      </c>
      <c r="X94" s="60" t="s">
        <v>539</v>
      </c>
      <c r="Y94" s="60" t="s">
        <v>540</v>
      </c>
      <c r="Z94" s="60" t="s">
        <v>999</v>
      </c>
      <c r="AA94" s="534" t="s">
        <v>1986</v>
      </c>
      <c r="AC94" s="293" t="str">
        <f t="shared" si="35"/>
        <v>E3-13</v>
      </c>
      <c r="AD94" s="282" t="str">
        <f t="shared" si="36"/>
        <v>3</v>
      </c>
      <c r="AE94" s="282" t="str">
        <f t="shared" si="37"/>
        <v>E</v>
      </c>
      <c r="AF94" s="272" t="str">
        <f t="shared" si="51"/>
        <v>s</v>
      </c>
      <c r="AG94" s="256" t="str">
        <f t="shared" si="52"/>
        <v/>
      </c>
      <c r="AH94" s="256" t="str">
        <f t="shared" si="53"/>
        <v>r</v>
      </c>
      <c r="AI94" s="256" t="str">
        <f t="shared" si="54"/>
        <v/>
      </c>
      <c r="AJ94" s="256">
        <f t="shared" si="55"/>
        <v>1</v>
      </c>
      <c r="AK94" s="256" t="str">
        <f t="shared" si="56"/>
        <v/>
      </c>
      <c r="AL94" s="271" t="str">
        <f t="shared" si="39"/>
        <v/>
      </c>
      <c r="AM94" s="272" t="str">
        <f t="shared" si="39"/>
        <v/>
      </c>
      <c r="AN94" s="272">
        <f t="shared" si="39"/>
        <v>1</v>
      </c>
      <c r="AO94" s="272" t="str">
        <f t="shared" si="40"/>
        <v/>
      </c>
      <c r="AP94" s="271" t="str">
        <f t="shared" si="41"/>
        <v/>
      </c>
      <c r="AQ94" s="272" t="str">
        <f t="shared" si="42"/>
        <v/>
      </c>
      <c r="AR94" s="272" t="str">
        <f t="shared" si="43"/>
        <v/>
      </c>
      <c r="AS94" s="272" t="str">
        <f t="shared" si="44"/>
        <v/>
      </c>
      <c r="AT94" s="271" t="str">
        <f t="shared" si="45"/>
        <v/>
      </c>
      <c r="AU94" s="271" t="str">
        <f t="shared" si="46"/>
        <v/>
      </c>
      <c r="AV94" s="279" t="str">
        <f t="shared" si="47"/>
        <v/>
      </c>
      <c r="AW94" s="284" t="str">
        <f t="shared" si="48"/>
        <v/>
      </c>
      <c r="AX94" s="284" t="str">
        <f t="shared" si="49"/>
        <v/>
      </c>
      <c r="AY94" s="281" t="str">
        <f t="shared" si="50"/>
        <v/>
      </c>
    </row>
    <row r="95" spans="1:52" ht="24">
      <c r="A95" s="231" t="s">
        <v>1048</v>
      </c>
      <c r="B95" s="144" t="s">
        <v>1285</v>
      </c>
      <c r="C95" s="184" t="s">
        <v>1734</v>
      </c>
      <c r="F95" s="197" t="s">
        <v>1750</v>
      </c>
      <c r="H95" s="169" t="s">
        <v>3078</v>
      </c>
      <c r="J95" s="5" t="s">
        <v>1841</v>
      </c>
      <c r="P95" s="227"/>
      <c r="Q95" s="229"/>
      <c r="R95" s="170"/>
      <c r="S95" s="521" t="s">
        <v>1330</v>
      </c>
      <c r="T95" s="523" t="s">
        <v>3099</v>
      </c>
      <c r="U95" s="534" t="s">
        <v>1998</v>
      </c>
      <c r="V95" s="60" t="s">
        <v>1249</v>
      </c>
      <c r="W95" s="60" t="s">
        <v>562</v>
      </c>
      <c r="X95" s="60" t="s">
        <v>539</v>
      </c>
      <c r="Y95" s="60" t="s">
        <v>540</v>
      </c>
      <c r="Z95" s="60" t="s">
        <v>999</v>
      </c>
      <c r="AA95" s="534" t="s">
        <v>1986</v>
      </c>
      <c r="AC95" s="293" t="str">
        <f t="shared" si="35"/>
        <v>E3-14</v>
      </c>
      <c r="AD95" s="282" t="str">
        <f t="shared" si="36"/>
        <v>3</v>
      </c>
      <c r="AE95" s="282" t="str">
        <f t="shared" si="37"/>
        <v>E</v>
      </c>
      <c r="AF95" s="272" t="str">
        <f t="shared" si="51"/>
        <v>s</v>
      </c>
      <c r="AG95" s="256" t="str">
        <f t="shared" si="52"/>
        <v/>
      </c>
      <c r="AH95" s="256" t="str">
        <f t="shared" si="53"/>
        <v>r</v>
      </c>
      <c r="AI95" s="256" t="str">
        <f t="shared" si="54"/>
        <v/>
      </c>
      <c r="AJ95" s="256">
        <f t="shared" si="55"/>
        <v>1</v>
      </c>
      <c r="AK95" s="256" t="str">
        <f t="shared" si="56"/>
        <v/>
      </c>
      <c r="AL95" s="271" t="str">
        <f t="shared" si="39"/>
        <v/>
      </c>
      <c r="AM95" s="272" t="str">
        <f t="shared" si="39"/>
        <v/>
      </c>
      <c r="AN95" s="272">
        <f t="shared" si="39"/>
        <v>1</v>
      </c>
      <c r="AO95" s="272" t="str">
        <f t="shared" si="40"/>
        <v/>
      </c>
      <c r="AP95" s="271" t="str">
        <f t="shared" si="41"/>
        <v/>
      </c>
      <c r="AQ95" s="272" t="str">
        <f t="shared" si="42"/>
        <v/>
      </c>
      <c r="AR95" s="272" t="str">
        <f t="shared" si="43"/>
        <v/>
      </c>
      <c r="AS95" s="272" t="str">
        <f t="shared" si="44"/>
        <v/>
      </c>
      <c r="AT95" s="271" t="str">
        <f t="shared" si="45"/>
        <v/>
      </c>
      <c r="AU95" s="271" t="str">
        <f t="shared" si="46"/>
        <v/>
      </c>
      <c r="AV95" s="279" t="str">
        <f t="shared" si="47"/>
        <v/>
      </c>
      <c r="AW95" s="284" t="str">
        <f t="shared" si="48"/>
        <v/>
      </c>
      <c r="AX95" s="284" t="str">
        <f t="shared" si="49"/>
        <v/>
      </c>
      <c r="AY95" s="281" t="str">
        <f t="shared" si="50"/>
        <v/>
      </c>
    </row>
    <row r="96" spans="1:52" ht="36">
      <c r="A96" s="231" t="s">
        <v>1049</v>
      </c>
      <c r="B96" s="144" t="s">
        <v>1285</v>
      </c>
      <c r="C96" s="184" t="s">
        <v>1733</v>
      </c>
      <c r="F96" s="197" t="s">
        <v>1750</v>
      </c>
      <c r="H96" s="169" t="s">
        <v>2862</v>
      </c>
      <c r="J96" s="39" t="s">
        <v>1842</v>
      </c>
      <c r="K96" s="167"/>
      <c r="P96" s="227"/>
      <c r="Q96" s="229"/>
      <c r="R96" s="170"/>
      <c r="S96" s="521" t="s">
        <v>1330</v>
      </c>
      <c r="T96" s="523" t="s">
        <v>3099</v>
      </c>
      <c r="U96" s="534" t="s">
        <v>1998</v>
      </c>
      <c r="V96" s="60" t="s">
        <v>1990</v>
      </c>
      <c r="W96" s="60" t="s">
        <v>562</v>
      </c>
      <c r="X96" s="60" t="s">
        <v>2007</v>
      </c>
      <c r="Y96" s="60" t="s">
        <v>1987</v>
      </c>
      <c r="Z96" s="60" t="s">
        <v>999</v>
      </c>
      <c r="AA96" s="534" t="s">
        <v>1989</v>
      </c>
      <c r="AC96" s="293" t="str">
        <f t="shared" si="35"/>
        <v>E3-15</v>
      </c>
      <c r="AD96" s="282" t="str">
        <f t="shared" si="36"/>
        <v>3</v>
      </c>
      <c r="AE96" s="282" t="str">
        <f t="shared" si="37"/>
        <v>E</v>
      </c>
      <c r="AF96" s="272" t="str">
        <f t="shared" si="51"/>
        <v>s</v>
      </c>
      <c r="AG96" s="256" t="str">
        <f t="shared" si="52"/>
        <v/>
      </c>
      <c r="AH96" s="256" t="str">
        <f t="shared" si="53"/>
        <v>rpu</v>
      </c>
      <c r="AI96" s="256" t="str">
        <f t="shared" si="54"/>
        <v/>
      </c>
      <c r="AJ96" s="256">
        <f t="shared" si="55"/>
        <v>1</v>
      </c>
      <c r="AK96" s="256" t="str">
        <f t="shared" si="56"/>
        <v/>
      </c>
      <c r="AL96" s="271" t="str">
        <f t="shared" si="39"/>
        <v/>
      </c>
      <c r="AM96" s="272">
        <f t="shared" si="39"/>
        <v>1</v>
      </c>
      <c r="AN96" s="272" t="str">
        <f t="shared" si="39"/>
        <v/>
      </c>
      <c r="AO96" s="272" t="str">
        <f t="shared" si="40"/>
        <v/>
      </c>
      <c r="AP96" s="271" t="str">
        <f t="shared" si="41"/>
        <v/>
      </c>
      <c r="AQ96" s="272" t="str">
        <f t="shared" si="42"/>
        <v/>
      </c>
      <c r="AR96" s="272" t="str">
        <f t="shared" si="43"/>
        <v/>
      </c>
      <c r="AS96" s="272" t="str">
        <f t="shared" si="44"/>
        <v/>
      </c>
      <c r="AT96" s="271" t="str">
        <f t="shared" si="45"/>
        <v/>
      </c>
      <c r="AU96" s="271" t="str">
        <f t="shared" si="46"/>
        <v/>
      </c>
      <c r="AV96" s="279" t="str">
        <f t="shared" si="47"/>
        <v/>
      </c>
      <c r="AW96" s="284" t="str">
        <f t="shared" si="48"/>
        <v/>
      </c>
      <c r="AX96" s="284" t="str">
        <f t="shared" si="49"/>
        <v/>
      </c>
      <c r="AY96" s="281" t="str">
        <f t="shared" si="50"/>
        <v/>
      </c>
    </row>
    <row r="97" spans="1:52" ht="24">
      <c r="A97" s="231" t="s">
        <v>1050</v>
      </c>
      <c r="B97" s="144" t="s">
        <v>1285</v>
      </c>
      <c r="C97" s="184" t="s">
        <v>1733</v>
      </c>
      <c r="F97" s="197" t="s">
        <v>1750</v>
      </c>
      <c r="H97" s="169" t="s">
        <v>2856</v>
      </c>
      <c r="J97" s="5" t="s">
        <v>1840</v>
      </c>
      <c r="P97" s="227"/>
      <c r="Q97" s="229"/>
      <c r="R97" s="170"/>
      <c r="S97" s="521" t="s">
        <v>1169</v>
      </c>
      <c r="T97" s="523" t="s">
        <v>2614</v>
      </c>
      <c r="U97" s="534" t="s">
        <v>1999</v>
      </c>
      <c r="V97" s="60" t="s">
        <v>1249</v>
      </c>
      <c r="W97" s="60" t="s">
        <v>562</v>
      </c>
      <c r="X97" s="60" t="s">
        <v>539</v>
      </c>
      <c r="Y97" s="60" t="s">
        <v>540</v>
      </c>
      <c r="Z97" s="20" t="s">
        <v>998</v>
      </c>
      <c r="AA97" s="534" t="s">
        <v>1985</v>
      </c>
      <c r="AC97" s="293" t="str">
        <f t="shared" si="35"/>
        <v>E3-16</v>
      </c>
      <c r="AD97" s="282" t="str">
        <f t="shared" si="36"/>
        <v>3</v>
      </c>
      <c r="AE97" s="282" t="str">
        <f t="shared" si="37"/>
        <v>E</v>
      </c>
      <c r="AF97" s="272" t="str">
        <f t="shared" si="51"/>
        <v>s</v>
      </c>
      <c r="AG97" s="256" t="str">
        <f t="shared" si="52"/>
        <v/>
      </c>
      <c r="AH97" s="256" t="str">
        <f t="shared" si="53"/>
        <v>rpu</v>
      </c>
      <c r="AI97" s="256" t="str">
        <f t="shared" si="54"/>
        <v/>
      </c>
      <c r="AJ97" s="256">
        <f t="shared" si="55"/>
        <v>1</v>
      </c>
      <c r="AK97" s="256" t="str">
        <f t="shared" si="56"/>
        <v/>
      </c>
      <c r="AL97" s="271" t="str">
        <f t="shared" si="39"/>
        <v/>
      </c>
      <c r="AM97" s="272">
        <f t="shared" si="39"/>
        <v>1</v>
      </c>
      <c r="AN97" s="272" t="str">
        <f t="shared" si="39"/>
        <v/>
      </c>
      <c r="AO97" s="272" t="str">
        <f t="shared" si="40"/>
        <v/>
      </c>
      <c r="AP97" s="271" t="str">
        <f t="shared" si="41"/>
        <v/>
      </c>
      <c r="AQ97" s="272" t="str">
        <f t="shared" si="42"/>
        <v/>
      </c>
      <c r="AR97" s="272" t="str">
        <f t="shared" si="43"/>
        <v/>
      </c>
      <c r="AS97" s="272" t="str">
        <f t="shared" si="44"/>
        <v/>
      </c>
      <c r="AT97" s="271" t="str">
        <f t="shared" si="45"/>
        <v/>
      </c>
      <c r="AU97" s="271" t="str">
        <f t="shared" si="46"/>
        <v/>
      </c>
      <c r="AV97" s="279" t="str">
        <f t="shared" si="47"/>
        <v/>
      </c>
      <c r="AW97" s="284" t="str">
        <f t="shared" si="48"/>
        <v/>
      </c>
      <c r="AX97" s="284" t="str">
        <f t="shared" si="49"/>
        <v/>
      </c>
      <c r="AY97" s="281" t="str">
        <f t="shared" si="50"/>
        <v/>
      </c>
    </row>
    <row r="98" spans="1:52" ht="60">
      <c r="A98" s="231" t="s">
        <v>1051</v>
      </c>
      <c r="B98" s="144" t="s">
        <v>1285</v>
      </c>
      <c r="C98" s="184" t="s">
        <v>1733</v>
      </c>
      <c r="F98" s="197" t="s">
        <v>1750</v>
      </c>
      <c r="H98" s="169" t="s">
        <v>2856</v>
      </c>
      <c r="J98" s="5" t="s">
        <v>1843</v>
      </c>
      <c r="K98" s="182"/>
      <c r="L98" s="144" t="s">
        <v>2422</v>
      </c>
      <c r="P98" s="227"/>
      <c r="Q98" s="229"/>
      <c r="R98" s="170"/>
      <c r="S98" s="521" t="s">
        <v>1169</v>
      </c>
      <c r="T98" s="523" t="s">
        <v>2614</v>
      </c>
      <c r="U98" s="534" t="s">
        <v>1999</v>
      </c>
      <c r="V98" s="60" t="s">
        <v>1249</v>
      </c>
      <c r="W98" s="60" t="s">
        <v>562</v>
      </c>
      <c r="X98" s="60" t="s">
        <v>539</v>
      </c>
      <c r="Y98" s="60" t="s">
        <v>540</v>
      </c>
      <c r="Z98" s="60" t="s">
        <v>999</v>
      </c>
      <c r="AA98" s="534" t="s">
        <v>1989</v>
      </c>
      <c r="AC98" s="293" t="str">
        <f t="shared" si="35"/>
        <v>E3-17</v>
      </c>
      <c r="AD98" s="282" t="str">
        <f t="shared" si="36"/>
        <v>3</v>
      </c>
      <c r="AE98" s="282" t="str">
        <f t="shared" si="37"/>
        <v>E</v>
      </c>
      <c r="AF98" s="272" t="str">
        <f t="shared" si="51"/>
        <v>s</v>
      </c>
      <c r="AG98" s="256" t="str">
        <f t="shared" si="52"/>
        <v/>
      </c>
      <c r="AH98" s="256" t="str">
        <f t="shared" si="53"/>
        <v>rpu</v>
      </c>
      <c r="AI98" s="256" t="str">
        <f t="shared" si="54"/>
        <v/>
      </c>
      <c r="AJ98" s="256">
        <f t="shared" si="55"/>
        <v>1</v>
      </c>
      <c r="AK98" s="256" t="str">
        <f t="shared" si="56"/>
        <v/>
      </c>
      <c r="AL98" s="271" t="str">
        <f t="shared" si="39"/>
        <v/>
      </c>
      <c r="AM98" s="272">
        <f t="shared" si="39"/>
        <v>1</v>
      </c>
      <c r="AN98" s="272" t="str">
        <f t="shared" si="39"/>
        <v/>
      </c>
      <c r="AO98" s="272" t="str">
        <f t="shared" si="40"/>
        <v/>
      </c>
      <c r="AP98" s="271" t="str">
        <f t="shared" si="41"/>
        <v/>
      </c>
      <c r="AQ98" s="272" t="str">
        <f t="shared" si="42"/>
        <v/>
      </c>
      <c r="AR98" s="272" t="str">
        <f t="shared" si="43"/>
        <v/>
      </c>
      <c r="AS98" s="272" t="str">
        <f t="shared" si="44"/>
        <v/>
      </c>
      <c r="AT98" s="271" t="str">
        <f t="shared" si="45"/>
        <v/>
      </c>
      <c r="AU98" s="271" t="str">
        <f t="shared" si="46"/>
        <v/>
      </c>
      <c r="AV98" s="279" t="str">
        <f t="shared" si="47"/>
        <v/>
      </c>
      <c r="AW98" s="284" t="str">
        <f t="shared" si="48"/>
        <v/>
      </c>
      <c r="AX98" s="284" t="str">
        <f t="shared" si="49"/>
        <v/>
      </c>
      <c r="AY98" s="281" t="str">
        <f t="shared" si="50"/>
        <v/>
      </c>
    </row>
    <row r="99" spans="1:52" ht="36">
      <c r="A99" s="231" t="s">
        <v>1052</v>
      </c>
      <c r="B99" s="144" t="s">
        <v>1285</v>
      </c>
      <c r="C99" s="184" t="s">
        <v>1733</v>
      </c>
      <c r="F99" s="197" t="s">
        <v>1750</v>
      </c>
      <c r="H99" s="169" t="s">
        <v>2856</v>
      </c>
      <c r="J99" s="39" t="s">
        <v>1844</v>
      </c>
      <c r="P99" s="227"/>
      <c r="Q99" s="229"/>
      <c r="R99" s="170"/>
      <c r="S99" s="521" t="s">
        <v>1169</v>
      </c>
      <c r="T99" s="523" t="s">
        <v>2614</v>
      </c>
      <c r="U99" s="534" t="s">
        <v>2000</v>
      </c>
      <c r="V99" s="60" t="s">
        <v>1249</v>
      </c>
      <c r="W99" s="60" t="s">
        <v>562</v>
      </c>
      <c r="X99" s="60" t="s">
        <v>539</v>
      </c>
      <c r="Y99" s="60" t="s">
        <v>1987</v>
      </c>
      <c r="Z99" s="60" t="s">
        <v>999</v>
      </c>
      <c r="AA99" s="534" t="s">
        <v>1989</v>
      </c>
      <c r="AC99" s="293" t="str">
        <f t="shared" si="35"/>
        <v>E3-18</v>
      </c>
      <c r="AD99" s="282" t="str">
        <f t="shared" si="36"/>
        <v>3</v>
      </c>
      <c r="AE99" s="282" t="str">
        <f t="shared" si="37"/>
        <v>E</v>
      </c>
      <c r="AF99" s="272" t="str">
        <f t="shared" si="51"/>
        <v>s</v>
      </c>
      <c r="AG99" s="256" t="str">
        <f t="shared" si="52"/>
        <v/>
      </c>
      <c r="AH99" s="256" t="str">
        <f t="shared" si="53"/>
        <v>rpu</v>
      </c>
      <c r="AI99" s="256" t="str">
        <f t="shared" si="54"/>
        <v/>
      </c>
      <c r="AJ99" s="256">
        <f t="shared" si="55"/>
        <v>1</v>
      </c>
      <c r="AK99" s="256" t="str">
        <f t="shared" si="56"/>
        <v/>
      </c>
      <c r="AL99" s="271" t="str">
        <f t="shared" si="39"/>
        <v/>
      </c>
      <c r="AM99" s="272">
        <f t="shared" si="39"/>
        <v>1</v>
      </c>
      <c r="AN99" s="272" t="str">
        <f t="shared" si="39"/>
        <v/>
      </c>
      <c r="AO99" s="272" t="str">
        <f t="shared" si="40"/>
        <v/>
      </c>
      <c r="AP99" s="271" t="str">
        <f t="shared" si="41"/>
        <v/>
      </c>
      <c r="AQ99" s="272" t="str">
        <f t="shared" si="42"/>
        <v/>
      </c>
      <c r="AR99" s="272" t="str">
        <f t="shared" si="43"/>
        <v/>
      </c>
      <c r="AS99" s="272" t="str">
        <f t="shared" si="44"/>
        <v/>
      </c>
      <c r="AT99" s="271" t="str">
        <f t="shared" si="45"/>
        <v/>
      </c>
      <c r="AU99" s="271" t="str">
        <f t="shared" si="46"/>
        <v/>
      </c>
      <c r="AV99" s="279" t="str">
        <f t="shared" si="47"/>
        <v/>
      </c>
      <c r="AW99" s="284" t="str">
        <f t="shared" si="48"/>
        <v/>
      </c>
      <c r="AX99" s="284" t="str">
        <f t="shared" si="49"/>
        <v/>
      </c>
      <c r="AY99" s="281" t="str">
        <f t="shared" si="50"/>
        <v/>
      </c>
    </row>
    <row r="100" spans="1:52" s="72" customFormat="1" hidden="1">
      <c r="A100" s="231" t="s">
        <v>1053</v>
      </c>
      <c r="B100" s="144" t="s">
        <v>1808</v>
      </c>
      <c r="C100" s="144"/>
      <c r="D100" s="144"/>
      <c r="E100" s="195"/>
      <c r="F100" s="197" t="s">
        <v>1750</v>
      </c>
      <c r="J100" s="5" t="s">
        <v>1840</v>
      </c>
      <c r="K100" s="182"/>
      <c r="L100" s="144"/>
      <c r="M100" s="144"/>
      <c r="N100" s="225"/>
      <c r="O100" s="225"/>
      <c r="P100" s="227"/>
      <c r="Q100" s="229"/>
      <c r="R100" s="170"/>
      <c r="S100" s="521" t="s">
        <v>1330</v>
      </c>
      <c r="T100" s="521"/>
      <c r="U100" s="534"/>
      <c r="V100" s="534"/>
      <c r="W100" s="60"/>
      <c r="X100" s="60"/>
      <c r="Y100" s="60"/>
      <c r="Z100" s="20"/>
      <c r="AA100" s="534"/>
      <c r="AB100" s="145"/>
      <c r="AC100" s="293" t="str">
        <f t="shared" si="35"/>
        <v>E3-19</v>
      </c>
      <c r="AD100" s="282" t="str">
        <f t="shared" si="36"/>
        <v>3</v>
      </c>
      <c r="AE100" s="282" t="str">
        <f t="shared" si="37"/>
        <v>E</v>
      </c>
      <c r="AF100" s="272" t="str">
        <f t="shared" si="51"/>
        <v>not suitable</v>
      </c>
      <c r="AG100" s="256" t="str">
        <f t="shared" si="52"/>
        <v/>
      </c>
      <c r="AH100" s="256" t="str">
        <f t="shared" si="53"/>
        <v/>
      </c>
      <c r="AI100" s="256" t="str">
        <f t="shared" si="54"/>
        <v/>
      </c>
      <c r="AJ100" s="256">
        <f t="shared" si="55"/>
        <v>1</v>
      </c>
      <c r="AK100" s="256" t="str">
        <f t="shared" si="56"/>
        <v/>
      </c>
      <c r="AL100" s="271" t="str">
        <f t="shared" si="39"/>
        <v/>
      </c>
      <c r="AM100" s="272" t="str">
        <f t="shared" si="39"/>
        <v/>
      </c>
      <c r="AN100" s="272" t="str">
        <f t="shared" si="39"/>
        <v/>
      </c>
      <c r="AO100" s="272" t="str">
        <f t="shared" si="40"/>
        <v/>
      </c>
      <c r="AP100" s="271" t="str">
        <f t="shared" si="41"/>
        <v/>
      </c>
      <c r="AQ100" s="272" t="str">
        <f t="shared" si="42"/>
        <v/>
      </c>
      <c r="AR100" s="272" t="str">
        <f t="shared" si="43"/>
        <v/>
      </c>
      <c r="AS100" s="272" t="str">
        <f t="shared" si="44"/>
        <v/>
      </c>
      <c r="AT100" s="271">
        <f t="shared" si="45"/>
        <v>1</v>
      </c>
      <c r="AU100" s="271" t="str">
        <f t="shared" si="46"/>
        <v/>
      </c>
      <c r="AV100" s="279" t="str">
        <f t="shared" si="47"/>
        <v/>
      </c>
      <c r="AW100" s="284" t="str">
        <f t="shared" si="48"/>
        <v/>
      </c>
      <c r="AX100" s="284" t="str">
        <f t="shared" si="49"/>
        <v/>
      </c>
      <c r="AY100" s="281" t="str">
        <f t="shared" si="50"/>
        <v/>
      </c>
      <c r="AZ100" s="425"/>
    </row>
    <row r="101" spans="1:52" s="72" customFormat="1" ht="24">
      <c r="A101" s="231" t="s">
        <v>1331</v>
      </c>
      <c r="B101" s="144" t="s">
        <v>1285</v>
      </c>
      <c r="C101" s="184" t="s">
        <v>1733</v>
      </c>
      <c r="D101" s="144"/>
      <c r="E101" s="195"/>
      <c r="F101" s="197" t="s">
        <v>1750</v>
      </c>
      <c r="H101" s="169" t="s">
        <v>2856</v>
      </c>
      <c r="J101" s="39" t="s">
        <v>1842</v>
      </c>
      <c r="K101" s="182"/>
      <c r="L101" s="144" t="s">
        <v>2422</v>
      </c>
      <c r="M101" s="144"/>
      <c r="N101" s="225"/>
      <c r="O101" s="225"/>
      <c r="P101" s="227"/>
      <c r="Q101" s="229"/>
      <c r="R101" s="170"/>
      <c r="S101" s="521" t="s">
        <v>1330</v>
      </c>
      <c r="T101" s="523" t="s">
        <v>3099</v>
      </c>
      <c r="U101" s="534" t="s">
        <v>2025</v>
      </c>
      <c r="V101" s="60" t="s">
        <v>1249</v>
      </c>
      <c r="W101" s="60" t="s">
        <v>562</v>
      </c>
      <c r="X101" s="60" t="s">
        <v>539</v>
      </c>
      <c r="Y101" s="60" t="s">
        <v>540</v>
      </c>
      <c r="Z101" s="60" t="s">
        <v>999</v>
      </c>
      <c r="AA101" s="534" t="s">
        <v>1986</v>
      </c>
      <c r="AB101" s="145"/>
      <c r="AC101" s="293" t="str">
        <f t="shared" si="35"/>
        <v>E3-20</v>
      </c>
      <c r="AD101" s="282" t="str">
        <f t="shared" si="36"/>
        <v>3</v>
      </c>
      <c r="AE101" s="282" t="str">
        <f t="shared" si="37"/>
        <v>E</v>
      </c>
      <c r="AF101" s="272" t="str">
        <f t="shared" si="51"/>
        <v>s</v>
      </c>
      <c r="AG101" s="256" t="str">
        <f t="shared" si="52"/>
        <v/>
      </c>
      <c r="AH101" s="256" t="str">
        <f t="shared" si="53"/>
        <v>rpu</v>
      </c>
      <c r="AI101" s="256" t="str">
        <f t="shared" si="54"/>
        <v/>
      </c>
      <c r="AJ101" s="256">
        <f t="shared" si="55"/>
        <v>1</v>
      </c>
      <c r="AK101" s="256" t="str">
        <f t="shared" si="56"/>
        <v/>
      </c>
      <c r="AL101" s="271" t="str">
        <f t="shared" si="39"/>
        <v/>
      </c>
      <c r="AM101" s="272">
        <f t="shared" si="39"/>
        <v>1</v>
      </c>
      <c r="AN101" s="272" t="str">
        <f t="shared" si="39"/>
        <v/>
      </c>
      <c r="AO101" s="272" t="str">
        <f t="shared" si="40"/>
        <v/>
      </c>
      <c r="AP101" s="271" t="str">
        <f t="shared" si="41"/>
        <v/>
      </c>
      <c r="AQ101" s="272" t="str">
        <f t="shared" si="42"/>
        <v/>
      </c>
      <c r="AR101" s="272" t="str">
        <f t="shared" si="43"/>
        <v/>
      </c>
      <c r="AS101" s="272" t="str">
        <f t="shared" si="44"/>
        <v/>
      </c>
      <c r="AT101" s="271" t="str">
        <f t="shared" si="45"/>
        <v/>
      </c>
      <c r="AU101" s="271" t="str">
        <f t="shared" si="46"/>
        <v/>
      </c>
      <c r="AV101" s="279" t="str">
        <f t="shared" si="47"/>
        <v/>
      </c>
      <c r="AW101" s="284" t="str">
        <f t="shared" si="48"/>
        <v/>
      </c>
      <c r="AX101" s="284" t="str">
        <f t="shared" si="49"/>
        <v/>
      </c>
      <c r="AY101" s="281" t="str">
        <f t="shared" si="50"/>
        <v/>
      </c>
      <c r="AZ101" s="425"/>
    </row>
    <row r="102" spans="1:52" ht="24" hidden="1">
      <c r="A102" s="231" t="s">
        <v>1332</v>
      </c>
      <c r="B102" s="144" t="s">
        <v>1808</v>
      </c>
      <c r="F102" s="197" t="s">
        <v>1750</v>
      </c>
      <c r="J102" s="5" t="s">
        <v>1847</v>
      </c>
      <c r="K102" s="142"/>
      <c r="P102" s="227"/>
      <c r="Q102" s="229"/>
      <c r="R102" s="170"/>
      <c r="S102" s="521" t="s">
        <v>1230</v>
      </c>
      <c r="T102" s="523"/>
      <c r="U102" s="534"/>
      <c r="V102" s="534"/>
      <c r="W102" s="60"/>
      <c r="X102" s="60"/>
      <c r="Y102" s="60"/>
      <c r="Z102" s="20"/>
      <c r="AA102" s="534"/>
      <c r="AC102" s="293" t="str">
        <f t="shared" si="35"/>
        <v>E3-21</v>
      </c>
      <c r="AD102" s="282" t="str">
        <f t="shared" si="36"/>
        <v>3</v>
      </c>
      <c r="AE102" s="282" t="str">
        <f t="shared" si="37"/>
        <v>E</v>
      </c>
      <c r="AF102" s="272" t="str">
        <f t="shared" si="51"/>
        <v>not suitable</v>
      </c>
      <c r="AG102" s="256" t="str">
        <f t="shared" si="52"/>
        <v/>
      </c>
      <c r="AH102" s="256" t="str">
        <f t="shared" si="53"/>
        <v/>
      </c>
      <c r="AI102" s="256" t="str">
        <f t="shared" si="54"/>
        <v/>
      </c>
      <c r="AJ102" s="256">
        <f t="shared" si="55"/>
        <v>1</v>
      </c>
      <c r="AK102" s="256" t="str">
        <f t="shared" si="56"/>
        <v/>
      </c>
      <c r="AL102" s="271" t="str">
        <f t="shared" si="39"/>
        <v/>
      </c>
      <c r="AM102" s="272" t="str">
        <f t="shared" si="39"/>
        <v/>
      </c>
      <c r="AN102" s="272" t="str">
        <f t="shared" si="39"/>
        <v/>
      </c>
      <c r="AO102" s="272" t="str">
        <f t="shared" si="40"/>
        <v/>
      </c>
      <c r="AP102" s="271" t="str">
        <f t="shared" si="41"/>
        <v/>
      </c>
      <c r="AQ102" s="272" t="str">
        <f t="shared" si="42"/>
        <v/>
      </c>
      <c r="AR102" s="272" t="str">
        <f t="shared" si="43"/>
        <v/>
      </c>
      <c r="AS102" s="272" t="str">
        <f t="shared" si="44"/>
        <v/>
      </c>
      <c r="AT102" s="271">
        <f t="shared" si="45"/>
        <v>1</v>
      </c>
      <c r="AU102" s="271" t="str">
        <f t="shared" si="46"/>
        <v/>
      </c>
      <c r="AV102" s="279" t="str">
        <f t="shared" si="47"/>
        <v/>
      </c>
      <c r="AW102" s="284" t="str">
        <f t="shared" si="48"/>
        <v/>
      </c>
      <c r="AX102" s="284" t="str">
        <f t="shared" si="49"/>
        <v/>
      </c>
      <c r="AY102" s="281" t="str">
        <f t="shared" si="50"/>
        <v/>
      </c>
    </row>
    <row r="103" spans="1:52" ht="24">
      <c r="A103" s="231" t="s">
        <v>1333</v>
      </c>
      <c r="B103" s="144" t="s">
        <v>1285</v>
      </c>
      <c r="C103" s="184" t="s">
        <v>1732</v>
      </c>
      <c r="F103" s="197" t="s">
        <v>1750</v>
      </c>
      <c r="J103" s="5" t="s">
        <v>1847</v>
      </c>
      <c r="K103" s="208"/>
      <c r="P103" s="227"/>
      <c r="Q103" s="229"/>
      <c r="R103" s="170"/>
      <c r="S103" s="521" t="s">
        <v>1230</v>
      </c>
      <c r="T103" s="523" t="s">
        <v>3070</v>
      </c>
      <c r="U103" s="534" t="s">
        <v>2001</v>
      </c>
      <c r="V103" s="60" t="s">
        <v>1249</v>
      </c>
      <c r="W103" s="60" t="s">
        <v>562</v>
      </c>
      <c r="X103" s="60" t="s">
        <v>539</v>
      </c>
      <c r="Y103" s="60" t="s">
        <v>540</v>
      </c>
      <c r="Z103" s="20" t="s">
        <v>998</v>
      </c>
      <c r="AA103" s="534" t="s">
        <v>2021</v>
      </c>
      <c r="AC103" s="293" t="str">
        <f t="shared" si="35"/>
        <v>E3-22</v>
      </c>
      <c r="AD103" s="282" t="str">
        <f t="shared" si="36"/>
        <v>3</v>
      </c>
      <c r="AE103" s="282" t="str">
        <f t="shared" si="37"/>
        <v>E</v>
      </c>
      <c r="AF103" s="272" t="str">
        <f t="shared" si="51"/>
        <v>s</v>
      </c>
      <c r="AG103" s="256" t="str">
        <f t="shared" si="52"/>
        <v/>
      </c>
      <c r="AH103" s="256" t="str">
        <f t="shared" si="53"/>
        <v>p</v>
      </c>
      <c r="AI103" s="256" t="str">
        <f t="shared" si="54"/>
        <v/>
      </c>
      <c r="AJ103" s="256">
        <f t="shared" si="55"/>
        <v>1</v>
      </c>
      <c r="AK103" s="256" t="str">
        <f t="shared" si="56"/>
        <v/>
      </c>
      <c r="AL103" s="271">
        <f t="shared" si="39"/>
        <v>1</v>
      </c>
      <c r="AM103" s="272" t="str">
        <f t="shared" si="39"/>
        <v/>
      </c>
      <c r="AN103" s="272" t="str">
        <f t="shared" si="39"/>
        <v/>
      </c>
      <c r="AO103" s="272" t="str">
        <f t="shared" si="40"/>
        <v/>
      </c>
      <c r="AP103" s="271" t="str">
        <f t="shared" si="41"/>
        <v/>
      </c>
      <c r="AQ103" s="272" t="str">
        <f t="shared" si="42"/>
        <v/>
      </c>
      <c r="AR103" s="272" t="str">
        <f t="shared" si="43"/>
        <v/>
      </c>
      <c r="AS103" s="272" t="str">
        <f t="shared" si="44"/>
        <v/>
      </c>
      <c r="AT103" s="271" t="str">
        <f t="shared" si="45"/>
        <v/>
      </c>
      <c r="AU103" s="271" t="str">
        <f t="shared" si="46"/>
        <v/>
      </c>
      <c r="AV103" s="279" t="str">
        <f t="shared" si="47"/>
        <v/>
      </c>
      <c r="AW103" s="284" t="str">
        <f t="shared" si="48"/>
        <v/>
      </c>
      <c r="AX103" s="284" t="str">
        <f t="shared" si="49"/>
        <v/>
      </c>
      <c r="AY103" s="281" t="str">
        <f t="shared" si="50"/>
        <v/>
      </c>
    </row>
    <row r="104" spans="1:52">
      <c r="A104" s="230" t="s">
        <v>1269</v>
      </c>
      <c r="F104" s="197"/>
      <c r="J104" s="39"/>
      <c r="K104" s="167"/>
      <c r="P104" s="227"/>
      <c r="Q104" s="229"/>
      <c r="R104" s="170"/>
      <c r="S104" s="521"/>
      <c r="T104" s="523"/>
      <c r="U104" s="534"/>
      <c r="V104" s="534"/>
      <c r="W104" s="60"/>
      <c r="X104" s="60"/>
      <c r="Y104" s="60"/>
      <c r="Z104" s="20"/>
      <c r="AA104" s="534"/>
      <c r="AC104" s="293" t="str">
        <f t="shared" si="35"/>
        <v>PROBLEMS/DISCUSSION QUESTIONS</v>
      </c>
      <c r="AD104" s="282"/>
      <c r="AE104" s="282"/>
      <c r="AF104" s="272"/>
      <c r="AK104" s="256"/>
      <c r="AL104" s="271"/>
      <c r="AM104" s="272"/>
      <c r="AN104" s="272"/>
      <c r="AO104" s="272"/>
      <c r="AP104" s="271"/>
      <c r="AQ104" s="272"/>
      <c r="AR104" s="272"/>
      <c r="AS104" s="272"/>
      <c r="AT104" s="271"/>
      <c r="AU104" s="271"/>
      <c r="AV104" s="279"/>
      <c r="AW104" s="284"/>
      <c r="AX104" s="284"/>
      <c r="AY104" s="281"/>
    </row>
    <row r="105" spans="1:52" s="72" customFormat="1" hidden="1">
      <c r="A105" s="231" t="s">
        <v>1334</v>
      </c>
      <c r="B105" s="144" t="s">
        <v>1808</v>
      </c>
      <c r="C105" s="144"/>
      <c r="D105" s="144"/>
      <c r="E105" s="195"/>
      <c r="F105" s="197" t="s">
        <v>1750</v>
      </c>
      <c r="J105" s="5" t="s">
        <v>1840</v>
      </c>
      <c r="L105" s="144"/>
      <c r="M105" s="144"/>
      <c r="N105" s="225"/>
      <c r="O105" s="225"/>
      <c r="P105" s="227"/>
      <c r="Q105" s="229"/>
      <c r="R105" s="170"/>
      <c r="S105" s="521" t="s">
        <v>1335</v>
      </c>
      <c r="T105" s="521"/>
      <c r="U105" s="534"/>
      <c r="V105" s="534"/>
      <c r="W105" s="60"/>
      <c r="X105" s="60"/>
      <c r="Y105" s="60"/>
      <c r="Z105" s="20"/>
      <c r="AA105" s="534"/>
      <c r="AB105" s="145"/>
      <c r="AC105" s="293" t="str">
        <f t="shared" si="35"/>
        <v>P3-1</v>
      </c>
      <c r="AD105" s="282" t="str">
        <f t="shared" si="36"/>
        <v>3</v>
      </c>
      <c r="AE105" s="282" t="str">
        <f t="shared" si="37"/>
        <v>P</v>
      </c>
      <c r="AF105" s="272" t="str">
        <f t="shared" ref="AF105:AF126" si="57">IF(OR(AE105="",B105=""),"",IF(OR(B105="a",B105="b",B105="s",B105="not suitable"),B105,""))</f>
        <v>not suitable</v>
      </c>
      <c r="AG105" s="256" t="str">
        <f t="shared" ref="AG105:AG126" si="58">IF(E105="","",E105)</f>
        <v/>
      </c>
      <c r="AH105" s="256" t="str">
        <f t="shared" ref="AH105:AH126" si="59">IF(C105="","",C105)</f>
        <v/>
      </c>
      <c r="AI105" s="256" t="str">
        <f t="shared" ref="AI105:AI126" si="60">IF(D105="","",D105)</f>
        <v/>
      </c>
      <c r="AJ105" s="256">
        <f t="shared" ref="AJ105:AJ126" si="61">IF(J105="","",1)</f>
        <v>1</v>
      </c>
      <c r="AK105" s="256" t="str">
        <f t="shared" ref="AK105:AK126" si="62">IF(I105="","",I105)</f>
        <v/>
      </c>
      <c r="AL105" s="271" t="str">
        <f t="shared" si="39"/>
        <v/>
      </c>
      <c r="AM105" s="272" t="str">
        <f t="shared" si="39"/>
        <v/>
      </c>
      <c r="AN105" s="272" t="str">
        <f t="shared" si="39"/>
        <v/>
      </c>
      <c r="AO105" s="272" t="str">
        <f t="shared" si="40"/>
        <v/>
      </c>
      <c r="AP105" s="271" t="str">
        <f t="shared" si="41"/>
        <v/>
      </c>
      <c r="AQ105" s="272" t="str">
        <f t="shared" si="42"/>
        <v/>
      </c>
      <c r="AR105" s="272" t="str">
        <f t="shared" si="43"/>
        <v/>
      </c>
      <c r="AS105" s="272" t="str">
        <f t="shared" si="44"/>
        <v/>
      </c>
      <c r="AT105" s="271">
        <f t="shared" si="45"/>
        <v>1</v>
      </c>
      <c r="AU105" s="271" t="str">
        <f t="shared" si="46"/>
        <v/>
      </c>
      <c r="AV105" s="279" t="str">
        <f t="shared" si="47"/>
        <v/>
      </c>
      <c r="AW105" s="284" t="str">
        <f t="shared" si="48"/>
        <v/>
      </c>
      <c r="AX105" s="284" t="str">
        <f t="shared" si="49"/>
        <v/>
      </c>
      <c r="AY105" s="281" t="str">
        <f t="shared" si="50"/>
        <v/>
      </c>
      <c r="AZ105" s="425"/>
    </row>
    <row r="106" spans="1:52" ht="36" hidden="1">
      <c r="A106" s="231" t="s">
        <v>1336</v>
      </c>
      <c r="B106" s="144" t="s">
        <v>1808</v>
      </c>
      <c r="F106" s="197" t="s">
        <v>1750</v>
      </c>
      <c r="H106" s="142"/>
      <c r="J106" s="5" t="s">
        <v>1850</v>
      </c>
      <c r="P106" s="227"/>
      <c r="Q106" s="229"/>
      <c r="R106" s="170"/>
      <c r="S106" s="521" t="s">
        <v>1169</v>
      </c>
      <c r="T106" s="515"/>
      <c r="U106" s="195"/>
      <c r="V106" s="60"/>
      <c r="W106" s="60"/>
      <c r="X106" s="60"/>
      <c r="Y106" s="60"/>
      <c r="Z106" s="20"/>
      <c r="AA106" s="60"/>
      <c r="AC106" s="293" t="str">
        <f t="shared" ref="AC106:AC137" si="63">IF(A106="","",A106)</f>
        <v>P3-2</v>
      </c>
      <c r="AD106" s="282" t="str">
        <f t="shared" si="36"/>
        <v>3</v>
      </c>
      <c r="AE106" s="282" t="str">
        <f t="shared" si="37"/>
        <v>P</v>
      </c>
      <c r="AF106" s="272" t="str">
        <f t="shared" si="57"/>
        <v>not suitable</v>
      </c>
      <c r="AG106" s="256" t="str">
        <f t="shared" si="58"/>
        <v/>
      </c>
      <c r="AH106" s="256" t="str">
        <f t="shared" si="59"/>
        <v/>
      </c>
      <c r="AI106" s="256" t="str">
        <f t="shared" si="60"/>
        <v/>
      </c>
      <c r="AJ106" s="256">
        <f t="shared" si="61"/>
        <v>1</v>
      </c>
      <c r="AK106" s="256" t="str">
        <f t="shared" si="62"/>
        <v/>
      </c>
      <c r="AL106" s="271" t="str">
        <f t="shared" si="39"/>
        <v/>
      </c>
      <c r="AM106" s="272" t="str">
        <f t="shared" si="39"/>
        <v/>
      </c>
      <c r="AN106" s="272" t="str">
        <f t="shared" si="39"/>
        <v/>
      </c>
      <c r="AO106" s="272" t="str">
        <f t="shared" si="40"/>
        <v/>
      </c>
      <c r="AP106" s="271" t="str">
        <f t="shared" si="41"/>
        <v/>
      </c>
      <c r="AQ106" s="272" t="str">
        <f t="shared" si="42"/>
        <v/>
      </c>
      <c r="AR106" s="272" t="str">
        <f t="shared" si="43"/>
        <v/>
      </c>
      <c r="AS106" s="272" t="str">
        <f t="shared" si="44"/>
        <v/>
      </c>
      <c r="AT106" s="271">
        <f t="shared" si="45"/>
        <v>1</v>
      </c>
      <c r="AU106" s="271" t="str">
        <f t="shared" si="46"/>
        <v/>
      </c>
      <c r="AV106" s="279" t="str">
        <f t="shared" si="47"/>
        <v/>
      </c>
      <c r="AW106" s="284" t="str">
        <f t="shared" si="48"/>
        <v/>
      </c>
      <c r="AX106" s="284" t="str">
        <f t="shared" si="49"/>
        <v/>
      </c>
      <c r="AY106" s="281" t="str">
        <f t="shared" si="50"/>
        <v/>
      </c>
    </row>
    <row r="107" spans="1:52" ht="36">
      <c r="A107" s="231" t="s">
        <v>1337</v>
      </c>
      <c r="B107" s="144" t="s">
        <v>1285</v>
      </c>
      <c r="C107" s="184" t="s">
        <v>1734</v>
      </c>
      <c r="F107" s="197" t="s">
        <v>1198</v>
      </c>
      <c r="H107" s="609" t="s">
        <v>2869</v>
      </c>
      <c r="J107" s="5" t="s">
        <v>1838</v>
      </c>
      <c r="P107" s="227"/>
      <c r="Q107" s="229"/>
      <c r="R107" s="170"/>
      <c r="S107" s="521" t="s">
        <v>1169</v>
      </c>
      <c r="T107" s="523" t="s">
        <v>2614</v>
      </c>
      <c r="U107" s="60" t="s">
        <v>2002</v>
      </c>
      <c r="V107" s="60" t="s">
        <v>1249</v>
      </c>
      <c r="W107" s="60" t="s">
        <v>562</v>
      </c>
      <c r="X107" s="60" t="s">
        <v>539</v>
      </c>
      <c r="Y107" s="60" t="s">
        <v>540</v>
      </c>
      <c r="Z107" s="60" t="s">
        <v>999</v>
      </c>
      <c r="AA107" s="534" t="s">
        <v>1989</v>
      </c>
      <c r="AC107" s="293" t="str">
        <f t="shared" si="63"/>
        <v>P3-3</v>
      </c>
      <c r="AD107" s="282" t="str">
        <f t="shared" si="36"/>
        <v>3</v>
      </c>
      <c r="AE107" s="282" t="str">
        <f t="shared" si="37"/>
        <v>P</v>
      </c>
      <c r="AF107" s="272" t="str">
        <f t="shared" si="57"/>
        <v>s</v>
      </c>
      <c r="AG107" s="256" t="str">
        <f t="shared" si="58"/>
        <v/>
      </c>
      <c r="AH107" s="256" t="str">
        <f t="shared" si="59"/>
        <v>r</v>
      </c>
      <c r="AI107" s="256" t="str">
        <f t="shared" si="60"/>
        <v/>
      </c>
      <c r="AJ107" s="256">
        <f t="shared" si="61"/>
        <v>1</v>
      </c>
      <c r="AK107" s="256" t="str">
        <f t="shared" si="62"/>
        <v/>
      </c>
      <c r="AL107" s="271" t="str">
        <f t="shared" si="39"/>
        <v/>
      </c>
      <c r="AM107" s="272" t="str">
        <f t="shared" si="39"/>
        <v/>
      </c>
      <c r="AN107" s="272">
        <f t="shared" si="39"/>
        <v>1</v>
      </c>
      <c r="AO107" s="272" t="str">
        <f t="shared" si="40"/>
        <v/>
      </c>
      <c r="AP107" s="271" t="str">
        <f t="shared" si="41"/>
        <v/>
      </c>
      <c r="AQ107" s="272" t="str">
        <f t="shared" si="42"/>
        <v/>
      </c>
      <c r="AR107" s="272" t="str">
        <f t="shared" si="43"/>
        <v/>
      </c>
      <c r="AS107" s="272" t="str">
        <f t="shared" si="44"/>
        <v/>
      </c>
      <c r="AT107" s="271" t="str">
        <f t="shared" si="45"/>
        <v/>
      </c>
      <c r="AU107" s="271" t="str">
        <f t="shared" si="46"/>
        <v/>
      </c>
      <c r="AV107" s="279" t="str">
        <f t="shared" si="47"/>
        <v/>
      </c>
      <c r="AW107" s="284" t="str">
        <f t="shared" si="48"/>
        <v/>
      </c>
      <c r="AX107" s="284" t="str">
        <f t="shared" si="49"/>
        <v/>
      </c>
      <c r="AY107" s="281" t="str">
        <f t="shared" si="50"/>
        <v/>
      </c>
    </row>
    <row r="108" spans="1:52" s="451" customFormat="1" ht="60" hidden="1">
      <c r="A108" s="232" t="s">
        <v>1338</v>
      </c>
      <c r="B108" s="448" t="s">
        <v>1808</v>
      </c>
      <c r="C108" s="610"/>
      <c r="D108" s="448"/>
      <c r="E108" s="449"/>
      <c r="F108" s="450" t="s">
        <v>1750</v>
      </c>
      <c r="J108" s="453" t="s">
        <v>1856</v>
      </c>
      <c r="L108" s="448"/>
      <c r="M108" s="448"/>
      <c r="N108" s="454"/>
      <c r="O108" s="454"/>
      <c r="P108" s="455"/>
      <c r="Q108" s="456"/>
      <c r="R108" s="458"/>
      <c r="S108" s="521" t="s">
        <v>1339</v>
      </c>
      <c r="T108" s="517"/>
      <c r="U108" s="545"/>
      <c r="V108" s="530"/>
      <c r="W108" s="530"/>
      <c r="X108" s="530"/>
      <c r="Y108" s="530"/>
      <c r="Z108" s="539"/>
      <c r="AA108" s="545"/>
      <c r="AB108" s="457"/>
      <c r="AC108" s="459" t="str">
        <f t="shared" si="63"/>
        <v>P3-4</v>
      </c>
      <c r="AD108" s="460" t="str">
        <f t="shared" si="36"/>
        <v>3</v>
      </c>
      <c r="AE108" s="460" t="str">
        <f t="shared" si="37"/>
        <v>P</v>
      </c>
      <c r="AF108" s="461" t="str">
        <f t="shared" si="57"/>
        <v>not suitable</v>
      </c>
      <c r="AG108" s="461" t="str">
        <f t="shared" si="58"/>
        <v/>
      </c>
      <c r="AH108" s="461" t="str">
        <f t="shared" si="59"/>
        <v/>
      </c>
      <c r="AI108" s="461" t="str">
        <f t="shared" si="60"/>
        <v/>
      </c>
      <c r="AJ108" s="461">
        <f t="shared" si="61"/>
        <v>1</v>
      </c>
      <c r="AK108" s="461" t="str">
        <f t="shared" si="62"/>
        <v/>
      </c>
      <c r="AL108" s="462" t="str">
        <f t="shared" si="39"/>
        <v/>
      </c>
      <c r="AM108" s="461" t="str">
        <f t="shared" si="39"/>
        <v/>
      </c>
      <c r="AN108" s="461" t="str">
        <f t="shared" si="39"/>
        <v/>
      </c>
      <c r="AO108" s="461" t="str">
        <f t="shared" si="40"/>
        <v/>
      </c>
      <c r="AP108" s="462" t="str">
        <f t="shared" si="41"/>
        <v/>
      </c>
      <c r="AQ108" s="461" t="str">
        <f t="shared" si="42"/>
        <v/>
      </c>
      <c r="AR108" s="461" t="str">
        <f t="shared" si="43"/>
        <v/>
      </c>
      <c r="AS108" s="461" t="str">
        <f t="shared" si="44"/>
        <v/>
      </c>
      <c r="AT108" s="462">
        <f t="shared" si="45"/>
        <v>1</v>
      </c>
      <c r="AU108" s="462" t="str">
        <f t="shared" si="46"/>
        <v/>
      </c>
      <c r="AV108" s="463" t="str">
        <f t="shared" si="47"/>
        <v/>
      </c>
      <c r="AW108" s="464" t="str">
        <f t="shared" si="48"/>
        <v/>
      </c>
      <c r="AX108" s="464" t="str">
        <f t="shared" si="49"/>
        <v/>
      </c>
      <c r="AY108" s="465" t="str">
        <f t="shared" si="50"/>
        <v/>
      </c>
      <c r="AZ108" s="466"/>
    </row>
    <row r="109" spans="1:52" ht="60">
      <c r="A109" s="231" t="s">
        <v>1340</v>
      </c>
      <c r="B109" s="144" t="s">
        <v>1285</v>
      </c>
      <c r="C109" s="184" t="s">
        <v>1733</v>
      </c>
      <c r="F109" s="197" t="s">
        <v>1750</v>
      </c>
      <c r="H109" s="169" t="s">
        <v>2867</v>
      </c>
      <c r="J109" s="5" t="s">
        <v>1856</v>
      </c>
      <c r="L109" s="144" t="s">
        <v>2422</v>
      </c>
      <c r="P109" s="227"/>
      <c r="Q109" s="229"/>
      <c r="R109" s="170"/>
      <c r="S109" s="521" t="s">
        <v>1339</v>
      </c>
      <c r="T109" s="521" t="s">
        <v>3100</v>
      </c>
      <c r="U109" s="534" t="s">
        <v>2003</v>
      </c>
      <c r="V109" s="60" t="s">
        <v>1990</v>
      </c>
      <c r="W109" s="60" t="s">
        <v>562</v>
      </c>
      <c r="X109" s="60" t="s">
        <v>2007</v>
      </c>
      <c r="Y109" s="60" t="s">
        <v>1987</v>
      </c>
      <c r="Z109" s="60" t="s">
        <v>999</v>
      </c>
      <c r="AA109" s="534" t="s">
        <v>1986</v>
      </c>
      <c r="AC109" s="293" t="str">
        <f t="shared" si="63"/>
        <v>P3-5</v>
      </c>
      <c r="AD109" s="282" t="str">
        <f t="shared" si="36"/>
        <v>3</v>
      </c>
      <c r="AE109" s="282" t="str">
        <f t="shared" si="37"/>
        <v>P</v>
      </c>
      <c r="AF109" s="272" t="str">
        <f t="shared" si="57"/>
        <v>s</v>
      </c>
      <c r="AG109" s="256" t="str">
        <f t="shared" si="58"/>
        <v/>
      </c>
      <c r="AH109" s="256" t="str">
        <f t="shared" si="59"/>
        <v>rpu</v>
      </c>
      <c r="AI109" s="256" t="str">
        <f t="shared" si="60"/>
        <v/>
      </c>
      <c r="AJ109" s="256">
        <f t="shared" si="61"/>
        <v>1</v>
      </c>
      <c r="AK109" s="256" t="str">
        <f t="shared" si="62"/>
        <v/>
      </c>
      <c r="AL109" s="271" t="str">
        <f t="shared" si="39"/>
        <v/>
      </c>
      <c r="AM109" s="272">
        <f t="shared" si="39"/>
        <v>1</v>
      </c>
      <c r="AN109" s="272" t="str">
        <f t="shared" si="39"/>
        <v/>
      </c>
      <c r="AO109" s="272" t="str">
        <f t="shared" si="40"/>
        <v/>
      </c>
      <c r="AP109" s="271" t="str">
        <f t="shared" si="41"/>
        <v/>
      </c>
      <c r="AQ109" s="272" t="str">
        <f t="shared" si="42"/>
        <v/>
      </c>
      <c r="AR109" s="272" t="str">
        <f t="shared" si="43"/>
        <v/>
      </c>
      <c r="AS109" s="272" t="str">
        <f t="shared" si="44"/>
        <v/>
      </c>
      <c r="AT109" s="271" t="str">
        <f t="shared" si="45"/>
        <v/>
      </c>
      <c r="AU109" s="271" t="str">
        <f t="shared" si="46"/>
        <v/>
      </c>
      <c r="AV109" s="279" t="str">
        <f t="shared" si="47"/>
        <v/>
      </c>
      <c r="AW109" s="284" t="str">
        <f t="shared" si="48"/>
        <v/>
      </c>
      <c r="AX109" s="284" t="str">
        <f t="shared" si="49"/>
        <v/>
      </c>
      <c r="AY109" s="281" t="str">
        <f t="shared" si="50"/>
        <v/>
      </c>
    </row>
    <row r="110" spans="1:52" s="72" customFormat="1" ht="48">
      <c r="A110" s="231" t="s">
        <v>1341</v>
      </c>
      <c r="B110" s="144" t="s">
        <v>1285</v>
      </c>
      <c r="C110" s="184" t="s">
        <v>1733</v>
      </c>
      <c r="D110" s="144"/>
      <c r="E110" s="195"/>
      <c r="F110" s="197" t="s">
        <v>1750</v>
      </c>
      <c r="H110" s="169" t="s">
        <v>2862</v>
      </c>
      <c r="J110" s="5" t="s">
        <v>1857</v>
      </c>
      <c r="K110" s="169"/>
      <c r="L110" s="144" t="s">
        <v>2422</v>
      </c>
      <c r="M110" s="144"/>
      <c r="N110" s="225"/>
      <c r="O110" s="225"/>
      <c r="P110" s="227"/>
      <c r="Q110" s="229"/>
      <c r="R110" s="170"/>
      <c r="S110" s="521" t="s">
        <v>1339</v>
      </c>
      <c r="T110" s="521" t="s">
        <v>3100</v>
      </c>
      <c r="U110" s="534" t="s">
        <v>2026</v>
      </c>
      <c r="V110" s="60" t="s">
        <v>1249</v>
      </c>
      <c r="W110" s="60" t="s">
        <v>562</v>
      </c>
      <c r="X110" s="60" t="s">
        <v>539</v>
      </c>
      <c r="Y110" s="60" t="s">
        <v>540</v>
      </c>
      <c r="Z110" s="60" t="s">
        <v>999</v>
      </c>
      <c r="AA110" s="534" t="s">
        <v>1986</v>
      </c>
      <c r="AB110" s="145"/>
      <c r="AC110" s="293" t="str">
        <f t="shared" si="63"/>
        <v>P3-6</v>
      </c>
      <c r="AD110" s="282" t="str">
        <f t="shared" si="36"/>
        <v>3</v>
      </c>
      <c r="AE110" s="282" t="str">
        <f t="shared" si="37"/>
        <v>P</v>
      </c>
      <c r="AF110" s="272" t="str">
        <f t="shared" si="57"/>
        <v>s</v>
      </c>
      <c r="AG110" s="256" t="str">
        <f t="shared" si="58"/>
        <v/>
      </c>
      <c r="AH110" s="256" t="str">
        <f t="shared" si="59"/>
        <v>rpu</v>
      </c>
      <c r="AI110" s="256" t="str">
        <f t="shared" si="60"/>
        <v/>
      </c>
      <c r="AJ110" s="256">
        <f t="shared" si="61"/>
        <v>1</v>
      </c>
      <c r="AK110" s="256" t="str">
        <f t="shared" si="62"/>
        <v/>
      </c>
      <c r="AL110" s="271" t="str">
        <f t="shared" si="39"/>
        <v/>
      </c>
      <c r="AM110" s="272">
        <f t="shared" si="39"/>
        <v>1</v>
      </c>
      <c r="AN110" s="272" t="str">
        <f t="shared" si="39"/>
        <v/>
      </c>
      <c r="AO110" s="272" t="str">
        <f t="shared" si="40"/>
        <v/>
      </c>
      <c r="AP110" s="271" t="str">
        <f t="shared" si="41"/>
        <v/>
      </c>
      <c r="AQ110" s="272" t="str">
        <f t="shared" si="42"/>
        <v/>
      </c>
      <c r="AR110" s="272" t="str">
        <f t="shared" si="43"/>
        <v/>
      </c>
      <c r="AS110" s="272" t="str">
        <f t="shared" si="44"/>
        <v/>
      </c>
      <c r="AT110" s="271" t="str">
        <f t="shared" si="45"/>
        <v/>
      </c>
      <c r="AU110" s="271" t="str">
        <f t="shared" si="46"/>
        <v/>
      </c>
      <c r="AV110" s="279" t="str">
        <f t="shared" si="47"/>
        <v/>
      </c>
      <c r="AW110" s="284" t="str">
        <f t="shared" si="48"/>
        <v/>
      </c>
      <c r="AX110" s="284" t="str">
        <f t="shared" si="49"/>
        <v/>
      </c>
      <c r="AY110" s="281" t="str">
        <f t="shared" si="50"/>
        <v/>
      </c>
      <c r="AZ110" s="425"/>
    </row>
    <row r="111" spans="1:52" hidden="1">
      <c r="A111" s="231" t="s">
        <v>1342</v>
      </c>
      <c r="B111" s="144" t="s">
        <v>1808</v>
      </c>
      <c r="F111" s="197" t="s">
        <v>1750</v>
      </c>
      <c r="J111" s="5" t="s">
        <v>1858</v>
      </c>
      <c r="P111" s="227"/>
      <c r="Q111" s="229"/>
      <c r="R111" s="170"/>
      <c r="S111" s="521" t="s">
        <v>1330</v>
      </c>
      <c r="T111" s="521"/>
      <c r="U111" s="534"/>
      <c r="V111" s="60"/>
      <c r="W111" s="60"/>
      <c r="X111" s="60"/>
      <c r="Y111" s="60"/>
      <c r="Z111" s="20"/>
      <c r="AA111" s="534"/>
      <c r="AC111" s="293" t="str">
        <f t="shared" si="63"/>
        <v>P3-7</v>
      </c>
      <c r="AD111" s="282" t="str">
        <f t="shared" si="36"/>
        <v>3</v>
      </c>
      <c r="AE111" s="282" t="str">
        <f t="shared" si="37"/>
        <v>P</v>
      </c>
      <c r="AF111" s="272" t="str">
        <f t="shared" si="57"/>
        <v>not suitable</v>
      </c>
      <c r="AG111" s="256" t="str">
        <f t="shared" si="58"/>
        <v/>
      </c>
      <c r="AH111" s="256" t="str">
        <f t="shared" si="59"/>
        <v/>
      </c>
      <c r="AI111" s="256" t="str">
        <f t="shared" si="60"/>
        <v/>
      </c>
      <c r="AJ111" s="256">
        <f t="shared" si="61"/>
        <v>1</v>
      </c>
      <c r="AK111" s="256" t="str">
        <f t="shared" si="62"/>
        <v/>
      </c>
      <c r="AL111" s="271" t="str">
        <f t="shared" si="39"/>
        <v/>
      </c>
      <c r="AM111" s="272" t="str">
        <f t="shared" si="39"/>
        <v/>
      </c>
      <c r="AN111" s="272" t="str">
        <f t="shared" si="39"/>
        <v/>
      </c>
      <c r="AO111" s="272" t="str">
        <f t="shared" si="40"/>
        <v/>
      </c>
      <c r="AP111" s="271" t="str">
        <f t="shared" si="41"/>
        <v/>
      </c>
      <c r="AQ111" s="272" t="str">
        <f t="shared" si="42"/>
        <v/>
      </c>
      <c r="AR111" s="272" t="str">
        <f t="shared" si="43"/>
        <v/>
      </c>
      <c r="AS111" s="272" t="str">
        <f t="shared" si="44"/>
        <v/>
      </c>
      <c r="AT111" s="271">
        <f t="shared" si="45"/>
        <v>1</v>
      </c>
      <c r="AU111" s="271" t="str">
        <f t="shared" si="46"/>
        <v/>
      </c>
      <c r="AV111" s="279" t="str">
        <f t="shared" si="47"/>
        <v/>
      </c>
      <c r="AW111" s="284" t="str">
        <f t="shared" si="48"/>
        <v/>
      </c>
      <c r="AX111" s="284" t="str">
        <f t="shared" si="49"/>
        <v/>
      </c>
      <c r="AY111" s="281" t="str">
        <f t="shared" si="50"/>
        <v/>
      </c>
    </row>
    <row r="112" spans="1:52" ht="24" hidden="1">
      <c r="A112" s="231" t="s">
        <v>1343</v>
      </c>
      <c r="B112" s="144" t="s">
        <v>1808</v>
      </c>
      <c r="F112" s="197" t="s">
        <v>1198</v>
      </c>
      <c r="J112" s="5" t="s">
        <v>1859</v>
      </c>
      <c r="P112" s="227"/>
      <c r="Q112" s="229"/>
      <c r="R112" s="170"/>
      <c r="S112" s="521" t="s">
        <v>1230</v>
      </c>
      <c r="T112" s="521"/>
      <c r="U112" s="534"/>
      <c r="V112" s="60"/>
      <c r="W112" s="60"/>
      <c r="X112" s="60"/>
      <c r="Y112" s="60"/>
      <c r="Z112" s="20"/>
      <c r="AA112" s="534"/>
      <c r="AC112" s="293" t="str">
        <f t="shared" si="63"/>
        <v>P3-8</v>
      </c>
      <c r="AD112" s="282" t="str">
        <f t="shared" si="36"/>
        <v>3</v>
      </c>
      <c r="AE112" s="282" t="str">
        <f t="shared" si="37"/>
        <v>P</v>
      </c>
      <c r="AF112" s="272" t="str">
        <f t="shared" si="57"/>
        <v>not suitable</v>
      </c>
      <c r="AG112" s="256" t="str">
        <f t="shared" si="58"/>
        <v/>
      </c>
      <c r="AH112" s="256" t="str">
        <f t="shared" si="59"/>
        <v/>
      </c>
      <c r="AI112" s="256" t="str">
        <f t="shared" si="60"/>
        <v/>
      </c>
      <c r="AJ112" s="256">
        <f t="shared" si="61"/>
        <v>1</v>
      </c>
      <c r="AK112" s="256" t="str">
        <f t="shared" si="62"/>
        <v/>
      </c>
      <c r="AL112" s="271" t="str">
        <f t="shared" si="39"/>
        <v/>
      </c>
      <c r="AM112" s="272" t="str">
        <f t="shared" si="39"/>
        <v/>
      </c>
      <c r="AN112" s="272" t="str">
        <f t="shared" si="39"/>
        <v/>
      </c>
      <c r="AO112" s="272" t="str">
        <f t="shared" si="40"/>
        <v/>
      </c>
      <c r="AP112" s="271" t="str">
        <f t="shared" si="41"/>
        <v/>
      </c>
      <c r="AQ112" s="272" t="str">
        <f t="shared" si="42"/>
        <v/>
      </c>
      <c r="AR112" s="272" t="str">
        <f t="shared" si="43"/>
        <v/>
      </c>
      <c r="AS112" s="272" t="str">
        <f t="shared" si="44"/>
        <v/>
      </c>
      <c r="AT112" s="271">
        <f t="shared" si="45"/>
        <v>1</v>
      </c>
      <c r="AU112" s="271" t="str">
        <f t="shared" si="46"/>
        <v/>
      </c>
      <c r="AV112" s="279" t="str">
        <f t="shared" si="47"/>
        <v/>
      </c>
      <c r="AW112" s="284" t="str">
        <f t="shared" si="48"/>
        <v/>
      </c>
      <c r="AX112" s="284" t="str">
        <f t="shared" si="49"/>
        <v/>
      </c>
      <c r="AY112" s="281" t="str">
        <f t="shared" si="50"/>
        <v/>
      </c>
    </row>
    <row r="113" spans="1:52" s="72" customFormat="1" ht="24" hidden="1">
      <c r="A113" s="231" t="s">
        <v>1344</v>
      </c>
      <c r="B113" s="144" t="s">
        <v>1808</v>
      </c>
      <c r="C113" s="144"/>
      <c r="D113" s="144"/>
      <c r="E113" s="195"/>
      <c r="F113" s="197" t="s">
        <v>1198</v>
      </c>
      <c r="J113" s="5" t="s">
        <v>1859</v>
      </c>
      <c r="L113" s="144"/>
      <c r="M113" s="144"/>
      <c r="N113" s="225"/>
      <c r="O113" s="225"/>
      <c r="P113" s="227"/>
      <c r="Q113" s="229"/>
      <c r="R113" s="170"/>
      <c r="S113" s="521" t="s">
        <v>1230</v>
      </c>
      <c r="T113" s="521"/>
      <c r="U113" s="534"/>
      <c r="V113" s="60"/>
      <c r="W113" s="60"/>
      <c r="X113" s="60"/>
      <c r="Y113" s="60"/>
      <c r="Z113" s="20"/>
      <c r="AA113" s="534"/>
      <c r="AB113" s="145"/>
      <c r="AC113" s="293" t="str">
        <f t="shared" si="63"/>
        <v>P3-9</v>
      </c>
      <c r="AD113" s="282" t="str">
        <f t="shared" si="36"/>
        <v>3</v>
      </c>
      <c r="AE113" s="282" t="str">
        <f t="shared" si="37"/>
        <v>P</v>
      </c>
      <c r="AF113" s="272" t="str">
        <f t="shared" si="57"/>
        <v>not suitable</v>
      </c>
      <c r="AG113" s="256" t="str">
        <f t="shared" si="58"/>
        <v/>
      </c>
      <c r="AH113" s="256" t="str">
        <f t="shared" si="59"/>
        <v/>
      </c>
      <c r="AI113" s="256" t="str">
        <f t="shared" si="60"/>
        <v/>
      </c>
      <c r="AJ113" s="256">
        <f t="shared" si="61"/>
        <v>1</v>
      </c>
      <c r="AK113" s="256" t="str">
        <f t="shared" si="62"/>
        <v/>
      </c>
      <c r="AL113" s="271" t="str">
        <f t="shared" si="39"/>
        <v/>
      </c>
      <c r="AM113" s="272" t="str">
        <f t="shared" si="39"/>
        <v/>
      </c>
      <c r="AN113" s="272" t="str">
        <f t="shared" si="39"/>
        <v/>
      </c>
      <c r="AO113" s="272" t="str">
        <f t="shared" si="40"/>
        <v/>
      </c>
      <c r="AP113" s="271" t="str">
        <f t="shared" si="41"/>
        <v/>
      </c>
      <c r="AQ113" s="272" t="str">
        <f t="shared" si="42"/>
        <v/>
      </c>
      <c r="AR113" s="272" t="str">
        <f t="shared" si="43"/>
        <v/>
      </c>
      <c r="AS113" s="272" t="str">
        <f t="shared" si="44"/>
        <v/>
      </c>
      <c r="AT113" s="271">
        <f t="shared" si="45"/>
        <v>1</v>
      </c>
      <c r="AU113" s="271" t="str">
        <f t="shared" si="46"/>
        <v/>
      </c>
      <c r="AV113" s="279" t="str">
        <f t="shared" si="47"/>
        <v/>
      </c>
      <c r="AW113" s="284" t="str">
        <f t="shared" si="48"/>
        <v/>
      </c>
      <c r="AX113" s="284" t="str">
        <f t="shared" si="49"/>
        <v/>
      </c>
      <c r="AY113" s="281" t="str">
        <f t="shared" si="50"/>
        <v/>
      </c>
      <c r="AZ113" s="425"/>
    </row>
    <row r="114" spans="1:52" s="451" customFormat="1" ht="48" hidden="1">
      <c r="A114" s="232" t="s">
        <v>1345</v>
      </c>
      <c r="B114" s="448" t="s">
        <v>1808</v>
      </c>
      <c r="C114" s="448"/>
      <c r="D114" s="448"/>
      <c r="E114" s="449"/>
      <c r="F114" s="450" t="s">
        <v>1197</v>
      </c>
      <c r="J114" s="453" t="s">
        <v>1862</v>
      </c>
      <c r="K114" s="481"/>
      <c r="L114" s="448"/>
      <c r="M114" s="448"/>
      <c r="N114" s="454"/>
      <c r="O114" s="454"/>
      <c r="P114" s="455"/>
      <c r="Q114" s="456"/>
      <c r="R114" s="458"/>
      <c r="S114" s="521" t="s">
        <v>1232</v>
      </c>
      <c r="T114" s="517"/>
      <c r="U114" s="545"/>
      <c r="V114" s="530"/>
      <c r="W114" s="530"/>
      <c r="X114" s="530"/>
      <c r="Y114" s="530"/>
      <c r="Z114" s="539"/>
      <c r="AA114" s="545"/>
      <c r="AB114" s="457"/>
      <c r="AC114" s="459" t="str">
        <f t="shared" si="63"/>
        <v>P3-10</v>
      </c>
      <c r="AD114" s="460" t="str">
        <f t="shared" si="36"/>
        <v>3</v>
      </c>
      <c r="AE114" s="460" t="str">
        <f t="shared" si="37"/>
        <v>P</v>
      </c>
      <c r="AF114" s="461" t="str">
        <f t="shared" si="57"/>
        <v>not suitable</v>
      </c>
      <c r="AG114" s="461" t="str">
        <f t="shared" si="58"/>
        <v/>
      </c>
      <c r="AH114" s="461" t="str">
        <f t="shared" si="59"/>
        <v/>
      </c>
      <c r="AI114" s="461" t="str">
        <f t="shared" si="60"/>
        <v/>
      </c>
      <c r="AJ114" s="461">
        <f t="shared" si="61"/>
        <v>1</v>
      </c>
      <c r="AK114" s="461" t="str">
        <f t="shared" si="62"/>
        <v/>
      </c>
      <c r="AL114" s="462" t="str">
        <f t="shared" si="39"/>
        <v/>
      </c>
      <c r="AM114" s="461" t="str">
        <f t="shared" si="39"/>
        <v/>
      </c>
      <c r="AN114" s="461" t="str">
        <f t="shared" si="39"/>
        <v/>
      </c>
      <c r="AO114" s="461" t="str">
        <f t="shared" si="40"/>
        <v/>
      </c>
      <c r="AP114" s="462" t="str">
        <f t="shared" si="41"/>
        <v/>
      </c>
      <c r="AQ114" s="461" t="str">
        <f t="shared" si="42"/>
        <v/>
      </c>
      <c r="AR114" s="461" t="str">
        <f t="shared" si="43"/>
        <v/>
      </c>
      <c r="AS114" s="461" t="str">
        <f t="shared" si="44"/>
        <v/>
      </c>
      <c r="AT114" s="462">
        <f t="shared" si="45"/>
        <v>1</v>
      </c>
      <c r="AU114" s="462" t="str">
        <f t="shared" si="46"/>
        <v/>
      </c>
      <c r="AV114" s="463" t="str">
        <f t="shared" si="47"/>
        <v/>
      </c>
      <c r="AW114" s="464" t="str">
        <f t="shared" si="48"/>
        <v/>
      </c>
      <c r="AX114" s="464" t="str">
        <f t="shared" si="49"/>
        <v/>
      </c>
      <c r="AY114" s="465" t="str">
        <f t="shared" si="50"/>
        <v/>
      </c>
      <c r="AZ114" s="466"/>
    </row>
    <row r="115" spans="1:52" ht="24" hidden="1">
      <c r="A115" s="231" t="s">
        <v>1346</v>
      </c>
      <c r="B115" s="144" t="s">
        <v>1808</v>
      </c>
      <c r="F115" s="197" t="s">
        <v>1198</v>
      </c>
      <c r="J115" s="5" t="s">
        <v>1822</v>
      </c>
      <c r="P115" s="227"/>
      <c r="Q115" s="229"/>
      <c r="R115" s="170"/>
      <c r="S115" s="521" t="s">
        <v>1230</v>
      </c>
      <c r="T115" s="521"/>
      <c r="U115" s="534"/>
      <c r="V115" s="60"/>
      <c r="W115" s="60"/>
      <c r="X115" s="60"/>
      <c r="Y115" s="60"/>
      <c r="Z115" s="20"/>
      <c r="AA115" s="534"/>
      <c r="AC115" s="293" t="str">
        <f t="shared" si="63"/>
        <v>P3-11</v>
      </c>
      <c r="AD115" s="282" t="str">
        <f t="shared" si="36"/>
        <v>3</v>
      </c>
      <c r="AE115" s="282" t="str">
        <f t="shared" si="37"/>
        <v>P</v>
      </c>
      <c r="AF115" s="272" t="str">
        <f t="shared" si="57"/>
        <v>not suitable</v>
      </c>
      <c r="AG115" s="256" t="str">
        <f t="shared" si="58"/>
        <v/>
      </c>
      <c r="AH115" s="256" t="str">
        <f t="shared" si="59"/>
        <v/>
      </c>
      <c r="AI115" s="256" t="str">
        <f t="shared" si="60"/>
        <v/>
      </c>
      <c r="AJ115" s="256">
        <f t="shared" si="61"/>
        <v>1</v>
      </c>
      <c r="AK115" s="256" t="str">
        <f t="shared" si="62"/>
        <v/>
      </c>
      <c r="AL115" s="271" t="str">
        <f t="shared" si="39"/>
        <v/>
      </c>
      <c r="AM115" s="272" t="str">
        <f t="shared" si="39"/>
        <v/>
      </c>
      <c r="AN115" s="272" t="str">
        <f t="shared" si="39"/>
        <v/>
      </c>
      <c r="AO115" s="272" t="str">
        <f t="shared" si="40"/>
        <v/>
      </c>
      <c r="AP115" s="271" t="str">
        <f t="shared" si="41"/>
        <v/>
      </c>
      <c r="AQ115" s="272" t="str">
        <f t="shared" si="42"/>
        <v/>
      </c>
      <c r="AR115" s="272" t="str">
        <f t="shared" si="43"/>
        <v/>
      </c>
      <c r="AS115" s="272" t="str">
        <f t="shared" si="44"/>
        <v/>
      </c>
      <c r="AT115" s="271">
        <f t="shared" si="45"/>
        <v>1</v>
      </c>
      <c r="AU115" s="271" t="str">
        <f t="shared" si="46"/>
        <v/>
      </c>
      <c r="AV115" s="279" t="str">
        <f t="shared" si="47"/>
        <v/>
      </c>
      <c r="AW115" s="284" t="str">
        <f t="shared" si="48"/>
        <v/>
      </c>
      <c r="AX115" s="284" t="str">
        <f t="shared" si="49"/>
        <v/>
      </c>
      <c r="AY115" s="281" t="str">
        <f t="shared" si="50"/>
        <v/>
      </c>
    </row>
    <row r="116" spans="1:52" ht="48" hidden="1">
      <c r="A116" s="231" t="s">
        <v>1347</v>
      </c>
      <c r="B116" s="144" t="s">
        <v>1808</v>
      </c>
      <c r="F116" s="197" t="s">
        <v>1750</v>
      </c>
      <c r="J116" s="5" t="s">
        <v>1875</v>
      </c>
      <c r="K116" s="142"/>
      <c r="P116" s="227"/>
      <c r="Q116" s="229"/>
      <c r="R116" s="170"/>
      <c r="S116" s="521" t="s">
        <v>1229</v>
      </c>
      <c r="T116" s="521"/>
      <c r="U116" s="534"/>
      <c r="V116" s="60"/>
      <c r="W116" s="60"/>
      <c r="X116" s="60"/>
      <c r="Y116" s="60"/>
      <c r="Z116" s="20"/>
      <c r="AA116" s="534"/>
      <c r="AC116" s="293" t="str">
        <f t="shared" si="63"/>
        <v>P3-12</v>
      </c>
      <c r="AD116" s="282" t="str">
        <f t="shared" si="36"/>
        <v>3</v>
      </c>
      <c r="AE116" s="282" t="str">
        <f t="shared" si="37"/>
        <v>P</v>
      </c>
      <c r="AF116" s="272" t="str">
        <f t="shared" si="57"/>
        <v>not suitable</v>
      </c>
      <c r="AG116" s="256" t="str">
        <f t="shared" si="58"/>
        <v/>
      </c>
      <c r="AH116" s="256" t="str">
        <f t="shared" si="59"/>
        <v/>
      </c>
      <c r="AI116" s="256" t="str">
        <f t="shared" si="60"/>
        <v/>
      </c>
      <c r="AJ116" s="256">
        <f t="shared" si="61"/>
        <v>1</v>
      </c>
      <c r="AK116" s="256" t="str">
        <f t="shared" si="62"/>
        <v/>
      </c>
      <c r="AL116" s="271" t="str">
        <f t="shared" si="39"/>
        <v/>
      </c>
      <c r="AM116" s="272" t="str">
        <f t="shared" si="39"/>
        <v/>
      </c>
      <c r="AN116" s="272" t="str">
        <f t="shared" si="39"/>
        <v/>
      </c>
      <c r="AO116" s="272" t="str">
        <f t="shared" si="40"/>
        <v/>
      </c>
      <c r="AP116" s="271" t="str">
        <f t="shared" si="41"/>
        <v/>
      </c>
      <c r="AQ116" s="272" t="str">
        <f t="shared" si="42"/>
        <v/>
      </c>
      <c r="AR116" s="272" t="str">
        <f t="shared" si="43"/>
        <v/>
      </c>
      <c r="AS116" s="272" t="str">
        <f t="shared" si="44"/>
        <v/>
      </c>
      <c r="AT116" s="271">
        <f t="shared" si="45"/>
        <v>1</v>
      </c>
      <c r="AU116" s="271" t="str">
        <f t="shared" si="46"/>
        <v/>
      </c>
      <c r="AV116" s="279" t="str">
        <f t="shared" si="47"/>
        <v/>
      </c>
      <c r="AW116" s="284" t="str">
        <f t="shared" si="48"/>
        <v/>
      </c>
      <c r="AX116" s="284" t="str">
        <f t="shared" si="49"/>
        <v/>
      </c>
      <c r="AY116" s="281" t="str">
        <f t="shared" si="50"/>
        <v/>
      </c>
    </row>
    <row r="117" spans="1:52" s="72" customFormat="1" ht="48" hidden="1">
      <c r="A117" s="231" t="s">
        <v>1348</v>
      </c>
      <c r="B117" s="144" t="s">
        <v>1808</v>
      </c>
      <c r="C117" s="144"/>
      <c r="D117" s="144"/>
      <c r="E117" s="195"/>
      <c r="F117" s="197" t="s">
        <v>1755</v>
      </c>
      <c r="J117" s="5" t="s">
        <v>1876</v>
      </c>
      <c r="L117" s="144"/>
      <c r="M117" s="144"/>
      <c r="N117" s="225"/>
      <c r="O117" s="225"/>
      <c r="P117" s="227"/>
      <c r="Q117" s="229"/>
      <c r="R117" s="170"/>
      <c r="S117" s="521" t="s">
        <v>1169</v>
      </c>
      <c r="T117" s="521"/>
      <c r="U117" s="534"/>
      <c r="V117" s="60"/>
      <c r="W117" s="60"/>
      <c r="X117" s="60"/>
      <c r="Y117" s="60"/>
      <c r="Z117" s="20"/>
      <c r="AA117" s="534"/>
      <c r="AB117" s="145"/>
      <c r="AC117" s="293" t="str">
        <f t="shared" si="63"/>
        <v>P3-13</v>
      </c>
      <c r="AD117" s="282" t="str">
        <f t="shared" si="36"/>
        <v>3</v>
      </c>
      <c r="AE117" s="282" t="str">
        <f t="shared" si="37"/>
        <v>P</v>
      </c>
      <c r="AF117" s="272" t="str">
        <f t="shared" si="57"/>
        <v>not suitable</v>
      </c>
      <c r="AG117" s="256" t="str">
        <f t="shared" si="58"/>
        <v/>
      </c>
      <c r="AH117" s="256" t="str">
        <f t="shared" si="59"/>
        <v/>
      </c>
      <c r="AI117" s="256" t="str">
        <f t="shared" si="60"/>
        <v/>
      </c>
      <c r="AJ117" s="256">
        <f t="shared" si="61"/>
        <v>1</v>
      </c>
      <c r="AK117" s="256" t="str">
        <f t="shared" si="62"/>
        <v/>
      </c>
      <c r="AL117" s="271" t="str">
        <f t="shared" si="39"/>
        <v/>
      </c>
      <c r="AM117" s="272" t="str">
        <f t="shared" si="39"/>
        <v/>
      </c>
      <c r="AN117" s="272" t="str">
        <f t="shared" si="39"/>
        <v/>
      </c>
      <c r="AO117" s="272" t="str">
        <f t="shared" si="40"/>
        <v/>
      </c>
      <c r="AP117" s="271" t="str">
        <f t="shared" si="41"/>
        <v/>
      </c>
      <c r="AQ117" s="272" t="str">
        <f t="shared" si="42"/>
        <v/>
      </c>
      <c r="AR117" s="272" t="str">
        <f t="shared" si="43"/>
        <v/>
      </c>
      <c r="AS117" s="272" t="str">
        <f t="shared" si="44"/>
        <v/>
      </c>
      <c r="AT117" s="271">
        <f t="shared" si="45"/>
        <v>1</v>
      </c>
      <c r="AU117" s="271" t="str">
        <f t="shared" si="46"/>
        <v/>
      </c>
      <c r="AV117" s="279" t="str">
        <f t="shared" si="47"/>
        <v/>
      </c>
      <c r="AW117" s="284" t="str">
        <f t="shared" si="48"/>
        <v/>
      </c>
      <c r="AX117" s="284" t="str">
        <f t="shared" si="49"/>
        <v/>
      </c>
      <c r="AY117" s="281" t="str">
        <f t="shared" si="50"/>
        <v/>
      </c>
      <c r="AZ117" s="425"/>
    </row>
    <row r="118" spans="1:52" ht="24">
      <c r="A118" s="231" t="s">
        <v>1349</v>
      </c>
      <c r="B118" s="144" t="s">
        <v>1285</v>
      </c>
      <c r="C118" s="184" t="s">
        <v>1733</v>
      </c>
      <c r="F118" s="197" t="s">
        <v>1198</v>
      </c>
      <c r="H118" s="169" t="s">
        <v>2862</v>
      </c>
      <c r="J118" s="5" t="s">
        <v>1859</v>
      </c>
      <c r="K118" s="169"/>
      <c r="L118" s="144" t="s">
        <v>2422</v>
      </c>
      <c r="P118" s="227"/>
      <c r="Q118" s="229"/>
      <c r="R118" s="170"/>
      <c r="S118" s="521" t="s">
        <v>1330</v>
      </c>
      <c r="T118" s="521" t="s">
        <v>3101</v>
      </c>
      <c r="U118" s="534" t="s">
        <v>2004</v>
      </c>
      <c r="V118" s="60" t="s">
        <v>1249</v>
      </c>
      <c r="W118" s="60" t="s">
        <v>562</v>
      </c>
      <c r="X118" s="60" t="s">
        <v>539</v>
      </c>
      <c r="Y118" s="60" t="s">
        <v>540</v>
      </c>
      <c r="Z118" s="60" t="s">
        <v>999</v>
      </c>
      <c r="AA118" s="534" t="s">
        <v>1986</v>
      </c>
      <c r="AC118" s="293" t="str">
        <f t="shared" si="63"/>
        <v>P3-14</v>
      </c>
      <c r="AD118" s="282" t="str">
        <f t="shared" si="36"/>
        <v>3</v>
      </c>
      <c r="AE118" s="282" t="str">
        <f t="shared" si="37"/>
        <v>P</v>
      </c>
      <c r="AF118" s="272" t="str">
        <f t="shared" si="57"/>
        <v>s</v>
      </c>
      <c r="AG118" s="256" t="str">
        <f t="shared" si="58"/>
        <v/>
      </c>
      <c r="AH118" s="256" t="str">
        <f t="shared" si="59"/>
        <v>rpu</v>
      </c>
      <c r="AI118" s="256" t="str">
        <f t="shared" si="60"/>
        <v/>
      </c>
      <c r="AJ118" s="256">
        <f t="shared" si="61"/>
        <v>1</v>
      </c>
      <c r="AK118" s="256" t="str">
        <f t="shared" si="62"/>
        <v/>
      </c>
      <c r="AL118" s="271" t="str">
        <f t="shared" si="39"/>
        <v/>
      </c>
      <c r="AM118" s="272">
        <f t="shared" si="39"/>
        <v>1</v>
      </c>
      <c r="AN118" s="272" t="str">
        <f t="shared" si="39"/>
        <v/>
      </c>
      <c r="AO118" s="272" t="str">
        <f t="shared" si="40"/>
        <v/>
      </c>
      <c r="AP118" s="271" t="str">
        <f t="shared" si="41"/>
        <v/>
      </c>
      <c r="AQ118" s="272" t="str">
        <f t="shared" si="42"/>
        <v/>
      </c>
      <c r="AR118" s="272" t="str">
        <f t="shared" si="43"/>
        <v/>
      </c>
      <c r="AS118" s="272" t="str">
        <f t="shared" si="44"/>
        <v/>
      </c>
      <c r="AT118" s="271" t="str">
        <f t="shared" si="45"/>
        <v/>
      </c>
      <c r="AU118" s="271" t="str">
        <f t="shared" si="46"/>
        <v/>
      </c>
      <c r="AV118" s="279" t="str">
        <f t="shared" si="47"/>
        <v/>
      </c>
      <c r="AW118" s="284" t="str">
        <f t="shared" si="48"/>
        <v/>
      </c>
      <c r="AX118" s="284" t="str">
        <f t="shared" si="49"/>
        <v/>
      </c>
      <c r="AY118" s="281" t="str">
        <f t="shared" si="50"/>
        <v/>
      </c>
    </row>
    <row r="119" spans="1:52" s="72" customFormat="1" ht="24">
      <c r="A119" s="231" t="s">
        <v>1350</v>
      </c>
      <c r="B119" s="144" t="s">
        <v>1285</v>
      </c>
      <c r="C119" s="184" t="s">
        <v>1733</v>
      </c>
      <c r="D119" s="144"/>
      <c r="E119" s="195"/>
      <c r="F119" s="197" t="s">
        <v>1750</v>
      </c>
      <c r="H119" s="169" t="s">
        <v>2856</v>
      </c>
      <c r="J119" s="5" t="s">
        <v>1878</v>
      </c>
      <c r="K119" s="169"/>
      <c r="L119" s="144" t="s">
        <v>2422</v>
      </c>
      <c r="M119" s="144"/>
      <c r="N119" s="225"/>
      <c r="O119" s="225"/>
      <c r="P119" s="227"/>
      <c r="Q119" s="229"/>
      <c r="R119" s="170"/>
      <c r="S119" s="521" t="s">
        <v>1231</v>
      </c>
      <c r="T119" s="515" t="s">
        <v>1972</v>
      </c>
      <c r="U119" s="60" t="s">
        <v>2005</v>
      </c>
      <c r="V119" s="60" t="s">
        <v>1249</v>
      </c>
      <c r="W119" s="60" t="s">
        <v>562</v>
      </c>
      <c r="X119" s="60" t="s">
        <v>539</v>
      </c>
      <c r="Y119" s="60" t="s">
        <v>540</v>
      </c>
      <c r="Z119" s="60" t="s">
        <v>999</v>
      </c>
      <c r="AA119" s="534" t="s">
        <v>1986</v>
      </c>
      <c r="AB119" s="145"/>
      <c r="AC119" s="293" t="str">
        <f t="shared" si="63"/>
        <v>P3-15</v>
      </c>
      <c r="AD119" s="282" t="str">
        <f t="shared" si="36"/>
        <v>3</v>
      </c>
      <c r="AE119" s="282" t="str">
        <f t="shared" si="37"/>
        <v>P</v>
      </c>
      <c r="AF119" s="272" t="str">
        <f t="shared" si="57"/>
        <v>s</v>
      </c>
      <c r="AG119" s="256" t="str">
        <f t="shared" si="58"/>
        <v/>
      </c>
      <c r="AH119" s="256" t="str">
        <f t="shared" si="59"/>
        <v>rpu</v>
      </c>
      <c r="AI119" s="256" t="str">
        <f t="shared" si="60"/>
        <v/>
      </c>
      <c r="AJ119" s="256">
        <f t="shared" si="61"/>
        <v>1</v>
      </c>
      <c r="AK119" s="256" t="str">
        <f t="shared" si="62"/>
        <v/>
      </c>
      <c r="AL119" s="271" t="str">
        <f t="shared" si="39"/>
        <v/>
      </c>
      <c r="AM119" s="272">
        <f t="shared" si="39"/>
        <v>1</v>
      </c>
      <c r="AN119" s="272" t="str">
        <f t="shared" si="39"/>
        <v/>
      </c>
      <c r="AO119" s="272" t="str">
        <f t="shared" si="40"/>
        <v/>
      </c>
      <c r="AP119" s="271" t="str">
        <f t="shared" si="41"/>
        <v/>
      </c>
      <c r="AQ119" s="272" t="str">
        <f t="shared" si="42"/>
        <v/>
      </c>
      <c r="AR119" s="272" t="str">
        <f t="shared" si="43"/>
        <v/>
      </c>
      <c r="AS119" s="272" t="str">
        <f t="shared" si="44"/>
        <v/>
      </c>
      <c r="AT119" s="271" t="str">
        <f t="shared" si="45"/>
        <v/>
      </c>
      <c r="AU119" s="271" t="str">
        <f t="shared" si="46"/>
        <v/>
      </c>
      <c r="AV119" s="279" t="str">
        <f t="shared" si="47"/>
        <v/>
      </c>
      <c r="AW119" s="284" t="str">
        <f t="shared" si="48"/>
        <v/>
      </c>
      <c r="AX119" s="284" t="str">
        <f t="shared" si="49"/>
        <v/>
      </c>
      <c r="AY119" s="281" t="str">
        <f t="shared" si="50"/>
        <v/>
      </c>
      <c r="AZ119" s="425"/>
    </row>
    <row r="120" spans="1:52" ht="24">
      <c r="A120" s="231" t="s">
        <v>1351</v>
      </c>
      <c r="B120" s="144" t="s">
        <v>1285</v>
      </c>
      <c r="C120" s="184" t="s">
        <v>1733</v>
      </c>
      <c r="F120" s="197" t="s">
        <v>1198</v>
      </c>
      <c r="H120" s="169" t="s">
        <v>2856</v>
      </c>
      <c r="J120" s="5" t="s">
        <v>1822</v>
      </c>
      <c r="L120" s="144" t="s">
        <v>2422</v>
      </c>
      <c r="P120" s="227"/>
      <c r="Q120" s="229"/>
      <c r="R120" s="170"/>
      <c r="S120" s="521" t="s">
        <v>1330</v>
      </c>
      <c r="T120" s="521" t="s">
        <v>3101</v>
      </c>
      <c r="U120" s="534" t="s">
        <v>2006</v>
      </c>
      <c r="V120" s="60" t="s">
        <v>1249</v>
      </c>
      <c r="W120" s="60" t="s">
        <v>562</v>
      </c>
      <c r="X120" s="60" t="s">
        <v>539</v>
      </c>
      <c r="Y120" s="60" t="s">
        <v>540</v>
      </c>
      <c r="Z120" s="60" t="s">
        <v>999</v>
      </c>
      <c r="AA120" s="534" t="s">
        <v>1986</v>
      </c>
      <c r="AC120" s="293" t="str">
        <f t="shared" si="63"/>
        <v>P3-16</v>
      </c>
      <c r="AD120" s="282" t="str">
        <f t="shared" si="36"/>
        <v>3</v>
      </c>
      <c r="AE120" s="282" t="str">
        <f t="shared" si="37"/>
        <v>P</v>
      </c>
      <c r="AF120" s="272" t="str">
        <f t="shared" si="57"/>
        <v>s</v>
      </c>
      <c r="AG120" s="256" t="str">
        <f t="shared" si="58"/>
        <v/>
      </c>
      <c r="AH120" s="256" t="str">
        <f t="shared" si="59"/>
        <v>rpu</v>
      </c>
      <c r="AI120" s="256" t="str">
        <f t="shared" si="60"/>
        <v/>
      </c>
      <c r="AJ120" s="256">
        <f t="shared" si="61"/>
        <v>1</v>
      </c>
      <c r="AK120" s="256" t="str">
        <f t="shared" si="62"/>
        <v/>
      </c>
      <c r="AL120" s="271" t="str">
        <f t="shared" si="39"/>
        <v/>
      </c>
      <c r="AM120" s="272">
        <f t="shared" si="39"/>
        <v>1</v>
      </c>
      <c r="AN120" s="272" t="str">
        <f t="shared" si="39"/>
        <v/>
      </c>
      <c r="AO120" s="272" t="str">
        <f t="shared" si="40"/>
        <v/>
      </c>
      <c r="AP120" s="271" t="str">
        <f t="shared" si="41"/>
        <v/>
      </c>
      <c r="AQ120" s="272" t="str">
        <f t="shared" si="42"/>
        <v/>
      </c>
      <c r="AR120" s="272" t="str">
        <f t="shared" si="43"/>
        <v/>
      </c>
      <c r="AS120" s="272" t="str">
        <f t="shared" si="44"/>
        <v/>
      </c>
      <c r="AT120" s="271" t="str">
        <f t="shared" si="45"/>
        <v/>
      </c>
      <c r="AU120" s="271" t="str">
        <f t="shared" si="46"/>
        <v/>
      </c>
      <c r="AV120" s="279" t="str">
        <f t="shared" si="47"/>
        <v/>
      </c>
      <c r="AW120" s="284" t="str">
        <f t="shared" si="48"/>
        <v/>
      </c>
      <c r="AX120" s="284" t="str">
        <f t="shared" si="49"/>
        <v/>
      </c>
      <c r="AY120" s="281" t="str">
        <f t="shared" si="50"/>
        <v/>
      </c>
    </row>
    <row r="121" spans="1:52" s="72" customFormat="1" ht="24" hidden="1">
      <c r="A121" s="231" t="s">
        <v>1352</v>
      </c>
      <c r="B121" s="144" t="s">
        <v>1808</v>
      </c>
      <c r="C121" s="144"/>
      <c r="D121" s="144"/>
      <c r="E121" s="195"/>
      <c r="F121" s="197" t="s">
        <v>1198</v>
      </c>
      <c r="J121" s="5" t="s">
        <v>1822</v>
      </c>
      <c r="L121" s="144"/>
      <c r="M121" s="144"/>
      <c r="N121" s="225"/>
      <c r="O121" s="225"/>
      <c r="P121" s="227"/>
      <c r="Q121" s="229"/>
      <c r="R121" s="170"/>
      <c r="S121" s="517" t="s">
        <v>1330</v>
      </c>
      <c r="T121" s="521"/>
      <c r="U121" s="534"/>
      <c r="V121" s="534"/>
      <c r="W121" s="60"/>
      <c r="X121" s="60"/>
      <c r="Y121" s="60"/>
      <c r="Z121" s="20"/>
      <c r="AA121" s="534"/>
      <c r="AB121" s="145"/>
      <c r="AC121" s="293" t="str">
        <f t="shared" si="63"/>
        <v>P3-17</v>
      </c>
      <c r="AD121" s="282" t="str">
        <f t="shared" si="36"/>
        <v>3</v>
      </c>
      <c r="AE121" s="282" t="str">
        <f t="shared" si="37"/>
        <v>P</v>
      </c>
      <c r="AF121" s="272" t="str">
        <f t="shared" si="57"/>
        <v>not suitable</v>
      </c>
      <c r="AG121" s="256" t="str">
        <f t="shared" si="58"/>
        <v/>
      </c>
      <c r="AH121" s="256" t="str">
        <f t="shared" si="59"/>
        <v/>
      </c>
      <c r="AI121" s="256" t="str">
        <f t="shared" si="60"/>
        <v/>
      </c>
      <c r="AJ121" s="256">
        <f t="shared" si="61"/>
        <v>1</v>
      </c>
      <c r="AK121" s="256" t="str">
        <f t="shared" si="62"/>
        <v/>
      </c>
      <c r="AL121" s="271" t="str">
        <f t="shared" si="39"/>
        <v/>
      </c>
      <c r="AM121" s="272" t="str">
        <f t="shared" si="39"/>
        <v/>
      </c>
      <c r="AN121" s="272" t="str">
        <f t="shared" si="39"/>
        <v/>
      </c>
      <c r="AO121" s="272" t="str">
        <f t="shared" si="40"/>
        <v/>
      </c>
      <c r="AP121" s="271" t="str">
        <f t="shared" si="41"/>
        <v/>
      </c>
      <c r="AQ121" s="272" t="str">
        <f t="shared" si="42"/>
        <v/>
      </c>
      <c r="AR121" s="272" t="str">
        <f t="shared" si="43"/>
        <v/>
      </c>
      <c r="AS121" s="272" t="str">
        <f t="shared" si="44"/>
        <v/>
      </c>
      <c r="AT121" s="271">
        <f t="shared" si="45"/>
        <v>1</v>
      </c>
      <c r="AU121" s="271" t="str">
        <f t="shared" si="46"/>
        <v/>
      </c>
      <c r="AV121" s="279" t="str">
        <f t="shared" si="47"/>
        <v/>
      </c>
      <c r="AW121" s="284" t="str">
        <f t="shared" si="48"/>
        <v/>
      </c>
      <c r="AX121" s="284" t="str">
        <f t="shared" si="49"/>
        <v/>
      </c>
      <c r="AY121" s="281" t="str">
        <f t="shared" si="50"/>
        <v/>
      </c>
      <c r="AZ121" s="425"/>
    </row>
    <row r="122" spans="1:52" s="72" customFormat="1" hidden="1">
      <c r="A122" s="231" t="s">
        <v>1353</v>
      </c>
      <c r="B122" s="144" t="s">
        <v>1808</v>
      </c>
      <c r="C122" s="144"/>
      <c r="D122" s="144"/>
      <c r="E122" s="195"/>
      <c r="F122" s="197" t="s">
        <v>1750</v>
      </c>
      <c r="J122" s="5" t="s">
        <v>1882</v>
      </c>
      <c r="K122" s="169"/>
      <c r="L122" s="144"/>
      <c r="M122" s="144"/>
      <c r="N122" s="225"/>
      <c r="O122" s="225"/>
      <c r="P122" s="227"/>
      <c r="Q122" s="229"/>
      <c r="R122" s="170"/>
      <c r="S122" s="517" t="s">
        <v>1230</v>
      </c>
      <c r="T122" s="521"/>
      <c r="U122" s="534"/>
      <c r="V122" s="534"/>
      <c r="W122" s="60"/>
      <c r="X122" s="60"/>
      <c r="Y122" s="60"/>
      <c r="Z122" s="20"/>
      <c r="AA122" s="534"/>
      <c r="AB122" s="145"/>
      <c r="AC122" s="293" t="str">
        <f t="shared" si="63"/>
        <v>P3-18</v>
      </c>
      <c r="AD122" s="282" t="str">
        <f t="shared" si="36"/>
        <v>3</v>
      </c>
      <c r="AE122" s="282" t="str">
        <f t="shared" si="37"/>
        <v>P</v>
      </c>
      <c r="AF122" s="272" t="str">
        <f t="shared" si="57"/>
        <v>not suitable</v>
      </c>
      <c r="AG122" s="256" t="str">
        <f t="shared" si="58"/>
        <v/>
      </c>
      <c r="AH122" s="256" t="str">
        <f t="shared" si="59"/>
        <v/>
      </c>
      <c r="AI122" s="256" t="str">
        <f t="shared" si="60"/>
        <v/>
      </c>
      <c r="AJ122" s="256">
        <f t="shared" si="61"/>
        <v>1</v>
      </c>
      <c r="AK122" s="256" t="str">
        <f t="shared" si="62"/>
        <v/>
      </c>
      <c r="AL122" s="271" t="str">
        <f t="shared" si="39"/>
        <v/>
      </c>
      <c r="AM122" s="272" t="str">
        <f t="shared" si="39"/>
        <v/>
      </c>
      <c r="AN122" s="272" t="str">
        <f t="shared" si="39"/>
        <v/>
      </c>
      <c r="AO122" s="272" t="str">
        <f t="shared" si="40"/>
        <v/>
      </c>
      <c r="AP122" s="271" t="str">
        <f t="shared" si="41"/>
        <v/>
      </c>
      <c r="AQ122" s="272" t="str">
        <f t="shared" si="42"/>
        <v/>
      </c>
      <c r="AR122" s="272" t="str">
        <f t="shared" si="43"/>
        <v/>
      </c>
      <c r="AS122" s="272" t="str">
        <f t="shared" si="44"/>
        <v/>
      </c>
      <c r="AT122" s="271">
        <f t="shared" si="45"/>
        <v>1</v>
      </c>
      <c r="AU122" s="271" t="str">
        <f t="shared" si="46"/>
        <v/>
      </c>
      <c r="AV122" s="279" t="str">
        <f t="shared" si="47"/>
        <v/>
      </c>
      <c r="AW122" s="284" t="str">
        <f t="shared" si="48"/>
        <v/>
      </c>
      <c r="AX122" s="284" t="str">
        <f t="shared" si="49"/>
        <v/>
      </c>
      <c r="AY122" s="281" t="str">
        <f t="shared" si="50"/>
        <v/>
      </c>
      <c r="AZ122" s="425"/>
    </row>
    <row r="123" spans="1:52" s="72" customFormat="1" ht="24" hidden="1">
      <c r="A123" s="231" t="s">
        <v>1354</v>
      </c>
      <c r="B123" s="144" t="s">
        <v>1808</v>
      </c>
      <c r="C123" s="144"/>
      <c r="D123" s="144"/>
      <c r="E123" s="195"/>
      <c r="F123" s="197" t="s">
        <v>1198</v>
      </c>
      <c r="J123" s="5" t="s">
        <v>1822</v>
      </c>
      <c r="L123" s="144"/>
      <c r="M123" s="144"/>
      <c r="N123" s="225"/>
      <c r="O123" s="225"/>
      <c r="P123" s="227"/>
      <c r="Q123" s="229"/>
      <c r="R123" s="170"/>
      <c r="S123" s="517" t="s">
        <v>1330</v>
      </c>
      <c r="T123" s="521"/>
      <c r="U123" s="534"/>
      <c r="V123" s="534"/>
      <c r="W123" s="60"/>
      <c r="X123" s="60"/>
      <c r="Y123" s="60"/>
      <c r="Z123" s="20"/>
      <c r="AA123" s="534"/>
      <c r="AB123" s="145"/>
      <c r="AC123" s="293" t="str">
        <f t="shared" si="63"/>
        <v>P3-19</v>
      </c>
      <c r="AD123" s="282" t="str">
        <f t="shared" si="36"/>
        <v>3</v>
      </c>
      <c r="AE123" s="282" t="str">
        <f t="shared" si="37"/>
        <v>P</v>
      </c>
      <c r="AF123" s="272" t="str">
        <f t="shared" si="57"/>
        <v>not suitable</v>
      </c>
      <c r="AG123" s="256" t="str">
        <f t="shared" si="58"/>
        <v/>
      </c>
      <c r="AH123" s="256" t="str">
        <f t="shared" si="59"/>
        <v/>
      </c>
      <c r="AI123" s="256" t="str">
        <f t="shared" si="60"/>
        <v/>
      </c>
      <c r="AJ123" s="256">
        <f t="shared" si="61"/>
        <v>1</v>
      </c>
      <c r="AK123" s="256" t="str">
        <f t="shared" si="62"/>
        <v/>
      </c>
      <c r="AL123" s="271" t="str">
        <f t="shared" si="39"/>
        <v/>
      </c>
      <c r="AM123" s="272" t="str">
        <f t="shared" si="39"/>
        <v/>
      </c>
      <c r="AN123" s="272" t="str">
        <f t="shared" si="39"/>
        <v/>
      </c>
      <c r="AO123" s="272" t="str">
        <f t="shared" si="40"/>
        <v/>
      </c>
      <c r="AP123" s="271" t="str">
        <f t="shared" si="41"/>
        <v/>
      </c>
      <c r="AQ123" s="272" t="str">
        <f t="shared" si="42"/>
        <v/>
      </c>
      <c r="AR123" s="272" t="str">
        <f t="shared" si="43"/>
        <v/>
      </c>
      <c r="AS123" s="272" t="str">
        <f t="shared" si="44"/>
        <v/>
      </c>
      <c r="AT123" s="271">
        <f t="shared" si="45"/>
        <v>1</v>
      </c>
      <c r="AU123" s="271" t="str">
        <f t="shared" si="46"/>
        <v/>
      </c>
      <c r="AV123" s="279" t="str">
        <f t="shared" si="47"/>
        <v/>
      </c>
      <c r="AW123" s="284" t="str">
        <f t="shared" si="48"/>
        <v/>
      </c>
      <c r="AX123" s="284" t="str">
        <f t="shared" si="49"/>
        <v/>
      </c>
      <c r="AY123" s="281" t="str">
        <f t="shared" si="50"/>
        <v/>
      </c>
      <c r="AZ123" s="425"/>
    </row>
    <row r="124" spans="1:52" s="72" customFormat="1" hidden="1">
      <c r="A124" s="231" t="s">
        <v>1355</v>
      </c>
      <c r="B124" s="144" t="s">
        <v>1808</v>
      </c>
      <c r="C124" s="144"/>
      <c r="D124" s="144"/>
      <c r="E124" s="195"/>
      <c r="F124" s="197" t="s">
        <v>1750</v>
      </c>
      <c r="J124" s="5"/>
      <c r="L124" s="144"/>
      <c r="M124" s="144"/>
      <c r="N124" s="225"/>
      <c r="O124" s="225"/>
      <c r="P124" s="227"/>
      <c r="Q124" s="229"/>
      <c r="R124" s="170"/>
      <c r="S124" s="517" t="s">
        <v>1330</v>
      </c>
      <c r="T124" s="521"/>
      <c r="U124" s="534"/>
      <c r="V124" s="534"/>
      <c r="W124" s="60"/>
      <c r="X124" s="60"/>
      <c r="Y124" s="60"/>
      <c r="Z124" s="20"/>
      <c r="AA124" s="534"/>
      <c r="AB124" s="145"/>
      <c r="AC124" s="293" t="str">
        <f t="shared" si="63"/>
        <v>P3-20</v>
      </c>
      <c r="AD124" s="282" t="str">
        <f t="shared" si="36"/>
        <v>3</v>
      </c>
      <c r="AE124" s="282" t="str">
        <f t="shared" si="37"/>
        <v>P</v>
      </c>
      <c r="AF124" s="272" t="str">
        <f t="shared" si="57"/>
        <v>not suitable</v>
      </c>
      <c r="AG124" s="256" t="str">
        <f t="shared" si="58"/>
        <v/>
      </c>
      <c r="AH124" s="256" t="str">
        <f t="shared" si="59"/>
        <v/>
      </c>
      <c r="AI124" s="256" t="str">
        <f t="shared" si="60"/>
        <v/>
      </c>
      <c r="AJ124" s="256" t="str">
        <f t="shared" si="61"/>
        <v/>
      </c>
      <c r="AK124" s="256" t="str">
        <f t="shared" si="62"/>
        <v/>
      </c>
      <c r="AL124" s="271" t="str">
        <f t="shared" si="39"/>
        <v/>
      </c>
      <c r="AM124" s="272" t="str">
        <f t="shared" si="39"/>
        <v/>
      </c>
      <c r="AN124" s="272" t="str">
        <f t="shared" si="39"/>
        <v/>
      </c>
      <c r="AO124" s="272" t="str">
        <f t="shared" si="40"/>
        <v/>
      </c>
      <c r="AP124" s="271" t="str">
        <f t="shared" si="41"/>
        <v/>
      </c>
      <c r="AQ124" s="272" t="str">
        <f t="shared" si="42"/>
        <v/>
      </c>
      <c r="AR124" s="272" t="str">
        <f t="shared" si="43"/>
        <v/>
      </c>
      <c r="AS124" s="272" t="str">
        <f t="shared" si="44"/>
        <v/>
      </c>
      <c r="AT124" s="271">
        <f t="shared" si="45"/>
        <v>1</v>
      </c>
      <c r="AU124" s="271" t="str">
        <f t="shared" si="46"/>
        <v/>
      </c>
      <c r="AV124" s="279" t="str">
        <f t="shared" si="47"/>
        <v/>
      </c>
      <c r="AW124" s="284" t="str">
        <f t="shared" si="48"/>
        <v/>
      </c>
      <c r="AX124" s="284" t="str">
        <f t="shared" si="49"/>
        <v/>
      </c>
      <c r="AY124" s="281" t="str">
        <f t="shared" si="50"/>
        <v/>
      </c>
      <c r="AZ124" s="425"/>
    </row>
    <row r="125" spans="1:52" s="72" customFormat="1" ht="24" hidden="1">
      <c r="A125" s="231" t="s">
        <v>1356</v>
      </c>
      <c r="B125" s="144" t="s">
        <v>1808</v>
      </c>
      <c r="C125" s="144"/>
      <c r="D125" s="144"/>
      <c r="E125" s="195"/>
      <c r="F125" s="197" t="s">
        <v>1198</v>
      </c>
      <c r="J125" s="5" t="s">
        <v>1822</v>
      </c>
      <c r="K125" s="142"/>
      <c r="L125" s="144"/>
      <c r="M125" s="144"/>
      <c r="N125" s="225"/>
      <c r="O125" s="225"/>
      <c r="P125" s="227"/>
      <c r="Q125" s="229"/>
      <c r="R125" s="170"/>
      <c r="S125" s="517" t="s">
        <v>1330</v>
      </c>
      <c r="T125" s="521"/>
      <c r="U125" s="534"/>
      <c r="V125" s="534"/>
      <c r="W125" s="60"/>
      <c r="X125" s="60"/>
      <c r="Y125" s="60"/>
      <c r="Z125" s="20"/>
      <c r="AA125" s="534"/>
      <c r="AB125" s="145"/>
      <c r="AC125" s="293" t="str">
        <f t="shared" si="63"/>
        <v>P3-21</v>
      </c>
      <c r="AD125" s="282" t="str">
        <f t="shared" si="36"/>
        <v>3</v>
      </c>
      <c r="AE125" s="282" t="str">
        <f t="shared" si="37"/>
        <v>P</v>
      </c>
      <c r="AF125" s="272" t="str">
        <f t="shared" si="57"/>
        <v>not suitable</v>
      </c>
      <c r="AG125" s="256" t="str">
        <f t="shared" si="58"/>
        <v/>
      </c>
      <c r="AH125" s="256" t="str">
        <f t="shared" si="59"/>
        <v/>
      </c>
      <c r="AI125" s="256" t="str">
        <f t="shared" si="60"/>
        <v/>
      </c>
      <c r="AJ125" s="256">
        <f t="shared" si="61"/>
        <v>1</v>
      </c>
      <c r="AK125" s="256" t="str">
        <f t="shared" si="62"/>
        <v/>
      </c>
      <c r="AL125" s="271" t="str">
        <f t="shared" si="39"/>
        <v/>
      </c>
      <c r="AM125" s="272" t="str">
        <f t="shared" si="39"/>
        <v/>
      </c>
      <c r="AN125" s="272" t="str">
        <f t="shared" si="39"/>
        <v/>
      </c>
      <c r="AO125" s="272" t="str">
        <f t="shared" si="40"/>
        <v/>
      </c>
      <c r="AP125" s="271" t="str">
        <f t="shared" si="41"/>
        <v/>
      </c>
      <c r="AQ125" s="272" t="str">
        <f t="shared" si="42"/>
        <v/>
      </c>
      <c r="AR125" s="272" t="str">
        <f t="shared" si="43"/>
        <v/>
      </c>
      <c r="AS125" s="272" t="str">
        <f t="shared" si="44"/>
        <v/>
      </c>
      <c r="AT125" s="271">
        <f t="shared" si="45"/>
        <v>1</v>
      </c>
      <c r="AU125" s="271" t="str">
        <f t="shared" si="46"/>
        <v/>
      </c>
      <c r="AV125" s="279" t="str">
        <f t="shared" si="47"/>
        <v/>
      </c>
      <c r="AW125" s="284" t="str">
        <f t="shared" si="48"/>
        <v/>
      </c>
      <c r="AX125" s="284" t="str">
        <f t="shared" si="49"/>
        <v/>
      </c>
      <c r="AY125" s="281" t="str">
        <f t="shared" si="50"/>
        <v/>
      </c>
      <c r="AZ125" s="425"/>
    </row>
    <row r="126" spans="1:52" ht="24" hidden="1">
      <c r="A126" s="231" t="s">
        <v>1357</v>
      </c>
      <c r="B126" s="144" t="s">
        <v>1808</v>
      </c>
      <c r="F126" s="197" t="s">
        <v>1198</v>
      </c>
      <c r="J126" s="5" t="s">
        <v>1822</v>
      </c>
      <c r="P126" s="227"/>
      <c r="Q126" s="229"/>
      <c r="R126" s="170"/>
      <c r="S126" s="517" t="s">
        <v>1330</v>
      </c>
      <c r="T126" s="521"/>
      <c r="U126" s="534"/>
      <c r="V126" s="534"/>
      <c r="W126" s="60"/>
      <c r="X126" s="60"/>
      <c r="Y126" s="60"/>
      <c r="Z126" s="20"/>
      <c r="AA126" s="534"/>
      <c r="AC126" s="293" t="str">
        <f t="shared" si="63"/>
        <v>P3-22</v>
      </c>
      <c r="AD126" s="282" t="str">
        <f t="shared" si="36"/>
        <v>3</v>
      </c>
      <c r="AE126" s="282" t="str">
        <f t="shared" si="37"/>
        <v>P</v>
      </c>
      <c r="AF126" s="272" t="str">
        <f t="shared" si="57"/>
        <v>not suitable</v>
      </c>
      <c r="AG126" s="256" t="str">
        <f t="shared" si="58"/>
        <v/>
      </c>
      <c r="AH126" s="256" t="str">
        <f t="shared" si="59"/>
        <v/>
      </c>
      <c r="AI126" s="256" t="str">
        <f t="shared" si="60"/>
        <v/>
      </c>
      <c r="AJ126" s="256">
        <f t="shared" si="61"/>
        <v>1</v>
      </c>
      <c r="AK126" s="256" t="str">
        <f t="shared" si="62"/>
        <v/>
      </c>
      <c r="AL126" s="271" t="str">
        <f t="shared" si="39"/>
        <v/>
      </c>
      <c r="AM126" s="272" t="str">
        <f t="shared" si="39"/>
        <v/>
      </c>
      <c r="AN126" s="272" t="str">
        <f t="shared" si="39"/>
        <v/>
      </c>
      <c r="AO126" s="272" t="str">
        <f t="shared" si="40"/>
        <v/>
      </c>
      <c r="AP126" s="271" t="str">
        <f t="shared" si="41"/>
        <v/>
      </c>
      <c r="AQ126" s="272" t="str">
        <f t="shared" si="42"/>
        <v/>
      </c>
      <c r="AR126" s="272" t="str">
        <f t="shared" si="43"/>
        <v/>
      </c>
      <c r="AS126" s="272" t="str">
        <f t="shared" si="44"/>
        <v/>
      </c>
      <c r="AT126" s="271">
        <f t="shared" si="45"/>
        <v>1</v>
      </c>
      <c r="AU126" s="271" t="str">
        <f t="shared" si="46"/>
        <v/>
      </c>
      <c r="AV126" s="279" t="str">
        <f t="shared" si="47"/>
        <v/>
      </c>
      <c r="AW126" s="284" t="str">
        <f t="shared" si="48"/>
        <v/>
      </c>
      <c r="AX126" s="284" t="str">
        <f t="shared" si="49"/>
        <v/>
      </c>
      <c r="AY126" s="281" t="str">
        <f t="shared" si="50"/>
        <v/>
      </c>
    </row>
    <row r="127" spans="1:52" hidden="1">
      <c r="A127" s="230" t="s">
        <v>1287</v>
      </c>
      <c r="F127" s="197"/>
      <c r="P127" s="227"/>
      <c r="Q127" s="229"/>
      <c r="R127" s="170"/>
      <c r="S127" s="521"/>
      <c r="T127" s="521"/>
      <c r="U127" s="534"/>
      <c r="V127" s="534"/>
      <c r="W127" s="60"/>
      <c r="X127" s="60"/>
      <c r="Y127" s="60"/>
      <c r="Z127" s="20"/>
      <c r="AA127" s="534"/>
      <c r="AC127" s="293" t="str">
        <f t="shared" si="63"/>
        <v>CASES</v>
      </c>
      <c r="AD127" s="282"/>
      <c r="AE127" s="282"/>
      <c r="AF127" s="272"/>
      <c r="AK127" s="256"/>
      <c r="AL127" s="271"/>
      <c r="AM127" s="272"/>
      <c r="AN127" s="272"/>
      <c r="AO127" s="272"/>
      <c r="AP127" s="271"/>
      <c r="AQ127" s="272"/>
      <c r="AR127" s="272"/>
      <c r="AS127" s="272"/>
      <c r="AT127" s="271"/>
      <c r="AU127" s="271"/>
      <c r="AV127" s="279"/>
      <c r="AW127" s="284"/>
      <c r="AX127" s="284"/>
      <c r="AY127" s="281"/>
    </row>
    <row r="128" spans="1:52" hidden="1">
      <c r="A128" s="231" t="s">
        <v>1358</v>
      </c>
      <c r="B128" s="144" t="s">
        <v>1808</v>
      </c>
      <c r="C128" s="144" t="s">
        <v>1286</v>
      </c>
      <c r="F128" s="197"/>
      <c r="P128" s="227"/>
      <c r="Q128" s="229"/>
      <c r="R128" s="170"/>
      <c r="S128" s="517" t="s">
        <v>1359</v>
      </c>
      <c r="T128" s="521"/>
      <c r="U128" s="534"/>
      <c r="V128" s="534"/>
      <c r="W128" s="60"/>
      <c r="X128" s="60"/>
      <c r="Y128" s="60"/>
      <c r="Z128" s="20"/>
      <c r="AA128" s="534"/>
      <c r="AC128" s="293" t="str">
        <f t="shared" si="63"/>
        <v>C3-1</v>
      </c>
      <c r="AD128" s="282" t="str">
        <f t="shared" si="36"/>
        <v>3</v>
      </c>
      <c r="AE128" s="282" t="str">
        <f t="shared" si="37"/>
        <v>C</v>
      </c>
      <c r="AF128" s="272" t="str">
        <f>IF(OR(AE128="",B128=""),"",IF(OR(B128="a",B128="b",B128="s",B128="not suitable"),B128,""))</f>
        <v>not suitable</v>
      </c>
      <c r="AG128" s="256" t="str">
        <f>IF(E128="","",E128)</f>
        <v/>
      </c>
      <c r="AH128" s="256" t="str">
        <f t="shared" ref="AH128:AI131" si="64">IF(C128="","",C128)</f>
        <v>n</v>
      </c>
      <c r="AI128" s="256" t="str">
        <f t="shared" si="64"/>
        <v/>
      </c>
      <c r="AJ128" s="256" t="str">
        <f>IF(J128="","",1)</f>
        <v/>
      </c>
      <c r="AK128" s="256" t="str">
        <f>IF(I128="","",I128)</f>
        <v/>
      </c>
      <c r="AL128" s="271" t="str">
        <f t="shared" si="39"/>
        <v/>
      </c>
      <c r="AM128" s="272" t="str">
        <f t="shared" si="39"/>
        <v/>
      </c>
      <c r="AN128" s="272" t="str">
        <f t="shared" si="39"/>
        <v/>
      </c>
      <c r="AO128" s="272" t="str">
        <f t="shared" si="40"/>
        <v/>
      </c>
      <c r="AP128" s="271" t="str">
        <f t="shared" si="41"/>
        <v/>
      </c>
      <c r="AQ128" s="272" t="str">
        <f t="shared" si="42"/>
        <v/>
      </c>
      <c r="AR128" s="272" t="str">
        <f t="shared" si="43"/>
        <v/>
      </c>
      <c r="AS128" s="272" t="str">
        <f t="shared" si="44"/>
        <v/>
      </c>
      <c r="AT128" s="271">
        <f t="shared" si="45"/>
        <v>1</v>
      </c>
      <c r="AU128" s="271" t="str">
        <f t="shared" si="46"/>
        <v/>
      </c>
      <c r="AV128" s="279" t="str">
        <f t="shared" si="47"/>
        <v/>
      </c>
      <c r="AW128" s="284" t="str">
        <f t="shared" si="48"/>
        <v/>
      </c>
      <c r="AX128" s="284" t="str">
        <f t="shared" si="49"/>
        <v/>
      </c>
      <c r="AY128" s="281" t="str">
        <f t="shared" si="50"/>
        <v/>
      </c>
    </row>
    <row r="129" spans="1:52" hidden="1">
      <c r="A129" s="231" t="s">
        <v>1360</v>
      </c>
      <c r="B129" s="144" t="s">
        <v>1808</v>
      </c>
      <c r="C129" s="144" t="s">
        <v>1286</v>
      </c>
      <c r="F129" s="197"/>
      <c r="P129" s="227"/>
      <c r="Q129" s="229"/>
      <c r="R129" s="170"/>
      <c r="S129" s="517" t="s">
        <v>1359</v>
      </c>
      <c r="T129" s="521"/>
      <c r="U129" s="534"/>
      <c r="V129" s="534"/>
      <c r="W129" s="60"/>
      <c r="X129" s="60"/>
      <c r="Y129" s="60"/>
      <c r="Z129" s="20"/>
      <c r="AA129" s="534"/>
      <c r="AC129" s="293" t="str">
        <f t="shared" si="63"/>
        <v>C3-2</v>
      </c>
      <c r="AD129" s="282" t="str">
        <f t="shared" si="36"/>
        <v>3</v>
      </c>
      <c r="AE129" s="282" t="str">
        <f t="shared" si="37"/>
        <v>C</v>
      </c>
      <c r="AF129" s="272" t="str">
        <f>IF(OR(AE129="",B129=""),"",IF(OR(B129="a",B129="b",B129="s",B129="not suitable"),B129,""))</f>
        <v>not suitable</v>
      </c>
      <c r="AG129" s="256" t="str">
        <f>IF(E129="","",E129)</f>
        <v/>
      </c>
      <c r="AH129" s="256" t="str">
        <f t="shared" si="64"/>
        <v>n</v>
      </c>
      <c r="AI129" s="256" t="str">
        <f t="shared" si="64"/>
        <v/>
      </c>
      <c r="AJ129" s="256" t="str">
        <f>IF(J129="","",1)</f>
        <v/>
      </c>
      <c r="AK129" s="256" t="str">
        <f>IF(I129="","",I129)</f>
        <v/>
      </c>
      <c r="AL129" s="271" t="str">
        <f t="shared" si="39"/>
        <v/>
      </c>
      <c r="AM129" s="272" t="str">
        <f t="shared" si="39"/>
        <v/>
      </c>
      <c r="AN129" s="272" t="str">
        <f t="shared" si="39"/>
        <v/>
      </c>
      <c r="AO129" s="272" t="str">
        <f t="shared" si="40"/>
        <v/>
      </c>
      <c r="AP129" s="271" t="str">
        <f t="shared" si="41"/>
        <v/>
      </c>
      <c r="AQ129" s="272" t="str">
        <f t="shared" si="42"/>
        <v/>
      </c>
      <c r="AR129" s="272" t="str">
        <f t="shared" si="43"/>
        <v/>
      </c>
      <c r="AS129" s="272" t="str">
        <f t="shared" si="44"/>
        <v/>
      </c>
      <c r="AT129" s="271">
        <f t="shared" si="45"/>
        <v>1</v>
      </c>
      <c r="AU129" s="271" t="str">
        <f t="shared" si="46"/>
        <v/>
      </c>
      <c r="AV129" s="279" t="str">
        <f t="shared" si="47"/>
        <v/>
      </c>
      <c r="AW129" s="284" t="str">
        <f t="shared" si="48"/>
        <v/>
      </c>
      <c r="AX129" s="284" t="str">
        <f t="shared" si="49"/>
        <v/>
      </c>
      <c r="AY129" s="281" t="str">
        <f t="shared" si="50"/>
        <v/>
      </c>
    </row>
    <row r="130" spans="1:52" s="72" customFormat="1" hidden="1">
      <c r="A130" s="231" t="s">
        <v>1361</v>
      </c>
      <c r="B130" s="144" t="s">
        <v>1808</v>
      </c>
      <c r="C130" s="144" t="s">
        <v>1286</v>
      </c>
      <c r="D130" s="144"/>
      <c r="E130" s="195"/>
      <c r="F130" s="197"/>
      <c r="J130" s="5"/>
      <c r="L130" s="144"/>
      <c r="M130" s="144"/>
      <c r="N130" s="225"/>
      <c r="O130" s="225"/>
      <c r="P130" s="227"/>
      <c r="Q130" s="229"/>
      <c r="R130" s="170"/>
      <c r="S130" s="517" t="s">
        <v>1359</v>
      </c>
      <c r="T130" s="521"/>
      <c r="U130" s="534"/>
      <c r="V130" s="60"/>
      <c r="W130" s="60"/>
      <c r="X130" s="60"/>
      <c r="Y130" s="60"/>
      <c r="Z130" s="20"/>
      <c r="AA130" s="60"/>
      <c r="AB130" s="145"/>
      <c r="AC130" s="293" t="str">
        <f t="shared" si="63"/>
        <v>C3-3</v>
      </c>
      <c r="AD130" s="282" t="str">
        <f t="shared" si="36"/>
        <v>3</v>
      </c>
      <c r="AE130" s="282" t="str">
        <f t="shared" si="37"/>
        <v>C</v>
      </c>
      <c r="AF130" s="272" t="str">
        <f>IF(OR(AE130="",B130=""),"",IF(OR(B130="a",B130="b",B130="s",B130="not suitable"),B130,""))</f>
        <v>not suitable</v>
      </c>
      <c r="AG130" s="256" t="str">
        <f>IF(E130="","",E130)</f>
        <v/>
      </c>
      <c r="AH130" s="256" t="str">
        <f t="shared" si="64"/>
        <v>n</v>
      </c>
      <c r="AI130" s="256" t="str">
        <f t="shared" si="64"/>
        <v/>
      </c>
      <c r="AJ130" s="256" t="str">
        <f>IF(J130="","",1)</f>
        <v/>
      </c>
      <c r="AK130" s="256" t="str">
        <f>IF(I130="","",I130)</f>
        <v/>
      </c>
      <c r="AL130" s="271" t="str">
        <f t="shared" si="39"/>
        <v/>
      </c>
      <c r="AM130" s="272" t="str">
        <f t="shared" si="39"/>
        <v/>
      </c>
      <c r="AN130" s="272" t="str">
        <f t="shared" si="39"/>
        <v/>
      </c>
      <c r="AO130" s="272" t="str">
        <f t="shared" si="40"/>
        <v/>
      </c>
      <c r="AP130" s="271" t="str">
        <f t="shared" si="41"/>
        <v/>
      </c>
      <c r="AQ130" s="272" t="str">
        <f t="shared" si="42"/>
        <v/>
      </c>
      <c r="AR130" s="272" t="str">
        <f t="shared" si="43"/>
        <v/>
      </c>
      <c r="AS130" s="272" t="str">
        <f t="shared" si="44"/>
        <v/>
      </c>
      <c r="AT130" s="271">
        <f t="shared" si="45"/>
        <v>1</v>
      </c>
      <c r="AU130" s="271" t="str">
        <f t="shared" si="46"/>
        <v/>
      </c>
      <c r="AV130" s="279" t="str">
        <f t="shared" si="47"/>
        <v/>
      </c>
      <c r="AW130" s="284" t="str">
        <f t="shared" si="48"/>
        <v/>
      </c>
      <c r="AX130" s="284" t="str">
        <f t="shared" si="49"/>
        <v/>
      </c>
      <c r="AY130" s="281" t="str">
        <f t="shared" si="50"/>
        <v/>
      </c>
      <c r="AZ130" s="425"/>
    </row>
    <row r="131" spans="1:52" s="72" customFormat="1" hidden="1">
      <c r="A131" s="231" t="s">
        <v>1362</v>
      </c>
      <c r="B131" s="144" t="s">
        <v>1808</v>
      </c>
      <c r="C131" s="144" t="s">
        <v>1286</v>
      </c>
      <c r="D131" s="144"/>
      <c r="E131" s="195"/>
      <c r="F131" s="197"/>
      <c r="J131" s="5"/>
      <c r="L131" s="144"/>
      <c r="M131" s="144"/>
      <c r="N131" s="225"/>
      <c r="O131" s="225"/>
      <c r="P131" s="227"/>
      <c r="Q131" s="229"/>
      <c r="R131" s="170"/>
      <c r="S131" s="517" t="s">
        <v>1229</v>
      </c>
      <c r="T131" s="521"/>
      <c r="U131" s="534"/>
      <c r="V131" s="60"/>
      <c r="W131" s="60"/>
      <c r="X131" s="60"/>
      <c r="Y131" s="60"/>
      <c r="Z131" s="20"/>
      <c r="AA131" s="60"/>
      <c r="AB131" s="145"/>
      <c r="AC131" s="293" t="str">
        <f t="shared" si="63"/>
        <v>C3-4</v>
      </c>
      <c r="AD131" s="282" t="str">
        <f t="shared" si="36"/>
        <v>3</v>
      </c>
      <c r="AE131" s="282" t="str">
        <f t="shared" si="37"/>
        <v>C</v>
      </c>
      <c r="AF131" s="272" t="str">
        <f>IF(OR(AE131="",B131=""),"",IF(OR(B131="a",B131="b",B131="s",B131="not suitable"),B131,""))</f>
        <v>not suitable</v>
      </c>
      <c r="AG131" s="256" t="str">
        <f>IF(E131="","",E131)</f>
        <v/>
      </c>
      <c r="AH131" s="256" t="str">
        <f t="shared" si="64"/>
        <v>n</v>
      </c>
      <c r="AI131" s="256" t="str">
        <f t="shared" si="64"/>
        <v/>
      </c>
      <c r="AJ131" s="256" t="str">
        <f>IF(J131="","",1)</f>
        <v/>
      </c>
      <c r="AK131" s="256" t="str">
        <f>IF(I131="","",I131)</f>
        <v/>
      </c>
      <c r="AL131" s="271" t="str">
        <f t="shared" si="39"/>
        <v/>
      </c>
      <c r="AM131" s="272" t="str">
        <f t="shared" si="39"/>
        <v/>
      </c>
      <c r="AN131" s="272" t="str">
        <f t="shared" si="39"/>
        <v/>
      </c>
      <c r="AO131" s="272" t="str">
        <f t="shared" si="40"/>
        <v/>
      </c>
      <c r="AP131" s="271" t="str">
        <f t="shared" si="41"/>
        <v/>
      </c>
      <c r="AQ131" s="272" t="str">
        <f t="shared" si="42"/>
        <v/>
      </c>
      <c r="AR131" s="272" t="str">
        <f t="shared" si="43"/>
        <v/>
      </c>
      <c r="AS131" s="272" t="str">
        <f t="shared" si="44"/>
        <v/>
      </c>
      <c r="AT131" s="271">
        <f t="shared" si="45"/>
        <v>1</v>
      </c>
      <c r="AU131" s="271" t="str">
        <f t="shared" si="46"/>
        <v/>
      </c>
      <c r="AV131" s="279" t="str">
        <f t="shared" si="47"/>
        <v/>
      </c>
      <c r="AW131" s="284" t="str">
        <f t="shared" si="48"/>
        <v/>
      </c>
      <c r="AX131" s="284" t="str">
        <f t="shared" si="49"/>
        <v/>
      </c>
      <c r="AY131" s="281" t="str">
        <f t="shared" si="50"/>
        <v/>
      </c>
      <c r="AZ131" s="425"/>
    </row>
    <row r="132" spans="1:52" s="324" customFormat="1">
      <c r="A132" s="319" t="s">
        <v>1363</v>
      </c>
      <c r="B132" s="320"/>
      <c r="C132" s="320"/>
      <c r="D132" s="320"/>
      <c r="E132" s="340"/>
      <c r="F132" s="340"/>
      <c r="J132" s="475"/>
      <c r="K132" s="343"/>
      <c r="L132" s="320"/>
      <c r="M132" s="320"/>
      <c r="N132" s="341"/>
      <c r="O132" s="341"/>
      <c r="P132" s="326"/>
      <c r="Q132" s="327"/>
      <c r="R132" s="342"/>
      <c r="S132" s="522"/>
      <c r="T132" s="522"/>
      <c r="U132" s="544"/>
      <c r="V132" s="544"/>
      <c r="W132" s="529"/>
      <c r="X132" s="529"/>
      <c r="Y132" s="529"/>
      <c r="Z132" s="540"/>
      <c r="AA132" s="544"/>
      <c r="AB132" s="328"/>
      <c r="AC132" s="329" t="str">
        <f t="shared" si="63"/>
        <v>Chapter 04</v>
      </c>
      <c r="AD132" s="330"/>
      <c r="AE132" s="330"/>
      <c r="AF132" s="331"/>
      <c r="AG132" s="331"/>
      <c r="AH132" s="331"/>
      <c r="AI132" s="331"/>
      <c r="AJ132" s="331"/>
      <c r="AK132" s="331"/>
      <c r="AL132" s="332"/>
      <c r="AM132" s="331"/>
      <c r="AN132" s="331"/>
      <c r="AO132" s="331"/>
      <c r="AP132" s="332"/>
      <c r="AQ132" s="331"/>
      <c r="AR132" s="331"/>
      <c r="AS132" s="331"/>
      <c r="AT132" s="332"/>
      <c r="AU132" s="332"/>
      <c r="AV132" s="333"/>
      <c r="AW132" s="334"/>
      <c r="AX132" s="334"/>
      <c r="AY132" s="421"/>
      <c r="AZ132" s="427"/>
    </row>
    <row r="133" spans="1:52" s="72" customFormat="1">
      <c r="A133" s="230" t="s">
        <v>1295</v>
      </c>
      <c r="B133" s="144"/>
      <c r="C133" s="144"/>
      <c r="D133" s="144"/>
      <c r="E133" s="195"/>
      <c r="F133" s="195"/>
      <c r="J133" s="5"/>
      <c r="K133" s="142"/>
      <c r="L133" s="144"/>
      <c r="M133" s="144"/>
      <c r="N133" s="225"/>
      <c r="O133" s="225"/>
      <c r="P133" s="227"/>
      <c r="Q133" s="229"/>
      <c r="R133" s="170"/>
      <c r="S133" s="521"/>
      <c r="T133" s="521"/>
      <c r="U133" s="534"/>
      <c r="V133" s="60"/>
      <c r="W133" s="60"/>
      <c r="X133" s="60"/>
      <c r="Y133" s="60"/>
      <c r="Z133" s="20"/>
      <c r="AA133" s="60"/>
      <c r="AB133" s="145"/>
      <c r="AC133" s="293" t="str">
        <f t="shared" si="63"/>
        <v>EXERCISES</v>
      </c>
      <c r="AD133" s="282"/>
      <c r="AE133" s="282"/>
      <c r="AF133" s="272"/>
      <c r="AG133" s="256"/>
      <c r="AH133" s="256"/>
      <c r="AI133" s="256"/>
      <c r="AJ133" s="256"/>
      <c r="AK133" s="256"/>
      <c r="AL133" s="271"/>
      <c r="AM133" s="272"/>
      <c r="AN133" s="272"/>
      <c r="AO133" s="272"/>
      <c r="AP133" s="271"/>
      <c r="AQ133" s="272"/>
      <c r="AR133" s="272"/>
      <c r="AS133" s="272"/>
      <c r="AT133" s="271"/>
      <c r="AU133" s="271"/>
      <c r="AV133" s="279"/>
      <c r="AW133" s="284"/>
      <c r="AX133" s="284"/>
      <c r="AY133" s="281"/>
      <c r="AZ133" s="425"/>
    </row>
    <row r="134" spans="1:52" s="72" customFormat="1" ht="36">
      <c r="A134" s="231" t="s">
        <v>1364</v>
      </c>
      <c r="B134" s="144" t="s">
        <v>1285</v>
      </c>
      <c r="C134" s="184" t="s">
        <v>1733</v>
      </c>
      <c r="D134" s="144"/>
      <c r="E134" s="195"/>
      <c r="F134" s="197" t="s">
        <v>1755</v>
      </c>
      <c r="H134" s="169" t="s">
        <v>2870</v>
      </c>
      <c r="J134" s="5" t="s">
        <v>1758</v>
      </c>
      <c r="K134" s="169"/>
      <c r="L134" s="144"/>
      <c r="M134" s="144"/>
      <c r="N134" s="225"/>
      <c r="O134" s="225"/>
      <c r="P134" s="227"/>
      <c r="Q134" s="229"/>
      <c r="R134" s="170"/>
      <c r="S134" s="521" t="s">
        <v>1170</v>
      </c>
      <c r="T134" s="521" t="s">
        <v>2624</v>
      </c>
      <c r="U134" s="534" t="s">
        <v>2027</v>
      </c>
      <c r="V134" s="60" t="s">
        <v>1990</v>
      </c>
      <c r="W134" s="60" t="s">
        <v>562</v>
      </c>
      <c r="X134" s="60" t="s">
        <v>547</v>
      </c>
      <c r="Y134" s="60" t="s">
        <v>1987</v>
      </c>
      <c r="Z134" s="60" t="s">
        <v>999</v>
      </c>
      <c r="AA134" s="534" t="s">
        <v>1986</v>
      </c>
      <c r="AB134" s="145"/>
      <c r="AC134" s="293" t="str">
        <f t="shared" si="63"/>
        <v>E4-1</v>
      </c>
      <c r="AD134" s="282" t="str">
        <f t="shared" ref="AD134:AD202" si="65">IF(AE134="","",IF(LEFT(AC134,1)="S","MBA",IF(MID(AC134,LEN(AE134)+1,FIND("-",AC134)-LEN(AE134)-1)="A","App A",MID(AC134,LEN(AE134)+1,FIND("-",AC134)-LEN(AE134)-1))))</f>
        <v>4</v>
      </c>
      <c r="AE134" s="282" t="str">
        <f t="shared" ref="AE134:AE202" si="66">IF(OR(LEFT(AC134,2)="Exe",LEFT(AC134,2)="Pro",LEFT(AC134,2)="Cas",LEFT(AC134,2)="Cas",LEFT(AC134,2)="Tax",LEFT(AC134,2)="Com",AC134=""),"",LEFT(AC134,FIND("-",AC134)-2))</f>
        <v>E</v>
      </c>
      <c r="AF134" s="272" t="str">
        <f t="shared" ref="AF134:AF147" si="67">IF(OR(AE134="",B134=""),"",IF(OR(B134="a",B134="b",B134="s",B134="not suitable"),B134,""))</f>
        <v>s</v>
      </c>
      <c r="AG134" s="256" t="str">
        <f t="shared" ref="AG134:AG146" si="68">IF(E134="","",E134)</f>
        <v/>
      </c>
      <c r="AH134" s="256" t="str">
        <f t="shared" ref="AH134:AH147" si="69">IF(C134="","",C134)</f>
        <v>rpu</v>
      </c>
      <c r="AI134" s="256" t="str">
        <f t="shared" ref="AI134:AI146" si="70">IF(D134="","",D134)</f>
        <v/>
      </c>
      <c r="AJ134" s="256">
        <f t="shared" ref="AJ134:AJ146" si="71">IF(J134="","",1)</f>
        <v>1</v>
      </c>
      <c r="AK134" s="256" t="str">
        <f t="shared" ref="AK134:AK146" si="72">IF(I134="","",I134)</f>
        <v/>
      </c>
      <c r="AL134" s="271" t="str">
        <f t="shared" ref="AL134:AO206" si="73">IF(OR($AF134="",$AF134="not suitable"),"",IF($AH134=AL$16,1,""))</f>
        <v/>
      </c>
      <c r="AM134" s="272">
        <f t="shared" si="73"/>
        <v>1</v>
      </c>
      <c r="AN134" s="272" t="str">
        <f t="shared" si="73"/>
        <v/>
      </c>
      <c r="AO134" s="272" t="str">
        <f t="shared" si="73"/>
        <v/>
      </c>
      <c r="AP134" s="271" t="str">
        <f t="shared" ref="AP134:AP202" si="74">IF(AI134=$AP$16,1,"")</f>
        <v/>
      </c>
      <c r="AQ134" s="272" t="str">
        <f t="shared" ref="AQ134:AQ202" si="75">IF(AI134=$AQ$16,1,"")</f>
        <v/>
      </c>
      <c r="AR134" s="272" t="str">
        <f t="shared" ref="AR134:AR202" si="76">IF(AI134=$AR$16,1,"")</f>
        <v/>
      </c>
      <c r="AS134" s="272" t="str">
        <f t="shared" ref="AS134:AS202" si="77">IF(AI134=$AS$16,1,"")</f>
        <v/>
      </c>
      <c r="AT134" s="271" t="str">
        <f t="shared" ref="AT134:AT202" si="78">IF(AF134="not suitable",1,"")</f>
        <v/>
      </c>
      <c r="AU134" s="271" t="str">
        <f t="shared" ref="AU134:AU202" si="79">IF(AG134="Convert to Dataset",1,"")</f>
        <v/>
      </c>
      <c r="AV134" s="279" t="str">
        <f t="shared" ref="AV134:AV202" si="80">IF(AG134="New Dataset",1,"")</f>
        <v/>
      </c>
      <c r="AW134" s="284" t="str">
        <f t="shared" ref="AW134:AW202" si="81">IF(SUM(AL134:AO134)&gt;1,"ERROR","")</f>
        <v/>
      </c>
      <c r="AX134" s="284" t="str">
        <f t="shared" ref="AX134:AX202" si="82">IF(SUM(AP134:AS134)&gt;1,"ERROR","")</f>
        <v/>
      </c>
      <c r="AY134" s="281" t="str">
        <f t="shared" ref="AY134:AY202" si="83">IF(OR(AF134="a",AF134="b",AF134="s",AF134=""),"",IF(AND(AF134="not suitable",AT134=1),"","ERROR"))</f>
        <v/>
      </c>
      <c r="AZ134" s="425"/>
    </row>
    <row r="135" spans="1:52" ht="24">
      <c r="A135" s="231" t="s">
        <v>1365</v>
      </c>
      <c r="B135" s="144" t="s">
        <v>1285</v>
      </c>
      <c r="C135" s="184" t="s">
        <v>1733</v>
      </c>
      <c r="F135" s="197" t="s">
        <v>1197</v>
      </c>
      <c r="H135" s="169" t="s">
        <v>2856</v>
      </c>
      <c r="J135" s="5" t="s">
        <v>1915</v>
      </c>
      <c r="K135" s="142"/>
      <c r="P135" s="227"/>
      <c r="Q135" s="229"/>
      <c r="R135" s="170"/>
      <c r="S135" s="521" t="s">
        <v>1170</v>
      </c>
      <c r="T135" s="521" t="s">
        <v>2624</v>
      </c>
      <c r="U135" s="534" t="s">
        <v>2028</v>
      </c>
      <c r="V135" s="60" t="s">
        <v>1249</v>
      </c>
      <c r="W135" s="60" t="s">
        <v>562</v>
      </c>
      <c r="X135" s="60" t="s">
        <v>539</v>
      </c>
      <c r="Y135" s="60" t="s">
        <v>540</v>
      </c>
      <c r="Z135" s="60" t="s">
        <v>999</v>
      </c>
      <c r="AA135" s="534" t="s">
        <v>1989</v>
      </c>
      <c r="AC135" s="293" t="str">
        <f t="shared" si="63"/>
        <v>E4-2</v>
      </c>
      <c r="AD135" s="282" t="str">
        <f t="shared" si="65"/>
        <v>4</v>
      </c>
      <c r="AE135" s="282" t="str">
        <f t="shared" si="66"/>
        <v>E</v>
      </c>
      <c r="AF135" s="272" t="str">
        <f t="shared" si="67"/>
        <v>s</v>
      </c>
      <c r="AG135" s="256" t="str">
        <f t="shared" si="68"/>
        <v/>
      </c>
      <c r="AH135" s="256" t="str">
        <f t="shared" si="69"/>
        <v>rpu</v>
      </c>
      <c r="AI135" s="256" t="str">
        <f t="shared" si="70"/>
        <v/>
      </c>
      <c r="AJ135" s="256">
        <f t="shared" si="71"/>
        <v>1</v>
      </c>
      <c r="AK135" s="256" t="str">
        <f t="shared" si="72"/>
        <v/>
      </c>
      <c r="AL135" s="271" t="str">
        <f t="shared" si="73"/>
        <v/>
      </c>
      <c r="AM135" s="272">
        <f t="shared" si="73"/>
        <v>1</v>
      </c>
      <c r="AN135" s="272" t="str">
        <f t="shared" si="73"/>
        <v/>
      </c>
      <c r="AO135" s="272" t="str">
        <f t="shared" si="73"/>
        <v/>
      </c>
      <c r="AP135" s="271" t="str">
        <f t="shared" si="74"/>
        <v/>
      </c>
      <c r="AQ135" s="272" t="str">
        <f t="shared" si="75"/>
        <v/>
      </c>
      <c r="AR135" s="272" t="str">
        <f t="shared" si="76"/>
        <v/>
      </c>
      <c r="AS135" s="272" t="str">
        <f t="shared" si="77"/>
        <v/>
      </c>
      <c r="AT135" s="271" t="str">
        <f t="shared" si="78"/>
        <v/>
      </c>
      <c r="AU135" s="271" t="str">
        <f t="shared" si="79"/>
        <v/>
      </c>
      <c r="AV135" s="279" t="str">
        <f t="shared" si="80"/>
        <v/>
      </c>
      <c r="AW135" s="284" t="str">
        <f t="shared" si="81"/>
        <v/>
      </c>
      <c r="AX135" s="284" t="str">
        <f t="shared" si="82"/>
        <v/>
      </c>
      <c r="AY135" s="281" t="str">
        <f t="shared" si="83"/>
        <v/>
      </c>
    </row>
    <row r="136" spans="1:52" s="451" customFormat="1" ht="120" hidden="1" customHeight="1">
      <c r="A136" s="232" t="s">
        <v>1144</v>
      </c>
      <c r="B136" s="448" t="s">
        <v>1808</v>
      </c>
      <c r="C136" s="448"/>
      <c r="D136" s="448"/>
      <c r="E136" s="449"/>
      <c r="F136" s="450" t="s">
        <v>1755</v>
      </c>
      <c r="J136" s="453" t="s">
        <v>1916</v>
      </c>
      <c r="L136" s="448"/>
      <c r="M136" s="448"/>
      <c r="N136" s="454"/>
      <c r="O136" s="454"/>
      <c r="P136" s="455"/>
      <c r="Q136" s="456"/>
      <c r="R136" s="458"/>
      <c r="S136" s="521" t="s">
        <v>1172</v>
      </c>
      <c r="T136" s="517"/>
      <c r="U136" s="545"/>
      <c r="V136" s="545"/>
      <c r="W136" s="530"/>
      <c r="X136" s="530"/>
      <c r="Y136" s="530"/>
      <c r="Z136" s="539"/>
      <c r="AA136" s="545"/>
      <c r="AB136" s="457"/>
      <c r="AC136" s="459" t="str">
        <f t="shared" si="63"/>
        <v>E4-3</v>
      </c>
      <c r="AD136" s="460" t="str">
        <f t="shared" si="65"/>
        <v>4</v>
      </c>
      <c r="AE136" s="460" t="str">
        <f t="shared" si="66"/>
        <v>E</v>
      </c>
      <c r="AF136" s="461" t="str">
        <f t="shared" si="67"/>
        <v>not suitable</v>
      </c>
      <c r="AG136" s="461" t="str">
        <f t="shared" si="68"/>
        <v/>
      </c>
      <c r="AH136" s="461" t="str">
        <f t="shared" si="69"/>
        <v/>
      </c>
      <c r="AI136" s="461" t="str">
        <f t="shared" si="70"/>
        <v/>
      </c>
      <c r="AJ136" s="461">
        <f t="shared" si="71"/>
        <v>1</v>
      </c>
      <c r="AK136" s="461" t="str">
        <f t="shared" si="72"/>
        <v/>
      </c>
      <c r="AL136" s="462" t="str">
        <f t="shared" si="73"/>
        <v/>
      </c>
      <c r="AM136" s="461" t="str">
        <f t="shared" si="73"/>
        <v/>
      </c>
      <c r="AN136" s="461" t="str">
        <f t="shared" si="73"/>
        <v/>
      </c>
      <c r="AO136" s="461" t="str">
        <f t="shared" si="73"/>
        <v/>
      </c>
      <c r="AP136" s="462" t="str">
        <f t="shared" si="74"/>
        <v/>
      </c>
      <c r="AQ136" s="461" t="str">
        <f t="shared" si="75"/>
        <v/>
      </c>
      <c r="AR136" s="461" t="str">
        <f t="shared" si="76"/>
        <v/>
      </c>
      <c r="AS136" s="461" t="str">
        <f t="shared" si="77"/>
        <v/>
      </c>
      <c r="AT136" s="462">
        <f t="shared" si="78"/>
        <v>1</v>
      </c>
      <c r="AU136" s="462" t="str">
        <f t="shared" si="79"/>
        <v/>
      </c>
      <c r="AV136" s="463" t="str">
        <f t="shared" si="80"/>
        <v/>
      </c>
      <c r="AW136" s="464" t="str">
        <f t="shared" si="81"/>
        <v/>
      </c>
      <c r="AX136" s="464" t="str">
        <f t="shared" si="82"/>
        <v/>
      </c>
      <c r="AY136" s="465" t="str">
        <f t="shared" si="83"/>
        <v/>
      </c>
      <c r="AZ136" s="466"/>
    </row>
    <row r="137" spans="1:52" s="72" customFormat="1" ht="36">
      <c r="A137" s="231" t="s">
        <v>1144</v>
      </c>
      <c r="B137" s="144" t="s">
        <v>1285</v>
      </c>
      <c r="C137" s="184" t="s">
        <v>1733</v>
      </c>
      <c r="D137" s="144"/>
      <c r="E137" s="195"/>
      <c r="F137" s="197" t="s">
        <v>1197</v>
      </c>
      <c r="G137" s="169" t="s">
        <v>1366</v>
      </c>
      <c r="H137" s="474" t="s">
        <v>2862</v>
      </c>
      <c r="J137" s="5" t="s">
        <v>1917</v>
      </c>
      <c r="L137" s="144" t="s">
        <v>2422</v>
      </c>
      <c r="M137" s="144"/>
      <c r="N137" s="225"/>
      <c r="O137" s="225"/>
      <c r="P137" s="227"/>
      <c r="Q137" s="229"/>
      <c r="R137" s="170"/>
      <c r="S137" s="521" t="s">
        <v>1170</v>
      </c>
      <c r="T137" s="521" t="s">
        <v>2624</v>
      </c>
      <c r="U137" s="534" t="s">
        <v>1168</v>
      </c>
      <c r="V137" s="60" t="s">
        <v>1249</v>
      </c>
      <c r="W137" s="60" t="s">
        <v>562</v>
      </c>
      <c r="X137" s="60" t="s">
        <v>539</v>
      </c>
      <c r="Y137" s="60" t="s">
        <v>540</v>
      </c>
      <c r="Z137" s="60" t="s">
        <v>999</v>
      </c>
      <c r="AA137" s="534" t="s">
        <v>1989</v>
      </c>
      <c r="AB137" s="145"/>
      <c r="AC137" s="293" t="str">
        <f t="shared" si="63"/>
        <v>E4-3</v>
      </c>
      <c r="AD137" s="282" t="str">
        <f t="shared" si="65"/>
        <v>4</v>
      </c>
      <c r="AE137" s="282" t="str">
        <f t="shared" si="66"/>
        <v>E</v>
      </c>
      <c r="AF137" s="272" t="str">
        <f t="shared" si="67"/>
        <v>s</v>
      </c>
      <c r="AG137" s="256" t="str">
        <f t="shared" si="68"/>
        <v/>
      </c>
      <c r="AH137" s="256" t="str">
        <f t="shared" si="69"/>
        <v>rpu</v>
      </c>
      <c r="AI137" s="256" t="str">
        <f t="shared" si="70"/>
        <v/>
      </c>
      <c r="AJ137" s="256">
        <f t="shared" si="71"/>
        <v>1</v>
      </c>
      <c r="AK137" s="256" t="str">
        <f t="shared" si="72"/>
        <v/>
      </c>
      <c r="AL137" s="271" t="str">
        <f t="shared" si="73"/>
        <v/>
      </c>
      <c r="AM137" s="272">
        <f t="shared" si="73"/>
        <v>1</v>
      </c>
      <c r="AN137" s="272" t="str">
        <f t="shared" si="73"/>
        <v/>
      </c>
      <c r="AO137" s="272" t="str">
        <f t="shared" si="73"/>
        <v/>
      </c>
      <c r="AP137" s="271" t="str">
        <f t="shared" si="74"/>
        <v/>
      </c>
      <c r="AQ137" s="272" t="str">
        <f t="shared" si="75"/>
        <v/>
      </c>
      <c r="AR137" s="272" t="str">
        <f t="shared" si="76"/>
        <v/>
      </c>
      <c r="AS137" s="272" t="str">
        <f t="shared" si="77"/>
        <v/>
      </c>
      <c r="AT137" s="271" t="str">
        <f t="shared" si="78"/>
        <v/>
      </c>
      <c r="AU137" s="271" t="str">
        <f t="shared" si="79"/>
        <v/>
      </c>
      <c r="AV137" s="279" t="str">
        <f t="shared" si="80"/>
        <v/>
      </c>
      <c r="AW137" s="284" t="str">
        <f t="shared" si="81"/>
        <v/>
      </c>
      <c r="AX137" s="284" t="str">
        <f t="shared" si="82"/>
        <v/>
      </c>
      <c r="AY137" s="281" t="str">
        <f t="shared" si="83"/>
        <v/>
      </c>
      <c r="AZ137" s="425"/>
    </row>
    <row r="138" spans="1:52" ht="24">
      <c r="A138" s="231" t="s">
        <v>1366</v>
      </c>
      <c r="B138" s="144" t="s">
        <v>1285</v>
      </c>
      <c r="C138" s="184" t="s">
        <v>1733</v>
      </c>
      <c r="F138" s="197" t="s">
        <v>1750</v>
      </c>
      <c r="G138" s="169" t="s">
        <v>1054</v>
      </c>
      <c r="H138" s="474" t="s">
        <v>2862</v>
      </c>
      <c r="J138" s="5" t="s">
        <v>1840</v>
      </c>
      <c r="P138" s="227"/>
      <c r="Q138" s="229"/>
      <c r="R138" s="170"/>
      <c r="S138" s="521" t="s">
        <v>1171</v>
      </c>
      <c r="T138" s="521" t="s">
        <v>3298</v>
      </c>
      <c r="U138" s="534" t="s">
        <v>2029</v>
      </c>
      <c r="V138" s="60" t="s">
        <v>1249</v>
      </c>
      <c r="W138" s="60" t="s">
        <v>562</v>
      </c>
      <c r="X138" s="60" t="s">
        <v>539</v>
      </c>
      <c r="Y138" s="60" t="s">
        <v>540</v>
      </c>
      <c r="Z138" s="60" t="s">
        <v>999</v>
      </c>
      <c r="AA138" s="534" t="s">
        <v>1986</v>
      </c>
      <c r="AC138" s="293" t="str">
        <f t="shared" ref="AC138:AC183" si="84">IF(A138="","",A138)</f>
        <v>E4-4</v>
      </c>
      <c r="AD138" s="282" t="str">
        <f t="shared" si="65"/>
        <v>4</v>
      </c>
      <c r="AE138" s="282" t="str">
        <f t="shared" si="66"/>
        <v>E</v>
      </c>
      <c r="AF138" s="272" t="str">
        <f t="shared" si="67"/>
        <v>s</v>
      </c>
      <c r="AG138" s="256" t="str">
        <f t="shared" si="68"/>
        <v/>
      </c>
      <c r="AH138" s="256" t="str">
        <f t="shared" si="69"/>
        <v>rpu</v>
      </c>
      <c r="AI138" s="256" t="str">
        <f t="shared" si="70"/>
        <v/>
      </c>
      <c r="AJ138" s="256">
        <f t="shared" si="71"/>
        <v>1</v>
      </c>
      <c r="AK138" s="256" t="str">
        <f t="shared" si="72"/>
        <v/>
      </c>
      <c r="AL138" s="271" t="str">
        <f t="shared" si="73"/>
        <v/>
      </c>
      <c r="AM138" s="272">
        <f t="shared" si="73"/>
        <v>1</v>
      </c>
      <c r="AN138" s="272" t="str">
        <f t="shared" si="73"/>
        <v/>
      </c>
      <c r="AO138" s="272" t="str">
        <f t="shared" si="73"/>
        <v/>
      </c>
      <c r="AP138" s="271" t="str">
        <f t="shared" si="74"/>
        <v/>
      </c>
      <c r="AQ138" s="272" t="str">
        <f t="shared" si="75"/>
        <v/>
      </c>
      <c r="AR138" s="272" t="str">
        <f t="shared" si="76"/>
        <v/>
      </c>
      <c r="AS138" s="272" t="str">
        <f t="shared" si="77"/>
        <v/>
      </c>
      <c r="AT138" s="271" t="str">
        <f t="shared" si="78"/>
        <v/>
      </c>
      <c r="AU138" s="271" t="str">
        <f t="shared" si="79"/>
        <v/>
      </c>
      <c r="AV138" s="279" t="str">
        <f t="shared" si="80"/>
        <v/>
      </c>
      <c r="AW138" s="284" t="str">
        <f t="shared" si="81"/>
        <v/>
      </c>
      <c r="AX138" s="284" t="str">
        <f t="shared" si="82"/>
        <v/>
      </c>
      <c r="AY138" s="281" t="str">
        <f t="shared" si="83"/>
        <v/>
      </c>
    </row>
    <row r="139" spans="1:52" ht="24">
      <c r="A139" s="231" t="s">
        <v>1054</v>
      </c>
      <c r="B139" s="144" t="s">
        <v>1285</v>
      </c>
      <c r="C139" s="184" t="s">
        <v>1733</v>
      </c>
      <c r="D139" s="168"/>
      <c r="E139" s="197"/>
      <c r="F139" s="197" t="s">
        <v>1750</v>
      </c>
      <c r="G139" s="618" t="s">
        <v>1367</v>
      </c>
      <c r="H139" s="169" t="s">
        <v>2856</v>
      </c>
      <c r="J139" s="5" t="s">
        <v>1840</v>
      </c>
      <c r="L139" s="168"/>
      <c r="M139" s="168"/>
      <c r="N139" s="224"/>
      <c r="O139" s="224"/>
      <c r="P139" s="227"/>
      <c r="Q139" s="229"/>
      <c r="S139" s="521" t="s">
        <v>1171</v>
      </c>
      <c r="T139" s="521" t="s">
        <v>3298</v>
      </c>
      <c r="U139" s="5" t="s">
        <v>2030</v>
      </c>
      <c r="V139" s="60" t="s">
        <v>1249</v>
      </c>
      <c r="W139" s="60" t="s">
        <v>562</v>
      </c>
      <c r="X139" s="60" t="s">
        <v>539</v>
      </c>
      <c r="Y139" s="60" t="s">
        <v>540</v>
      </c>
      <c r="Z139" s="60" t="s">
        <v>999</v>
      </c>
      <c r="AA139" s="534" t="s">
        <v>1986</v>
      </c>
      <c r="AC139" s="293" t="str">
        <f t="shared" si="84"/>
        <v>E4-5</v>
      </c>
      <c r="AD139" s="282" t="str">
        <f t="shared" si="65"/>
        <v>4</v>
      </c>
      <c r="AE139" s="282" t="str">
        <f t="shared" si="66"/>
        <v>E</v>
      </c>
      <c r="AF139" s="272" t="str">
        <f t="shared" si="67"/>
        <v>s</v>
      </c>
      <c r="AG139" s="256" t="str">
        <f t="shared" si="68"/>
        <v/>
      </c>
      <c r="AH139" s="256" t="str">
        <f t="shared" si="69"/>
        <v>rpu</v>
      </c>
      <c r="AI139" s="256" t="str">
        <f t="shared" si="70"/>
        <v/>
      </c>
      <c r="AJ139" s="256">
        <f t="shared" si="71"/>
        <v>1</v>
      </c>
      <c r="AK139" s="256" t="str">
        <f t="shared" si="72"/>
        <v/>
      </c>
      <c r="AL139" s="271" t="str">
        <f t="shared" si="73"/>
        <v/>
      </c>
      <c r="AM139" s="272">
        <f t="shared" si="73"/>
        <v>1</v>
      </c>
      <c r="AN139" s="272" t="str">
        <f t="shared" si="73"/>
        <v/>
      </c>
      <c r="AO139" s="272" t="str">
        <f t="shared" si="73"/>
        <v/>
      </c>
      <c r="AP139" s="271" t="str">
        <f t="shared" si="74"/>
        <v/>
      </c>
      <c r="AQ139" s="272" t="str">
        <f t="shared" si="75"/>
        <v/>
      </c>
      <c r="AR139" s="272" t="str">
        <f t="shared" si="76"/>
        <v/>
      </c>
      <c r="AS139" s="272" t="str">
        <f t="shared" si="77"/>
        <v/>
      </c>
      <c r="AT139" s="271" t="str">
        <f t="shared" si="78"/>
        <v/>
      </c>
      <c r="AU139" s="271" t="str">
        <f t="shared" si="79"/>
        <v/>
      </c>
      <c r="AV139" s="279" t="str">
        <f t="shared" si="80"/>
        <v/>
      </c>
      <c r="AW139" s="284" t="str">
        <f t="shared" si="81"/>
        <v/>
      </c>
      <c r="AX139" s="284" t="str">
        <f t="shared" si="82"/>
        <v/>
      </c>
      <c r="AY139" s="281" t="str">
        <f t="shared" si="83"/>
        <v/>
      </c>
    </row>
    <row r="140" spans="1:52" ht="72">
      <c r="A140" s="231" t="s">
        <v>1367</v>
      </c>
      <c r="B140" s="144" t="s">
        <v>1285</v>
      </c>
      <c r="C140" s="184" t="s">
        <v>1733</v>
      </c>
      <c r="F140" s="197" t="s">
        <v>1750</v>
      </c>
      <c r="G140" s="169" t="s">
        <v>1368</v>
      </c>
      <c r="H140" s="169" t="s">
        <v>2856</v>
      </c>
      <c r="J140" s="5" t="s">
        <v>1930</v>
      </c>
      <c r="L140" s="144" t="s">
        <v>2422</v>
      </c>
      <c r="P140" s="227"/>
      <c r="Q140" s="229"/>
      <c r="S140" s="521" t="s">
        <v>1171</v>
      </c>
      <c r="T140" s="521" t="s">
        <v>3298</v>
      </c>
      <c r="U140" s="534" t="s">
        <v>2031</v>
      </c>
      <c r="V140" s="60" t="s">
        <v>1249</v>
      </c>
      <c r="W140" s="60" t="s">
        <v>562</v>
      </c>
      <c r="X140" s="60" t="s">
        <v>539</v>
      </c>
      <c r="Y140" s="60" t="s">
        <v>540</v>
      </c>
      <c r="Z140" s="60" t="s">
        <v>999</v>
      </c>
      <c r="AA140" s="534" t="s">
        <v>1986</v>
      </c>
      <c r="AC140" s="293" t="str">
        <f t="shared" si="84"/>
        <v>E4-6</v>
      </c>
      <c r="AD140" s="282" t="str">
        <f t="shared" si="65"/>
        <v>4</v>
      </c>
      <c r="AE140" s="282" t="str">
        <f t="shared" si="66"/>
        <v>E</v>
      </c>
      <c r="AF140" s="272" t="str">
        <f t="shared" si="67"/>
        <v>s</v>
      </c>
      <c r="AG140" s="256" t="str">
        <f t="shared" si="68"/>
        <v/>
      </c>
      <c r="AH140" s="256" t="str">
        <f t="shared" si="69"/>
        <v>rpu</v>
      </c>
      <c r="AI140" s="256" t="str">
        <f t="shared" si="70"/>
        <v/>
      </c>
      <c r="AJ140" s="256">
        <f t="shared" si="71"/>
        <v>1</v>
      </c>
      <c r="AK140" s="256" t="str">
        <f t="shared" si="72"/>
        <v/>
      </c>
      <c r="AL140" s="271" t="str">
        <f t="shared" si="73"/>
        <v/>
      </c>
      <c r="AM140" s="272">
        <f t="shared" si="73"/>
        <v>1</v>
      </c>
      <c r="AN140" s="272" t="str">
        <f t="shared" si="73"/>
        <v/>
      </c>
      <c r="AO140" s="272" t="str">
        <f t="shared" si="73"/>
        <v/>
      </c>
      <c r="AP140" s="271" t="str">
        <f t="shared" si="74"/>
        <v/>
      </c>
      <c r="AQ140" s="272" t="str">
        <f t="shared" si="75"/>
        <v/>
      </c>
      <c r="AR140" s="272" t="str">
        <f t="shared" si="76"/>
        <v/>
      </c>
      <c r="AS140" s="272" t="str">
        <f t="shared" si="77"/>
        <v/>
      </c>
      <c r="AT140" s="271" t="str">
        <f t="shared" si="78"/>
        <v/>
      </c>
      <c r="AU140" s="271" t="str">
        <f t="shared" si="79"/>
        <v/>
      </c>
      <c r="AV140" s="279" t="str">
        <f t="shared" si="80"/>
        <v/>
      </c>
      <c r="AW140" s="284" t="str">
        <f t="shared" si="81"/>
        <v/>
      </c>
      <c r="AX140" s="284" t="str">
        <f t="shared" si="82"/>
        <v/>
      </c>
      <c r="AY140" s="281" t="str">
        <f t="shared" si="83"/>
        <v/>
      </c>
    </row>
    <row r="141" spans="1:52" ht="72">
      <c r="A141" s="231" t="s">
        <v>1368</v>
      </c>
      <c r="B141" s="144" t="s">
        <v>1285</v>
      </c>
      <c r="C141" s="184" t="s">
        <v>1733</v>
      </c>
      <c r="F141" s="197" t="s">
        <v>1750</v>
      </c>
      <c r="G141" s="169" t="s">
        <v>1369</v>
      </c>
      <c r="H141" s="474" t="s">
        <v>2862</v>
      </c>
      <c r="J141" s="5" t="s">
        <v>2019</v>
      </c>
      <c r="L141" s="144" t="s">
        <v>2422</v>
      </c>
      <c r="P141" s="227"/>
      <c r="Q141" s="229"/>
      <c r="R141" s="170"/>
      <c r="S141" s="521" t="s">
        <v>1171</v>
      </c>
      <c r="T141" s="521" t="s">
        <v>3298</v>
      </c>
      <c r="U141" s="534" t="s">
        <v>2032</v>
      </c>
      <c r="V141" s="60" t="s">
        <v>1249</v>
      </c>
      <c r="W141" s="60" t="s">
        <v>562</v>
      </c>
      <c r="X141" s="60" t="s">
        <v>539</v>
      </c>
      <c r="Y141" s="60" t="s">
        <v>540</v>
      </c>
      <c r="Z141" s="60" t="s">
        <v>999</v>
      </c>
      <c r="AA141" s="534" t="s">
        <v>1986</v>
      </c>
      <c r="AC141" s="293" t="str">
        <f t="shared" si="84"/>
        <v>E4-7</v>
      </c>
      <c r="AD141" s="282" t="str">
        <f t="shared" si="65"/>
        <v>4</v>
      </c>
      <c r="AE141" s="282" t="str">
        <f t="shared" si="66"/>
        <v>E</v>
      </c>
      <c r="AF141" s="272" t="str">
        <f t="shared" si="67"/>
        <v>s</v>
      </c>
      <c r="AG141" s="256" t="str">
        <f t="shared" si="68"/>
        <v/>
      </c>
      <c r="AH141" s="256" t="str">
        <f t="shared" si="69"/>
        <v>rpu</v>
      </c>
      <c r="AI141" s="256" t="str">
        <f t="shared" si="70"/>
        <v/>
      </c>
      <c r="AJ141" s="256">
        <f t="shared" si="71"/>
        <v>1</v>
      </c>
      <c r="AK141" s="256" t="str">
        <f t="shared" si="72"/>
        <v/>
      </c>
      <c r="AL141" s="271" t="str">
        <f t="shared" si="73"/>
        <v/>
      </c>
      <c r="AM141" s="272">
        <f t="shared" si="73"/>
        <v>1</v>
      </c>
      <c r="AN141" s="272" t="str">
        <f t="shared" si="73"/>
        <v/>
      </c>
      <c r="AO141" s="272" t="str">
        <f t="shared" si="73"/>
        <v/>
      </c>
      <c r="AP141" s="271" t="str">
        <f t="shared" si="74"/>
        <v/>
      </c>
      <c r="AQ141" s="272" t="str">
        <f t="shared" si="75"/>
        <v/>
      </c>
      <c r="AR141" s="272" t="str">
        <f t="shared" si="76"/>
        <v/>
      </c>
      <c r="AS141" s="272" t="str">
        <f t="shared" si="77"/>
        <v/>
      </c>
      <c r="AT141" s="271" t="str">
        <f t="shared" si="78"/>
        <v/>
      </c>
      <c r="AU141" s="271" t="str">
        <f t="shared" si="79"/>
        <v/>
      </c>
      <c r="AV141" s="279" t="str">
        <f t="shared" si="80"/>
        <v/>
      </c>
      <c r="AW141" s="284" t="str">
        <f t="shared" si="81"/>
        <v/>
      </c>
      <c r="AX141" s="284" t="str">
        <f t="shared" si="82"/>
        <v/>
      </c>
      <c r="AY141" s="281" t="str">
        <f t="shared" si="83"/>
        <v/>
      </c>
    </row>
    <row r="142" spans="1:52" ht="24">
      <c r="A142" s="231" t="s">
        <v>1369</v>
      </c>
      <c r="B142" s="144" t="s">
        <v>1285</v>
      </c>
      <c r="C142" s="184" t="s">
        <v>1733</v>
      </c>
      <c r="F142" s="197" t="s">
        <v>1750</v>
      </c>
      <c r="G142" s="169" t="s">
        <v>1370</v>
      </c>
      <c r="H142" s="169" t="s">
        <v>2856</v>
      </c>
      <c r="J142" s="5" t="s">
        <v>1840</v>
      </c>
      <c r="P142" s="227"/>
      <c r="Q142" s="229"/>
      <c r="R142" s="170"/>
      <c r="S142" s="521" t="s">
        <v>1171</v>
      </c>
      <c r="T142" s="521" t="s">
        <v>3298</v>
      </c>
      <c r="U142" s="534" t="s">
        <v>2039</v>
      </c>
      <c r="V142" s="60" t="s">
        <v>1249</v>
      </c>
      <c r="W142" s="60" t="s">
        <v>562</v>
      </c>
      <c r="X142" s="60" t="s">
        <v>539</v>
      </c>
      <c r="Y142" s="60" t="s">
        <v>540</v>
      </c>
      <c r="Z142" s="60" t="s">
        <v>999</v>
      </c>
      <c r="AA142" s="534" t="s">
        <v>1986</v>
      </c>
      <c r="AC142" s="293" t="str">
        <f t="shared" si="84"/>
        <v>E4-8</v>
      </c>
      <c r="AD142" s="282" t="str">
        <f t="shared" si="65"/>
        <v>4</v>
      </c>
      <c r="AE142" s="282" t="str">
        <f t="shared" si="66"/>
        <v>E</v>
      </c>
      <c r="AF142" s="272" t="str">
        <f t="shared" si="67"/>
        <v>s</v>
      </c>
      <c r="AG142" s="256" t="str">
        <f t="shared" si="68"/>
        <v/>
      </c>
      <c r="AH142" s="256" t="str">
        <f t="shared" si="69"/>
        <v>rpu</v>
      </c>
      <c r="AI142" s="256" t="str">
        <f t="shared" si="70"/>
        <v/>
      </c>
      <c r="AJ142" s="256">
        <f t="shared" si="71"/>
        <v>1</v>
      </c>
      <c r="AK142" s="256" t="str">
        <f t="shared" si="72"/>
        <v/>
      </c>
      <c r="AL142" s="271" t="str">
        <f t="shared" si="73"/>
        <v/>
      </c>
      <c r="AM142" s="272">
        <f t="shared" si="73"/>
        <v>1</v>
      </c>
      <c r="AN142" s="272" t="str">
        <f t="shared" si="73"/>
        <v/>
      </c>
      <c r="AO142" s="272" t="str">
        <f t="shared" si="73"/>
        <v/>
      </c>
      <c r="AP142" s="271" t="str">
        <f t="shared" si="74"/>
        <v/>
      </c>
      <c r="AQ142" s="272" t="str">
        <f t="shared" si="75"/>
        <v/>
      </c>
      <c r="AR142" s="272" t="str">
        <f t="shared" si="76"/>
        <v/>
      </c>
      <c r="AS142" s="272" t="str">
        <f t="shared" si="77"/>
        <v/>
      </c>
      <c r="AT142" s="271" t="str">
        <f t="shared" si="78"/>
        <v/>
      </c>
      <c r="AU142" s="271" t="str">
        <f t="shared" si="79"/>
        <v/>
      </c>
      <c r="AV142" s="279" t="str">
        <f t="shared" si="80"/>
        <v/>
      </c>
      <c r="AW142" s="284" t="str">
        <f t="shared" si="81"/>
        <v/>
      </c>
      <c r="AX142" s="284" t="str">
        <f t="shared" si="82"/>
        <v/>
      </c>
      <c r="AY142" s="281" t="str">
        <f t="shared" si="83"/>
        <v/>
      </c>
    </row>
    <row r="143" spans="1:52" ht="36">
      <c r="A143" s="231" t="s">
        <v>1370</v>
      </c>
      <c r="B143" s="144" t="s">
        <v>1285</v>
      </c>
      <c r="C143" s="184" t="s">
        <v>1733</v>
      </c>
      <c r="F143" s="197" t="s">
        <v>1750</v>
      </c>
      <c r="G143" s="169" t="s">
        <v>1371</v>
      </c>
      <c r="H143" s="169" t="s">
        <v>2856</v>
      </c>
      <c r="J143" s="5" t="s">
        <v>1931</v>
      </c>
      <c r="L143" s="144" t="s">
        <v>2422</v>
      </c>
      <c r="P143" s="227"/>
      <c r="Q143" s="229"/>
      <c r="R143" s="170"/>
      <c r="S143" s="521" t="s">
        <v>1372</v>
      </c>
      <c r="T143" s="521" t="s">
        <v>3299</v>
      </c>
      <c r="U143" s="534" t="s">
        <v>2033</v>
      </c>
      <c r="V143" s="60" t="s">
        <v>2040</v>
      </c>
      <c r="W143" s="60" t="s">
        <v>562</v>
      </c>
      <c r="X143" s="60" t="s">
        <v>539</v>
      </c>
      <c r="Y143" s="60" t="s">
        <v>1987</v>
      </c>
      <c r="Z143" s="60" t="s">
        <v>999</v>
      </c>
      <c r="AA143" s="534" t="s">
        <v>1989</v>
      </c>
      <c r="AC143" s="293" t="str">
        <f t="shared" si="84"/>
        <v>E4-9</v>
      </c>
      <c r="AD143" s="282" t="str">
        <f t="shared" si="65"/>
        <v>4</v>
      </c>
      <c r="AE143" s="282" t="str">
        <f t="shared" si="66"/>
        <v>E</v>
      </c>
      <c r="AF143" s="272" t="str">
        <f t="shared" si="67"/>
        <v>s</v>
      </c>
      <c r="AG143" s="256" t="str">
        <f t="shared" si="68"/>
        <v/>
      </c>
      <c r="AH143" s="256" t="str">
        <f t="shared" si="69"/>
        <v>rpu</v>
      </c>
      <c r="AI143" s="256" t="str">
        <f t="shared" si="70"/>
        <v/>
      </c>
      <c r="AJ143" s="256">
        <f t="shared" si="71"/>
        <v>1</v>
      </c>
      <c r="AK143" s="256" t="str">
        <f t="shared" si="72"/>
        <v/>
      </c>
      <c r="AL143" s="271" t="str">
        <f t="shared" si="73"/>
        <v/>
      </c>
      <c r="AM143" s="272">
        <f t="shared" si="73"/>
        <v>1</v>
      </c>
      <c r="AN143" s="272" t="str">
        <f t="shared" si="73"/>
        <v/>
      </c>
      <c r="AO143" s="272" t="str">
        <f t="shared" si="73"/>
        <v/>
      </c>
      <c r="AP143" s="271" t="str">
        <f t="shared" si="74"/>
        <v/>
      </c>
      <c r="AQ143" s="272" t="str">
        <f t="shared" si="75"/>
        <v/>
      </c>
      <c r="AR143" s="272" t="str">
        <f t="shared" si="76"/>
        <v/>
      </c>
      <c r="AS143" s="272" t="str">
        <f t="shared" si="77"/>
        <v/>
      </c>
      <c r="AT143" s="271" t="str">
        <f t="shared" si="78"/>
        <v/>
      </c>
      <c r="AU143" s="271" t="str">
        <f t="shared" si="79"/>
        <v/>
      </c>
      <c r="AV143" s="279" t="str">
        <f t="shared" si="80"/>
        <v/>
      </c>
      <c r="AW143" s="284" t="str">
        <f t="shared" si="81"/>
        <v/>
      </c>
      <c r="AX143" s="284" t="str">
        <f t="shared" si="82"/>
        <v/>
      </c>
      <c r="AY143" s="281" t="str">
        <f t="shared" si="83"/>
        <v/>
      </c>
    </row>
    <row r="144" spans="1:52" ht="36">
      <c r="A144" s="231" t="s">
        <v>1371</v>
      </c>
      <c r="B144" s="144" t="s">
        <v>1285</v>
      </c>
      <c r="C144" s="184" t="s">
        <v>1733</v>
      </c>
      <c r="F144" s="197" t="s">
        <v>1750</v>
      </c>
      <c r="G144" s="169" t="s">
        <v>1373</v>
      </c>
      <c r="H144" s="169" t="s">
        <v>2856</v>
      </c>
      <c r="J144" s="5" t="s">
        <v>1931</v>
      </c>
      <c r="L144" s="144" t="s">
        <v>2422</v>
      </c>
      <c r="P144" s="227"/>
      <c r="Q144" s="229"/>
      <c r="R144" s="170"/>
      <c r="S144" s="521" t="s">
        <v>1374</v>
      </c>
      <c r="T144" s="521" t="s">
        <v>3300</v>
      </c>
      <c r="U144" s="534" t="s">
        <v>2033</v>
      </c>
      <c r="V144" s="60" t="s">
        <v>2040</v>
      </c>
      <c r="W144" s="60" t="s">
        <v>562</v>
      </c>
      <c r="X144" s="60" t="s">
        <v>539</v>
      </c>
      <c r="Y144" s="60" t="s">
        <v>1987</v>
      </c>
      <c r="Z144" s="60" t="s">
        <v>999</v>
      </c>
      <c r="AA144" s="534" t="s">
        <v>1989</v>
      </c>
      <c r="AC144" s="293" t="str">
        <f t="shared" si="84"/>
        <v>E4-10</v>
      </c>
      <c r="AD144" s="282" t="str">
        <f t="shared" si="65"/>
        <v>4</v>
      </c>
      <c r="AE144" s="282" t="str">
        <f t="shared" si="66"/>
        <v>E</v>
      </c>
      <c r="AF144" s="272" t="str">
        <f t="shared" si="67"/>
        <v>s</v>
      </c>
      <c r="AG144" s="256" t="str">
        <f t="shared" si="68"/>
        <v/>
      </c>
      <c r="AH144" s="256" t="str">
        <f t="shared" si="69"/>
        <v>rpu</v>
      </c>
      <c r="AI144" s="256" t="str">
        <f t="shared" si="70"/>
        <v/>
      </c>
      <c r="AJ144" s="256">
        <f t="shared" si="71"/>
        <v>1</v>
      </c>
      <c r="AK144" s="256" t="str">
        <f t="shared" si="72"/>
        <v/>
      </c>
      <c r="AL144" s="271" t="str">
        <f t="shared" si="73"/>
        <v/>
      </c>
      <c r="AM144" s="272">
        <f t="shared" si="73"/>
        <v>1</v>
      </c>
      <c r="AN144" s="272" t="str">
        <f t="shared" si="73"/>
        <v/>
      </c>
      <c r="AO144" s="272" t="str">
        <f t="shared" si="73"/>
        <v/>
      </c>
      <c r="AP144" s="271" t="str">
        <f t="shared" si="74"/>
        <v/>
      </c>
      <c r="AQ144" s="272" t="str">
        <f t="shared" si="75"/>
        <v/>
      </c>
      <c r="AR144" s="272" t="str">
        <f t="shared" si="76"/>
        <v/>
      </c>
      <c r="AS144" s="272" t="str">
        <f t="shared" si="77"/>
        <v/>
      </c>
      <c r="AT144" s="271" t="str">
        <f t="shared" si="78"/>
        <v/>
      </c>
      <c r="AU144" s="271" t="str">
        <f t="shared" si="79"/>
        <v/>
      </c>
      <c r="AV144" s="279" t="str">
        <f t="shared" si="80"/>
        <v/>
      </c>
      <c r="AW144" s="284" t="str">
        <f t="shared" si="81"/>
        <v/>
      </c>
      <c r="AX144" s="284" t="str">
        <f t="shared" si="82"/>
        <v/>
      </c>
      <c r="AY144" s="281" t="str">
        <f t="shared" si="83"/>
        <v/>
      </c>
    </row>
    <row r="145" spans="1:52" ht="48">
      <c r="A145" s="231" t="s">
        <v>1373</v>
      </c>
      <c r="B145" s="144" t="s">
        <v>1285</v>
      </c>
      <c r="C145" s="184" t="s">
        <v>1733</v>
      </c>
      <c r="F145" s="197" t="s">
        <v>1197</v>
      </c>
      <c r="G145" s="169" t="s">
        <v>1056</v>
      </c>
      <c r="H145" s="169" t="s">
        <v>2890</v>
      </c>
      <c r="J145" s="5" t="s">
        <v>1932</v>
      </c>
      <c r="P145" s="227"/>
      <c r="Q145" s="229"/>
      <c r="R145" s="170"/>
      <c r="S145" s="521" t="s">
        <v>1171</v>
      </c>
      <c r="T145" s="521" t="s">
        <v>3298</v>
      </c>
      <c r="U145" s="534" t="s">
        <v>2034</v>
      </c>
      <c r="V145" s="60" t="s">
        <v>1249</v>
      </c>
      <c r="W145" s="60" t="s">
        <v>562</v>
      </c>
      <c r="X145" s="60" t="s">
        <v>539</v>
      </c>
      <c r="Y145" s="60" t="s">
        <v>540</v>
      </c>
      <c r="Z145" s="60" t="s">
        <v>999</v>
      </c>
      <c r="AA145" s="534" t="s">
        <v>1994</v>
      </c>
      <c r="AC145" s="293" t="str">
        <f t="shared" si="84"/>
        <v>E4-11</v>
      </c>
      <c r="AD145" s="282" t="str">
        <f t="shared" si="65"/>
        <v>4</v>
      </c>
      <c r="AE145" s="282" t="str">
        <f t="shared" si="66"/>
        <v>E</v>
      </c>
      <c r="AF145" s="272" t="str">
        <f t="shared" si="67"/>
        <v>s</v>
      </c>
      <c r="AG145" s="256" t="str">
        <f t="shared" si="68"/>
        <v/>
      </c>
      <c r="AH145" s="256" t="str">
        <f t="shared" si="69"/>
        <v>rpu</v>
      </c>
      <c r="AI145" s="256" t="str">
        <f t="shared" si="70"/>
        <v/>
      </c>
      <c r="AJ145" s="256">
        <f t="shared" si="71"/>
        <v>1</v>
      </c>
      <c r="AK145" s="256" t="str">
        <f t="shared" si="72"/>
        <v/>
      </c>
      <c r="AL145" s="271" t="str">
        <f t="shared" si="73"/>
        <v/>
      </c>
      <c r="AM145" s="272">
        <f t="shared" si="73"/>
        <v>1</v>
      </c>
      <c r="AN145" s="272" t="str">
        <f t="shared" si="73"/>
        <v/>
      </c>
      <c r="AO145" s="272" t="str">
        <f t="shared" si="73"/>
        <v/>
      </c>
      <c r="AP145" s="271" t="str">
        <f t="shared" si="74"/>
        <v/>
      </c>
      <c r="AQ145" s="272" t="str">
        <f t="shared" si="75"/>
        <v/>
      </c>
      <c r="AR145" s="272" t="str">
        <f t="shared" si="76"/>
        <v/>
      </c>
      <c r="AS145" s="272" t="str">
        <f t="shared" si="77"/>
        <v/>
      </c>
      <c r="AT145" s="271" t="str">
        <f t="shared" si="78"/>
        <v/>
      </c>
      <c r="AU145" s="271" t="str">
        <f t="shared" si="79"/>
        <v/>
      </c>
      <c r="AV145" s="279" t="str">
        <f t="shared" si="80"/>
        <v/>
      </c>
      <c r="AW145" s="284" t="str">
        <f t="shared" si="81"/>
        <v/>
      </c>
      <c r="AX145" s="284" t="str">
        <f t="shared" si="82"/>
        <v/>
      </c>
      <c r="AY145" s="281" t="str">
        <f t="shared" si="83"/>
        <v/>
      </c>
    </row>
    <row r="146" spans="1:52" s="72" customFormat="1" ht="96">
      <c r="A146" s="506" t="s">
        <v>1056</v>
      </c>
      <c r="B146" s="144" t="s">
        <v>1285</v>
      </c>
      <c r="C146" s="184" t="s">
        <v>1734</v>
      </c>
      <c r="D146" s="144"/>
      <c r="E146" s="195"/>
      <c r="F146" s="197" t="s">
        <v>1197</v>
      </c>
      <c r="G146" s="169" t="s">
        <v>1055</v>
      </c>
      <c r="H146" s="474" t="s">
        <v>2888</v>
      </c>
      <c r="J146" s="5" t="s">
        <v>1933</v>
      </c>
      <c r="L146" s="144" t="s">
        <v>2422</v>
      </c>
      <c r="M146" s="144"/>
      <c r="N146" s="225"/>
      <c r="O146" s="225"/>
      <c r="P146" s="227"/>
      <c r="Q146" s="229"/>
      <c r="R146" s="170"/>
      <c r="S146" s="521" t="s">
        <v>1171</v>
      </c>
      <c r="T146" s="521" t="s">
        <v>3298</v>
      </c>
      <c r="U146" s="534" t="s">
        <v>2035</v>
      </c>
      <c r="V146" s="60" t="s">
        <v>1249</v>
      </c>
      <c r="W146" s="60" t="s">
        <v>562</v>
      </c>
      <c r="X146" s="60" t="s">
        <v>539</v>
      </c>
      <c r="Y146" s="60" t="s">
        <v>540</v>
      </c>
      <c r="Z146" s="60" t="s">
        <v>999</v>
      </c>
      <c r="AA146" s="534" t="s">
        <v>1994</v>
      </c>
      <c r="AB146" s="145"/>
      <c r="AC146" s="507" t="str">
        <f t="shared" si="84"/>
        <v>E4-12</v>
      </c>
      <c r="AD146" s="282" t="str">
        <f t="shared" si="65"/>
        <v>4</v>
      </c>
      <c r="AE146" s="282" t="str">
        <f t="shared" si="66"/>
        <v>E</v>
      </c>
      <c r="AF146" s="272" t="str">
        <f t="shared" si="67"/>
        <v>s</v>
      </c>
      <c r="AG146" s="272" t="str">
        <f t="shared" si="68"/>
        <v/>
      </c>
      <c r="AH146" s="272" t="str">
        <f t="shared" si="69"/>
        <v>r</v>
      </c>
      <c r="AI146" s="272" t="str">
        <f t="shared" si="70"/>
        <v/>
      </c>
      <c r="AJ146" s="272">
        <f t="shared" si="71"/>
        <v>1</v>
      </c>
      <c r="AK146" s="272" t="str">
        <f t="shared" si="72"/>
        <v/>
      </c>
      <c r="AL146" s="271" t="str">
        <f t="shared" si="73"/>
        <v/>
      </c>
      <c r="AM146" s="272" t="str">
        <f t="shared" si="73"/>
        <v/>
      </c>
      <c r="AN146" s="272">
        <f t="shared" si="73"/>
        <v>1</v>
      </c>
      <c r="AO146" s="272" t="str">
        <f t="shared" si="73"/>
        <v/>
      </c>
      <c r="AP146" s="271" t="str">
        <f t="shared" si="74"/>
        <v/>
      </c>
      <c r="AQ146" s="272" t="str">
        <f t="shared" si="75"/>
        <v/>
      </c>
      <c r="AR146" s="272" t="str">
        <f t="shared" si="76"/>
        <v/>
      </c>
      <c r="AS146" s="272" t="str">
        <f t="shared" si="77"/>
        <v/>
      </c>
      <c r="AT146" s="271" t="str">
        <f t="shared" si="78"/>
        <v/>
      </c>
      <c r="AU146" s="271" t="str">
        <f t="shared" si="79"/>
        <v/>
      </c>
      <c r="AV146" s="279" t="str">
        <f t="shared" si="80"/>
        <v/>
      </c>
      <c r="AW146" s="284" t="str">
        <f t="shared" si="81"/>
        <v/>
      </c>
      <c r="AX146" s="284" t="str">
        <f t="shared" si="82"/>
        <v/>
      </c>
      <c r="AY146" s="281" t="str">
        <f t="shared" si="83"/>
        <v/>
      </c>
      <c r="AZ146" s="425"/>
    </row>
    <row r="147" spans="1:52" s="169" customFormat="1" ht="24">
      <c r="A147" s="628" t="s">
        <v>1055</v>
      </c>
      <c r="B147" s="184" t="s">
        <v>1285</v>
      </c>
      <c r="C147" s="184" t="s">
        <v>1286</v>
      </c>
      <c r="D147" s="184"/>
      <c r="E147" s="7"/>
      <c r="F147" s="629"/>
      <c r="H147" s="474"/>
      <c r="J147" s="474"/>
      <c r="L147" s="184"/>
      <c r="M147" s="184"/>
      <c r="N147" s="184"/>
      <c r="O147" s="184"/>
      <c r="P147" s="630"/>
      <c r="Q147" s="631"/>
      <c r="R147" s="632"/>
      <c r="S147" s="607" t="s">
        <v>1172</v>
      </c>
      <c r="T147" s="607" t="s">
        <v>2987</v>
      </c>
      <c r="U147" s="617" t="s">
        <v>2988</v>
      </c>
      <c r="V147" s="617" t="s">
        <v>1249</v>
      </c>
      <c r="W147" s="617" t="s">
        <v>562</v>
      </c>
      <c r="X147" s="617" t="s">
        <v>539</v>
      </c>
      <c r="Y147" s="617" t="s">
        <v>540</v>
      </c>
      <c r="Z147" s="617" t="s">
        <v>999</v>
      </c>
      <c r="AA147" s="617" t="s">
        <v>1986</v>
      </c>
      <c r="AB147" s="633"/>
      <c r="AC147" s="634" t="str">
        <f t="shared" si="84"/>
        <v>E4-13</v>
      </c>
      <c r="AD147" s="635" t="str">
        <f t="shared" si="65"/>
        <v>4</v>
      </c>
      <c r="AE147" s="635" t="str">
        <f t="shared" si="66"/>
        <v>E</v>
      </c>
      <c r="AF147" s="636" t="str">
        <f t="shared" si="67"/>
        <v>s</v>
      </c>
      <c r="AG147" s="636"/>
      <c r="AH147" s="636" t="str">
        <f t="shared" si="69"/>
        <v>n</v>
      </c>
      <c r="AI147" s="636"/>
      <c r="AJ147" s="636"/>
      <c r="AK147" s="636"/>
      <c r="AL147" s="637" t="str">
        <f t="shared" si="73"/>
        <v/>
      </c>
      <c r="AM147" s="636" t="str">
        <f t="shared" si="73"/>
        <v/>
      </c>
      <c r="AN147" s="636" t="str">
        <f t="shared" si="73"/>
        <v/>
      </c>
      <c r="AO147" s="636">
        <f t="shared" si="73"/>
        <v>1</v>
      </c>
      <c r="AP147" s="637"/>
      <c r="AQ147" s="636"/>
      <c r="AR147" s="636"/>
      <c r="AS147" s="636"/>
      <c r="AT147" s="637" t="str">
        <f t="shared" si="78"/>
        <v/>
      </c>
      <c r="AU147" s="637"/>
      <c r="AV147" s="638"/>
      <c r="AW147" s="639" t="str">
        <f t="shared" si="81"/>
        <v/>
      </c>
      <c r="AX147" s="639"/>
      <c r="AY147" s="640" t="str">
        <f t="shared" si="83"/>
        <v/>
      </c>
      <c r="AZ147" s="641"/>
    </row>
    <row r="148" spans="1:52">
      <c r="A148" s="230" t="s">
        <v>1269</v>
      </c>
      <c r="F148" s="197"/>
      <c r="P148" s="227"/>
      <c r="Q148" s="229"/>
      <c r="R148" s="170"/>
      <c r="S148" s="521"/>
      <c r="T148" s="521"/>
      <c r="U148" s="534"/>
      <c r="V148" s="60"/>
      <c r="W148" s="60"/>
      <c r="X148" s="60"/>
      <c r="Y148" s="60"/>
      <c r="Z148" s="60"/>
      <c r="AA148" s="534"/>
      <c r="AC148" s="293" t="str">
        <f t="shared" si="84"/>
        <v>PROBLEMS/DISCUSSION QUESTIONS</v>
      </c>
      <c r="AD148" s="282"/>
      <c r="AE148" s="282"/>
      <c r="AF148" s="272"/>
      <c r="AK148" s="256"/>
      <c r="AL148" s="271"/>
      <c r="AM148" s="272"/>
      <c r="AN148" s="272"/>
      <c r="AO148" s="272"/>
      <c r="AP148" s="271"/>
      <c r="AQ148" s="272"/>
      <c r="AR148" s="272"/>
      <c r="AS148" s="272"/>
      <c r="AT148" s="271"/>
      <c r="AU148" s="271"/>
      <c r="AV148" s="279"/>
      <c r="AW148" s="284"/>
      <c r="AX148" s="284"/>
      <c r="AY148" s="281"/>
    </row>
    <row r="149" spans="1:52" ht="36">
      <c r="A149" s="231" t="s">
        <v>1375</v>
      </c>
      <c r="B149" s="144" t="s">
        <v>1285</v>
      </c>
      <c r="C149" s="184" t="s">
        <v>1734</v>
      </c>
      <c r="F149" s="197" t="s">
        <v>1197</v>
      </c>
      <c r="H149" s="474" t="s">
        <v>2888</v>
      </c>
      <c r="I149" s="169"/>
      <c r="J149" s="5" t="s">
        <v>1915</v>
      </c>
      <c r="K149" s="169"/>
      <c r="P149" s="227"/>
      <c r="Q149" s="229"/>
      <c r="R149" s="170"/>
      <c r="S149" s="521" t="s">
        <v>1170</v>
      </c>
      <c r="T149" s="521" t="s">
        <v>2624</v>
      </c>
      <c r="U149" s="534" t="s">
        <v>2028</v>
      </c>
      <c r="V149" s="60" t="s">
        <v>1249</v>
      </c>
      <c r="W149" s="60" t="s">
        <v>562</v>
      </c>
      <c r="X149" s="60" t="s">
        <v>539</v>
      </c>
      <c r="Y149" s="60" t="s">
        <v>540</v>
      </c>
      <c r="Z149" s="60" t="s">
        <v>1000</v>
      </c>
      <c r="AA149" s="534" t="s">
        <v>1994</v>
      </c>
      <c r="AC149" s="293" t="str">
        <f t="shared" si="84"/>
        <v>P4-1</v>
      </c>
      <c r="AD149" s="282" t="str">
        <f t="shared" si="65"/>
        <v>4</v>
      </c>
      <c r="AE149" s="282" t="str">
        <f t="shared" si="66"/>
        <v>P</v>
      </c>
      <c r="AF149" s="272" t="str">
        <f t="shared" ref="AF149:AF159" si="85">IF(OR(AE149="",B149=""),"",IF(OR(B149="a",B149="b",B149="s",B149="not suitable"),B149,""))</f>
        <v>s</v>
      </c>
      <c r="AG149" s="256" t="str">
        <f t="shared" ref="AG149:AG159" si="86">IF(E149="","",E149)</f>
        <v/>
      </c>
      <c r="AH149" s="256" t="str">
        <f t="shared" ref="AH149:AH159" si="87">IF(C149="","",C149)</f>
        <v>r</v>
      </c>
      <c r="AI149" s="256" t="str">
        <f t="shared" ref="AI149:AI159" si="88">IF(D149="","",D149)</f>
        <v/>
      </c>
      <c r="AJ149" s="256">
        <f t="shared" ref="AJ149:AJ159" si="89">IF(J149="","",1)</f>
        <v>1</v>
      </c>
      <c r="AK149" s="256" t="str">
        <f t="shared" ref="AK149:AK159" si="90">IF(I149="","",I149)</f>
        <v/>
      </c>
      <c r="AL149" s="271" t="str">
        <f t="shared" si="73"/>
        <v/>
      </c>
      <c r="AM149" s="272" t="str">
        <f t="shared" si="73"/>
        <v/>
      </c>
      <c r="AN149" s="272">
        <f t="shared" si="73"/>
        <v>1</v>
      </c>
      <c r="AO149" s="272" t="str">
        <f t="shared" si="73"/>
        <v/>
      </c>
      <c r="AP149" s="271" t="str">
        <f t="shared" si="74"/>
        <v/>
      </c>
      <c r="AQ149" s="272" t="str">
        <f t="shared" si="75"/>
        <v/>
      </c>
      <c r="AR149" s="272" t="str">
        <f t="shared" si="76"/>
        <v/>
      </c>
      <c r="AS149" s="272" t="str">
        <f t="shared" si="77"/>
        <v/>
      </c>
      <c r="AT149" s="271" t="str">
        <f t="shared" si="78"/>
        <v/>
      </c>
      <c r="AU149" s="271" t="str">
        <f t="shared" si="79"/>
        <v/>
      </c>
      <c r="AV149" s="279" t="str">
        <f t="shared" si="80"/>
        <v/>
      </c>
      <c r="AW149" s="284" t="str">
        <f t="shared" si="81"/>
        <v/>
      </c>
      <c r="AX149" s="284" t="str">
        <f t="shared" si="82"/>
        <v/>
      </c>
      <c r="AY149" s="281" t="str">
        <f t="shared" si="83"/>
        <v/>
      </c>
    </row>
    <row r="150" spans="1:52" ht="84">
      <c r="A150" s="231" t="s">
        <v>1145</v>
      </c>
      <c r="B150" s="144" t="s">
        <v>1285</v>
      </c>
      <c r="C150" s="184" t="s">
        <v>1734</v>
      </c>
      <c r="F150" s="197" t="s">
        <v>1197</v>
      </c>
      <c r="H150" s="474" t="s">
        <v>2888</v>
      </c>
      <c r="I150" s="169"/>
      <c r="J150" s="5" t="s">
        <v>1950</v>
      </c>
      <c r="K150" s="169"/>
      <c r="L150" s="144" t="s">
        <v>2422</v>
      </c>
      <c r="P150" s="227"/>
      <c r="Q150" s="229"/>
      <c r="R150" s="170"/>
      <c r="S150" s="521" t="s">
        <v>1376</v>
      </c>
      <c r="T150" s="521" t="s">
        <v>3301</v>
      </c>
      <c r="U150" s="534" t="s">
        <v>2036</v>
      </c>
      <c r="V150" s="60" t="s">
        <v>1249</v>
      </c>
      <c r="W150" s="60" t="s">
        <v>562</v>
      </c>
      <c r="X150" s="60" t="s">
        <v>539</v>
      </c>
      <c r="Y150" s="60" t="s">
        <v>540</v>
      </c>
      <c r="Z150" s="60" t="s">
        <v>1000</v>
      </c>
      <c r="AA150" s="534" t="s">
        <v>1993</v>
      </c>
      <c r="AC150" s="293" t="str">
        <f t="shared" si="84"/>
        <v>P4-2</v>
      </c>
      <c r="AD150" s="282" t="str">
        <f t="shared" si="65"/>
        <v>4</v>
      </c>
      <c r="AE150" s="282" t="str">
        <f t="shared" si="66"/>
        <v>P</v>
      </c>
      <c r="AF150" s="272" t="str">
        <f t="shared" si="85"/>
        <v>s</v>
      </c>
      <c r="AG150" s="256" t="str">
        <f t="shared" si="86"/>
        <v/>
      </c>
      <c r="AH150" s="256" t="str">
        <f t="shared" si="87"/>
        <v>r</v>
      </c>
      <c r="AI150" s="256" t="str">
        <f t="shared" si="88"/>
        <v/>
      </c>
      <c r="AJ150" s="256">
        <f t="shared" si="89"/>
        <v>1</v>
      </c>
      <c r="AK150" s="256" t="str">
        <f t="shared" si="90"/>
        <v/>
      </c>
      <c r="AL150" s="271" t="str">
        <f t="shared" si="73"/>
        <v/>
      </c>
      <c r="AM150" s="272" t="str">
        <f t="shared" si="73"/>
        <v/>
      </c>
      <c r="AN150" s="272">
        <f t="shared" si="73"/>
        <v>1</v>
      </c>
      <c r="AO150" s="272" t="str">
        <f t="shared" si="73"/>
        <v/>
      </c>
      <c r="AP150" s="271" t="str">
        <f t="shared" si="74"/>
        <v/>
      </c>
      <c r="AQ150" s="272" t="str">
        <f t="shared" si="75"/>
        <v/>
      </c>
      <c r="AR150" s="272" t="str">
        <f t="shared" si="76"/>
        <v/>
      </c>
      <c r="AS150" s="272" t="str">
        <f t="shared" si="77"/>
        <v/>
      </c>
      <c r="AT150" s="271" t="str">
        <f t="shared" si="78"/>
        <v/>
      </c>
      <c r="AU150" s="271" t="str">
        <f t="shared" si="79"/>
        <v/>
      </c>
      <c r="AV150" s="279" t="str">
        <f t="shared" si="80"/>
        <v/>
      </c>
      <c r="AW150" s="284" t="str">
        <f t="shared" si="81"/>
        <v/>
      </c>
      <c r="AX150" s="284" t="str">
        <f t="shared" si="82"/>
        <v/>
      </c>
      <c r="AY150" s="281" t="str">
        <f t="shared" si="83"/>
        <v/>
      </c>
    </row>
    <row r="151" spans="1:52" ht="24" hidden="1">
      <c r="A151" s="231" t="s">
        <v>1377</v>
      </c>
      <c r="B151" s="144" t="s">
        <v>1808</v>
      </c>
      <c r="F151" s="197" t="s">
        <v>1197</v>
      </c>
      <c r="G151" s="143"/>
      <c r="J151" s="5" t="s">
        <v>1915</v>
      </c>
      <c r="P151" s="227"/>
      <c r="Q151" s="229"/>
      <c r="R151" s="170"/>
      <c r="S151" s="521" t="s">
        <v>1170</v>
      </c>
      <c r="T151" s="521"/>
      <c r="U151" s="534"/>
      <c r="V151" s="60"/>
      <c r="W151" s="60"/>
      <c r="X151" s="60"/>
      <c r="Y151" s="60"/>
      <c r="Z151" s="20"/>
      <c r="AA151" s="60"/>
      <c r="AC151" s="293" t="str">
        <f t="shared" si="84"/>
        <v>P4-3</v>
      </c>
      <c r="AD151" s="282" t="str">
        <f t="shared" si="65"/>
        <v>4</v>
      </c>
      <c r="AE151" s="282" t="str">
        <f t="shared" si="66"/>
        <v>P</v>
      </c>
      <c r="AF151" s="272" t="str">
        <f t="shared" si="85"/>
        <v>not suitable</v>
      </c>
      <c r="AG151" s="256" t="str">
        <f t="shared" si="86"/>
        <v/>
      </c>
      <c r="AH151" s="256" t="str">
        <f t="shared" si="87"/>
        <v/>
      </c>
      <c r="AI151" s="256" t="str">
        <f t="shared" si="88"/>
        <v/>
      </c>
      <c r="AJ151" s="256">
        <f t="shared" si="89"/>
        <v>1</v>
      </c>
      <c r="AK151" s="256" t="str">
        <f t="shared" si="90"/>
        <v/>
      </c>
      <c r="AL151" s="271" t="str">
        <f t="shared" si="73"/>
        <v/>
      </c>
      <c r="AM151" s="272" t="str">
        <f t="shared" si="73"/>
        <v/>
      </c>
      <c r="AN151" s="272" t="str">
        <f t="shared" si="73"/>
        <v/>
      </c>
      <c r="AO151" s="272" t="str">
        <f t="shared" si="73"/>
        <v/>
      </c>
      <c r="AP151" s="271" t="str">
        <f t="shared" si="74"/>
        <v/>
      </c>
      <c r="AQ151" s="272" t="str">
        <f t="shared" si="75"/>
        <v/>
      </c>
      <c r="AR151" s="272" t="str">
        <f t="shared" si="76"/>
        <v/>
      </c>
      <c r="AS151" s="272" t="str">
        <f t="shared" si="77"/>
        <v/>
      </c>
      <c r="AT151" s="271">
        <f t="shared" si="78"/>
        <v>1</v>
      </c>
      <c r="AU151" s="271" t="str">
        <f t="shared" si="79"/>
        <v/>
      </c>
      <c r="AV151" s="279" t="str">
        <f t="shared" si="80"/>
        <v/>
      </c>
      <c r="AW151" s="284" t="str">
        <f t="shared" si="81"/>
        <v/>
      </c>
      <c r="AX151" s="284" t="str">
        <f t="shared" si="82"/>
        <v/>
      </c>
      <c r="AY151" s="281" t="str">
        <f t="shared" si="83"/>
        <v/>
      </c>
    </row>
    <row r="152" spans="1:52" ht="144">
      <c r="A152" s="231" t="s">
        <v>1378</v>
      </c>
      <c r="B152" s="144" t="s">
        <v>1285</v>
      </c>
      <c r="C152" s="184" t="s">
        <v>1733</v>
      </c>
      <c r="F152" s="197" t="s">
        <v>1197</v>
      </c>
      <c r="H152" s="169" t="s">
        <v>2870</v>
      </c>
      <c r="J152" s="5" t="s">
        <v>1956</v>
      </c>
      <c r="L152" s="144" t="s">
        <v>2422</v>
      </c>
      <c r="P152" s="227"/>
      <c r="Q152" s="229"/>
      <c r="R152" s="170"/>
      <c r="S152" s="521" t="s">
        <v>1374</v>
      </c>
      <c r="T152" s="521" t="s">
        <v>3300</v>
      </c>
      <c r="U152" s="534" t="s">
        <v>2037</v>
      </c>
      <c r="V152" s="60" t="s">
        <v>1990</v>
      </c>
      <c r="W152" s="60" t="s">
        <v>562</v>
      </c>
      <c r="X152" s="60" t="s">
        <v>539</v>
      </c>
      <c r="Y152" s="60" t="s">
        <v>1987</v>
      </c>
      <c r="Z152" s="60" t="s">
        <v>1000</v>
      </c>
      <c r="AA152" s="534" t="s">
        <v>1993</v>
      </c>
      <c r="AC152" s="293" t="str">
        <f t="shared" si="84"/>
        <v>P4-4</v>
      </c>
      <c r="AD152" s="282" t="str">
        <f t="shared" si="65"/>
        <v>4</v>
      </c>
      <c r="AE152" s="282" t="str">
        <f t="shared" si="66"/>
        <v>P</v>
      </c>
      <c r="AF152" s="272" t="str">
        <f t="shared" si="85"/>
        <v>s</v>
      </c>
      <c r="AG152" s="256" t="str">
        <f t="shared" si="86"/>
        <v/>
      </c>
      <c r="AH152" s="256" t="str">
        <f t="shared" si="87"/>
        <v>rpu</v>
      </c>
      <c r="AI152" s="256" t="str">
        <f t="shared" si="88"/>
        <v/>
      </c>
      <c r="AJ152" s="256">
        <f t="shared" si="89"/>
        <v>1</v>
      </c>
      <c r="AK152" s="256" t="str">
        <f t="shared" si="90"/>
        <v/>
      </c>
      <c r="AL152" s="271" t="str">
        <f t="shared" si="73"/>
        <v/>
      </c>
      <c r="AM152" s="272">
        <f t="shared" si="73"/>
        <v>1</v>
      </c>
      <c r="AN152" s="272" t="str">
        <f t="shared" si="73"/>
        <v/>
      </c>
      <c r="AO152" s="272" t="str">
        <f t="shared" si="73"/>
        <v/>
      </c>
      <c r="AP152" s="271" t="str">
        <f t="shared" si="74"/>
        <v/>
      </c>
      <c r="AQ152" s="272" t="str">
        <f t="shared" si="75"/>
        <v/>
      </c>
      <c r="AR152" s="272" t="str">
        <f t="shared" si="76"/>
        <v/>
      </c>
      <c r="AS152" s="272" t="str">
        <f t="shared" si="77"/>
        <v/>
      </c>
      <c r="AT152" s="271" t="str">
        <f t="shared" si="78"/>
        <v/>
      </c>
      <c r="AU152" s="271" t="str">
        <f t="shared" si="79"/>
        <v/>
      </c>
      <c r="AV152" s="279" t="str">
        <f t="shared" si="80"/>
        <v/>
      </c>
      <c r="AW152" s="284" t="str">
        <f t="shared" si="81"/>
        <v/>
      </c>
      <c r="AX152" s="284" t="str">
        <f t="shared" si="82"/>
        <v/>
      </c>
      <c r="AY152" s="281" t="str">
        <f t="shared" si="83"/>
        <v/>
      </c>
    </row>
    <row r="153" spans="1:52" ht="24" hidden="1">
      <c r="A153" s="231" t="s">
        <v>1379</v>
      </c>
      <c r="B153" s="144" t="s">
        <v>1808</v>
      </c>
      <c r="F153" s="197"/>
      <c r="P153" s="227"/>
      <c r="Q153" s="229"/>
      <c r="R153" s="170"/>
      <c r="S153" s="521" t="s">
        <v>1380</v>
      </c>
      <c r="T153" s="521" t="s">
        <v>3302</v>
      </c>
      <c r="U153" s="534"/>
      <c r="V153" s="534"/>
      <c r="W153" s="60"/>
      <c r="X153" s="60"/>
      <c r="Y153" s="60"/>
      <c r="Z153" s="20"/>
      <c r="AA153" s="534"/>
      <c r="AC153" s="293" t="str">
        <f t="shared" si="84"/>
        <v>P4-5</v>
      </c>
      <c r="AD153" s="282" t="str">
        <f t="shared" si="65"/>
        <v>4</v>
      </c>
      <c r="AE153" s="282" t="str">
        <f t="shared" si="66"/>
        <v>P</v>
      </c>
      <c r="AF153" s="272" t="str">
        <f t="shared" si="85"/>
        <v>not suitable</v>
      </c>
      <c r="AG153" s="256" t="str">
        <f t="shared" si="86"/>
        <v/>
      </c>
      <c r="AH153" s="256" t="str">
        <f t="shared" si="87"/>
        <v/>
      </c>
      <c r="AI153" s="256" t="str">
        <f t="shared" si="88"/>
        <v/>
      </c>
      <c r="AJ153" s="256" t="str">
        <f t="shared" si="89"/>
        <v/>
      </c>
      <c r="AK153" s="256" t="str">
        <f t="shared" si="90"/>
        <v/>
      </c>
      <c r="AL153" s="271" t="str">
        <f t="shared" si="73"/>
        <v/>
      </c>
      <c r="AM153" s="272" t="str">
        <f t="shared" si="73"/>
        <v/>
      </c>
      <c r="AN153" s="272" t="str">
        <f t="shared" si="73"/>
        <v/>
      </c>
      <c r="AO153" s="272" t="str">
        <f t="shared" si="73"/>
        <v/>
      </c>
      <c r="AP153" s="271" t="str">
        <f t="shared" si="74"/>
        <v/>
      </c>
      <c r="AQ153" s="272" t="str">
        <f t="shared" si="75"/>
        <v/>
      </c>
      <c r="AR153" s="272" t="str">
        <f t="shared" si="76"/>
        <v/>
      </c>
      <c r="AS153" s="272" t="str">
        <f t="shared" si="77"/>
        <v/>
      </c>
      <c r="AT153" s="271">
        <f t="shared" si="78"/>
        <v>1</v>
      </c>
      <c r="AU153" s="271" t="str">
        <f t="shared" si="79"/>
        <v/>
      </c>
      <c r="AV153" s="279" t="str">
        <f t="shared" si="80"/>
        <v/>
      </c>
      <c r="AW153" s="284" t="str">
        <f t="shared" si="81"/>
        <v/>
      </c>
      <c r="AX153" s="284" t="str">
        <f t="shared" si="82"/>
        <v/>
      </c>
      <c r="AY153" s="281" t="str">
        <f t="shared" si="83"/>
        <v/>
      </c>
    </row>
    <row r="154" spans="1:52" ht="48" hidden="1">
      <c r="A154" s="231" t="s">
        <v>1381</v>
      </c>
      <c r="B154" s="144" t="s">
        <v>1808</v>
      </c>
      <c r="F154" s="197" t="s">
        <v>1197</v>
      </c>
      <c r="G154" s="72" t="s">
        <v>1383</v>
      </c>
      <c r="J154" s="5" t="s">
        <v>1957</v>
      </c>
      <c r="P154" s="227"/>
      <c r="Q154" s="229"/>
      <c r="R154" s="170"/>
      <c r="S154" s="521" t="s">
        <v>1384</v>
      </c>
      <c r="T154" s="521" t="s">
        <v>3303</v>
      </c>
      <c r="U154" s="534"/>
      <c r="V154" s="534"/>
      <c r="W154" s="60"/>
      <c r="X154" s="60"/>
      <c r="Y154" s="60"/>
      <c r="Z154" s="20"/>
      <c r="AA154" s="534"/>
      <c r="AC154" s="293" t="str">
        <f t="shared" si="84"/>
        <v>P4-6</v>
      </c>
      <c r="AD154" s="282" t="str">
        <f t="shared" si="65"/>
        <v>4</v>
      </c>
      <c r="AE154" s="282" t="str">
        <f t="shared" si="66"/>
        <v>P</v>
      </c>
      <c r="AF154" s="272" t="str">
        <f t="shared" si="85"/>
        <v>not suitable</v>
      </c>
      <c r="AG154" s="256" t="str">
        <f t="shared" si="86"/>
        <v/>
      </c>
      <c r="AH154" s="256" t="str">
        <f t="shared" si="87"/>
        <v/>
      </c>
      <c r="AI154" s="256" t="str">
        <f t="shared" si="88"/>
        <v/>
      </c>
      <c r="AJ154" s="256">
        <f t="shared" si="89"/>
        <v>1</v>
      </c>
      <c r="AK154" s="256" t="str">
        <f t="shared" si="90"/>
        <v/>
      </c>
      <c r="AL154" s="271" t="str">
        <f t="shared" si="73"/>
        <v/>
      </c>
      <c r="AM154" s="272" t="str">
        <f t="shared" si="73"/>
        <v/>
      </c>
      <c r="AN154" s="272" t="str">
        <f t="shared" si="73"/>
        <v/>
      </c>
      <c r="AO154" s="272" t="str">
        <f t="shared" si="73"/>
        <v/>
      </c>
      <c r="AP154" s="271" t="str">
        <f t="shared" si="74"/>
        <v/>
      </c>
      <c r="AQ154" s="272" t="str">
        <f t="shared" si="75"/>
        <v/>
      </c>
      <c r="AR154" s="272" t="str">
        <f t="shared" si="76"/>
        <v/>
      </c>
      <c r="AS154" s="272" t="str">
        <f t="shared" si="77"/>
        <v/>
      </c>
      <c r="AT154" s="271">
        <f t="shared" si="78"/>
        <v>1</v>
      </c>
      <c r="AU154" s="271" t="str">
        <f t="shared" si="79"/>
        <v/>
      </c>
      <c r="AV154" s="279" t="str">
        <f t="shared" si="80"/>
        <v/>
      </c>
      <c r="AW154" s="284" t="str">
        <f t="shared" si="81"/>
        <v/>
      </c>
      <c r="AX154" s="284" t="str">
        <f t="shared" si="82"/>
        <v/>
      </c>
      <c r="AY154" s="281" t="str">
        <f t="shared" si="83"/>
        <v/>
      </c>
    </row>
    <row r="155" spans="1:52" ht="48" hidden="1">
      <c r="A155" s="231" t="s">
        <v>1382</v>
      </c>
      <c r="B155" s="144" t="s">
        <v>1808</v>
      </c>
      <c r="F155" s="197" t="s">
        <v>1197</v>
      </c>
      <c r="G155" s="72" t="s">
        <v>1385</v>
      </c>
      <c r="J155" s="5" t="s">
        <v>1957</v>
      </c>
      <c r="P155" s="227"/>
      <c r="Q155" s="229"/>
      <c r="R155" s="170"/>
      <c r="S155" s="521" t="s">
        <v>1386</v>
      </c>
      <c r="T155" s="521" t="s">
        <v>3304</v>
      </c>
      <c r="U155" s="534"/>
      <c r="V155" s="534"/>
      <c r="W155" s="60"/>
      <c r="X155" s="60"/>
      <c r="Y155" s="60"/>
      <c r="Z155" s="20"/>
      <c r="AA155" s="534"/>
      <c r="AC155" s="293" t="str">
        <f t="shared" si="84"/>
        <v>P4-7</v>
      </c>
      <c r="AD155" s="282" t="str">
        <f t="shared" si="65"/>
        <v>4</v>
      </c>
      <c r="AE155" s="282" t="str">
        <f t="shared" si="66"/>
        <v>P</v>
      </c>
      <c r="AF155" s="272" t="str">
        <f t="shared" si="85"/>
        <v>not suitable</v>
      </c>
      <c r="AG155" s="256" t="str">
        <f t="shared" si="86"/>
        <v/>
      </c>
      <c r="AH155" s="256" t="str">
        <f t="shared" si="87"/>
        <v/>
      </c>
      <c r="AI155" s="256" t="str">
        <f t="shared" si="88"/>
        <v/>
      </c>
      <c r="AJ155" s="256">
        <f t="shared" si="89"/>
        <v>1</v>
      </c>
      <c r="AK155" s="256" t="str">
        <f t="shared" si="90"/>
        <v/>
      </c>
      <c r="AL155" s="271" t="str">
        <f t="shared" si="73"/>
        <v/>
      </c>
      <c r="AM155" s="272" t="str">
        <f t="shared" si="73"/>
        <v/>
      </c>
      <c r="AN155" s="272" t="str">
        <f t="shared" si="73"/>
        <v/>
      </c>
      <c r="AO155" s="272" t="str">
        <f t="shared" si="73"/>
        <v/>
      </c>
      <c r="AP155" s="271" t="str">
        <f t="shared" si="74"/>
        <v/>
      </c>
      <c r="AQ155" s="272" t="str">
        <f t="shared" si="75"/>
        <v/>
      </c>
      <c r="AR155" s="272" t="str">
        <f t="shared" si="76"/>
        <v/>
      </c>
      <c r="AS155" s="272" t="str">
        <f t="shared" si="77"/>
        <v/>
      </c>
      <c r="AT155" s="271">
        <f t="shared" si="78"/>
        <v>1</v>
      </c>
      <c r="AU155" s="271" t="str">
        <f t="shared" si="79"/>
        <v/>
      </c>
      <c r="AV155" s="279" t="str">
        <f t="shared" si="80"/>
        <v/>
      </c>
      <c r="AW155" s="284" t="str">
        <f t="shared" si="81"/>
        <v/>
      </c>
      <c r="AX155" s="284" t="str">
        <f t="shared" si="82"/>
        <v/>
      </c>
      <c r="AY155" s="281" t="str">
        <f t="shared" si="83"/>
        <v/>
      </c>
    </row>
    <row r="156" spans="1:52" ht="84">
      <c r="A156" s="231" t="s">
        <v>1383</v>
      </c>
      <c r="B156" s="144" t="s">
        <v>1285</v>
      </c>
      <c r="C156" s="184" t="s">
        <v>1734</v>
      </c>
      <c r="F156" s="197" t="s">
        <v>1197</v>
      </c>
      <c r="G156" s="169" t="s">
        <v>1387</v>
      </c>
      <c r="H156" s="474" t="s">
        <v>2889</v>
      </c>
      <c r="J156" s="5" t="s">
        <v>1958</v>
      </c>
      <c r="L156" s="144" t="s">
        <v>2422</v>
      </c>
      <c r="P156" s="227"/>
      <c r="Q156" s="229"/>
      <c r="R156" s="170"/>
      <c r="S156" s="521" t="s">
        <v>1386</v>
      </c>
      <c r="T156" s="521" t="s">
        <v>3304</v>
      </c>
      <c r="U156" s="534" t="s">
        <v>2038</v>
      </c>
      <c r="V156" s="60" t="s">
        <v>1249</v>
      </c>
      <c r="W156" s="60" t="s">
        <v>562</v>
      </c>
      <c r="X156" s="60" t="s">
        <v>539</v>
      </c>
      <c r="Y156" s="60" t="s">
        <v>540</v>
      </c>
      <c r="Z156" s="60" t="s">
        <v>1000</v>
      </c>
      <c r="AA156" s="534" t="s">
        <v>1993</v>
      </c>
      <c r="AC156" s="293" t="str">
        <f t="shared" si="84"/>
        <v>P4-8</v>
      </c>
      <c r="AD156" s="282" t="str">
        <f t="shared" si="65"/>
        <v>4</v>
      </c>
      <c r="AE156" s="282" t="str">
        <f t="shared" si="66"/>
        <v>P</v>
      </c>
      <c r="AF156" s="272" t="str">
        <f t="shared" si="85"/>
        <v>s</v>
      </c>
      <c r="AG156" s="256" t="str">
        <f t="shared" si="86"/>
        <v/>
      </c>
      <c r="AH156" s="256" t="str">
        <f t="shared" si="87"/>
        <v>r</v>
      </c>
      <c r="AI156" s="256" t="str">
        <f t="shared" si="88"/>
        <v/>
      </c>
      <c r="AJ156" s="256">
        <f t="shared" si="89"/>
        <v>1</v>
      </c>
      <c r="AK156" s="256" t="str">
        <f t="shared" si="90"/>
        <v/>
      </c>
      <c r="AL156" s="271" t="str">
        <f t="shared" si="73"/>
        <v/>
      </c>
      <c r="AM156" s="272" t="str">
        <f t="shared" si="73"/>
        <v/>
      </c>
      <c r="AN156" s="272">
        <f t="shared" si="73"/>
        <v>1</v>
      </c>
      <c r="AO156" s="272" t="str">
        <f t="shared" si="73"/>
        <v/>
      </c>
      <c r="AP156" s="271" t="str">
        <f t="shared" si="74"/>
        <v/>
      </c>
      <c r="AQ156" s="272" t="str">
        <f t="shared" si="75"/>
        <v/>
      </c>
      <c r="AR156" s="272" t="str">
        <f t="shared" si="76"/>
        <v/>
      </c>
      <c r="AS156" s="272" t="str">
        <f t="shared" si="77"/>
        <v/>
      </c>
      <c r="AT156" s="271" t="str">
        <f t="shared" si="78"/>
        <v/>
      </c>
      <c r="AU156" s="271" t="str">
        <f t="shared" si="79"/>
        <v/>
      </c>
      <c r="AV156" s="279" t="str">
        <f t="shared" si="80"/>
        <v/>
      </c>
      <c r="AW156" s="284" t="str">
        <f t="shared" si="81"/>
        <v/>
      </c>
      <c r="AX156" s="284" t="str">
        <f t="shared" si="82"/>
        <v/>
      </c>
      <c r="AY156" s="281" t="str">
        <f t="shared" si="83"/>
        <v/>
      </c>
    </row>
    <row r="157" spans="1:52" hidden="1">
      <c r="A157" s="339" t="s">
        <v>2989</v>
      </c>
      <c r="B157" s="144" t="s">
        <v>1808</v>
      </c>
      <c r="F157" s="197"/>
      <c r="G157" s="72" t="s">
        <v>1388</v>
      </c>
      <c r="P157" s="227"/>
      <c r="Q157" s="229"/>
      <c r="R157" s="170"/>
      <c r="S157" s="517" t="s">
        <v>1386</v>
      </c>
      <c r="T157" s="521"/>
      <c r="U157" s="534"/>
      <c r="V157" s="534"/>
      <c r="W157" s="60"/>
      <c r="X157" s="60"/>
      <c r="Y157" s="60"/>
      <c r="Z157" s="20"/>
      <c r="AA157" s="534"/>
      <c r="AC157" s="293" t="str">
        <f t="shared" si="84"/>
        <v>P4-09</v>
      </c>
      <c r="AD157" s="282" t="str">
        <f t="shared" si="65"/>
        <v>4</v>
      </c>
      <c r="AE157" s="282" t="str">
        <f t="shared" si="66"/>
        <v>P</v>
      </c>
      <c r="AF157" s="272" t="str">
        <f t="shared" si="85"/>
        <v>not suitable</v>
      </c>
      <c r="AG157" s="256" t="str">
        <f t="shared" si="86"/>
        <v/>
      </c>
      <c r="AH157" s="256" t="str">
        <f t="shared" si="87"/>
        <v/>
      </c>
      <c r="AI157" s="256" t="str">
        <f t="shared" si="88"/>
        <v/>
      </c>
      <c r="AJ157" s="256" t="str">
        <f t="shared" si="89"/>
        <v/>
      </c>
      <c r="AK157" s="256" t="str">
        <f t="shared" si="90"/>
        <v/>
      </c>
      <c r="AL157" s="271" t="str">
        <f t="shared" si="73"/>
        <v/>
      </c>
      <c r="AM157" s="272" t="str">
        <f t="shared" si="73"/>
        <v/>
      </c>
      <c r="AN157" s="272" t="str">
        <f t="shared" si="73"/>
        <v/>
      </c>
      <c r="AO157" s="272" t="str">
        <f t="shared" si="73"/>
        <v/>
      </c>
      <c r="AP157" s="271" t="str">
        <f t="shared" si="74"/>
        <v/>
      </c>
      <c r="AQ157" s="272" t="str">
        <f t="shared" si="75"/>
        <v/>
      </c>
      <c r="AR157" s="272" t="str">
        <f t="shared" si="76"/>
        <v/>
      </c>
      <c r="AS157" s="272" t="str">
        <f t="shared" si="77"/>
        <v/>
      </c>
      <c r="AT157" s="271">
        <f t="shared" si="78"/>
        <v>1</v>
      </c>
      <c r="AU157" s="271" t="str">
        <f t="shared" si="79"/>
        <v/>
      </c>
      <c r="AV157" s="279" t="str">
        <f t="shared" si="80"/>
        <v/>
      </c>
      <c r="AW157" s="284" t="str">
        <f t="shared" si="81"/>
        <v/>
      </c>
      <c r="AX157" s="284" t="str">
        <f t="shared" si="82"/>
        <v/>
      </c>
      <c r="AY157" s="281" t="str">
        <f t="shared" si="83"/>
        <v/>
      </c>
    </row>
    <row r="158" spans="1:52" s="648" customFormat="1" ht="24" hidden="1">
      <c r="A158" s="642" t="s">
        <v>1387</v>
      </c>
      <c r="B158" s="184" t="s">
        <v>1808</v>
      </c>
      <c r="C158" s="184" t="s">
        <v>1286</v>
      </c>
      <c r="D158" s="184"/>
      <c r="E158" s="7"/>
      <c r="F158" s="629" t="s">
        <v>1197</v>
      </c>
      <c r="G158" s="169"/>
      <c r="H158" s="169"/>
      <c r="I158" s="169"/>
      <c r="J158" s="474"/>
      <c r="K158" s="169"/>
      <c r="L158" s="184"/>
      <c r="M158" s="184"/>
      <c r="N158" s="184"/>
      <c r="O158" s="184"/>
      <c r="P158" s="630"/>
      <c r="Q158" s="631"/>
      <c r="R158" s="632"/>
      <c r="S158" s="607" t="s">
        <v>1172</v>
      </c>
      <c r="T158" s="607" t="s">
        <v>2987</v>
      </c>
      <c r="U158" s="617" t="s">
        <v>2990</v>
      </c>
      <c r="V158" s="617" t="s">
        <v>1249</v>
      </c>
      <c r="W158" s="617" t="s">
        <v>562</v>
      </c>
      <c r="X158" s="617" t="s">
        <v>539</v>
      </c>
      <c r="Y158" s="643" t="s">
        <v>540</v>
      </c>
      <c r="Z158" s="617" t="s">
        <v>1000</v>
      </c>
      <c r="AA158" s="617" t="s">
        <v>1993</v>
      </c>
      <c r="AB158" s="644"/>
      <c r="AC158" s="645" t="str">
        <f t="shared" si="84"/>
        <v>P4-10</v>
      </c>
      <c r="AD158" s="635" t="str">
        <f t="shared" si="65"/>
        <v>4</v>
      </c>
      <c r="AE158" s="635" t="str">
        <f t="shared" si="66"/>
        <v>P</v>
      </c>
      <c r="AF158" s="636" t="str">
        <f t="shared" si="85"/>
        <v>not suitable</v>
      </c>
      <c r="AG158" s="646" t="str">
        <f t="shared" si="86"/>
        <v/>
      </c>
      <c r="AH158" s="646" t="str">
        <f t="shared" si="87"/>
        <v>n</v>
      </c>
      <c r="AI158" s="646" t="str">
        <f t="shared" si="88"/>
        <v/>
      </c>
      <c r="AJ158" s="646" t="str">
        <f t="shared" si="89"/>
        <v/>
      </c>
      <c r="AK158" s="646" t="str">
        <f t="shared" si="90"/>
        <v/>
      </c>
      <c r="AL158" s="637" t="str">
        <f t="shared" si="73"/>
        <v/>
      </c>
      <c r="AM158" s="636" t="str">
        <f t="shared" si="73"/>
        <v/>
      </c>
      <c r="AN158" s="636" t="str">
        <f t="shared" si="73"/>
        <v/>
      </c>
      <c r="AO158" s="636" t="str">
        <f t="shared" si="73"/>
        <v/>
      </c>
      <c r="AP158" s="637" t="str">
        <f t="shared" si="74"/>
        <v/>
      </c>
      <c r="AQ158" s="636" t="str">
        <f t="shared" si="75"/>
        <v/>
      </c>
      <c r="AR158" s="636" t="str">
        <f t="shared" si="76"/>
        <v/>
      </c>
      <c r="AS158" s="636" t="str">
        <f t="shared" si="77"/>
        <v/>
      </c>
      <c r="AT158" s="637">
        <f t="shared" si="78"/>
        <v>1</v>
      </c>
      <c r="AU158" s="637" t="str">
        <f t="shared" si="79"/>
        <v/>
      </c>
      <c r="AV158" s="638" t="str">
        <f t="shared" si="80"/>
        <v/>
      </c>
      <c r="AW158" s="639" t="str">
        <f t="shared" si="81"/>
        <v/>
      </c>
      <c r="AX158" s="639" t="str">
        <f t="shared" si="82"/>
        <v/>
      </c>
      <c r="AY158" s="640" t="str">
        <f t="shared" si="83"/>
        <v/>
      </c>
      <c r="AZ158" s="647"/>
    </row>
    <row r="159" spans="1:52" s="648" customFormat="1" ht="24" hidden="1">
      <c r="A159" s="649" t="s">
        <v>1388</v>
      </c>
      <c r="B159" s="184" t="s">
        <v>1808</v>
      </c>
      <c r="C159" s="184" t="s">
        <v>1286</v>
      </c>
      <c r="D159" s="184"/>
      <c r="E159" s="7"/>
      <c r="F159" s="629" t="s">
        <v>1197</v>
      </c>
      <c r="G159" s="169"/>
      <c r="H159" s="169"/>
      <c r="I159" s="169"/>
      <c r="J159" s="474"/>
      <c r="K159" s="169"/>
      <c r="L159" s="184"/>
      <c r="M159" s="184"/>
      <c r="N159" s="184"/>
      <c r="O159" s="184"/>
      <c r="P159" s="630"/>
      <c r="Q159" s="631"/>
      <c r="R159" s="632"/>
      <c r="S159" s="607" t="s">
        <v>1172</v>
      </c>
      <c r="T159" s="607" t="s">
        <v>2987</v>
      </c>
      <c r="U159" s="617" t="s">
        <v>2729</v>
      </c>
      <c r="V159" s="617" t="s">
        <v>1249</v>
      </c>
      <c r="W159" s="617" t="s">
        <v>562</v>
      </c>
      <c r="X159" s="617" t="s">
        <v>539</v>
      </c>
      <c r="Y159" s="643" t="s">
        <v>540</v>
      </c>
      <c r="Z159" s="617" t="s">
        <v>1000</v>
      </c>
      <c r="AA159" s="617" t="s">
        <v>1993</v>
      </c>
      <c r="AB159" s="644"/>
      <c r="AC159" s="645" t="str">
        <f t="shared" si="84"/>
        <v>P4-11</v>
      </c>
      <c r="AD159" s="635" t="str">
        <f t="shared" si="65"/>
        <v>4</v>
      </c>
      <c r="AE159" s="635" t="str">
        <f t="shared" si="66"/>
        <v>P</v>
      </c>
      <c r="AF159" s="636" t="str">
        <f t="shared" si="85"/>
        <v>not suitable</v>
      </c>
      <c r="AG159" s="646" t="str">
        <f t="shared" si="86"/>
        <v/>
      </c>
      <c r="AH159" s="646" t="str">
        <f t="shared" si="87"/>
        <v>n</v>
      </c>
      <c r="AI159" s="646" t="str">
        <f t="shared" si="88"/>
        <v/>
      </c>
      <c r="AJ159" s="646" t="str">
        <f t="shared" si="89"/>
        <v/>
      </c>
      <c r="AK159" s="646" t="str">
        <f t="shared" si="90"/>
        <v/>
      </c>
      <c r="AL159" s="637" t="str">
        <f t="shared" si="73"/>
        <v/>
      </c>
      <c r="AM159" s="636" t="str">
        <f t="shared" si="73"/>
        <v/>
      </c>
      <c r="AN159" s="636" t="str">
        <f t="shared" si="73"/>
        <v/>
      </c>
      <c r="AO159" s="636" t="str">
        <f t="shared" si="73"/>
        <v/>
      </c>
      <c r="AP159" s="637" t="str">
        <f t="shared" si="74"/>
        <v/>
      </c>
      <c r="AQ159" s="636" t="str">
        <f t="shared" si="75"/>
        <v/>
      </c>
      <c r="AR159" s="636" t="str">
        <f t="shared" si="76"/>
        <v/>
      </c>
      <c r="AS159" s="636" t="str">
        <f t="shared" si="77"/>
        <v/>
      </c>
      <c r="AT159" s="637">
        <f t="shared" si="78"/>
        <v>1</v>
      </c>
      <c r="AU159" s="637" t="str">
        <f t="shared" si="79"/>
        <v/>
      </c>
      <c r="AV159" s="638" t="str">
        <f t="shared" si="80"/>
        <v/>
      </c>
      <c r="AW159" s="639" t="str">
        <f t="shared" si="81"/>
        <v/>
      </c>
      <c r="AX159" s="639" t="str">
        <f t="shared" si="82"/>
        <v/>
      </c>
      <c r="AY159" s="640" t="str">
        <f t="shared" si="83"/>
        <v/>
      </c>
      <c r="AZ159" s="647"/>
    </row>
    <row r="160" spans="1:52" hidden="1">
      <c r="A160" s="230" t="s">
        <v>1287</v>
      </c>
      <c r="F160" s="197"/>
      <c r="I160" s="167"/>
      <c r="J160" s="33"/>
      <c r="K160" s="173"/>
      <c r="P160" s="227"/>
      <c r="Q160" s="229"/>
      <c r="R160" s="170"/>
      <c r="S160" s="521"/>
      <c r="T160" s="521"/>
      <c r="U160" s="534"/>
      <c r="V160" s="534"/>
      <c r="W160" s="60"/>
      <c r="X160" s="60"/>
      <c r="Y160" s="60"/>
      <c r="Z160" s="20"/>
      <c r="AA160" s="534"/>
      <c r="AC160" s="293" t="str">
        <f t="shared" si="84"/>
        <v>CASES</v>
      </c>
      <c r="AD160" s="282"/>
      <c r="AE160" s="282"/>
      <c r="AF160" s="272"/>
      <c r="AK160" s="256"/>
      <c r="AL160" s="271"/>
      <c r="AM160" s="272"/>
      <c r="AN160" s="272"/>
      <c r="AO160" s="272"/>
      <c r="AP160" s="271"/>
      <c r="AQ160" s="272"/>
      <c r="AR160" s="272"/>
      <c r="AS160" s="272"/>
      <c r="AT160" s="271"/>
      <c r="AU160" s="271"/>
      <c r="AV160" s="279"/>
      <c r="AW160" s="284"/>
      <c r="AX160" s="284"/>
      <c r="AY160" s="281"/>
    </row>
    <row r="161" spans="1:52" hidden="1">
      <c r="A161" s="231" t="s">
        <v>1389</v>
      </c>
      <c r="B161" s="144" t="s">
        <v>1808</v>
      </c>
      <c r="C161" s="144" t="s">
        <v>1286</v>
      </c>
      <c r="F161" s="197"/>
      <c r="I161" s="167"/>
      <c r="K161" s="169"/>
      <c r="P161" s="227"/>
      <c r="Q161" s="229"/>
      <c r="R161" s="170"/>
      <c r="S161" s="517" t="s">
        <v>1172</v>
      </c>
      <c r="T161" s="521"/>
      <c r="U161" s="534"/>
      <c r="V161" s="534"/>
      <c r="W161" s="60"/>
      <c r="X161" s="60"/>
      <c r="Y161" s="60"/>
      <c r="Z161" s="20"/>
      <c r="AA161" s="534"/>
      <c r="AC161" s="293" t="str">
        <f t="shared" si="84"/>
        <v>C4-1</v>
      </c>
      <c r="AD161" s="282" t="str">
        <f t="shared" si="65"/>
        <v>4</v>
      </c>
      <c r="AE161" s="282" t="str">
        <f t="shared" si="66"/>
        <v>C</v>
      </c>
      <c r="AF161" s="272" t="str">
        <f>IF(OR(AE161="",B161=""),"",IF(OR(B161="a",B161="b",B161="s",B161="not suitable"),B161,""))</f>
        <v>not suitable</v>
      </c>
      <c r="AG161" s="256" t="str">
        <f>IF(E161="","",E161)</f>
        <v/>
      </c>
      <c r="AH161" s="256" t="str">
        <f t="shared" ref="AH161:AI165" si="91">IF(C161="","",C161)</f>
        <v>n</v>
      </c>
      <c r="AI161" s="256" t="str">
        <f t="shared" si="91"/>
        <v/>
      </c>
      <c r="AJ161" s="256" t="str">
        <f>IF(J161="","",1)</f>
        <v/>
      </c>
      <c r="AK161" s="256" t="str">
        <f>IF(I161="","",I161)</f>
        <v/>
      </c>
      <c r="AL161" s="271" t="str">
        <f t="shared" si="73"/>
        <v/>
      </c>
      <c r="AM161" s="272" t="str">
        <f t="shared" si="73"/>
        <v/>
      </c>
      <c r="AN161" s="272" t="str">
        <f t="shared" si="73"/>
        <v/>
      </c>
      <c r="AO161" s="272" t="str">
        <f t="shared" si="73"/>
        <v/>
      </c>
      <c r="AP161" s="271" t="str">
        <f t="shared" si="74"/>
        <v/>
      </c>
      <c r="AQ161" s="272" t="str">
        <f t="shared" si="75"/>
        <v/>
      </c>
      <c r="AR161" s="272" t="str">
        <f t="shared" si="76"/>
        <v/>
      </c>
      <c r="AS161" s="272" t="str">
        <f t="shared" si="77"/>
        <v/>
      </c>
      <c r="AT161" s="271">
        <f t="shared" si="78"/>
        <v>1</v>
      </c>
      <c r="AU161" s="271" t="str">
        <f t="shared" si="79"/>
        <v/>
      </c>
      <c r="AV161" s="279" t="str">
        <f t="shared" si="80"/>
        <v/>
      </c>
      <c r="AW161" s="284" t="str">
        <f t="shared" si="81"/>
        <v/>
      </c>
      <c r="AX161" s="284" t="str">
        <f t="shared" si="82"/>
        <v/>
      </c>
      <c r="AY161" s="281" t="str">
        <f t="shared" si="83"/>
        <v/>
      </c>
    </row>
    <row r="162" spans="1:52" hidden="1">
      <c r="A162" s="231" t="s">
        <v>1390</v>
      </c>
      <c r="B162" s="144" t="s">
        <v>1808</v>
      </c>
      <c r="C162" s="144" t="s">
        <v>1286</v>
      </c>
      <c r="F162" s="197"/>
      <c r="I162" s="167"/>
      <c r="L162" s="184"/>
      <c r="M162" s="184"/>
      <c r="P162" s="227"/>
      <c r="Q162" s="229"/>
      <c r="R162" s="170"/>
      <c r="S162" s="517" t="s">
        <v>1172</v>
      </c>
      <c r="T162" s="521"/>
      <c r="U162" s="534"/>
      <c r="V162" s="534"/>
      <c r="W162" s="60"/>
      <c r="X162" s="60"/>
      <c r="Y162" s="60"/>
      <c r="Z162" s="20"/>
      <c r="AA162" s="534"/>
      <c r="AC162" s="293" t="str">
        <f t="shared" si="84"/>
        <v>C4-2</v>
      </c>
      <c r="AD162" s="282" t="str">
        <f t="shared" si="65"/>
        <v>4</v>
      </c>
      <c r="AE162" s="282" t="str">
        <f t="shared" si="66"/>
        <v>C</v>
      </c>
      <c r="AF162" s="272" t="str">
        <f>IF(OR(AE162="",B162=""),"",IF(OR(B162="a",B162="b",B162="s",B162="not suitable"),B162,""))</f>
        <v>not suitable</v>
      </c>
      <c r="AG162" s="256" t="str">
        <f>IF(E162="","",E162)</f>
        <v/>
      </c>
      <c r="AH162" s="256" t="str">
        <f t="shared" si="91"/>
        <v>n</v>
      </c>
      <c r="AI162" s="256" t="str">
        <f t="shared" si="91"/>
        <v/>
      </c>
      <c r="AJ162" s="256" t="str">
        <f>IF(J162="","",1)</f>
        <v/>
      </c>
      <c r="AK162" s="256" t="str">
        <f>IF(I162="","",I162)</f>
        <v/>
      </c>
      <c r="AL162" s="271" t="str">
        <f t="shared" si="73"/>
        <v/>
      </c>
      <c r="AM162" s="272" t="str">
        <f t="shared" si="73"/>
        <v/>
      </c>
      <c r="AN162" s="272" t="str">
        <f t="shared" si="73"/>
        <v/>
      </c>
      <c r="AO162" s="272" t="str">
        <f t="shared" si="73"/>
        <v/>
      </c>
      <c r="AP162" s="271" t="str">
        <f t="shared" si="74"/>
        <v/>
      </c>
      <c r="AQ162" s="272" t="str">
        <f t="shared" si="75"/>
        <v/>
      </c>
      <c r="AR162" s="272" t="str">
        <f t="shared" si="76"/>
        <v/>
      </c>
      <c r="AS162" s="272" t="str">
        <f t="shared" si="77"/>
        <v/>
      </c>
      <c r="AT162" s="271">
        <f t="shared" si="78"/>
        <v>1</v>
      </c>
      <c r="AU162" s="271" t="str">
        <f t="shared" si="79"/>
        <v/>
      </c>
      <c r="AV162" s="279" t="str">
        <f t="shared" si="80"/>
        <v/>
      </c>
      <c r="AW162" s="284" t="str">
        <f t="shared" si="81"/>
        <v/>
      </c>
      <c r="AX162" s="284" t="str">
        <f t="shared" si="82"/>
        <v/>
      </c>
      <c r="AY162" s="281" t="str">
        <f t="shared" si="83"/>
        <v/>
      </c>
    </row>
    <row r="163" spans="1:52" hidden="1">
      <c r="A163" s="231" t="s">
        <v>1391</v>
      </c>
      <c r="B163" s="144" t="s">
        <v>1808</v>
      </c>
      <c r="C163" s="144" t="s">
        <v>1286</v>
      </c>
      <c r="F163" s="197"/>
      <c r="I163" s="167"/>
      <c r="L163" s="191"/>
      <c r="M163" s="191"/>
      <c r="N163" s="226"/>
      <c r="O163" s="226"/>
      <c r="P163" s="227"/>
      <c r="Q163" s="229"/>
      <c r="R163" s="170"/>
      <c r="S163" s="517" t="s">
        <v>1246</v>
      </c>
      <c r="T163" s="521"/>
      <c r="U163" s="534"/>
      <c r="V163" s="534"/>
      <c r="W163" s="60"/>
      <c r="X163" s="60"/>
      <c r="Y163" s="60"/>
      <c r="Z163" s="20"/>
      <c r="AA163" s="534"/>
      <c r="AC163" s="293" t="str">
        <f t="shared" si="84"/>
        <v>C4-3</v>
      </c>
      <c r="AD163" s="282" t="str">
        <f t="shared" si="65"/>
        <v>4</v>
      </c>
      <c r="AE163" s="282" t="str">
        <f t="shared" si="66"/>
        <v>C</v>
      </c>
      <c r="AF163" s="272" t="str">
        <f>IF(OR(AE163="",B163=""),"",IF(OR(B163="a",B163="b",B163="s",B163="not suitable"),B163,""))</f>
        <v>not suitable</v>
      </c>
      <c r="AG163" s="256" t="str">
        <f>IF(E163="","",E163)</f>
        <v/>
      </c>
      <c r="AH163" s="256" t="str">
        <f t="shared" si="91"/>
        <v>n</v>
      </c>
      <c r="AI163" s="256" t="str">
        <f t="shared" si="91"/>
        <v/>
      </c>
      <c r="AJ163" s="256" t="str">
        <f>IF(J163="","",1)</f>
        <v/>
      </c>
      <c r="AK163" s="256" t="str">
        <f>IF(I163="","",I163)</f>
        <v/>
      </c>
      <c r="AL163" s="271" t="str">
        <f t="shared" si="73"/>
        <v/>
      </c>
      <c r="AM163" s="272" t="str">
        <f t="shared" si="73"/>
        <v/>
      </c>
      <c r="AN163" s="272" t="str">
        <f t="shared" si="73"/>
        <v/>
      </c>
      <c r="AO163" s="272" t="str">
        <f t="shared" si="73"/>
        <v/>
      </c>
      <c r="AP163" s="271" t="str">
        <f t="shared" si="74"/>
        <v/>
      </c>
      <c r="AQ163" s="272" t="str">
        <f t="shared" si="75"/>
        <v/>
      </c>
      <c r="AR163" s="272" t="str">
        <f t="shared" si="76"/>
        <v/>
      </c>
      <c r="AS163" s="272" t="str">
        <f t="shared" si="77"/>
        <v/>
      </c>
      <c r="AT163" s="271">
        <f t="shared" si="78"/>
        <v>1</v>
      </c>
      <c r="AU163" s="271" t="str">
        <f t="shared" si="79"/>
        <v/>
      </c>
      <c r="AV163" s="279" t="str">
        <f t="shared" si="80"/>
        <v/>
      </c>
      <c r="AW163" s="284" t="str">
        <f t="shared" si="81"/>
        <v/>
      </c>
      <c r="AX163" s="284" t="str">
        <f t="shared" si="82"/>
        <v/>
      </c>
      <c r="AY163" s="281" t="str">
        <f t="shared" si="83"/>
        <v/>
      </c>
    </row>
    <row r="164" spans="1:52" hidden="1">
      <c r="A164" s="231" t="s">
        <v>1392</v>
      </c>
      <c r="B164" s="144" t="s">
        <v>1808</v>
      </c>
      <c r="C164" s="144" t="s">
        <v>1286</v>
      </c>
      <c r="F164" s="197"/>
      <c r="I164" s="167"/>
      <c r="K164" s="173"/>
      <c r="P164" s="227"/>
      <c r="Q164" s="229"/>
      <c r="R164" s="170"/>
      <c r="S164" s="517" t="s">
        <v>1372</v>
      </c>
      <c r="T164" s="515"/>
      <c r="U164" s="5"/>
      <c r="V164" s="534"/>
      <c r="W164" s="60"/>
      <c r="X164" s="60"/>
      <c r="Y164" s="60"/>
      <c r="Z164" s="20"/>
      <c r="AA164" s="534"/>
      <c r="AC164" s="293" t="str">
        <f t="shared" si="84"/>
        <v>C4-4</v>
      </c>
      <c r="AD164" s="282" t="str">
        <f t="shared" si="65"/>
        <v>4</v>
      </c>
      <c r="AE164" s="282" t="str">
        <f t="shared" si="66"/>
        <v>C</v>
      </c>
      <c r="AF164" s="272" t="str">
        <f>IF(OR(AE164="",B164=""),"",IF(OR(B164="a",B164="b",B164="s",B164="not suitable"),B164,""))</f>
        <v>not suitable</v>
      </c>
      <c r="AG164" s="256" t="str">
        <f>IF(E164="","",E164)</f>
        <v/>
      </c>
      <c r="AH164" s="256" t="str">
        <f t="shared" si="91"/>
        <v>n</v>
      </c>
      <c r="AI164" s="256" t="str">
        <f t="shared" si="91"/>
        <v/>
      </c>
      <c r="AJ164" s="256" t="str">
        <f>IF(J164="","",1)</f>
        <v/>
      </c>
      <c r="AK164" s="256" t="str">
        <f>IF(I164="","",I164)</f>
        <v/>
      </c>
      <c r="AL164" s="271" t="str">
        <f t="shared" si="73"/>
        <v/>
      </c>
      <c r="AM164" s="272" t="str">
        <f t="shared" si="73"/>
        <v/>
      </c>
      <c r="AN164" s="272" t="str">
        <f t="shared" si="73"/>
        <v/>
      </c>
      <c r="AO164" s="272" t="str">
        <f t="shared" si="73"/>
        <v/>
      </c>
      <c r="AP164" s="271" t="str">
        <f t="shared" si="74"/>
        <v/>
      </c>
      <c r="AQ164" s="272" t="str">
        <f t="shared" si="75"/>
        <v/>
      </c>
      <c r="AR164" s="272" t="str">
        <f t="shared" si="76"/>
        <v/>
      </c>
      <c r="AS164" s="272" t="str">
        <f t="shared" si="77"/>
        <v/>
      </c>
      <c r="AT164" s="271">
        <f t="shared" si="78"/>
        <v>1</v>
      </c>
      <c r="AU164" s="271" t="str">
        <f t="shared" si="79"/>
        <v/>
      </c>
      <c r="AV164" s="279" t="str">
        <f t="shared" si="80"/>
        <v/>
      </c>
      <c r="AW164" s="284" t="str">
        <f t="shared" si="81"/>
        <v/>
      </c>
      <c r="AX164" s="284" t="str">
        <f t="shared" si="82"/>
        <v/>
      </c>
      <c r="AY164" s="281" t="str">
        <f t="shared" si="83"/>
        <v/>
      </c>
    </row>
    <row r="165" spans="1:52" s="72" customFormat="1" hidden="1">
      <c r="A165" s="231" t="s">
        <v>1393</v>
      </c>
      <c r="B165" s="144" t="s">
        <v>1808</v>
      </c>
      <c r="C165" s="144" t="s">
        <v>1286</v>
      </c>
      <c r="D165" s="144"/>
      <c r="E165" s="195"/>
      <c r="F165" s="197"/>
      <c r="J165" s="5"/>
      <c r="L165" s="144"/>
      <c r="M165" s="144"/>
      <c r="N165" s="225"/>
      <c r="O165" s="225"/>
      <c r="P165" s="227"/>
      <c r="Q165" s="229"/>
      <c r="R165" s="170"/>
      <c r="S165" s="517" t="s">
        <v>1386</v>
      </c>
      <c r="T165" s="521"/>
      <c r="U165" s="534"/>
      <c r="V165" s="534"/>
      <c r="W165" s="60"/>
      <c r="X165" s="60"/>
      <c r="Y165" s="60"/>
      <c r="Z165" s="20"/>
      <c r="AA165" s="534"/>
      <c r="AB165" s="145"/>
      <c r="AC165" s="293" t="str">
        <f t="shared" si="84"/>
        <v>C4-5</v>
      </c>
      <c r="AD165" s="282" t="str">
        <f t="shared" si="65"/>
        <v>4</v>
      </c>
      <c r="AE165" s="282" t="str">
        <f t="shared" si="66"/>
        <v>C</v>
      </c>
      <c r="AF165" s="272" t="str">
        <f>IF(OR(AE165="",B165=""),"",IF(OR(B165="a",B165="b",B165="s",B165="not suitable"),B165,""))</f>
        <v>not suitable</v>
      </c>
      <c r="AG165" s="256" t="str">
        <f>IF(E165="","",E165)</f>
        <v/>
      </c>
      <c r="AH165" s="256" t="str">
        <f t="shared" si="91"/>
        <v>n</v>
      </c>
      <c r="AI165" s="256" t="str">
        <f t="shared" si="91"/>
        <v/>
      </c>
      <c r="AJ165" s="256" t="str">
        <f>IF(J165="","",1)</f>
        <v/>
      </c>
      <c r="AK165" s="256" t="str">
        <f>IF(I165="","",I165)</f>
        <v/>
      </c>
      <c r="AL165" s="271" t="str">
        <f t="shared" si="73"/>
        <v/>
      </c>
      <c r="AM165" s="272" t="str">
        <f t="shared" si="73"/>
        <v/>
      </c>
      <c r="AN165" s="272" t="str">
        <f t="shared" si="73"/>
        <v/>
      </c>
      <c r="AO165" s="272" t="str">
        <f t="shared" si="73"/>
        <v/>
      </c>
      <c r="AP165" s="271" t="str">
        <f t="shared" si="74"/>
        <v/>
      </c>
      <c r="AQ165" s="272" t="str">
        <f t="shared" si="75"/>
        <v/>
      </c>
      <c r="AR165" s="272" t="str">
        <f t="shared" si="76"/>
        <v/>
      </c>
      <c r="AS165" s="272" t="str">
        <f t="shared" si="77"/>
        <v/>
      </c>
      <c r="AT165" s="271">
        <f t="shared" si="78"/>
        <v>1</v>
      </c>
      <c r="AU165" s="271" t="str">
        <f t="shared" si="79"/>
        <v/>
      </c>
      <c r="AV165" s="279" t="str">
        <f t="shared" si="80"/>
        <v/>
      </c>
      <c r="AW165" s="284" t="str">
        <f t="shared" si="81"/>
        <v/>
      </c>
      <c r="AX165" s="284" t="str">
        <f t="shared" si="82"/>
        <v/>
      </c>
      <c r="AY165" s="281" t="str">
        <f t="shared" si="83"/>
        <v/>
      </c>
      <c r="AZ165" s="425"/>
    </row>
    <row r="166" spans="1:52" s="324" customFormat="1">
      <c r="A166" s="319" t="s">
        <v>1394</v>
      </c>
      <c r="B166" s="320"/>
      <c r="C166" s="320"/>
      <c r="D166" s="320"/>
      <c r="E166" s="340"/>
      <c r="F166" s="340"/>
      <c r="J166" s="6"/>
      <c r="L166" s="320"/>
      <c r="M166" s="320"/>
      <c r="N166" s="341"/>
      <c r="O166" s="341"/>
      <c r="P166" s="326"/>
      <c r="Q166" s="327"/>
      <c r="R166" s="342"/>
      <c r="S166" s="522"/>
      <c r="T166" s="522"/>
      <c r="U166" s="544"/>
      <c r="V166" s="544"/>
      <c r="W166" s="529"/>
      <c r="X166" s="529"/>
      <c r="Y166" s="529"/>
      <c r="Z166" s="540"/>
      <c r="AA166" s="544"/>
      <c r="AB166" s="328"/>
      <c r="AC166" s="329" t="str">
        <f t="shared" ref="AC166:AC173" si="92">IF(A166="","",A166)</f>
        <v>Chapter 05</v>
      </c>
      <c r="AD166" s="330"/>
      <c r="AE166" s="330"/>
      <c r="AF166" s="331"/>
      <c r="AG166" s="331"/>
      <c r="AH166" s="331"/>
      <c r="AI166" s="331"/>
      <c r="AJ166" s="331"/>
      <c r="AK166" s="331"/>
      <c r="AL166" s="332"/>
      <c r="AM166" s="331"/>
      <c r="AN166" s="331"/>
      <c r="AO166" s="331"/>
      <c r="AP166" s="332"/>
      <c r="AQ166" s="331"/>
      <c r="AR166" s="331"/>
      <c r="AS166" s="331"/>
      <c r="AT166" s="332"/>
      <c r="AU166" s="332"/>
      <c r="AV166" s="333"/>
      <c r="AW166" s="334"/>
      <c r="AX166" s="334"/>
      <c r="AY166" s="421"/>
      <c r="AZ166" s="427"/>
    </row>
    <row r="167" spans="1:52" s="72" customFormat="1">
      <c r="A167" s="230" t="s">
        <v>1295</v>
      </c>
      <c r="B167" s="144"/>
      <c r="C167" s="144"/>
      <c r="D167" s="144"/>
      <c r="E167" s="195"/>
      <c r="F167" s="195"/>
      <c r="J167" s="5"/>
      <c r="L167" s="144"/>
      <c r="M167" s="144"/>
      <c r="N167" s="225"/>
      <c r="O167" s="225"/>
      <c r="P167" s="227"/>
      <c r="Q167" s="229"/>
      <c r="R167" s="170"/>
      <c r="S167" s="521"/>
      <c r="T167" s="521"/>
      <c r="U167" s="534"/>
      <c r="V167" s="534"/>
      <c r="W167" s="60"/>
      <c r="X167" s="60"/>
      <c r="Y167" s="60"/>
      <c r="Z167" s="20"/>
      <c r="AA167" s="534"/>
      <c r="AB167" s="145"/>
      <c r="AC167" s="293" t="str">
        <f t="shared" si="92"/>
        <v>EXERCISES</v>
      </c>
      <c r="AD167" s="282"/>
      <c r="AE167" s="282"/>
      <c r="AF167" s="272"/>
      <c r="AG167" s="256"/>
      <c r="AH167" s="256"/>
      <c r="AI167" s="256"/>
      <c r="AJ167" s="256"/>
      <c r="AK167" s="256"/>
      <c r="AL167" s="271"/>
      <c r="AM167" s="272"/>
      <c r="AN167" s="272"/>
      <c r="AO167" s="272"/>
      <c r="AP167" s="271"/>
      <c r="AQ167" s="272"/>
      <c r="AR167" s="272"/>
      <c r="AS167" s="272"/>
      <c r="AT167" s="271"/>
      <c r="AU167" s="271"/>
      <c r="AV167" s="279"/>
      <c r="AW167" s="284"/>
      <c r="AX167" s="284"/>
      <c r="AY167" s="281"/>
      <c r="AZ167" s="425"/>
    </row>
    <row r="168" spans="1:52" ht="36">
      <c r="A168" s="649" t="s">
        <v>2991</v>
      </c>
      <c r="B168" s="144" t="s">
        <v>1285</v>
      </c>
      <c r="C168" s="184" t="s">
        <v>1734</v>
      </c>
      <c r="F168" s="197" t="s">
        <v>1198</v>
      </c>
      <c r="G168" s="169" t="s">
        <v>1037</v>
      </c>
      <c r="H168" s="169" t="s">
        <v>3033</v>
      </c>
      <c r="J168" s="5" t="s">
        <v>2992</v>
      </c>
      <c r="P168" s="227"/>
      <c r="Q168" s="229"/>
      <c r="R168" s="170"/>
      <c r="S168" s="607" t="s">
        <v>1397</v>
      </c>
      <c r="T168" s="578" t="s">
        <v>2897</v>
      </c>
      <c r="U168" s="534" t="s">
        <v>2993</v>
      </c>
      <c r="V168" s="60" t="s">
        <v>1249</v>
      </c>
      <c r="W168" s="60" t="s">
        <v>562</v>
      </c>
      <c r="X168" s="60" t="s">
        <v>539</v>
      </c>
      <c r="Y168" s="60" t="s">
        <v>1988</v>
      </c>
      <c r="Z168" s="60" t="s">
        <v>999</v>
      </c>
      <c r="AA168" s="534" t="s">
        <v>1989</v>
      </c>
      <c r="AC168" s="293" t="str">
        <f t="shared" si="92"/>
        <v>E5-01</v>
      </c>
      <c r="AD168" s="282" t="str">
        <f t="shared" ref="AD168:AD173" si="93">IF(AE168="","",IF(LEFT(AC168,1)="S","MBA",IF(MID(AC168,LEN(AE168)+1,FIND("-",AC168)-LEN(AE168)-1)="A","App A",MID(AC168,LEN(AE168)+1,FIND("-",AC168)-LEN(AE168)-1))))</f>
        <v>5</v>
      </c>
      <c r="AE168" s="282" t="str">
        <f t="shared" ref="AE168:AE173" si="94">IF(OR(LEFT(AC168,2)="Exe",LEFT(AC168,2)="Pro",LEFT(AC168,2)="Cas",LEFT(AC168,2)="Cas",LEFT(AC168,2)="Tax",LEFT(AC168,2)="Com",AC168=""),"",LEFT(AC168,FIND("-",AC168)-2))</f>
        <v>E</v>
      </c>
      <c r="AF168" s="272" t="str">
        <f t="shared" ref="AF168:AF173" si="95">IF(OR(AE168="",B168=""),"",IF(OR(B168="a",B168="b",B168="s",B168="not suitable"),B168,""))</f>
        <v>s</v>
      </c>
      <c r="AG168" s="256" t="str">
        <f t="shared" ref="AG168:AG172" si="96">IF(E168="","",E168)</f>
        <v/>
      </c>
      <c r="AH168" s="256" t="str">
        <f t="shared" ref="AH168:AI172" si="97">IF(C168="","",C168)</f>
        <v>r</v>
      </c>
      <c r="AI168" s="256" t="str">
        <f t="shared" si="97"/>
        <v/>
      </c>
      <c r="AJ168" s="256">
        <f t="shared" ref="AJ168:AJ172" si="98">IF(J168="","",1)</f>
        <v>1</v>
      </c>
      <c r="AK168" s="256" t="str">
        <f t="shared" ref="AK168:AK172" si="99">IF(I168="","",I168)</f>
        <v/>
      </c>
      <c r="AL168" s="271" t="str">
        <f t="shared" ref="AL168:AO172" si="100">IF(OR($AF168="",$AF168="not suitable"),"",IF($AH168=AL$16,1,""))</f>
        <v/>
      </c>
      <c r="AM168" s="272" t="str">
        <f t="shared" si="100"/>
        <v/>
      </c>
      <c r="AN168" s="272">
        <f t="shared" si="100"/>
        <v>1</v>
      </c>
      <c r="AO168" s="272" t="str">
        <f t="shared" si="100"/>
        <v/>
      </c>
      <c r="AP168" s="271" t="str">
        <f t="shared" ref="AP168:AP172" si="101">IF(AI168=$AP$16,1,"")</f>
        <v/>
      </c>
      <c r="AQ168" s="272" t="str">
        <f t="shared" ref="AQ168:AQ172" si="102">IF(AI168=$AQ$16,1,"")</f>
        <v/>
      </c>
      <c r="AR168" s="272" t="str">
        <f t="shared" ref="AR168:AR172" si="103">IF(AI168=$AR$16,1,"")</f>
        <v/>
      </c>
      <c r="AS168" s="272" t="str">
        <f t="shared" ref="AS168:AS172" si="104">IF(AI168=$AS$16,1,"")</f>
        <v/>
      </c>
      <c r="AT168" s="271" t="str">
        <f t="shared" ref="AT168:AT173" si="105">IF(AF168="not suitable",1,"")</f>
        <v/>
      </c>
      <c r="AU168" s="271" t="str">
        <f t="shared" ref="AU168:AU172" si="106">IF(AG168="Convert to Dataset",1,"")</f>
        <v/>
      </c>
      <c r="AV168" s="279" t="str">
        <f t="shared" ref="AV168:AV172" si="107">IF(AG168="New Dataset",1,"")</f>
        <v/>
      </c>
      <c r="AW168" s="284" t="str">
        <f t="shared" ref="AW168:AW172" si="108">IF(SUM(AL168:AO168)&gt;1,"ERROR","")</f>
        <v/>
      </c>
      <c r="AX168" s="284" t="str">
        <f t="shared" ref="AX168:AX172" si="109">IF(SUM(AP168:AS168)&gt;1,"ERROR","")</f>
        <v/>
      </c>
      <c r="AY168" s="281" t="str">
        <f t="shared" ref="AY168:AY173" si="110">IF(OR(AF168="a",AF168="b",AF168="s",AF168=""),"",IF(AND(AF168="not suitable",AT168=1),"","ERROR"))</f>
        <v/>
      </c>
    </row>
    <row r="169" spans="1:52" ht="36">
      <c r="A169" s="649" t="s">
        <v>2998</v>
      </c>
      <c r="B169" s="144" t="s">
        <v>1285</v>
      </c>
      <c r="C169" s="184" t="s">
        <v>1733</v>
      </c>
      <c r="F169" s="197" t="s">
        <v>1198</v>
      </c>
      <c r="G169" s="169" t="s">
        <v>1139</v>
      </c>
      <c r="H169" s="169" t="s">
        <v>2994</v>
      </c>
      <c r="J169" s="5" t="s">
        <v>1807</v>
      </c>
      <c r="K169" s="167"/>
      <c r="P169" s="227"/>
      <c r="Q169" s="229"/>
      <c r="R169" s="170"/>
      <c r="S169" s="607" t="s">
        <v>1173</v>
      </c>
      <c r="T169" s="579" t="s">
        <v>3091</v>
      </c>
      <c r="U169" s="534" t="s">
        <v>2995</v>
      </c>
      <c r="V169" s="534" t="s">
        <v>2996</v>
      </c>
      <c r="W169" s="60" t="s">
        <v>562</v>
      </c>
      <c r="X169" s="60" t="s">
        <v>2997</v>
      </c>
      <c r="Y169" s="60" t="s">
        <v>1991</v>
      </c>
      <c r="Z169" s="60" t="s">
        <v>999</v>
      </c>
      <c r="AA169" s="534" t="s">
        <v>1986</v>
      </c>
      <c r="AC169" s="293" t="str">
        <f t="shared" si="92"/>
        <v>E5-02</v>
      </c>
      <c r="AD169" s="282" t="str">
        <f t="shared" si="93"/>
        <v>5</v>
      </c>
      <c r="AE169" s="282" t="str">
        <f t="shared" si="94"/>
        <v>E</v>
      </c>
      <c r="AF169" s="272" t="str">
        <f t="shared" si="95"/>
        <v>s</v>
      </c>
      <c r="AG169" s="256" t="str">
        <f t="shared" si="96"/>
        <v/>
      </c>
      <c r="AH169" s="256" t="str">
        <f t="shared" si="97"/>
        <v>rpu</v>
      </c>
      <c r="AI169" s="256" t="str">
        <f t="shared" si="97"/>
        <v/>
      </c>
      <c r="AJ169" s="256">
        <f t="shared" si="98"/>
        <v>1</v>
      </c>
      <c r="AK169" s="256" t="str">
        <f t="shared" si="99"/>
        <v/>
      </c>
      <c r="AL169" s="271" t="str">
        <f t="shared" si="100"/>
        <v/>
      </c>
      <c r="AM169" s="272">
        <f t="shared" si="100"/>
        <v>1</v>
      </c>
      <c r="AN169" s="272" t="str">
        <f t="shared" si="100"/>
        <v/>
      </c>
      <c r="AO169" s="272" t="str">
        <f t="shared" si="100"/>
        <v/>
      </c>
      <c r="AP169" s="271" t="str">
        <f t="shared" si="101"/>
        <v/>
      </c>
      <c r="AQ169" s="272" t="str">
        <f t="shared" si="102"/>
        <v/>
      </c>
      <c r="AR169" s="272" t="str">
        <f t="shared" si="103"/>
        <v/>
      </c>
      <c r="AS169" s="272" t="str">
        <f t="shared" si="104"/>
        <v/>
      </c>
      <c r="AT169" s="271" t="str">
        <f t="shared" si="105"/>
        <v/>
      </c>
      <c r="AU169" s="271" t="str">
        <f t="shared" si="106"/>
        <v/>
      </c>
      <c r="AV169" s="279" t="str">
        <f t="shared" si="107"/>
        <v/>
      </c>
      <c r="AW169" s="284" t="str">
        <f t="shared" si="108"/>
        <v/>
      </c>
      <c r="AX169" s="284" t="str">
        <f t="shared" si="109"/>
        <v/>
      </c>
      <c r="AY169" s="281" t="str">
        <f t="shared" si="110"/>
        <v/>
      </c>
    </row>
    <row r="170" spans="1:52" s="72" customFormat="1" ht="24">
      <c r="A170" s="231" t="s">
        <v>2999</v>
      </c>
      <c r="B170" s="448" t="s">
        <v>1285</v>
      </c>
      <c r="C170" s="144" t="s">
        <v>1286</v>
      </c>
      <c r="D170" s="144"/>
      <c r="E170" s="195"/>
      <c r="F170" s="197" t="s">
        <v>1198</v>
      </c>
      <c r="G170" s="72" t="s">
        <v>1140</v>
      </c>
      <c r="H170" s="72" t="s">
        <v>2994</v>
      </c>
      <c r="J170" s="5" t="s">
        <v>1807</v>
      </c>
      <c r="K170" s="167"/>
      <c r="L170" s="144"/>
      <c r="M170" s="144"/>
      <c r="N170" s="225"/>
      <c r="O170" s="225"/>
      <c r="P170" s="227"/>
      <c r="Q170" s="229"/>
      <c r="R170" s="170"/>
      <c r="S170" s="607" t="s">
        <v>1173</v>
      </c>
      <c r="T170" s="523" t="s">
        <v>2896</v>
      </c>
      <c r="U170" s="534" t="s">
        <v>2995</v>
      </c>
      <c r="V170" s="534" t="s">
        <v>1249</v>
      </c>
      <c r="W170" s="60" t="s">
        <v>562</v>
      </c>
      <c r="X170" s="60" t="s">
        <v>539</v>
      </c>
      <c r="Y170" s="60" t="s">
        <v>1991</v>
      </c>
      <c r="Z170" s="60" t="s">
        <v>999</v>
      </c>
      <c r="AA170" s="534" t="s">
        <v>1986</v>
      </c>
      <c r="AB170" s="145"/>
      <c r="AC170" s="293" t="str">
        <f t="shared" si="92"/>
        <v>E5-03</v>
      </c>
      <c r="AD170" s="282" t="str">
        <f t="shared" si="93"/>
        <v>5</v>
      </c>
      <c r="AE170" s="282" t="str">
        <f t="shared" si="94"/>
        <v>E</v>
      </c>
      <c r="AF170" s="272" t="str">
        <f t="shared" si="95"/>
        <v>s</v>
      </c>
      <c r="AG170" s="256" t="str">
        <f t="shared" si="96"/>
        <v/>
      </c>
      <c r="AH170" s="256" t="str">
        <f t="shared" si="97"/>
        <v>n</v>
      </c>
      <c r="AI170" s="256" t="str">
        <f t="shared" si="97"/>
        <v/>
      </c>
      <c r="AJ170" s="256">
        <f t="shared" si="98"/>
        <v>1</v>
      </c>
      <c r="AK170" s="256" t="str">
        <f t="shared" si="99"/>
        <v/>
      </c>
      <c r="AL170" s="271" t="str">
        <f t="shared" si="100"/>
        <v/>
      </c>
      <c r="AM170" s="272" t="str">
        <f t="shared" si="100"/>
        <v/>
      </c>
      <c r="AN170" s="272" t="str">
        <f t="shared" si="100"/>
        <v/>
      </c>
      <c r="AO170" s="272">
        <f t="shared" si="100"/>
        <v>1</v>
      </c>
      <c r="AP170" s="271" t="str">
        <f t="shared" si="101"/>
        <v/>
      </c>
      <c r="AQ170" s="272" t="str">
        <f t="shared" si="102"/>
        <v/>
      </c>
      <c r="AR170" s="272" t="str">
        <f t="shared" si="103"/>
        <v/>
      </c>
      <c r="AS170" s="272" t="str">
        <f t="shared" si="104"/>
        <v/>
      </c>
      <c r="AT170" s="271" t="str">
        <f t="shared" si="105"/>
        <v/>
      </c>
      <c r="AU170" s="271" t="str">
        <f t="shared" si="106"/>
        <v/>
      </c>
      <c r="AV170" s="279" t="str">
        <f t="shared" si="107"/>
        <v/>
      </c>
      <c r="AW170" s="284" t="str">
        <f t="shared" si="108"/>
        <v/>
      </c>
      <c r="AX170" s="284" t="str">
        <f t="shared" si="109"/>
        <v/>
      </c>
      <c r="AY170" s="281" t="str">
        <f t="shared" si="110"/>
        <v/>
      </c>
      <c r="AZ170" s="425"/>
    </row>
    <row r="171" spans="1:52" ht="36">
      <c r="A171" s="649" t="s">
        <v>3002</v>
      </c>
      <c r="B171" s="144" t="s">
        <v>1285</v>
      </c>
      <c r="C171" s="184" t="s">
        <v>1733</v>
      </c>
      <c r="F171" s="197" t="s">
        <v>1198</v>
      </c>
      <c r="G171" s="169" t="s">
        <v>3000</v>
      </c>
      <c r="H171" s="169" t="s">
        <v>2994</v>
      </c>
      <c r="J171" s="5" t="s">
        <v>1807</v>
      </c>
      <c r="K171" s="167"/>
      <c r="P171" s="227"/>
      <c r="Q171" s="229"/>
      <c r="R171" s="170"/>
      <c r="S171" s="607" t="s">
        <v>1173</v>
      </c>
      <c r="T171" s="579" t="s">
        <v>3091</v>
      </c>
      <c r="U171" s="534" t="s">
        <v>3001</v>
      </c>
      <c r="V171" s="534" t="s">
        <v>2996</v>
      </c>
      <c r="W171" s="60" t="s">
        <v>562</v>
      </c>
      <c r="X171" s="60" t="s">
        <v>2997</v>
      </c>
      <c r="Y171" s="60" t="s">
        <v>1991</v>
      </c>
      <c r="Z171" s="60" t="s">
        <v>999</v>
      </c>
      <c r="AA171" s="534" t="s">
        <v>1986</v>
      </c>
      <c r="AC171" s="293" t="str">
        <f t="shared" si="92"/>
        <v>E5-04</v>
      </c>
      <c r="AD171" s="282" t="str">
        <f t="shared" si="93"/>
        <v>5</v>
      </c>
      <c r="AE171" s="282" t="str">
        <f t="shared" si="94"/>
        <v>E</v>
      </c>
      <c r="AF171" s="272" t="str">
        <f t="shared" si="95"/>
        <v>s</v>
      </c>
      <c r="AG171" s="256" t="str">
        <f t="shared" si="96"/>
        <v/>
      </c>
      <c r="AH171" s="256" t="str">
        <f t="shared" si="97"/>
        <v>rpu</v>
      </c>
      <c r="AI171" s="256" t="str">
        <f t="shared" si="97"/>
        <v/>
      </c>
      <c r="AJ171" s="256">
        <f t="shared" si="98"/>
        <v>1</v>
      </c>
      <c r="AK171" s="256" t="str">
        <f t="shared" si="99"/>
        <v/>
      </c>
      <c r="AL171" s="271" t="str">
        <f t="shared" si="100"/>
        <v/>
      </c>
      <c r="AM171" s="272">
        <f t="shared" si="100"/>
        <v>1</v>
      </c>
      <c r="AN171" s="272" t="str">
        <f t="shared" si="100"/>
        <v/>
      </c>
      <c r="AO171" s="272" t="str">
        <f t="shared" si="100"/>
        <v/>
      </c>
      <c r="AP171" s="271" t="str">
        <f t="shared" si="101"/>
        <v/>
      </c>
      <c r="AQ171" s="272" t="str">
        <f t="shared" si="102"/>
        <v/>
      </c>
      <c r="AR171" s="272" t="str">
        <f t="shared" si="103"/>
        <v/>
      </c>
      <c r="AS171" s="272" t="str">
        <f t="shared" si="104"/>
        <v/>
      </c>
      <c r="AT171" s="271" t="str">
        <f t="shared" si="105"/>
        <v/>
      </c>
      <c r="AU171" s="271" t="str">
        <f t="shared" si="106"/>
        <v/>
      </c>
      <c r="AV171" s="279" t="str">
        <f t="shared" si="107"/>
        <v/>
      </c>
      <c r="AW171" s="284" t="str">
        <f t="shared" si="108"/>
        <v/>
      </c>
      <c r="AX171" s="284" t="str">
        <f t="shared" si="109"/>
        <v/>
      </c>
      <c r="AY171" s="281" t="str">
        <f t="shared" si="110"/>
        <v/>
      </c>
    </row>
    <row r="172" spans="1:52" s="72" customFormat="1" ht="120" customHeight="1">
      <c r="A172" s="506" t="s">
        <v>3004</v>
      </c>
      <c r="B172" s="448" t="s">
        <v>1285</v>
      </c>
      <c r="C172" s="184" t="s">
        <v>1286</v>
      </c>
      <c r="D172" s="144"/>
      <c r="E172" s="195"/>
      <c r="F172" s="197" t="s">
        <v>3164</v>
      </c>
      <c r="G172" s="72" t="s">
        <v>3003</v>
      </c>
      <c r="H172" s="72" t="s">
        <v>2994</v>
      </c>
      <c r="J172" s="33" t="s">
        <v>3164</v>
      </c>
      <c r="L172" s="144"/>
      <c r="M172" s="144"/>
      <c r="N172" s="225"/>
      <c r="O172" s="225"/>
      <c r="P172" s="227"/>
      <c r="Q172" s="229"/>
      <c r="R172" s="170"/>
      <c r="S172" s="607" t="s">
        <v>1174</v>
      </c>
      <c r="T172" s="657" t="s">
        <v>2622</v>
      </c>
      <c r="U172" s="534" t="s">
        <v>3008</v>
      </c>
      <c r="V172" s="534" t="s">
        <v>1249</v>
      </c>
      <c r="W172" s="60" t="s">
        <v>562</v>
      </c>
      <c r="X172" s="60" t="s">
        <v>3035</v>
      </c>
      <c r="Y172" s="60" t="s">
        <v>540</v>
      </c>
      <c r="Z172" s="20" t="s">
        <v>999</v>
      </c>
      <c r="AA172" s="534" t="s">
        <v>1986</v>
      </c>
      <c r="AB172" s="145"/>
      <c r="AC172" s="507" t="str">
        <f t="shared" si="92"/>
        <v>E5-05</v>
      </c>
      <c r="AD172" s="282" t="str">
        <f t="shared" si="93"/>
        <v>5</v>
      </c>
      <c r="AE172" s="282" t="str">
        <f t="shared" si="94"/>
        <v>E</v>
      </c>
      <c r="AF172" s="272" t="str">
        <f t="shared" si="95"/>
        <v>s</v>
      </c>
      <c r="AG172" s="272" t="str">
        <f t="shared" si="96"/>
        <v/>
      </c>
      <c r="AH172" s="272" t="str">
        <f t="shared" si="97"/>
        <v>n</v>
      </c>
      <c r="AI172" s="272" t="str">
        <f t="shared" si="97"/>
        <v/>
      </c>
      <c r="AJ172" s="272">
        <f t="shared" si="98"/>
        <v>1</v>
      </c>
      <c r="AK172" s="272" t="str">
        <f t="shared" si="99"/>
        <v/>
      </c>
      <c r="AL172" s="271" t="str">
        <f t="shared" si="100"/>
        <v/>
      </c>
      <c r="AM172" s="272" t="str">
        <f t="shared" si="100"/>
        <v/>
      </c>
      <c r="AN172" s="272" t="str">
        <f t="shared" si="100"/>
        <v/>
      </c>
      <c r="AO172" s="272">
        <f t="shared" si="100"/>
        <v>1</v>
      </c>
      <c r="AP172" s="271" t="str">
        <f t="shared" si="101"/>
        <v/>
      </c>
      <c r="AQ172" s="272" t="str">
        <f t="shared" si="102"/>
        <v/>
      </c>
      <c r="AR172" s="272" t="str">
        <f t="shared" si="103"/>
        <v/>
      </c>
      <c r="AS172" s="272" t="str">
        <f t="shared" si="104"/>
        <v/>
      </c>
      <c r="AT172" s="271" t="str">
        <f t="shared" si="105"/>
        <v/>
      </c>
      <c r="AU172" s="271" t="str">
        <f t="shared" si="106"/>
        <v/>
      </c>
      <c r="AV172" s="279" t="str">
        <f t="shared" si="107"/>
        <v/>
      </c>
      <c r="AW172" s="284" t="str">
        <f t="shared" si="108"/>
        <v/>
      </c>
      <c r="AX172" s="284" t="str">
        <f t="shared" si="109"/>
        <v/>
      </c>
      <c r="AY172" s="281" t="str">
        <f t="shared" si="110"/>
        <v/>
      </c>
      <c r="AZ172" s="425"/>
    </row>
    <row r="173" spans="1:52" s="72" customFormat="1" ht="24">
      <c r="A173" s="649" t="s">
        <v>3005</v>
      </c>
      <c r="B173" s="144" t="s">
        <v>1285</v>
      </c>
      <c r="C173" s="144" t="s">
        <v>1286</v>
      </c>
      <c r="D173" s="144"/>
      <c r="E173" s="195"/>
      <c r="F173" s="197" t="s">
        <v>1750</v>
      </c>
      <c r="L173" s="144"/>
      <c r="M173" s="144"/>
      <c r="N173" s="225"/>
      <c r="O173" s="225"/>
      <c r="P173" s="227"/>
      <c r="Q173" s="229"/>
      <c r="R173" s="170"/>
      <c r="S173" s="650" t="s">
        <v>1397</v>
      </c>
      <c r="T173" s="578" t="s">
        <v>2897</v>
      </c>
      <c r="U173" s="231" t="s">
        <v>3009</v>
      </c>
      <c r="V173" s="534" t="s">
        <v>1249</v>
      </c>
      <c r="W173" s="60" t="s">
        <v>562</v>
      </c>
      <c r="X173" s="60" t="s">
        <v>539</v>
      </c>
      <c r="Y173" s="60" t="s">
        <v>540</v>
      </c>
      <c r="Z173" s="20" t="s">
        <v>999</v>
      </c>
      <c r="AA173" s="534" t="s">
        <v>1986</v>
      </c>
      <c r="AB173" s="145"/>
      <c r="AC173" s="293" t="str">
        <f t="shared" si="92"/>
        <v>E5-06</v>
      </c>
      <c r="AD173" s="282" t="str">
        <f t="shared" si="93"/>
        <v>5</v>
      </c>
      <c r="AE173" s="282" t="str">
        <f t="shared" si="94"/>
        <v>E</v>
      </c>
      <c r="AF173" s="272" t="str">
        <f t="shared" si="95"/>
        <v>s</v>
      </c>
      <c r="AG173" s="256"/>
      <c r="AH173" s="256"/>
      <c r="AI173" s="256"/>
      <c r="AJ173" s="256">
        <f>IF(J175="","",1)</f>
        <v>1</v>
      </c>
      <c r="AK173" s="256"/>
      <c r="AL173" s="271"/>
      <c r="AM173" s="272"/>
      <c r="AN173" s="272"/>
      <c r="AO173" s="272"/>
      <c r="AP173" s="271"/>
      <c r="AQ173" s="272"/>
      <c r="AR173" s="272"/>
      <c r="AS173" s="272"/>
      <c r="AT173" s="271" t="str">
        <f t="shared" si="105"/>
        <v/>
      </c>
      <c r="AU173" s="271"/>
      <c r="AV173" s="279"/>
      <c r="AW173" s="284"/>
      <c r="AX173" s="284"/>
      <c r="AY173" s="281" t="str">
        <f t="shared" si="110"/>
        <v/>
      </c>
      <c r="AZ173" s="425"/>
    </row>
    <row r="174" spans="1:52" s="72" customFormat="1" ht="24">
      <c r="A174" s="649" t="s">
        <v>3006</v>
      </c>
      <c r="B174" s="144" t="s">
        <v>1285</v>
      </c>
      <c r="C174" s="144" t="s">
        <v>1286</v>
      </c>
      <c r="D174" s="144"/>
      <c r="E174" s="195"/>
      <c r="F174" s="197" t="s">
        <v>1750</v>
      </c>
      <c r="J174" s="5"/>
      <c r="L174" s="144"/>
      <c r="M174" s="144"/>
      <c r="N174" s="225"/>
      <c r="O174" s="225"/>
      <c r="P174" s="227"/>
      <c r="Q174" s="229"/>
      <c r="R174" s="170"/>
      <c r="S174" s="650" t="s">
        <v>1175</v>
      </c>
      <c r="T174" s="616" t="s">
        <v>2900</v>
      </c>
      <c r="U174" s="231" t="s">
        <v>2900</v>
      </c>
      <c r="V174" s="534" t="s">
        <v>1249</v>
      </c>
      <c r="W174" s="60" t="s">
        <v>562</v>
      </c>
      <c r="X174" s="60" t="s">
        <v>539</v>
      </c>
      <c r="Y174" s="60" t="s">
        <v>540</v>
      </c>
      <c r="Z174" s="20" t="s">
        <v>999</v>
      </c>
      <c r="AA174" s="534" t="s">
        <v>1986</v>
      </c>
      <c r="AB174" s="145"/>
      <c r="AC174" s="293"/>
      <c r="AD174" s="282"/>
      <c r="AE174" s="282"/>
      <c r="AF174" s="272"/>
      <c r="AG174" s="256"/>
      <c r="AH174" s="256"/>
      <c r="AI174" s="256"/>
      <c r="AJ174" s="256"/>
      <c r="AK174" s="256"/>
      <c r="AL174" s="271"/>
      <c r="AM174" s="272"/>
      <c r="AN174" s="272"/>
      <c r="AO174" s="272"/>
      <c r="AP174" s="271"/>
      <c r="AQ174" s="272"/>
      <c r="AR174" s="272"/>
      <c r="AS174" s="272"/>
      <c r="AT174" s="271"/>
      <c r="AU174" s="271"/>
      <c r="AV174" s="279"/>
      <c r="AW174" s="284"/>
      <c r="AX174" s="284"/>
      <c r="AY174" s="281"/>
      <c r="AZ174" s="425"/>
    </row>
    <row r="175" spans="1:52" s="72" customFormat="1" ht="24">
      <c r="A175" s="649" t="s">
        <v>3007</v>
      </c>
      <c r="B175" s="144" t="s">
        <v>1285</v>
      </c>
      <c r="C175" s="144" t="s">
        <v>1286</v>
      </c>
      <c r="D175" s="144"/>
      <c r="E175" s="195"/>
      <c r="F175" s="197" t="s">
        <v>3164</v>
      </c>
      <c r="J175" s="33" t="s">
        <v>3164</v>
      </c>
      <c r="L175" s="144"/>
      <c r="M175" s="144"/>
      <c r="N175" s="225"/>
      <c r="O175" s="225"/>
      <c r="P175" s="227"/>
      <c r="Q175" s="229"/>
      <c r="R175" s="170"/>
      <c r="S175" s="650" t="s">
        <v>1175</v>
      </c>
      <c r="T175" s="616" t="s">
        <v>2900</v>
      </c>
      <c r="U175" s="231" t="s">
        <v>3010</v>
      </c>
      <c r="V175" s="534" t="s">
        <v>1249</v>
      </c>
      <c r="W175" s="60" t="s">
        <v>562</v>
      </c>
      <c r="X175" s="60" t="s">
        <v>539</v>
      </c>
      <c r="Y175" s="60" t="s">
        <v>1991</v>
      </c>
      <c r="Z175" s="20" t="s">
        <v>999</v>
      </c>
      <c r="AA175" s="534" t="s">
        <v>1986</v>
      </c>
      <c r="AB175" s="145"/>
      <c r="AC175" s="293"/>
      <c r="AD175" s="282"/>
      <c r="AE175" s="282"/>
      <c r="AF175" s="272"/>
      <c r="AG175" s="256"/>
      <c r="AH175" s="256"/>
      <c r="AI175" s="256"/>
      <c r="AJ175" s="256"/>
      <c r="AK175" s="256"/>
      <c r="AL175" s="271"/>
      <c r="AM175" s="272"/>
      <c r="AN175" s="272"/>
      <c r="AO175" s="272"/>
      <c r="AP175" s="271"/>
      <c r="AQ175" s="272"/>
      <c r="AR175" s="272"/>
      <c r="AS175" s="272"/>
      <c r="AT175" s="271"/>
      <c r="AU175" s="271"/>
      <c r="AV175" s="279"/>
      <c r="AW175" s="284"/>
      <c r="AX175" s="284"/>
      <c r="AY175" s="281"/>
      <c r="AZ175" s="425"/>
    </row>
    <row r="176" spans="1:52" s="72" customFormat="1">
      <c r="A176" s="230" t="s">
        <v>1269</v>
      </c>
      <c r="B176" s="144"/>
      <c r="C176" s="144"/>
      <c r="D176" s="144"/>
      <c r="E176" s="195"/>
      <c r="F176" s="197"/>
      <c r="J176" s="33"/>
      <c r="L176" s="144"/>
      <c r="M176" s="144"/>
      <c r="N176" s="225"/>
      <c r="O176" s="225"/>
      <c r="P176" s="227"/>
      <c r="Q176" s="229"/>
      <c r="R176" s="170"/>
      <c r="S176" s="515"/>
      <c r="T176" s="515"/>
      <c r="U176" s="5"/>
      <c r="V176" s="60"/>
      <c r="W176" s="60"/>
      <c r="X176" s="60"/>
      <c r="Y176" s="60"/>
      <c r="Z176" s="20"/>
      <c r="AA176" s="60"/>
      <c r="AB176" s="145"/>
      <c r="AC176" s="293" t="str">
        <f t="shared" ref="AC176:AC181" si="111">IF(A176="","",A176)</f>
        <v>PROBLEMS/DISCUSSION QUESTIONS</v>
      </c>
      <c r="AD176" s="282"/>
      <c r="AE176" s="282"/>
      <c r="AF176" s="272"/>
      <c r="AG176" s="256"/>
      <c r="AH176" s="256"/>
      <c r="AI176" s="256"/>
      <c r="AJ176" s="256"/>
      <c r="AK176" s="256"/>
      <c r="AL176" s="271"/>
      <c r="AM176" s="272"/>
      <c r="AN176" s="272"/>
      <c r="AO176" s="272"/>
      <c r="AP176" s="271"/>
      <c r="AQ176" s="272"/>
      <c r="AR176" s="272"/>
      <c r="AS176" s="272"/>
      <c r="AT176" s="271"/>
      <c r="AU176" s="271"/>
      <c r="AV176" s="279"/>
      <c r="AW176" s="284"/>
      <c r="AX176" s="284"/>
      <c r="AY176" s="281"/>
      <c r="AZ176" s="425"/>
    </row>
    <row r="177" spans="1:52" s="72" customFormat="1" ht="24">
      <c r="A177" s="649" t="s">
        <v>3011</v>
      </c>
      <c r="B177" s="144" t="s">
        <v>1285</v>
      </c>
      <c r="C177" s="144" t="s">
        <v>1286</v>
      </c>
      <c r="D177" s="144"/>
      <c r="E177" s="195"/>
      <c r="F177" s="197" t="s">
        <v>3164</v>
      </c>
      <c r="G177" s="72" t="s">
        <v>3012</v>
      </c>
      <c r="H177" s="169" t="s">
        <v>3034</v>
      </c>
      <c r="J177" s="431" t="s">
        <v>3164</v>
      </c>
      <c r="K177" s="167"/>
      <c r="L177" s="144"/>
      <c r="M177" s="144"/>
      <c r="N177" s="225"/>
      <c r="O177" s="225"/>
      <c r="P177" s="227"/>
      <c r="Q177" s="229"/>
      <c r="R177" s="170"/>
      <c r="S177" s="521" t="s">
        <v>1397</v>
      </c>
      <c r="T177" s="578" t="s">
        <v>2897</v>
      </c>
      <c r="U177" s="231" t="s">
        <v>3022</v>
      </c>
      <c r="V177" s="60" t="s">
        <v>1249</v>
      </c>
      <c r="W177" s="60" t="s">
        <v>562</v>
      </c>
      <c r="X177" s="60" t="s">
        <v>547</v>
      </c>
      <c r="Y177" s="60" t="s">
        <v>1988</v>
      </c>
      <c r="Z177" s="20" t="s">
        <v>999</v>
      </c>
      <c r="AA177" s="534" t="s">
        <v>1985</v>
      </c>
      <c r="AB177" s="145"/>
      <c r="AC177" s="293" t="str">
        <f t="shared" si="111"/>
        <v>P5-01</v>
      </c>
      <c r="AD177" s="282" t="str">
        <f t="shared" ref="AD177:AD181" si="112">IF(AE177="","",IF(LEFT(AC177,1)="S","MBA",IF(MID(AC177,LEN(AE177)+1,FIND("-",AC177)-LEN(AE177)-1)="A","App A",MID(AC177,LEN(AE177)+1,FIND("-",AC177)-LEN(AE177)-1))))</f>
        <v>5</v>
      </c>
      <c r="AE177" s="282" t="str">
        <f t="shared" ref="AE177:AE181" si="113">IF(OR(LEFT(AC177,2)="Exe",LEFT(AC177,2)="Pro",LEFT(AC177,2)="Cas",LEFT(AC177,2)="Cas",LEFT(AC177,2)="Tax",LEFT(AC177,2)="Com",AC177=""),"",LEFT(AC177,FIND("-",AC177)-2))</f>
        <v>P</v>
      </c>
      <c r="AF177" s="272" t="str">
        <f t="shared" ref="AF177:AF181" si="114">IF(OR(AE177="",B177=""),"",IF(OR(B177="a",B177="b",B177="s",B177="not suitable"),B177,""))</f>
        <v>s</v>
      </c>
      <c r="AG177" s="256" t="str">
        <f t="shared" ref="AG177:AG181" si="115">IF(E177="","",E177)</f>
        <v/>
      </c>
      <c r="AH177" s="256" t="str">
        <f t="shared" ref="AH177:AI181" si="116">IF(C177="","",C177)</f>
        <v>n</v>
      </c>
      <c r="AI177" s="256" t="str">
        <f t="shared" si="116"/>
        <v/>
      </c>
      <c r="AJ177" s="256">
        <f t="shared" ref="AJ177:AJ181" si="117">IF(J177="","",1)</f>
        <v>1</v>
      </c>
      <c r="AK177" s="256" t="str">
        <f t="shared" ref="AK177:AK181" si="118">IF(I177="","",I177)</f>
        <v/>
      </c>
      <c r="AL177" s="271" t="str">
        <f t="shared" ref="AL177:AO181" si="119">IF(OR($AF177="",$AF177="not suitable"),"",IF($AH177=AL$16,1,""))</f>
        <v/>
      </c>
      <c r="AM177" s="272" t="str">
        <f t="shared" si="119"/>
        <v/>
      </c>
      <c r="AN177" s="272" t="str">
        <f t="shared" si="119"/>
        <v/>
      </c>
      <c r="AO177" s="272">
        <f t="shared" si="119"/>
        <v>1</v>
      </c>
      <c r="AP177" s="271" t="str">
        <f t="shared" ref="AP177:AP181" si="120">IF(AI177=$AP$16,1,"")</f>
        <v/>
      </c>
      <c r="AQ177" s="272" t="str">
        <f t="shared" ref="AQ177:AQ181" si="121">IF(AI177=$AQ$16,1,"")</f>
        <v/>
      </c>
      <c r="AR177" s="272" t="str">
        <f t="shared" ref="AR177:AR181" si="122">IF(AI177=$AR$16,1,"")</f>
        <v/>
      </c>
      <c r="AS177" s="272" t="str">
        <f t="shared" ref="AS177:AS181" si="123">IF(AI177=$AS$16,1,"")</f>
        <v/>
      </c>
      <c r="AT177" s="271" t="str">
        <f t="shared" ref="AT177:AT181" si="124">IF(AF177="not suitable",1,"")</f>
        <v/>
      </c>
      <c r="AU177" s="271" t="str">
        <f t="shared" ref="AU177:AU181" si="125">IF(AG177="Convert to Dataset",1,"")</f>
        <v/>
      </c>
      <c r="AV177" s="279" t="str">
        <f t="shared" ref="AV177:AV181" si="126">IF(AG177="New Dataset",1,"")</f>
        <v/>
      </c>
      <c r="AW177" s="284" t="str">
        <f t="shared" ref="AW177:AW181" si="127">IF(SUM(AL177:AO177)&gt;1,"ERROR","")</f>
        <v/>
      </c>
      <c r="AX177" s="284" t="str">
        <f t="shared" ref="AX177:AX181" si="128">IF(SUM(AP177:AS177)&gt;1,"ERROR","")</f>
        <v/>
      </c>
      <c r="AY177" s="281" t="str">
        <f t="shared" ref="AY177:AY181" si="129">IF(OR(AF177="a",AF177="b",AF177="s",AF177=""),"",IF(AND(AF177="not suitable",AT177=1),"","ERROR"))</f>
        <v/>
      </c>
      <c r="AZ177" s="425"/>
    </row>
    <row r="178" spans="1:52" s="451" customFormat="1" ht="60">
      <c r="A178" s="651" t="s">
        <v>3015</v>
      </c>
      <c r="B178" s="448" t="s">
        <v>1285</v>
      </c>
      <c r="C178" s="448" t="s">
        <v>1286</v>
      </c>
      <c r="D178" s="448"/>
      <c r="E178" s="449"/>
      <c r="F178" s="450" t="s">
        <v>1197</v>
      </c>
      <c r="G178" s="451" t="s">
        <v>3013</v>
      </c>
      <c r="H178" s="481" t="s">
        <v>2994</v>
      </c>
      <c r="J178" s="453" t="s">
        <v>3014</v>
      </c>
      <c r="L178" s="448"/>
      <c r="M178" s="448"/>
      <c r="N178" s="454"/>
      <c r="O178" s="454"/>
      <c r="P178" s="455"/>
      <c r="Q178" s="456"/>
      <c r="R178" s="458"/>
      <c r="S178" s="521" t="s">
        <v>1397</v>
      </c>
      <c r="T178" s="623" t="s">
        <v>2897</v>
      </c>
      <c r="U178" s="232" t="s">
        <v>3023</v>
      </c>
      <c r="V178" s="545" t="s">
        <v>1249</v>
      </c>
      <c r="W178" s="530" t="s">
        <v>562</v>
      </c>
      <c r="X178" s="530" t="s">
        <v>547</v>
      </c>
      <c r="Y178" s="530" t="s">
        <v>1988</v>
      </c>
      <c r="Z178" s="539" t="s">
        <v>999</v>
      </c>
      <c r="AA178" s="545" t="s">
        <v>1985</v>
      </c>
      <c r="AB178" s="457"/>
      <c r="AC178" s="459" t="str">
        <f t="shared" si="111"/>
        <v>P5-02</v>
      </c>
      <c r="AD178" s="460" t="str">
        <f t="shared" si="112"/>
        <v>5</v>
      </c>
      <c r="AE178" s="460" t="str">
        <f t="shared" si="113"/>
        <v>P</v>
      </c>
      <c r="AF178" s="461" t="str">
        <f t="shared" si="114"/>
        <v>s</v>
      </c>
      <c r="AG178" s="461" t="str">
        <f t="shared" si="115"/>
        <v/>
      </c>
      <c r="AH178" s="461" t="str">
        <f t="shared" si="116"/>
        <v>n</v>
      </c>
      <c r="AI178" s="461" t="str">
        <f t="shared" si="116"/>
        <v/>
      </c>
      <c r="AJ178" s="461">
        <f t="shared" si="117"/>
        <v>1</v>
      </c>
      <c r="AK178" s="461" t="str">
        <f t="shared" si="118"/>
        <v/>
      </c>
      <c r="AL178" s="462" t="str">
        <f t="shared" si="119"/>
        <v/>
      </c>
      <c r="AM178" s="461" t="str">
        <f t="shared" si="119"/>
        <v/>
      </c>
      <c r="AN178" s="461" t="str">
        <f t="shared" si="119"/>
        <v/>
      </c>
      <c r="AO178" s="461">
        <f t="shared" si="119"/>
        <v>1</v>
      </c>
      <c r="AP178" s="462" t="str">
        <f t="shared" si="120"/>
        <v/>
      </c>
      <c r="AQ178" s="461" t="str">
        <f t="shared" si="121"/>
        <v/>
      </c>
      <c r="AR178" s="461" t="str">
        <f t="shared" si="122"/>
        <v/>
      </c>
      <c r="AS178" s="461" t="str">
        <f t="shared" si="123"/>
        <v/>
      </c>
      <c r="AT178" s="462" t="str">
        <f t="shared" si="124"/>
        <v/>
      </c>
      <c r="AU178" s="462" t="str">
        <f t="shared" si="125"/>
        <v/>
      </c>
      <c r="AV178" s="463" t="str">
        <f t="shared" si="126"/>
        <v/>
      </c>
      <c r="AW178" s="464" t="str">
        <f t="shared" si="127"/>
        <v/>
      </c>
      <c r="AX178" s="464" t="str">
        <f t="shared" si="128"/>
        <v/>
      </c>
      <c r="AY178" s="465" t="str">
        <f t="shared" si="129"/>
        <v/>
      </c>
      <c r="AZ178" s="466"/>
    </row>
    <row r="179" spans="1:52" ht="24">
      <c r="A179" s="649" t="s">
        <v>3017</v>
      </c>
      <c r="B179" s="144" t="s">
        <v>1285</v>
      </c>
      <c r="C179" s="144" t="s">
        <v>1286</v>
      </c>
      <c r="F179" s="197" t="s">
        <v>3164</v>
      </c>
      <c r="G179" s="72" t="s">
        <v>3016</v>
      </c>
      <c r="H179" s="169" t="s">
        <v>2994</v>
      </c>
      <c r="J179" s="33" t="s">
        <v>3164</v>
      </c>
      <c r="P179" s="227"/>
      <c r="Q179" s="229"/>
      <c r="R179" s="170"/>
      <c r="S179" s="521" t="s">
        <v>1397</v>
      </c>
      <c r="T179" s="578" t="s">
        <v>2897</v>
      </c>
      <c r="U179" s="231" t="s">
        <v>3024</v>
      </c>
      <c r="V179" s="60" t="s">
        <v>1249</v>
      </c>
      <c r="W179" s="60" t="s">
        <v>562</v>
      </c>
      <c r="X179" s="60" t="s">
        <v>547</v>
      </c>
      <c r="Y179" s="60" t="s">
        <v>1220</v>
      </c>
      <c r="Z179" s="20" t="s">
        <v>999</v>
      </c>
      <c r="AA179" s="534" t="s">
        <v>1985</v>
      </c>
      <c r="AC179" s="293" t="str">
        <f t="shared" si="111"/>
        <v>P5-03</v>
      </c>
      <c r="AD179" s="282" t="str">
        <f t="shared" si="112"/>
        <v>5</v>
      </c>
      <c r="AE179" s="282" t="str">
        <f t="shared" si="113"/>
        <v>P</v>
      </c>
      <c r="AF179" s="272" t="str">
        <f t="shared" si="114"/>
        <v>s</v>
      </c>
      <c r="AG179" s="256" t="str">
        <f t="shared" si="115"/>
        <v/>
      </c>
      <c r="AH179" s="256" t="str">
        <f t="shared" si="116"/>
        <v>n</v>
      </c>
      <c r="AI179" s="256" t="str">
        <f t="shared" si="116"/>
        <v/>
      </c>
      <c r="AJ179" s="256">
        <f t="shared" si="117"/>
        <v>1</v>
      </c>
      <c r="AK179" s="256" t="str">
        <f t="shared" si="118"/>
        <v/>
      </c>
      <c r="AL179" s="271" t="str">
        <f t="shared" si="119"/>
        <v/>
      </c>
      <c r="AM179" s="272" t="str">
        <f t="shared" si="119"/>
        <v/>
      </c>
      <c r="AN179" s="272" t="str">
        <f t="shared" si="119"/>
        <v/>
      </c>
      <c r="AO179" s="272">
        <f t="shared" si="119"/>
        <v>1</v>
      </c>
      <c r="AP179" s="271" t="str">
        <f t="shared" si="120"/>
        <v/>
      </c>
      <c r="AQ179" s="272" t="str">
        <f t="shared" si="121"/>
        <v/>
      </c>
      <c r="AR179" s="272" t="str">
        <f t="shared" si="122"/>
        <v/>
      </c>
      <c r="AS179" s="272" t="str">
        <f t="shared" si="123"/>
        <v/>
      </c>
      <c r="AT179" s="271" t="str">
        <f t="shared" si="124"/>
        <v/>
      </c>
      <c r="AU179" s="271" t="str">
        <f t="shared" si="125"/>
        <v/>
      </c>
      <c r="AV179" s="279" t="str">
        <f t="shared" si="126"/>
        <v/>
      </c>
      <c r="AW179" s="284" t="str">
        <f t="shared" si="127"/>
        <v/>
      </c>
      <c r="AX179" s="284" t="str">
        <f t="shared" si="128"/>
        <v/>
      </c>
      <c r="AY179" s="281" t="str">
        <f t="shared" si="129"/>
        <v/>
      </c>
    </row>
    <row r="180" spans="1:52" s="451" customFormat="1" ht="72">
      <c r="A180" s="651" t="s">
        <v>3019</v>
      </c>
      <c r="B180" s="448" t="s">
        <v>1285</v>
      </c>
      <c r="C180" s="448" t="s">
        <v>1286</v>
      </c>
      <c r="D180" s="448"/>
      <c r="E180" s="449"/>
      <c r="F180" s="450" t="s">
        <v>1750</v>
      </c>
      <c r="G180" s="451" t="s">
        <v>1143</v>
      </c>
      <c r="H180" s="481" t="s">
        <v>2994</v>
      </c>
      <c r="I180" s="452"/>
      <c r="J180" s="453" t="s">
        <v>3018</v>
      </c>
      <c r="K180" s="652" t="s">
        <v>1806</v>
      </c>
      <c r="L180" s="448"/>
      <c r="M180" s="448"/>
      <c r="N180" s="454"/>
      <c r="O180" s="454"/>
      <c r="P180" s="455"/>
      <c r="Q180" s="456"/>
      <c r="R180" s="458"/>
      <c r="S180" s="521" t="s">
        <v>1173</v>
      </c>
      <c r="T180" s="517" t="s">
        <v>2896</v>
      </c>
      <c r="U180" s="232" t="s">
        <v>3025</v>
      </c>
      <c r="V180" s="545" t="s">
        <v>1249</v>
      </c>
      <c r="W180" s="530" t="s">
        <v>562</v>
      </c>
      <c r="X180" s="530" t="s">
        <v>539</v>
      </c>
      <c r="Y180" s="530" t="s">
        <v>1988</v>
      </c>
      <c r="Z180" s="539" t="s">
        <v>999</v>
      </c>
      <c r="AA180" s="545" t="s">
        <v>1985</v>
      </c>
      <c r="AB180" s="457"/>
      <c r="AC180" s="459" t="str">
        <f t="shared" si="111"/>
        <v>P5-04</v>
      </c>
      <c r="AD180" s="460" t="str">
        <f t="shared" si="112"/>
        <v>5</v>
      </c>
      <c r="AE180" s="460" t="str">
        <f t="shared" si="113"/>
        <v>P</v>
      </c>
      <c r="AF180" s="461" t="str">
        <f t="shared" si="114"/>
        <v>s</v>
      </c>
      <c r="AG180" s="461" t="str">
        <f t="shared" si="115"/>
        <v/>
      </c>
      <c r="AH180" s="461" t="str">
        <f t="shared" si="116"/>
        <v>n</v>
      </c>
      <c r="AI180" s="461" t="str">
        <f t="shared" si="116"/>
        <v/>
      </c>
      <c r="AJ180" s="461">
        <f t="shared" si="117"/>
        <v>1</v>
      </c>
      <c r="AK180" s="461" t="str">
        <f t="shared" si="118"/>
        <v/>
      </c>
      <c r="AL180" s="462" t="str">
        <f t="shared" si="119"/>
        <v/>
      </c>
      <c r="AM180" s="461" t="str">
        <f t="shared" si="119"/>
        <v/>
      </c>
      <c r="AN180" s="461" t="str">
        <f t="shared" si="119"/>
        <v/>
      </c>
      <c r="AO180" s="461">
        <f t="shared" si="119"/>
        <v>1</v>
      </c>
      <c r="AP180" s="462" t="str">
        <f t="shared" si="120"/>
        <v/>
      </c>
      <c r="AQ180" s="461" t="str">
        <f t="shared" si="121"/>
        <v/>
      </c>
      <c r="AR180" s="461" t="str">
        <f t="shared" si="122"/>
        <v/>
      </c>
      <c r="AS180" s="461" t="str">
        <f t="shared" si="123"/>
        <v/>
      </c>
      <c r="AT180" s="462" t="str">
        <f t="shared" si="124"/>
        <v/>
      </c>
      <c r="AU180" s="462" t="str">
        <f t="shared" si="125"/>
        <v/>
      </c>
      <c r="AV180" s="463" t="str">
        <f t="shared" si="126"/>
        <v/>
      </c>
      <c r="AW180" s="464" t="str">
        <f t="shared" si="127"/>
        <v/>
      </c>
      <c r="AX180" s="464" t="str">
        <f t="shared" si="128"/>
        <v/>
      </c>
      <c r="AY180" s="465" t="str">
        <f t="shared" si="129"/>
        <v/>
      </c>
      <c r="AZ180" s="466"/>
    </row>
    <row r="181" spans="1:52" ht="24">
      <c r="A181" s="649" t="s">
        <v>3163</v>
      </c>
      <c r="B181" s="144" t="s">
        <v>1285</v>
      </c>
      <c r="C181" s="184" t="s">
        <v>1733</v>
      </c>
      <c r="F181" s="197" t="s">
        <v>1198</v>
      </c>
      <c r="G181" s="72" t="s">
        <v>3020</v>
      </c>
      <c r="H181" s="169" t="s">
        <v>2994</v>
      </c>
      <c r="J181" s="39" t="s">
        <v>1822</v>
      </c>
      <c r="K181" s="167"/>
      <c r="L181" s="144" t="s">
        <v>2422</v>
      </c>
      <c r="P181" s="227"/>
      <c r="Q181" s="229"/>
      <c r="R181" s="170"/>
      <c r="S181" s="521" t="s">
        <v>1173</v>
      </c>
      <c r="T181" s="523" t="s">
        <v>2896</v>
      </c>
      <c r="U181" s="534" t="s">
        <v>3021</v>
      </c>
      <c r="V181" s="60" t="s">
        <v>1249</v>
      </c>
      <c r="W181" s="60" t="s">
        <v>562</v>
      </c>
      <c r="X181" s="60" t="s">
        <v>539</v>
      </c>
      <c r="Y181" s="60" t="s">
        <v>1988</v>
      </c>
      <c r="Z181" s="60" t="s">
        <v>999</v>
      </c>
      <c r="AA181" s="534" t="s">
        <v>1989</v>
      </c>
      <c r="AC181" s="293" t="str">
        <f t="shared" si="111"/>
        <v>P5-05</v>
      </c>
      <c r="AD181" s="282" t="str">
        <f t="shared" si="112"/>
        <v>5</v>
      </c>
      <c r="AE181" s="282" t="str">
        <f t="shared" si="113"/>
        <v>P</v>
      </c>
      <c r="AF181" s="272" t="str">
        <f t="shared" si="114"/>
        <v>s</v>
      </c>
      <c r="AG181" s="256" t="str">
        <f t="shared" si="115"/>
        <v/>
      </c>
      <c r="AH181" s="256" t="str">
        <f t="shared" si="116"/>
        <v>rpu</v>
      </c>
      <c r="AI181" s="256" t="str">
        <f t="shared" si="116"/>
        <v/>
      </c>
      <c r="AJ181" s="256">
        <f t="shared" si="117"/>
        <v>1</v>
      </c>
      <c r="AK181" s="256" t="str">
        <f t="shared" si="118"/>
        <v/>
      </c>
      <c r="AL181" s="271" t="str">
        <f t="shared" si="119"/>
        <v/>
      </c>
      <c r="AM181" s="272">
        <f t="shared" si="119"/>
        <v>1</v>
      </c>
      <c r="AN181" s="272" t="str">
        <f t="shared" si="119"/>
        <v/>
      </c>
      <c r="AO181" s="272" t="str">
        <f t="shared" si="119"/>
        <v/>
      </c>
      <c r="AP181" s="271" t="str">
        <f t="shared" si="120"/>
        <v/>
      </c>
      <c r="AQ181" s="272" t="str">
        <f t="shared" si="121"/>
        <v/>
      </c>
      <c r="AR181" s="272" t="str">
        <f t="shared" si="122"/>
        <v/>
      </c>
      <c r="AS181" s="272" t="str">
        <f t="shared" si="123"/>
        <v/>
      </c>
      <c r="AT181" s="271" t="str">
        <f t="shared" si="124"/>
        <v/>
      </c>
      <c r="AU181" s="271" t="str">
        <f t="shared" si="125"/>
        <v/>
      </c>
      <c r="AV181" s="279" t="str">
        <f t="shared" si="126"/>
        <v/>
      </c>
      <c r="AW181" s="284" t="str">
        <f t="shared" si="127"/>
        <v/>
      </c>
      <c r="AX181" s="284" t="str">
        <f t="shared" si="128"/>
        <v/>
      </c>
      <c r="AY181" s="281" t="str">
        <f t="shared" si="129"/>
        <v/>
      </c>
    </row>
    <row r="182" spans="1:52" s="324" customFormat="1">
      <c r="A182" s="319" t="s">
        <v>1416</v>
      </c>
      <c r="B182" s="320"/>
      <c r="C182" s="320"/>
      <c r="D182" s="320"/>
      <c r="E182" s="340"/>
      <c r="F182" s="340"/>
      <c r="J182" s="6"/>
      <c r="L182" s="320"/>
      <c r="M182" s="320"/>
      <c r="N182" s="341"/>
      <c r="O182" s="341"/>
      <c r="P182" s="326"/>
      <c r="Q182" s="327"/>
      <c r="R182" s="342"/>
      <c r="S182" s="522"/>
      <c r="T182" s="522"/>
      <c r="U182" s="544"/>
      <c r="V182" s="544"/>
      <c r="W182" s="529"/>
      <c r="X182" s="529"/>
      <c r="Y182" s="529"/>
      <c r="Z182" s="540"/>
      <c r="AA182" s="544"/>
      <c r="AB182" s="328"/>
      <c r="AC182" s="329" t="str">
        <f t="shared" si="84"/>
        <v>Chapter 06</v>
      </c>
      <c r="AD182" s="330"/>
      <c r="AE182" s="330"/>
      <c r="AF182" s="331"/>
      <c r="AG182" s="331"/>
      <c r="AH182" s="331"/>
      <c r="AI182" s="331"/>
      <c r="AJ182" s="331"/>
      <c r="AK182" s="331"/>
      <c r="AL182" s="332"/>
      <c r="AM182" s="331"/>
      <c r="AN182" s="331"/>
      <c r="AO182" s="331"/>
      <c r="AP182" s="332"/>
      <c r="AQ182" s="331"/>
      <c r="AR182" s="331"/>
      <c r="AS182" s="331"/>
      <c r="AT182" s="332"/>
      <c r="AU182" s="332"/>
      <c r="AV182" s="333"/>
      <c r="AW182" s="334"/>
      <c r="AX182" s="334"/>
      <c r="AY182" s="421"/>
      <c r="AZ182" s="427"/>
    </row>
    <row r="183" spans="1:52" s="72" customFormat="1">
      <c r="A183" s="230" t="s">
        <v>1295</v>
      </c>
      <c r="B183" s="144"/>
      <c r="C183" s="144"/>
      <c r="D183" s="144"/>
      <c r="E183" s="195"/>
      <c r="F183" s="195"/>
      <c r="J183" s="5"/>
      <c r="L183" s="144"/>
      <c r="M183" s="144"/>
      <c r="N183" s="225"/>
      <c r="O183" s="225"/>
      <c r="P183" s="227"/>
      <c r="Q183" s="229"/>
      <c r="R183" s="170"/>
      <c r="S183" s="521"/>
      <c r="T183" s="521"/>
      <c r="U183" s="534"/>
      <c r="V183" s="534"/>
      <c r="W183" s="60"/>
      <c r="X183" s="60"/>
      <c r="Y183" s="60"/>
      <c r="Z183" s="20"/>
      <c r="AA183" s="534"/>
      <c r="AB183" s="145"/>
      <c r="AC183" s="293" t="str">
        <f t="shared" si="84"/>
        <v>EXERCISES</v>
      </c>
      <c r="AD183" s="282"/>
      <c r="AE183" s="282"/>
      <c r="AF183" s="272"/>
      <c r="AG183" s="256"/>
      <c r="AH183" s="256"/>
      <c r="AI183" s="256"/>
      <c r="AJ183" s="256"/>
      <c r="AK183" s="256"/>
      <c r="AL183" s="271"/>
      <c r="AM183" s="272"/>
      <c r="AN183" s="272"/>
      <c r="AO183" s="272"/>
      <c r="AP183" s="271"/>
      <c r="AQ183" s="272"/>
      <c r="AR183" s="272"/>
      <c r="AS183" s="272"/>
      <c r="AT183" s="271"/>
      <c r="AU183" s="271"/>
      <c r="AV183" s="279"/>
      <c r="AW183" s="284"/>
      <c r="AX183" s="284"/>
      <c r="AY183" s="281"/>
      <c r="AZ183" s="425"/>
    </row>
    <row r="184" spans="1:52" s="72" customFormat="1" ht="96">
      <c r="A184" s="231" t="s">
        <v>1068</v>
      </c>
      <c r="B184" s="144" t="s">
        <v>1285</v>
      </c>
      <c r="C184" s="184" t="s">
        <v>1734</v>
      </c>
      <c r="D184" s="144"/>
      <c r="E184" s="195"/>
      <c r="F184" s="197" t="s">
        <v>1750</v>
      </c>
      <c r="G184" s="72" t="s">
        <v>1395</v>
      </c>
      <c r="H184" s="169" t="s">
        <v>3080</v>
      </c>
      <c r="J184" s="5" t="s">
        <v>2052</v>
      </c>
      <c r="L184" s="144" t="s">
        <v>2422</v>
      </c>
      <c r="M184" s="144"/>
      <c r="N184" s="225"/>
      <c r="O184" s="225"/>
      <c r="P184" s="227"/>
      <c r="Q184" s="229"/>
      <c r="R184" s="170"/>
      <c r="S184" s="607" t="s">
        <v>1181</v>
      </c>
      <c r="T184" s="578" t="s">
        <v>3089</v>
      </c>
      <c r="U184" s="534" t="s">
        <v>2041</v>
      </c>
      <c r="V184" s="60" t="s">
        <v>1249</v>
      </c>
      <c r="W184" s="60" t="s">
        <v>562</v>
      </c>
      <c r="X184" s="60" t="s">
        <v>539</v>
      </c>
      <c r="Y184" s="60" t="s">
        <v>540</v>
      </c>
      <c r="Z184" s="60" t="s">
        <v>999</v>
      </c>
      <c r="AA184" s="534" t="s">
        <v>1986</v>
      </c>
      <c r="AB184" s="145"/>
      <c r="AC184" s="293" t="str">
        <f t="shared" ref="AC184:AC215" si="130">IF(A184="","",A184)</f>
        <v>E6-1</v>
      </c>
      <c r="AD184" s="282" t="str">
        <f t="shared" si="65"/>
        <v>6</v>
      </c>
      <c r="AE184" s="282" t="str">
        <f t="shared" si="66"/>
        <v>E</v>
      </c>
      <c r="AF184" s="272" t="str">
        <f t="shared" ref="AF184:AF196" si="131">IF(OR(AE184="",B184=""),"",IF(OR(B184="a",B184="b",B184="s",B184="not suitable"),B184,""))</f>
        <v>s</v>
      </c>
      <c r="AG184" s="256" t="str">
        <f t="shared" ref="AG184:AG196" si="132">IF(E184="","",E184)</f>
        <v/>
      </c>
      <c r="AH184" s="256" t="str">
        <f t="shared" ref="AH184:AH196" si="133">IF(C184="","",C184)</f>
        <v>r</v>
      </c>
      <c r="AI184" s="256" t="str">
        <f t="shared" ref="AI184:AI196" si="134">IF(D184="","",D184)</f>
        <v/>
      </c>
      <c r="AJ184" s="256">
        <f t="shared" ref="AJ184:AJ196" si="135">IF(J184="","",1)</f>
        <v>1</v>
      </c>
      <c r="AK184" s="256" t="str">
        <f t="shared" ref="AK184:AK196" si="136">IF(I184="","",I184)</f>
        <v/>
      </c>
      <c r="AL184" s="271" t="str">
        <f t="shared" si="73"/>
        <v/>
      </c>
      <c r="AM184" s="272" t="str">
        <f t="shared" si="73"/>
        <v/>
      </c>
      <c r="AN184" s="272">
        <f t="shared" si="73"/>
        <v>1</v>
      </c>
      <c r="AO184" s="272" t="str">
        <f t="shared" si="73"/>
        <v/>
      </c>
      <c r="AP184" s="271" t="str">
        <f t="shared" si="74"/>
        <v/>
      </c>
      <c r="AQ184" s="272" t="str">
        <f t="shared" si="75"/>
        <v/>
      </c>
      <c r="AR184" s="272" t="str">
        <f t="shared" si="76"/>
        <v/>
      </c>
      <c r="AS184" s="272" t="str">
        <f t="shared" si="77"/>
        <v/>
      </c>
      <c r="AT184" s="271" t="str">
        <f t="shared" si="78"/>
        <v/>
      </c>
      <c r="AU184" s="271" t="str">
        <f t="shared" si="79"/>
        <v/>
      </c>
      <c r="AV184" s="279" t="str">
        <f t="shared" si="80"/>
        <v/>
      </c>
      <c r="AW184" s="284" t="str">
        <f t="shared" si="81"/>
        <v/>
      </c>
      <c r="AX184" s="284" t="str">
        <f t="shared" si="82"/>
        <v/>
      </c>
      <c r="AY184" s="281" t="str">
        <f t="shared" si="83"/>
        <v/>
      </c>
      <c r="AZ184" s="425"/>
    </row>
    <row r="185" spans="1:52" s="72" customFormat="1" ht="24">
      <c r="A185" s="231" t="s">
        <v>1069</v>
      </c>
      <c r="B185" s="144" t="s">
        <v>1285</v>
      </c>
      <c r="C185" s="184" t="s">
        <v>1733</v>
      </c>
      <c r="D185" s="144"/>
      <c r="E185" s="195"/>
      <c r="F185" s="197" t="s">
        <v>1750</v>
      </c>
      <c r="G185" s="72" t="s">
        <v>1057</v>
      </c>
      <c r="H185" s="169" t="s">
        <v>3081</v>
      </c>
      <c r="J185" s="5" t="s">
        <v>2053</v>
      </c>
      <c r="L185" s="144"/>
      <c r="M185" s="144"/>
      <c r="N185" s="225"/>
      <c r="O185" s="225"/>
      <c r="P185" s="227"/>
      <c r="Q185" s="229"/>
      <c r="R185" s="170"/>
      <c r="S185" s="607" t="s">
        <v>1181</v>
      </c>
      <c r="T185" s="578" t="s">
        <v>3089</v>
      </c>
      <c r="U185" s="534" t="s">
        <v>2042</v>
      </c>
      <c r="V185" s="60" t="s">
        <v>1249</v>
      </c>
      <c r="W185" s="60" t="s">
        <v>562</v>
      </c>
      <c r="X185" s="60" t="s">
        <v>539</v>
      </c>
      <c r="Y185" s="60" t="s">
        <v>540</v>
      </c>
      <c r="Z185" s="20" t="s">
        <v>998</v>
      </c>
      <c r="AA185" s="534" t="s">
        <v>1985</v>
      </c>
      <c r="AB185" s="145"/>
      <c r="AC185" s="293" t="str">
        <f t="shared" si="130"/>
        <v>E6-2</v>
      </c>
      <c r="AD185" s="282" t="str">
        <f t="shared" si="65"/>
        <v>6</v>
      </c>
      <c r="AE185" s="282" t="str">
        <f t="shared" si="66"/>
        <v>E</v>
      </c>
      <c r="AF185" s="272" t="str">
        <f t="shared" si="131"/>
        <v>s</v>
      </c>
      <c r="AG185" s="256" t="str">
        <f t="shared" si="132"/>
        <v/>
      </c>
      <c r="AH185" s="256" t="str">
        <f t="shared" si="133"/>
        <v>rpu</v>
      </c>
      <c r="AI185" s="256" t="str">
        <f t="shared" si="134"/>
        <v/>
      </c>
      <c r="AJ185" s="256">
        <f t="shared" si="135"/>
        <v>1</v>
      </c>
      <c r="AK185" s="256" t="str">
        <f t="shared" si="136"/>
        <v/>
      </c>
      <c r="AL185" s="271" t="str">
        <f t="shared" si="73"/>
        <v/>
      </c>
      <c r="AM185" s="272">
        <f t="shared" si="73"/>
        <v>1</v>
      </c>
      <c r="AN185" s="272" t="str">
        <f t="shared" si="73"/>
        <v/>
      </c>
      <c r="AO185" s="272" t="str">
        <f t="shared" si="73"/>
        <v/>
      </c>
      <c r="AP185" s="271" t="str">
        <f t="shared" si="74"/>
        <v/>
      </c>
      <c r="AQ185" s="272" t="str">
        <f t="shared" si="75"/>
        <v/>
      </c>
      <c r="AR185" s="272" t="str">
        <f t="shared" si="76"/>
        <v/>
      </c>
      <c r="AS185" s="272" t="str">
        <f t="shared" si="77"/>
        <v/>
      </c>
      <c r="AT185" s="271" t="str">
        <f t="shared" si="78"/>
        <v/>
      </c>
      <c r="AU185" s="271" t="str">
        <f t="shared" si="79"/>
        <v/>
      </c>
      <c r="AV185" s="279" t="str">
        <f t="shared" si="80"/>
        <v/>
      </c>
      <c r="AW185" s="284" t="str">
        <f t="shared" si="81"/>
        <v/>
      </c>
      <c r="AX185" s="284" t="str">
        <f t="shared" si="82"/>
        <v/>
      </c>
      <c r="AY185" s="281" t="str">
        <f t="shared" si="83"/>
        <v/>
      </c>
      <c r="AZ185" s="425"/>
    </row>
    <row r="186" spans="1:52" s="72" customFormat="1" ht="24">
      <c r="A186" s="231" t="s">
        <v>1070</v>
      </c>
      <c r="B186" s="144" t="s">
        <v>1285</v>
      </c>
      <c r="C186" s="184" t="s">
        <v>1734</v>
      </c>
      <c r="D186" s="144"/>
      <c r="E186" s="195"/>
      <c r="F186" s="197" t="s">
        <v>1750</v>
      </c>
      <c r="G186" s="169" t="s">
        <v>1058</v>
      </c>
      <c r="H186" s="169" t="s">
        <v>3102</v>
      </c>
      <c r="J186" s="5" t="s">
        <v>2053</v>
      </c>
      <c r="L186" s="144"/>
      <c r="M186" s="144"/>
      <c r="N186" s="225"/>
      <c r="O186" s="225"/>
      <c r="P186" s="227"/>
      <c r="Q186" s="229"/>
      <c r="R186" s="170"/>
      <c r="S186" s="607" t="s">
        <v>1181</v>
      </c>
      <c r="T186" s="578" t="s">
        <v>3089</v>
      </c>
      <c r="U186" s="534" t="s">
        <v>2043</v>
      </c>
      <c r="V186" s="60" t="s">
        <v>1249</v>
      </c>
      <c r="W186" s="60" t="s">
        <v>562</v>
      </c>
      <c r="X186" s="60" t="s">
        <v>539</v>
      </c>
      <c r="Y186" s="60" t="s">
        <v>540</v>
      </c>
      <c r="Z186" s="20" t="s">
        <v>998</v>
      </c>
      <c r="AA186" s="534" t="s">
        <v>1985</v>
      </c>
      <c r="AB186" s="145"/>
      <c r="AC186" s="293" t="str">
        <f t="shared" si="130"/>
        <v>E6-3</v>
      </c>
      <c r="AD186" s="282" t="str">
        <f t="shared" si="65"/>
        <v>6</v>
      </c>
      <c r="AE186" s="282" t="str">
        <f t="shared" si="66"/>
        <v>E</v>
      </c>
      <c r="AF186" s="272" t="str">
        <f t="shared" si="131"/>
        <v>s</v>
      </c>
      <c r="AG186" s="256" t="str">
        <f t="shared" si="132"/>
        <v/>
      </c>
      <c r="AH186" s="256" t="str">
        <f t="shared" si="133"/>
        <v>r</v>
      </c>
      <c r="AI186" s="256" t="str">
        <f t="shared" si="134"/>
        <v/>
      </c>
      <c r="AJ186" s="256">
        <f t="shared" si="135"/>
        <v>1</v>
      </c>
      <c r="AK186" s="256" t="str">
        <f t="shared" si="136"/>
        <v/>
      </c>
      <c r="AL186" s="271" t="str">
        <f t="shared" si="73"/>
        <v/>
      </c>
      <c r="AM186" s="272" t="str">
        <f t="shared" si="73"/>
        <v/>
      </c>
      <c r="AN186" s="272">
        <f t="shared" si="73"/>
        <v>1</v>
      </c>
      <c r="AO186" s="272" t="str">
        <f t="shared" si="73"/>
        <v/>
      </c>
      <c r="AP186" s="271" t="str">
        <f t="shared" si="74"/>
        <v/>
      </c>
      <c r="AQ186" s="272" t="str">
        <f t="shared" si="75"/>
        <v/>
      </c>
      <c r="AR186" s="272" t="str">
        <f t="shared" si="76"/>
        <v/>
      </c>
      <c r="AS186" s="272" t="str">
        <f t="shared" si="77"/>
        <v/>
      </c>
      <c r="AT186" s="271" t="str">
        <f t="shared" si="78"/>
        <v/>
      </c>
      <c r="AU186" s="271" t="str">
        <f t="shared" si="79"/>
        <v/>
      </c>
      <c r="AV186" s="279" t="str">
        <f t="shared" si="80"/>
        <v/>
      </c>
      <c r="AW186" s="284" t="str">
        <f t="shared" si="81"/>
        <v/>
      </c>
      <c r="AX186" s="284" t="str">
        <f t="shared" si="82"/>
        <v/>
      </c>
      <c r="AY186" s="281" t="str">
        <f t="shared" si="83"/>
        <v/>
      </c>
      <c r="AZ186" s="425"/>
    </row>
    <row r="187" spans="1:52" ht="24">
      <c r="A187" s="231" t="s">
        <v>1071</v>
      </c>
      <c r="B187" s="144" t="s">
        <v>1285</v>
      </c>
      <c r="C187" s="184" t="s">
        <v>1734</v>
      </c>
      <c r="F187" s="197" t="s">
        <v>1750</v>
      </c>
      <c r="G187" s="169" t="s">
        <v>1059</v>
      </c>
      <c r="H187" s="169" t="s">
        <v>3102</v>
      </c>
      <c r="J187" s="5" t="s">
        <v>2054</v>
      </c>
      <c r="K187" s="167"/>
      <c r="L187" s="144" t="s">
        <v>2422</v>
      </c>
      <c r="P187" s="227"/>
      <c r="Q187" s="229"/>
      <c r="R187" s="170"/>
      <c r="S187" s="607" t="s">
        <v>1181</v>
      </c>
      <c r="T187" s="578" t="s">
        <v>3089</v>
      </c>
      <c r="U187" s="5" t="s">
        <v>2044</v>
      </c>
      <c r="V187" s="60" t="s">
        <v>1249</v>
      </c>
      <c r="W187" s="60" t="s">
        <v>562</v>
      </c>
      <c r="X187" s="60" t="s">
        <v>539</v>
      </c>
      <c r="Y187" s="60" t="s">
        <v>540</v>
      </c>
      <c r="Z187" s="60" t="s">
        <v>999</v>
      </c>
      <c r="AA187" s="534" t="s">
        <v>1986</v>
      </c>
      <c r="AC187" s="293" t="str">
        <f t="shared" si="130"/>
        <v>E6-4</v>
      </c>
      <c r="AD187" s="282" t="str">
        <f t="shared" si="65"/>
        <v>6</v>
      </c>
      <c r="AE187" s="282" t="str">
        <f t="shared" si="66"/>
        <v>E</v>
      </c>
      <c r="AF187" s="272" t="str">
        <f t="shared" si="131"/>
        <v>s</v>
      </c>
      <c r="AG187" s="256" t="str">
        <f t="shared" si="132"/>
        <v/>
      </c>
      <c r="AH187" s="256" t="str">
        <f t="shared" si="133"/>
        <v>r</v>
      </c>
      <c r="AI187" s="256" t="str">
        <f t="shared" si="134"/>
        <v/>
      </c>
      <c r="AJ187" s="256">
        <f t="shared" si="135"/>
        <v>1</v>
      </c>
      <c r="AK187" s="256" t="str">
        <f t="shared" si="136"/>
        <v/>
      </c>
      <c r="AL187" s="271" t="str">
        <f t="shared" si="73"/>
        <v/>
      </c>
      <c r="AM187" s="272" t="str">
        <f t="shared" si="73"/>
        <v/>
      </c>
      <c r="AN187" s="272">
        <f t="shared" si="73"/>
        <v>1</v>
      </c>
      <c r="AO187" s="272" t="str">
        <f t="shared" si="73"/>
        <v/>
      </c>
      <c r="AP187" s="271" t="str">
        <f t="shared" si="74"/>
        <v/>
      </c>
      <c r="AQ187" s="272" t="str">
        <f t="shared" si="75"/>
        <v/>
      </c>
      <c r="AR187" s="272" t="str">
        <f t="shared" si="76"/>
        <v/>
      </c>
      <c r="AS187" s="272" t="str">
        <f t="shared" si="77"/>
        <v/>
      </c>
      <c r="AT187" s="271" t="str">
        <f t="shared" si="78"/>
        <v/>
      </c>
      <c r="AU187" s="271" t="str">
        <f t="shared" si="79"/>
        <v/>
      </c>
      <c r="AV187" s="279" t="str">
        <f t="shared" si="80"/>
        <v/>
      </c>
      <c r="AW187" s="284" t="str">
        <f t="shared" si="81"/>
        <v/>
      </c>
      <c r="AX187" s="284" t="str">
        <f t="shared" si="82"/>
        <v/>
      </c>
      <c r="AY187" s="281" t="str">
        <f t="shared" si="83"/>
        <v/>
      </c>
    </row>
    <row r="188" spans="1:52" hidden="1">
      <c r="A188" s="231" t="s">
        <v>1060</v>
      </c>
      <c r="B188" s="144" t="s">
        <v>1808</v>
      </c>
      <c r="F188" s="197"/>
      <c r="G188" s="143"/>
      <c r="K188" s="167"/>
      <c r="P188" s="227"/>
      <c r="Q188" s="229"/>
      <c r="R188" s="170"/>
      <c r="S188" s="515" t="s">
        <v>1176</v>
      </c>
      <c r="T188" s="515"/>
      <c r="U188" s="5"/>
      <c r="V188" s="60"/>
      <c r="W188" s="60"/>
      <c r="X188" s="60"/>
      <c r="Y188" s="60"/>
      <c r="Z188" s="20"/>
      <c r="AA188" s="60"/>
      <c r="AC188" s="293" t="str">
        <f t="shared" si="130"/>
        <v>E5-5</v>
      </c>
      <c r="AD188" s="282" t="str">
        <f t="shared" si="65"/>
        <v>5</v>
      </c>
      <c r="AE188" s="282" t="str">
        <f t="shared" si="66"/>
        <v>E</v>
      </c>
      <c r="AF188" s="272" t="str">
        <f t="shared" si="131"/>
        <v>not suitable</v>
      </c>
      <c r="AG188" s="256" t="str">
        <f t="shared" si="132"/>
        <v/>
      </c>
      <c r="AH188" s="256" t="str">
        <f t="shared" si="133"/>
        <v/>
      </c>
      <c r="AI188" s="256" t="str">
        <f t="shared" si="134"/>
        <v/>
      </c>
      <c r="AJ188" s="256" t="str">
        <f t="shared" si="135"/>
        <v/>
      </c>
      <c r="AK188" s="256" t="str">
        <f t="shared" si="136"/>
        <v/>
      </c>
      <c r="AL188" s="271" t="str">
        <f t="shared" si="73"/>
        <v/>
      </c>
      <c r="AM188" s="272" t="str">
        <f t="shared" si="73"/>
        <v/>
      </c>
      <c r="AN188" s="272" t="str">
        <f t="shared" si="73"/>
        <v/>
      </c>
      <c r="AO188" s="272" t="str">
        <f t="shared" si="73"/>
        <v/>
      </c>
      <c r="AP188" s="271" t="str">
        <f t="shared" si="74"/>
        <v/>
      </c>
      <c r="AQ188" s="272" t="str">
        <f t="shared" si="75"/>
        <v/>
      </c>
      <c r="AR188" s="272" t="str">
        <f t="shared" si="76"/>
        <v/>
      </c>
      <c r="AS188" s="272" t="str">
        <f t="shared" si="77"/>
        <v/>
      </c>
      <c r="AT188" s="271">
        <f t="shared" si="78"/>
        <v>1</v>
      </c>
      <c r="AU188" s="271" t="str">
        <f t="shared" si="79"/>
        <v/>
      </c>
      <c r="AV188" s="279" t="str">
        <f t="shared" si="80"/>
        <v/>
      </c>
      <c r="AW188" s="284" t="str">
        <f t="shared" si="81"/>
        <v/>
      </c>
      <c r="AX188" s="284" t="str">
        <f t="shared" si="82"/>
        <v/>
      </c>
      <c r="AY188" s="281" t="str">
        <f t="shared" si="83"/>
        <v/>
      </c>
    </row>
    <row r="189" spans="1:52" ht="48">
      <c r="A189" s="231" t="s">
        <v>1072</v>
      </c>
      <c r="B189" s="144" t="s">
        <v>1285</v>
      </c>
      <c r="C189" s="184" t="s">
        <v>1734</v>
      </c>
      <c r="F189" s="197" t="s">
        <v>1750</v>
      </c>
      <c r="G189" s="169" t="s">
        <v>1063</v>
      </c>
      <c r="H189" s="72" t="s">
        <v>3103</v>
      </c>
      <c r="J189" s="5" t="s">
        <v>2055</v>
      </c>
      <c r="K189" s="446" t="s">
        <v>1806</v>
      </c>
      <c r="L189" s="144" t="s">
        <v>2422</v>
      </c>
      <c r="P189" s="227"/>
      <c r="Q189" s="229"/>
      <c r="R189" s="170"/>
      <c r="S189" s="607" t="s">
        <v>1417</v>
      </c>
      <c r="T189" s="515" t="s">
        <v>2631</v>
      </c>
      <c r="U189" s="5" t="s">
        <v>2045</v>
      </c>
      <c r="V189" s="60" t="s">
        <v>1249</v>
      </c>
      <c r="W189" s="60" t="s">
        <v>562</v>
      </c>
      <c r="X189" s="60" t="s">
        <v>539</v>
      </c>
      <c r="Y189" s="60" t="s">
        <v>1987</v>
      </c>
      <c r="Z189" s="60" t="s">
        <v>999</v>
      </c>
      <c r="AA189" s="534" t="s">
        <v>1986</v>
      </c>
      <c r="AC189" s="293" t="str">
        <f t="shared" si="130"/>
        <v>E6-6</v>
      </c>
      <c r="AD189" s="282" t="str">
        <f t="shared" si="65"/>
        <v>6</v>
      </c>
      <c r="AE189" s="282" t="str">
        <f t="shared" si="66"/>
        <v>E</v>
      </c>
      <c r="AF189" s="272" t="str">
        <f t="shared" si="131"/>
        <v>s</v>
      </c>
      <c r="AG189" s="256" t="str">
        <f t="shared" si="132"/>
        <v/>
      </c>
      <c r="AH189" s="256" t="str">
        <f t="shared" si="133"/>
        <v>r</v>
      </c>
      <c r="AI189" s="256" t="str">
        <f t="shared" si="134"/>
        <v/>
      </c>
      <c r="AJ189" s="256">
        <f t="shared" si="135"/>
        <v>1</v>
      </c>
      <c r="AK189" s="256" t="str">
        <f t="shared" si="136"/>
        <v/>
      </c>
      <c r="AL189" s="271" t="str">
        <f t="shared" si="73"/>
        <v/>
      </c>
      <c r="AM189" s="272" t="str">
        <f t="shared" si="73"/>
        <v/>
      </c>
      <c r="AN189" s="272">
        <f t="shared" si="73"/>
        <v>1</v>
      </c>
      <c r="AO189" s="272" t="str">
        <f t="shared" si="73"/>
        <v/>
      </c>
      <c r="AP189" s="271" t="str">
        <f t="shared" si="74"/>
        <v/>
      </c>
      <c r="AQ189" s="272" t="str">
        <f t="shared" si="75"/>
        <v/>
      </c>
      <c r="AR189" s="272" t="str">
        <f t="shared" si="76"/>
        <v/>
      </c>
      <c r="AS189" s="272" t="str">
        <f t="shared" si="77"/>
        <v/>
      </c>
      <c r="AT189" s="271" t="str">
        <f t="shared" si="78"/>
        <v/>
      </c>
      <c r="AU189" s="271" t="str">
        <f t="shared" si="79"/>
        <v/>
      </c>
      <c r="AV189" s="279" t="str">
        <f t="shared" si="80"/>
        <v/>
      </c>
      <c r="AW189" s="284" t="str">
        <f t="shared" si="81"/>
        <v/>
      </c>
      <c r="AX189" s="284" t="str">
        <f t="shared" si="82"/>
        <v/>
      </c>
      <c r="AY189" s="281" t="str">
        <f t="shared" si="83"/>
        <v/>
      </c>
    </row>
    <row r="190" spans="1:52" s="72" customFormat="1" ht="24">
      <c r="A190" s="231" t="s">
        <v>1073</v>
      </c>
      <c r="B190" s="144" t="s">
        <v>1285</v>
      </c>
      <c r="C190" s="184" t="s">
        <v>1734</v>
      </c>
      <c r="D190" s="144"/>
      <c r="E190" s="195"/>
      <c r="F190" s="197" t="s">
        <v>1750</v>
      </c>
      <c r="G190" s="169" t="s">
        <v>1064</v>
      </c>
      <c r="H190" s="169" t="s">
        <v>3083</v>
      </c>
      <c r="J190" s="5" t="s">
        <v>2053</v>
      </c>
      <c r="L190" s="144"/>
      <c r="M190" s="144"/>
      <c r="N190" s="225"/>
      <c r="O190" s="225"/>
      <c r="P190" s="227"/>
      <c r="Q190" s="229"/>
      <c r="R190" s="170"/>
      <c r="S190" s="607" t="s">
        <v>1417</v>
      </c>
      <c r="T190" s="515" t="s">
        <v>2631</v>
      </c>
      <c r="U190" s="5" t="s">
        <v>2046</v>
      </c>
      <c r="V190" s="60" t="s">
        <v>1249</v>
      </c>
      <c r="W190" s="60" t="s">
        <v>562</v>
      </c>
      <c r="X190" s="60" t="s">
        <v>539</v>
      </c>
      <c r="Y190" s="60" t="s">
        <v>540</v>
      </c>
      <c r="Z190" s="20" t="s">
        <v>998</v>
      </c>
      <c r="AA190" s="534" t="s">
        <v>1985</v>
      </c>
      <c r="AB190" s="145"/>
      <c r="AC190" s="293" t="str">
        <f t="shared" si="130"/>
        <v>E6-7</v>
      </c>
      <c r="AD190" s="282" t="str">
        <f t="shared" si="65"/>
        <v>6</v>
      </c>
      <c r="AE190" s="282" t="str">
        <f t="shared" si="66"/>
        <v>E</v>
      </c>
      <c r="AF190" s="272" t="str">
        <f t="shared" si="131"/>
        <v>s</v>
      </c>
      <c r="AG190" s="256" t="str">
        <f t="shared" si="132"/>
        <v/>
      </c>
      <c r="AH190" s="256" t="str">
        <f t="shared" si="133"/>
        <v>r</v>
      </c>
      <c r="AI190" s="256" t="str">
        <f t="shared" si="134"/>
        <v/>
      </c>
      <c r="AJ190" s="256">
        <f t="shared" si="135"/>
        <v>1</v>
      </c>
      <c r="AK190" s="256" t="str">
        <f t="shared" si="136"/>
        <v/>
      </c>
      <c r="AL190" s="271" t="str">
        <f t="shared" si="73"/>
        <v/>
      </c>
      <c r="AM190" s="272" t="str">
        <f t="shared" si="73"/>
        <v/>
      </c>
      <c r="AN190" s="272">
        <f t="shared" si="73"/>
        <v>1</v>
      </c>
      <c r="AO190" s="272" t="str">
        <f t="shared" si="73"/>
        <v/>
      </c>
      <c r="AP190" s="271" t="str">
        <f t="shared" si="74"/>
        <v/>
      </c>
      <c r="AQ190" s="272" t="str">
        <f t="shared" si="75"/>
        <v/>
      </c>
      <c r="AR190" s="272" t="str">
        <f t="shared" si="76"/>
        <v/>
      </c>
      <c r="AS190" s="272" t="str">
        <f t="shared" si="77"/>
        <v/>
      </c>
      <c r="AT190" s="271" t="str">
        <f t="shared" si="78"/>
        <v/>
      </c>
      <c r="AU190" s="271" t="str">
        <f t="shared" si="79"/>
        <v/>
      </c>
      <c r="AV190" s="279" t="str">
        <f t="shared" si="80"/>
        <v/>
      </c>
      <c r="AW190" s="284" t="str">
        <f t="shared" si="81"/>
        <v/>
      </c>
      <c r="AX190" s="284" t="str">
        <f t="shared" si="82"/>
        <v/>
      </c>
      <c r="AY190" s="281" t="str">
        <f t="shared" si="83"/>
        <v/>
      </c>
      <c r="AZ190" s="425"/>
    </row>
    <row r="191" spans="1:52" s="72" customFormat="1" ht="24">
      <c r="A191" s="231" t="s">
        <v>1074</v>
      </c>
      <c r="B191" s="144" t="s">
        <v>1285</v>
      </c>
      <c r="C191" s="184" t="s">
        <v>1733</v>
      </c>
      <c r="D191" s="144"/>
      <c r="E191" s="195"/>
      <c r="F191" s="197" t="s">
        <v>1199</v>
      </c>
      <c r="G191" s="169" t="s">
        <v>1065</v>
      </c>
      <c r="H191" s="169" t="s">
        <v>2856</v>
      </c>
      <c r="J191" s="33"/>
      <c r="K191" s="173"/>
      <c r="L191" s="144" t="s">
        <v>2422</v>
      </c>
      <c r="M191" s="144"/>
      <c r="N191" s="225"/>
      <c r="O191" s="225"/>
      <c r="P191" s="227"/>
      <c r="Q191" s="229"/>
      <c r="R191" s="170"/>
      <c r="S191" s="607" t="s">
        <v>1182</v>
      </c>
      <c r="T191" s="515" t="s">
        <v>2629</v>
      </c>
      <c r="U191" s="5" t="s">
        <v>2047</v>
      </c>
      <c r="V191" s="60" t="s">
        <v>1249</v>
      </c>
      <c r="W191" s="60" t="s">
        <v>562</v>
      </c>
      <c r="X191" s="60" t="s">
        <v>539</v>
      </c>
      <c r="Y191" s="60" t="s">
        <v>1987</v>
      </c>
      <c r="Z191" s="20" t="s">
        <v>998</v>
      </c>
      <c r="AA191" s="534" t="s">
        <v>2139</v>
      </c>
      <c r="AB191" s="145"/>
      <c r="AC191" s="293" t="str">
        <f t="shared" si="130"/>
        <v>E6-8</v>
      </c>
      <c r="AD191" s="282" t="str">
        <f t="shared" si="65"/>
        <v>6</v>
      </c>
      <c r="AE191" s="282" t="str">
        <f t="shared" si="66"/>
        <v>E</v>
      </c>
      <c r="AF191" s="272" t="str">
        <f t="shared" si="131"/>
        <v>s</v>
      </c>
      <c r="AG191" s="256" t="str">
        <f t="shared" si="132"/>
        <v/>
      </c>
      <c r="AH191" s="256" t="str">
        <f t="shared" si="133"/>
        <v>rpu</v>
      </c>
      <c r="AI191" s="256" t="str">
        <f t="shared" si="134"/>
        <v/>
      </c>
      <c r="AJ191" s="256" t="str">
        <f t="shared" si="135"/>
        <v/>
      </c>
      <c r="AK191" s="256" t="str">
        <f t="shared" si="136"/>
        <v/>
      </c>
      <c r="AL191" s="271" t="str">
        <f t="shared" si="73"/>
        <v/>
      </c>
      <c r="AM191" s="272">
        <f t="shared" si="73"/>
        <v>1</v>
      </c>
      <c r="AN191" s="272" t="str">
        <f t="shared" si="73"/>
        <v/>
      </c>
      <c r="AO191" s="272" t="str">
        <f t="shared" si="73"/>
        <v/>
      </c>
      <c r="AP191" s="271" t="str">
        <f t="shared" si="74"/>
        <v/>
      </c>
      <c r="AQ191" s="272" t="str">
        <f t="shared" si="75"/>
        <v/>
      </c>
      <c r="AR191" s="272" t="str">
        <f t="shared" si="76"/>
        <v/>
      </c>
      <c r="AS191" s="272" t="str">
        <f t="shared" si="77"/>
        <v/>
      </c>
      <c r="AT191" s="271" t="str">
        <f t="shared" si="78"/>
        <v/>
      </c>
      <c r="AU191" s="271" t="str">
        <f t="shared" si="79"/>
        <v/>
      </c>
      <c r="AV191" s="279" t="str">
        <f t="shared" si="80"/>
        <v/>
      </c>
      <c r="AW191" s="284" t="str">
        <f t="shared" si="81"/>
        <v/>
      </c>
      <c r="AX191" s="284" t="str">
        <f t="shared" si="82"/>
        <v/>
      </c>
      <c r="AY191" s="281" t="str">
        <f t="shared" si="83"/>
        <v/>
      </c>
      <c r="AZ191" s="425"/>
    </row>
    <row r="192" spans="1:52" s="72" customFormat="1" ht="24">
      <c r="A192" s="231" t="s">
        <v>1075</v>
      </c>
      <c r="B192" s="144" t="s">
        <v>1285</v>
      </c>
      <c r="C192" s="184" t="s">
        <v>1733</v>
      </c>
      <c r="D192" s="144"/>
      <c r="E192" s="195"/>
      <c r="F192" s="197" t="s">
        <v>1750</v>
      </c>
      <c r="G192" s="169" t="s">
        <v>1066</v>
      </c>
      <c r="H192" s="169" t="s">
        <v>2856</v>
      </c>
      <c r="J192" s="5" t="s">
        <v>2073</v>
      </c>
      <c r="L192" s="144"/>
      <c r="M192" s="144"/>
      <c r="N192" s="225"/>
      <c r="O192" s="225"/>
      <c r="P192" s="227"/>
      <c r="Q192" s="229"/>
      <c r="R192" s="170"/>
      <c r="S192" s="607" t="s">
        <v>1181</v>
      </c>
      <c r="T192" s="578" t="s">
        <v>3089</v>
      </c>
      <c r="U192" s="5" t="s">
        <v>2048</v>
      </c>
      <c r="V192" s="60" t="s">
        <v>1249</v>
      </c>
      <c r="W192" s="60" t="s">
        <v>562</v>
      </c>
      <c r="X192" s="60" t="s">
        <v>539</v>
      </c>
      <c r="Y192" s="60" t="s">
        <v>540</v>
      </c>
      <c r="Z192" s="60" t="s">
        <v>999</v>
      </c>
      <c r="AA192" s="534" t="s">
        <v>1985</v>
      </c>
      <c r="AB192" s="145"/>
      <c r="AC192" s="293" t="str">
        <f t="shared" si="130"/>
        <v>E6-9</v>
      </c>
      <c r="AD192" s="282" t="str">
        <f t="shared" si="65"/>
        <v>6</v>
      </c>
      <c r="AE192" s="282" t="str">
        <f t="shared" si="66"/>
        <v>E</v>
      </c>
      <c r="AF192" s="272" t="str">
        <f t="shared" si="131"/>
        <v>s</v>
      </c>
      <c r="AG192" s="256" t="str">
        <f t="shared" si="132"/>
        <v/>
      </c>
      <c r="AH192" s="256" t="str">
        <f t="shared" si="133"/>
        <v>rpu</v>
      </c>
      <c r="AI192" s="256" t="str">
        <f t="shared" si="134"/>
        <v/>
      </c>
      <c r="AJ192" s="256">
        <f t="shared" si="135"/>
        <v>1</v>
      </c>
      <c r="AK192" s="256" t="str">
        <f t="shared" si="136"/>
        <v/>
      </c>
      <c r="AL192" s="271" t="str">
        <f t="shared" si="73"/>
        <v/>
      </c>
      <c r="AM192" s="272">
        <f t="shared" si="73"/>
        <v>1</v>
      </c>
      <c r="AN192" s="272" t="str">
        <f t="shared" si="73"/>
        <v/>
      </c>
      <c r="AO192" s="272" t="str">
        <f t="shared" si="73"/>
        <v/>
      </c>
      <c r="AP192" s="271" t="str">
        <f t="shared" si="74"/>
        <v/>
      </c>
      <c r="AQ192" s="272" t="str">
        <f t="shared" si="75"/>
        <v/>
      </c>
      <c r="AR192" s="272" t="str">
        <f t="shared" si="76"/>
        <v/>
      </c>
      <c r="AS192" s="272" t="str">
        <f t="shared" si="77"/>
        <v/>
      </c>
      <c r="AT192" s="271" t="str">
        <f t="shared" si="78"/>
        <v/>
      </c>
      <c r="AU192" s="271" t="str">
        <f t="shared" si="79"/>
        <v/>
      </c>
      <c r="AV192" s="279" t="str">
        <f t="shared" si="80"/>
        <v/>
      </c>
      <c r="AW192" s="284" t="str">
        <f t="shared" si="81"/>
        <v/>
      </c>
      <c r="AX192" s="284" t="str">
        <f t="shared" si="82"/>
        <v/>
      </c>
      <c r="AY192" s="281" t="str">
        <f t="shared" si="83"/>
        <v/>
      </c>
      <c r="AZ192" s="425"/>
    </row>
    <row r="193" spans="1:52" s="451" customFormat="1" hidden="1">
      <c r="A193" s="232" t="s">
        <v>1061</v>
      </c>
      <c r="B193" s="448" t="s">
        <v>1808</v>
      </c>
      <c r="C193" s="448"/>
      <c r="D193" s="448"/>
      <c r="E193" s="449"/>
      <c r="F193" s="197"/>
      <c r="J193" s="552"/>
      <c r="L193" s="448"/>
      <c r="M193" s="448"/>
      <c r="N193" s="454"/>
      <c r="O193" s="454"/>
      <c r="P193" s="455"/>
      <c r="Q193" s="456"/>
      <c r="R193" s="458"/>
      <c r="S193" s="515" t="s">
        <v>1397</v>
      </c>
      <c r="T193" s="518"/>
      <c r="U193" s="545"/>
      <c r="V193" s="545"/>
      <c r="W193" s="530"/>
      <c r="X193" s="530"/>
      <c r="Y193" s="530"/>
      <c r="Z193" s="539"/>
      <c r="AA193" s="530"/>
      <c r="AB193" s="457"/>
      <c r="AC193" s="459" t="str">
        <f t="shared" si="130"/>
        <v>E5-10</v>
      </c>
      <c r="AD193" s="460" t="str">
        <f t="shared" si="65"/>
        <v>5</v>
      </c>
      <c r="AE193" s="460" t="str">
        <f t="shared" si="66"/>
        <v>E</v>
      </c>
      <c r="AF193" s="461" t="str">
        <f t="shared" si="131"/>
        <v>not suitable</v>
      </c>
      <c r="AG193" s="461" t="str">
        <f t="shared" si="132"/>
        <v/>
      </c>
      <c r="AH193" s="461" t="str">
        <f t="shared" si="133"/>
        <v/>
      </c>
      <c r="AI193" s="461" t="str">
        <f t="shared" si="134"/>
        <v/>
      </c>
      <c r="AJ193" s="461" t="str">
        <f t="shared" si="135"/>
        <v/>
      </c>
      <c r="AK193" s="461" t="str">
        <f t="shared" si="136"/>
        <v/>
      </c>
      <c r="AL193" s="462" t="str">
        <f t="shared" si="73"/>
        <v/>
      </c>
      <c r="AM193" s="461" t="str">
        <f t="shared" si="73"/>
        <v/>
      </c>
      <c r="AN193" s="461" t="str">
        <f t="shared" si="73"/>
        <v/>
      </c>
      <c r="AO193" s="461" t="str">
        <f t="shared" si="73"/>
        <v/>
      </c>
      <c r="AP193" s="462" t="str">
        <f t="shared" si="74"/>
        <v/>
      </c>
      <c r="AQ193" s="461" t="str">
        <f t="shared" si="75"/>
        <v/>
      </c>
      <c r="AR193" s="461" t="str">
        <f t="shared" si="76"/>
        <v/>
      </c>
      <c r="AS193" s="461" t="str">
        <f t="shared" si="77"/>
        <v/>
      </c>
      <c r="AT193" s="462">
        <f t="shared" si="78"/>
        <v>1</v>
      </c>
      <c r="AU193" s="462" t="str">
        <f t="shared" si="79"/>
        <v/>
      </c>
      <c r="AV193" s="463" t="str">
        <f t="shared" si="80"/>
        <v/>
      </c>
      <c r="AW193" s="464" t="str">
        <f t="shared" si="81"/>
        <v/>
      </c>
      <c r="AX193" s="464" t="str">
        <f t="shared" si="82"/>
        <v/>
      </c>
      <c r="AY193" s="465" t="str">
        <f t="shared" si="83"/>
        <v/>
      </c>
      <c r="AZ193" s="466"/>
    </row>
    <row r="194" spans="1:52" s="451" customFormat="1" hidden="1">
      <c r="A194" s="232" t="s">
        <v>1062</v>
      </c>
      <c r="B194" s="448" t="s">
        <v>1808</v>
      </c>
      <c r="C194" s="448"/>
      <c r="D194" s="448"/>
      <c r="E194" s="449"/>
      <c r="F194" s="197"/>
      <c r="J194" s="552"/>
      <c r="L194" s="448"/>
      <c r="M194" s="448"/>
      <c r="N194" s="454"/>
      <c r="O194" s="454"/>
      <c r="P194" s="455"/>
      <c r="Q194" s="456"/>
      <c r="R194" s="458"/>
      <c r="S194" s="515" t="s">
        <v>1173</v>
      </c>
      <c r="T194" s="517"/>
      <c r="U194" s="545"/>
      <c r="V194" s="545"/>
      <c r="W194" s="530"/>
      <c r="X194" s="530"/>
      <c r="Y194" s="530"/>
      <c r="Z194" s="539"/>
      <c r="AA194" s="545"/>
      <c r="AB194" s="457"/>
      <c r="AC194" s="459" t="str">
        <f t="shared" si="130"/>
        <v>E5-11</v>
      </c>
      <c r="AD194" s="460" t="str">
        <f t="shared" si="65"/>
        <v>5</v>
      </c>
      <c r="AE194" s="460" t="str">
        <f t="shared" si="66"/>
        <v>E</v>
      </c>
      <c r="AF194" s="461" t="str">
        <f t="shared" si="131"/>
        <v>not suitable</v>
      </c>
      <c r="AG194" s="461" t="str">
        <f t="shared" si="132"/>
        <v/>
      </c>
      <c r="AH194" s="461" t="str">
        <f t="shared" si="133"/>
        <v/>
      </c>
      <c r="AI194" s="461" t="str">
        <f t="shared" si="134"/>
        <v/>
      </c>
      <c r="AJ194" s="461" t="str">
        <f t="shared" si="135"/>
        <v/>
      </c>
      <c r="AK194" s="461" t="str">
        <f t="shared" si="136"/>
        <v/>
      </c>
      <c r="AL194" s="462" t="str">
        <f t="shared" si="73"/>
        <v/>
      </c>
      <c r="AM194" s="461" t="str">
        <f t="shared" si="73"/>
        <v/>
      </c>
      <c r="AN194" s="461" t="str">
        <f t="shared" si="73"/>
        <v/>
      </c>
      <c r="AO194" s="461" t="str">
        <f t="shared" si="73"/>
        <v/>
      </c>
      <c r="AP194" s="462" t="str">
        <f t="shared" si="74"/>
        <v/>
      </c>
      <c r="AQ194" s="461" t="str">
        <f t="shared" si="75"/>
        <v/>
      </c>
      <c r="AR194" s="461" t="str">
        <f t="shared" si="76"/>
        <v/>
      </c>
      <c r="AS194" s="461" t="str">
        <f t="shared" si="77"/>
        <v/>
      </c>
      <c r="AT194" s="462">
        <f t="shared" si="78"/>
        <v>1</v>
      </c>
      <c r="AU194" s="462" t="str">
        <f t="shared" si="79"/>
        <v/>
      </c>
      <c r="AV194" s="463" t="str">
        <f t="shared" si="80"/>
        <v/>
      </c>
      <c r="AW194" s="464" t="str">
        <f t="shared" si="81"/>
        <v/>
      </c>
      <c r="AX194" s="464" t="str">
        <f t="shared" si="82"/>
        <v/>
      </c>
      <c r="AY194" s="465" t="str">
        <f t="shared" si="83"/>
        <v/>
      </c>
      <c r="AZ194" s="466"/>
    </row>
    <row r="195" spans="1:52" s="72" customFormat="1" ht="60">
      <c r="A195" s="649" t="s">
        <v>3085</v>
      </c>
      <c r="B195" s="144" t="s">
        <v>1285</v>
      </c>
      <c r="C195" s="184" t="s">
        <v>1734</v>
      </c>
      <c r="D195" s="144"/>
      <c r="E195" s="195"/>
      <c r="F195" s="197" t="s">
        <v>1750</v>
      </c>
      <c r="G195" s="169" t="s">
        <v>1396</v>
      </c>
      <c r="H195" s="169" t="s">
        <v>2888</v>
      </c>
      <c r="J195" s="5" t="s">
        <v>2074</v>
      </c>
      <c r="L195" s="144"/>
      <c r="M195" s="144"/>
      <c r="N195" s="225"/>
      <c r="O195" s="225"/>
      <c r="P195" s="227"/>
      <c r="Q195" s="229"/>
      <c r="R195" s="170"/>
      <c r="S195" s="607" t="s">
        <v>1180</v>
      </c>
      <c r="T195" s="578" t="s">
        <v>3037</v>
      </c>
      <c r="U195" s="5" t="s">
        <v>2049</v>
      </c>
      <c r="V195" s="60" t="s">
        <v>1990</v>
      </c>
      <c r="W195" s="60" t="s">
        <v>562</v>
      </c>
      <c r="X195" s="60" t="s">
        <v>539</v>
      </c>
      <c r="Y195" s="60" t="s">
        <v>1987</v>
      </c>
      <c r="Z195" s="60" t="s">
        <v>999</v>
      </c>
      <c r="AA195" s="534" t="s">
        <v>1986</v>
      </c>
      <c r="AB195" s="145"/>
      <c r="AC195" s="293" t="str">
        <f t="shared" si="130"/>
        <v>E6-11</v>
      </c>
      <c r="AD195" s="282" t="str">
        <f t="shared" si="65"/>
        <v>6</v>
      </c>
      <c r="AE195" s="282" t="str">
        <f t="shared" si="66"/>
        <v>E</v>
      </c>
      <c r="AF195" s="272" t="str">
        <f t="shared" si="131"/>
        <v>s</v>
      </c>
      <c r="AG195" s="256" t="str">
        <f t="shared" si="132"/>
        <v/>
      </c>
      <c r="AH195" s="256" t="str">
        <f t="shared" si="133"/>
        <v>r</v>
      </c>
      <c r="AI195" s="256" t="str">
        <f t="shared" si="134"/>
        <v/>
      </c>
      <c r="AJ195" s="256">
        <f t="shared" si="135"/>
        <v>1</v>
      </c>
      <c r="AK195" s="256" t="str">
        <f t="shared" si="136"/>
        <v/>
      </c>
      <c r="AL195" s="271" t="str">
        <f t="shared" si="73"/>
        <v/>
      </c>
      <c r="AM195" s="272" t="str">
        <f t="shared" si="73"/>
        <v/>
      </c>
      <c r="AN195" s="272">
        <f t="shared" si="73"/>
        <v>1</v>
      </c>
      <c r="AO195" s="272" t="str">
        <f t="shared" si="73"/>
        <v/>
      </c>
      <c r="AP195" s="271" t="str">
        <f t="shared" si="74"/>
        <v/>
      </c>
      <c r="AQ195" s="272" t="str">
        <f t="shared" si="75"/>
        <v/>
      </c>
      <c r="AR195" s="272" t="str">
        <f t="shared" si="76"/>
        <v/>
      </c>
      <c r="AS195" s="272" t="str">
        <f t="shared" si="77"/>
        <v/>
      </c>
      <c r="AT195" s="271" t="str">
        <f t="shared" si="78"/>
        <v/>
      </c>
      <c r="AU195" s="271" t="str">
        <f t="shared" si="79"/>
        <v/>
      </c>
      <c r="AV195" s="279" t="str">
        <f t="shared" si="80"/>
        <v/>
      </c>
      <c r="AW195" s="284" t="str">
        <f t="shared" si="81"/>
        <v/>
      </c>
      <c r="AX195" s="284" t="str">
        <f t="shared" si="82"/>
        <v/>
      </c>
      <c r="AY195" s="281" t="str">
        <f t="shared" si="83"/>
        <v/>
      </c>
      <c r="AZ195" s="425"/>
    </row>
    <row r="196" spans="1:52" s="72" customFormat="1" ht="91.5" customHeight="1">
      <c r="A196" s="649" t="s">
        <v>3084</v>
      </c>
      <c r="B196" s="144" t="s">
        <v>1285</v>
      </c>
      <c r="C196" s="184" t="s">
        <v>1734</v>
      </c>
      <c r="D196" s="144"/>
      <c r="E196" s="195"/>
      <c r="F196" s="197" t="s">
        <v>1750</v>
      </c>
      <c r="G196" s="169" t="s">
        <v>1067</v>
      </c>
      <c r="H196" s="169" t="s">
        <v>3082</v>
      </c>
      <c r="J196" s="5" t="s">
        <v>2075</v>
      </c>
      <c r="L196" s="144" t="s">
        <v>2422</v>
      </c>
      <c r="M196" s="144"/>
      <c r="N196" s="225"/>
      <c r="O196" s="225"/>
      <c r="P196" s="227"/>
      <c r="Q196" s="229"/>
      <c r="R196" s="170"/>
      <c r="S196" s="607" t="s">
        <v>1179</v>
      </c>
      <c r="T196" s="521" t="s">
        <v>2632</v>
      </c>
      <c r="U196" s="5" t="s">
        <v>2050</v>
      </c>
      <c r="V196" s="60" t="s">
        <v>1990</v>
      </c>
      <c r="W196" s="60" t="s">
        <v>562</v>
      </c>
      <c r="X196" s="60" t="s">
        <v>539</v>
      </c>
      <c r="Y196" s="60" t="s">
        <v>1987</v>
      </c>
      <c r="Z196" s="60" t="s">
        <v>999</v>
      </c>
      <c r="AA196" s="534" t="s">
        <v>1986</v>
      </c>
      <c r="AB196" s="145"/>
      <c r="AC196" s="293" t="str">
        <f t="shared" si="130"/>
        <v>E6-12</v>
      </c>
      <c r="AD196" s="282" t="str">
        <f t="shared" si="65"/>
        <v>6</v>
      </c>
      <c r="AE196" s="282" t="str">
        <f t="shared" si="66"/>
        <v>E</v>
      </c>
      <c r="AF196" s="272" t="str">
        <f t="shared" si="131"/>
        <v>s</v>
      </c>
      <c r="AG196" s="256" t="str">
        <f t="shared" si="132"/>
        <v/>
      </c>
      <c r="AH196" s="256" t="str">
        <f t="shared" si="133"/>
        <v>r</v>
      </c>
      <c r="AI196" s="256" t="str">
        <f t="shared" si="134"/>
        <v/>
      </c>
      <c r="AJ196" s="256">
        <f t="shared" si="135"/>
        <v>1</v>
      </c>
      <c r="AK196" s="256" t="str">
        <f t="shared" si="136"/>
        <v/>
      </c>
      <c r="AL196" s="271" t="str">
        <f t="shared" si="73"/>
        <v/>
      </c>
      <c r="AM196" s="272" t="str">
        <f t="shared" si="73"/>
        <v/>
      </c>
      <c r="AN196" s="272">
        <f t="shared" si="73"/>
        <v>1</v>
      </c>
      <c r="AO196" s="272" t="str">
        <f t="shared" si="73"/>
        <v/>
      </c>
      <c r="AP196" s="271" t="str">
        <f t="shared" si="74"/>
        <v/>
      </c>
      <c r="AQ196" s="272" t="str">
        <f t="shared" si="75"/>
        <v/>
      </c>
      <c r="AR196" s="272" t="str">
        <f t="shared" si="76"/>
        <v/>
      </c>
      <c r="AS196" s="272" t="str">
        <f t="shared" si="77"/>
        <v/>
      </c>
      <c r="AT196" s="271" t="str">
        <f t="shared" si="78"/>
        <v/>
      </c>
      <c r="AU196" s="271" t="str">
        <f t="shared" si="79"/>
        <v/>
      </c>
      <c r="AV196" s="279" t="str">
        <f t="shared" si="80"/>
        <v/>
      </c>
      <c r="AW196" s="284" t="str">
        <f t="shared" si="81"/>
        <v/>
      </c>
      <c r="AX196" s="284" t="str">
        <f t="shared" si="82"/>
        <v/>
      </c>
      <c r="AY196" s="281" t="str">
        <f t="shared" si="83"/>
        <v/>
      </c>
      <c r="AZ196" s="425"/>
    </row>
    <row r="197" spans="1:52" s="72" customFormat="1">
      <c r="A197" s="230" t="s">
        <v>1269</v>
      </c>
      <c r="B197" s="144"/>
      <c r="C197" s="144"/>
      <c r="D197" s="144"/>
      <c r="E197" s="195"/>
      <c r="F197" s="197"/>
      <c r="J197" s="33"/>
      <c r="L197" s="144"/>
      <c r="M197" s="144"/>
      <c r="N197" s="225"/>
      <c r="O197" s="225"/>
      <c r="P197" s="227"/>
      <c r="Q197" s="229"/>
      <c r="R197" s="170"/>
      <c r="S197" s="515"/>
      <c r="T197" s="515"/>
      <c r="U197" s="5"/>
      <c r="V197" s="60"/>
      <c r="W197" s="60"/>
      <c r="X197" s="60"/>
      <c r="Y197" s="60"/>
      <c r="Z197" s="20"/>
      <c r="AA197" s="60"/>
      <c r="AB197" s="145"/>
      <c r="AC197" s="293" t="str">
        <f t="shared" si="130"/>
        <v>PROBLEMS/DISCUSSION QUESTIONS</v>
      </c>
      <c r="AD197" s="282"/>
      <c r="AE197" s="282"/>
      <c r="AF197" s="272"/>
      <c r="AG197" s="256"/>
      <c r="AH197" s="256"/>
      <c r="AI197" s="256"/>
      <c r="AJ197" s="256"/>
      <c r="AK197" s="256"/>
      <c r="AL197" s="271"/>
      <c r="AM197" s="272"/>
      <c r="AN197" s="272"/>
      <c r="AO197" s="272"/>
      <c r="AP197" s="271"/>
      <c r="AQ197" s="272"/>
      <c r="AR197" s="272"/>
      <c r="AS197" s="272"/>
      <c r="AT197" s="271"/>
      <c r="AU197" s="271"/>
      <c r="AV197" s="279"/>
      <c r="AW197" s="284"/>
      <c r="AX197" s="284"/>
      <c r="AY197" s="281"/>
      <c r="AZ197" s="425"/>
    </row>
    <row r="198" spans="1:52" s="72" customFormat="1" hidden="1">
      <c r="A198" s="231" t="s">
        <v>1398</v>
      </c>
      <c r="B198" s="144" t="s">
        <v>1808</v>
      </c>
      <c r="C198" s="144"/>
      <c r="D198" s="144"/>
      <c r="E198" s="195"/>
      <c r="F198" s="197"/>
      <c r="J198" s="33"/>
      <c r="L198" s="144"/>
      <c r="M198" s="144"/>
      <c r="N198" s="225"/>
      <c r="O198" s="225"/>
      <c r="P198" s="227"/>
      <c r="Q198" s="229"/>
      <c r="R198" s="170"/>
      <c r="S198" s="521" t="s">
        <v>1174</v>
      </c>
      <c r="T198" s="5"/>
      <c r="U198" s="5"/>
      <c r="V198" s="60"/>
      <c r="W198" s="60"/>
      <c r="X198" s="60"/>
      <c r="Y198" s="60"/>
      <c r="Z198" s="20"/>
      <c r="AA198" s="60"/>
      <c r="AB198" s="145"/>
      <c r="AC198" s="293" t="str">
        <f t="shared" si="130"/>
        <v>P5-1</v>
      </c>
      <c r="AD198" s="282" t="str">
        <f t="shared" si="65"/>
        <v>5</v>
      </c>
      <c r="AE198" s="282" t="str">
        <f t="shared" si="66"/>
        <v>P</v>
      </c>
      <c r="AF198" s="272" t="str">
        <f t="shared" ref="AF198:AF213" si="137">IF(OR(AE198="",B198=""),"",IF(OR(B198="a",B198="b",B198="s",B198="not suitable"),B198,""))</f>
        <v>not suitable</v>
      </c>
      <c r="AG198" s="256" t="str">
        <f t="shared" ref="AG198:AG213" si="138">IF(E198="","",E198)</f>
        <v/>
      </c>
      <c r="AH198" s="256" t="str">
        <f t="shared" ref="AH198:AH213" si="139">IF(C198="","",C198)</f>
        <v/>
      </c>
      <c r="AI198" s="256" t="str">
        <f t="shared" ref="AI198:AI213" si="140">IF(D198="","",D198)</f>
        <v/>
      </c>
      <c r="AJ198" s="256" t="str">
        <f t="shared" ref="AJ198:AJ213" si="141">IF(J198="","",1)</f>
        <v/>
      </c>
      <c r="AK198" s="256" t="str">
        <f t="shared" ref="AK198:AK213" si="142">IF(I198="","",I198)</f>
        <v/>
      </c>
      <c r="AL198" s="271" t="str">
        <f t="shared" si="73"/>
        <v/>
      </c>
      <c r="AM198" s="272" t="str">
        <f t="shared" si="73"/>
        <v/>
      </c>
      <c r="AN198" s="272" t="str">
        <f t="shared" si="73"/>
        <v/>
      </c>
      <c r="AO198" s="272" t="str">
        <f t="shared" si="73"/>
        <v/>
      </c>
      <c r="AP198" s="271" t="str">
        <f t="shared" si="74"/>
        <v/>
      </c>
      <c r="AQ198" s="272" t="str">
        <f t="shared" si="75"/>
        <v/>
      </c>
      <c r="AR198" s="272" t="str">
        <f t="shared" si="76"/>
        <v/>
      </c>
      <c r="AS198" s="272" t="str">
        <f t="shared" si="77"/>
        <v/>
      </c>
      <c r="AT198" s="271">
        <f t="shared" si="78"/>
        <v>1</v>
      </c>
      <c r="AU198" s="271" t="str">
        <f t="shared" si="79"/>
        <v/>
      </c>
      <c r="AV198" s="279" t="str">
        <f t="shared" si="80"/>
        <v/>
      </c>
      <c r="AW198" s="284" t="str">
        <f t="shared" si="81"/>
        <v/>
      </c>
      <c r="AX198" s="284" t="str">
        <f t="shared" si="82"/>
        <v/>
      </c>
      <c r="AY198" s="281" t="str">
        <f t="shared" si="83"/>
        <v/>
      </c>
      <c r="AZ198" s="425"/>
    </row>
    <row r="199" spans="1:52" s="72" customFormat="1" hidden="1">
      <c r="A199" s="339" t="s">
        <v>1399</v>
      </c>
      <c r="B199" s="144" t="s">
        <v>1808</v>
      </c>
      <c r="C199" s="144"/>
      <c r="D199" s="144"/>
      <c r="E199" s="195"/>
      <c r="F199" s="197"/>
      <c r="J199" s="5"/>
      <c r="L199" s="144"/>
      <c r="M199" s="144"/>
      <c r="N199" s="225"/>
      <c r="O199" s="225"/>
      <c r="P199" s="227"/>
      <c r="Q199" s="229"/>
      <c r="R199" s="170"/>
      <c r="S199" s="521" t="s">
        <v>1176</v>
      </c>
      <c r="T199" s="515"/>
      <c r="U199" s="5"/>
      <c r="V199" s="60"/>
      <c r="W199" s="60"/>
      <c r="X199" s="60"/>
      <c r="Y199" s="60"/>
      <c r="Z199" s="20"/>
      <c r="AA199" s="60"/>
      <c r="AB199" s="145"/>
      <c r="AC199" s="293" t="str">
        <f t="shared" si="130"/>
        <v>P5-2</v>
      </c>
      <c r="AD199" s="282" t="str">
        <f t="shared" si="65"/>
        <v>5</v>
      </c>
      <c r="AE199" s="282" t="str">
        <f t="shared" si="66"/>
        <v>P</v>
      </c>
      <c r="AF199" s="272" t="str">
        <f t="shared" si="137"/>
        <v>not suitable</v>
      </c>
      <c r="AG199" s="256" t="str">
        <f t="shared" si="138"/>
        <v/>
      </c>
      <c r="AH199" s="256" t="str">
        <f t="shared" si="139"/>
        <v/>
      </c>
      <c r="AI199" s="256" t="str">
        <f t="shared" si="140"/>
        <v/>
      </c>
      <c r="AJ199" s="256" t="str">
        <f t="shared" si="141"/>
        <v/>
      </c>
      <c r="AK199" s="256" t="str">
        <f t="shared" si="142"/>
        <v/>
      </c>
      <c r="AL199" s="271" t="str">
        <f t="shared" si="73"/>
        <v/>
      </c>
      <c r="AM199" s="272" t="str">
        <f t="shared" si="73"/>
        <v/>
      </c>
      <c r="AN199" s="272" t="str">
        <f t="shared" si="73"/>
        <v/>
      </c>
      <c r="AO199" s="272" t="str">
        <f t="shared" si="73"/>
        <v/>
      </c>
      <c r="AP199" s="271" t="str">
        <f t="shared" si="74"/>
        <v/>
      </c>
      <c r="AQ199" s="272" t="str">
        <f t="shared" si="75"/>
        <v/>
      </c>
      <c r="AR199" s="272" t="str">
        <f t="shared" si="76"/>
        <v/>
      </c>
      <c r="AS199" s="272" t="str">
        <f t="shared" si="77"/>
        <v/>
      </c>
      <c r="AT199" s="271">
        <f t="shared" si="78"/>
        <v>1</v>
      </c>
      <c r="AU199" s="271" t="str">
        <f t="shared" si="79"/>
        <v/>
      </c>
      <c r="AV199" s="279" t="str">
        <f t="shared" si="80"/>
        <v/>
      </c>
      <c r="AW199" s="284" t="str">
        <f t="shared" si="81"/>
        <v/>
      </c>
      <c r="AX199" s="284" t="str">
        <f t="shared" si="82"/>
        <v/>
      </c>
      <c r="AY199" s="281" t="str">
        <f t="shared" si="83"/>
        <v/>
      </c>
      <c r="AZ199" s="425"/>
    </row>
    <row r="200" spans="1:52" s="72" customFormat="1" hidden="1">
      <c r="A200" s="231" t="s">
        <v>1146</v>
      </c>
      <c r="B200" s="144" t="s">
        <v>1808</v>
      </c>
      <c r="C200" s="144"/>
      <c r="D200" s="144"/>
      <c r="E200" s="195"/>
      <c r="F200" s="197"/>
      <c r="J200" s="5"/>
      <c r="L200" s="144"/>
      <c r="M200" s="144"/>
      <c r="N200" s="225"/>
      <c r="O200" s="225"/>
      <c r="P200" s="227"/>
      <c r="Q200" s="229"/>
      <c r="R200" s="170"/>
      <c r="S200" s="521" t="s">
        <v>1176</v>
      </c>
      <c r="T200" s="515"/>
      <c r="U200" s="5"/>
      <c r="V200" s="60"/>
      <c r="W200" s="60"/>
      <c r="X200" s="60"/>
      <c r="Y200" s="60"/>
      <c r="Z200" s="20"/>
      <c r="AA200" s="60"/>
      <c r="AB200" s="145"/>
      <c r="AC200" s="293" t="str">
        <f t="shared" si="130"/>
        <v>P5-3</v>
      </c>
      <c r="AD200" s="282" t="str">
        <f t="shared" si="65"/>
        <v>5</v>
      </c>
      <c r="AE200" s="282" t="str">
        <f t="shared" si="66"/>
        <v>P</v>
      </c>
      <c r="AF200" s="272" t="str">
        <f t="shared" si="137"/>
        <v>not suitable</v>
      </c>
      <c r="AG200" s="256" t="str">
        <f t="shared" si="138"/>
        <v/>
      </c>
      <c r="AH200" s="256" t="str">
        <f t="shared" si="139"/>
        <v/>
      </c>
      <c r="AI200" s="256" t="str">
        <f t="shared" si="140"/>
        <v/>
      </c>
      <c r="AJ200" s="256" t="str">
        <f t="shared" si="141"/>
        <v/>
      </c>
      <c r="AK200" s="256" t="str">
        <f t="shared" si="142"/>
        <v/>
      </c>
      <c r="AL200" s="271" t="str">
        <f t="shared" si="73"/>
        <v/>
      </c>
      <c r="AM200" s="272" t="str">
        <f t="shared" si="73"/>
        <v/>
      </c>
      <c r="AN200" s="272" t="str">
        <f t="shared" si="73"/>
        <v/>
      </c>
      <c r="AO200" s="272" t="str">
        <f t="shared" si="73"/>
        <v/>
      </c>
      <c r="AP200" s="271" t="str">
        <f t="shared" si="74"/>
        <v/>
      </c>
      <c r="AQ200" s="272" t="str">
        <f t="shared" si="75"/>
        <v/>
      </c>
      <c r="AR200" s="272" t="str">
        <f t="shared" si="76"/>
        <v/>
      </c>
      <c r="AS200" s="272" t="str">
        <f t="shared" si="77"/>
        <v/>
      </c>
      <c r="AT200" s="271">
        <f t="shared" si="78"/>
        <v>1</v>
      </c>
      <c r="AU200" s="271" t="str">
        <f t="shared" si="79"/>
        <v/>
      </c>
      <c r="AV200" s="279" t="str">
        <f t="shared" si="80"/>
        <v/>
      </c>
      <c r="AW200" s="284" t="str">
        <f t="shared" si="81"/>
        <v/>
      </c>
      <c r="AX200" s="284" t="str">
        <f t="shared" si="82"/>
        <v/>
      </c>
      <c r="AY200" s="281" t="str">
        <f t="shared" si="83"/>
        <v/>
      </c>
      <c r="AZ200" s="425"/>
    </row>
    <row r="201" spans="1:52" s="72" customFormat="1" hidden="1">
      <c r="A201" s="339" t="s">
        <v>1400</v>
      </c>
      <c r="B201" s="144" t="s">
        <v>1808</v>
      </c>
      <c r="C201" s="144"/>
      <c r="D201" s="144"/>
      <c r="E201" s="195"/>
      <c r="F201" s="197"/>
      <c r="J201" s="5"/>
      <c r="L201" s="144"/>
      <c r="M201" s="144"/>
      <c r="N201" s="225"/>
      <c r="O201" s="225"/>
      <c r="P201" s="227"/>
      <c r="Q201" s="229"/>
      <c r="R201" s="170"/>
      <c r="S201" s="521" t="s">
        <v>1175</v>
      </c>
      <c r="T201" s="515"/>
      <c r="U201" s="5"/>
      <c r="V201" s="60"/>
      <c r="W201" s="60"/>
      <c r="X201" s="60"/>
      <c r="Y201" s="60"/>
      <c r="Z201" s="20"/>
      <c r="AA201" s="60"/>
      <c r="AB201" s="145"/>
      <c r="AC201" s="293" t="str">
        <f t="shared" si="130"/>
        <v>P5-4</v>
      </c>
      <c r="AD201" s="282" t="str">
        <f t="shared" si="65"/>
        <v>5</v>
      </c>
      <c r="AE201" s="282" t="str">
        <f t="shared" si="66"/>
        <v>P</v>
      </c>
      <c r="AF201" s="272" t="str">
        <f t="shared" si="137"/>
        <v>not suitable</v>
      </c>
      <c r="AG201" s="256" t="str">
        <f t="shared" si="138"/>
        <v/>
      </c>
      <c r="AH201" s="256" t="str">
        <f t="shared" si="139"/>
        <v/>
      </c>
      <c r="AI201" s="256" t="str">
        <f t="shared" si="140"/>
        <v/>
      </c>
      <c r="AJ201" s="256" t="str">
        <f t="shared" si="141"/>
        <v/>
      </c>
      <c r="AK201" s="256" t="str">
        <f t="shared" si="142"/>
        <v/>
      </c>
      <c r="AL201" s="271" t="str">
        <f t="shared" si="73"/>
        <v/>
      </c>
      <c r="AM201" s="272" t="str">
        <f t="shared" si="73"/>
        <v/>
      </c>
      <c r="AN201" s="272" t="str">
        <f t="shared" si="73"/>
        <v/>
      </c>
      <c r="AO201" s="272" t="str">
        <f t="shared" si="73"/>
        <v/>
      </c>
      <c r="AP201" s="271" t="str">
        <f t="shared" si="74"/>
        <v/>
      </c>
      <c r="AQ201" s="272" t="str">
        <f t="shared" si="75"/>
        <v/>
      </c>
      <c r="AR201" s="272" t="str">
        <f t="shared" si="76"/>
        <v/>
      </c>
      <c r="AS201" s="272" t="str">
        <f t="shared" si="77"/>
        <v/>
      </c>
      <c r="AT201" s="271">
        <f t="shared" si="78"/>
        <v>1</v>
      </c>
      <c r="AU201" s="271" t="str">
        <f t="shared" si="79"/>
        <v/>
      </c>
      <c r="AV201" s="279" t="str">
        <f t="shared" si="80"/>
        <v/>
      </c>
      <c r="AW201" s="284" t="str">
        <f t="shared" si="81"/>
        <v/>
      </c>
      <c r="AX201" s="284" t="str">
        <f t="shared" si="82"/>
        <v/>
      </c>
      <c r="AY201" s="281" t="str">
        <f t="shared" si="83"/>
        <v/>
      </c>
      <c r="AZ201" s="425"/>
    </row>
    <row r="202" spans="1:52" s="72" customFormat="1" ht="72">
      <c r="A202" s="231" t="s">
        <v>1418</v>
      </c>
      <c r="B202" s="144" t="s">
        <v>1285</v>
      </c>
      <c r="C202" s="184" t="s">
        <v>1734</v>
      </c>
      <c r="D202" s="144"/>
      <c r="E202" s="195"/>
      <c r="F202" s="197" t="s">
        <v>1750</v>
      </c>
      <c r="G202" s="649" t="s">
        <v>1401</v>
      </c>
      <c r="H202" s="169" t="s">
        <v>2888</v>
      </c>
      <c r="J202" s="5" t="s">
        <v>2076</v>
      </c>
      <c r="L202" s="144" t="s">
        <v>2422</v>
      </c>
      <c r="M202" s="144"/>
      <c r="N202" s="225"/>
      <c r="O202" s="225"/>
      <c r="P202" s="227"/>
      <c r="Q202" s="229"/>
      <c r="R202" s="170"/>
      <c r="S202" s="521" t="s">
        <v>1182</v>
      </c>
      <c r="T202" s="578" t="s">
        <v>2629</v>
      </c>
      <c r="U202" s="5" t="s">
        <v>2051</v>
      </c>
      <c r="V202" s="60" t="s">
        <v>1990</v>
      </c>
      <c r="W202" s="60" t="s">
        <v>562</v>
      </c>
      <c r="X202" s="60" t="s">
        <v>539</v>
      </c>
      <c r="Y202" s="60" t="s">
        <v>1987</v>
      </c>
      <c r="Z202" s="60" t="s">
        <v>999</v>
      </c>
      <c r="AA202" s="534" t="s">
        <v>1994</v>
      </c>
      <c r="AB202" s="145"/>
      <c r="AC202" s="293" t="str">
        <f t="shared" si="130"/>
        <v>P6-5</v>
      </c>
      <c r="AD202" s="282" t="str">
        <f t="shared" si="65"/>
        <v>6</v>
      </c>
      <c r="AE202" s="282" t="str">
        <f t="shared" si="66"/>
        <v>P</v>
      </c>
      <c r="AF202" s="272" t="str">
        <f t="shared" si="137"/>
        <v>s</v>
      </c>
      <c r="AG202" s="256" t="str">
        <f t="shared" si="138"/>
        <v/>
      </c>
      <c r="AH202" s="256" t="str">
        <f t="shared" si="139"/>
        <v>r</v>
      </c>
      <c r="AI202" s="256" t="str">
        <f t="shared" si="140"/>
        <v/>
      </c>
      <c r="AJ202" s="256">
        <f t="shared" si="141"/>
        <v>1</v>
      </c>
      <c r="AK202" s="256" t="str">
        <f t="shared" si="142"/>
        <v/>
      </c>
      <c r="AL202" s="271" t="str">
        <f t="shared" si="73"/>
        <v/>
      </c>
      <c r="AM202" s="272" t="str">
        <f t="shared" si="73"/>
        <v/>
      </c>
      <c r="AN202" s="272">
        <f t="shared" si="73"/>
        <v>1</v>
      </c>
      <c r="AO202" s="272" t="str">
        <f t="shared" si="73"/>
        <v/>
      </c>
      <c r="AP202" s="271" t="str">
        <f t="shared" si="74"/>
        <v/>
      </c>
      <c r="AQ202" s="272" t="str">
        <f t="shared" si="75"/>
        <v/>
      </c>
      <c r="AR202" s="272" t="str">
        <f t="shared" si="76"/>
        <v/>
      </c>
      <c r="AS202" s="272" t="str">
        <f t="shared" si="77"/>
        <v/>
      </c>
      <c r="AT202" s="271" t="str">
        <f t="shared" si="78"/>
        <v/>
      </c>
      <c r="AU202" s="271" t="str">
        <f t="shared" si="79"/>
        <v/>
      </c>
      <c r="AV202" s="279" t="str">
        <f t="shared" si="80"/>
        <v/>
      </c>
      <c r="AW202" s="284" t="str">
        <f t="shared" si="81"/>
        <v/>
      </c>
      <c r="AX202" s="284" t="str">
        <f t="shared" si="82"/>
        <v/>
      </c>
      <c r="AY202" s="281" t="str">
        <f t="shared" si="83"/>
        <v/>
      </c>
      <c r="AZ202" s="425"/>
    </row>
    <row r="203" spans="1:52" hidden="1">
      <c r="A203" s="339" t="s">
        <v>1402</v>
      </c>
      <c r="B203" s="144" t="s">
        <v>1808</v>
      </c>
      <c r="F203" s="197"/>
      <c r="G203" s="169"/>
      <c r="J203" s="33"/>
      <c r="K203" s="167"/>
      <c r="P203" s="227"/>
      <c r="Q203" s="229"/>
      <c r="R203" s="170"/>
      <c r="S203" s="521" t="s">
        <v>1178</v>
      </c>
      <c r="T203" s="515"/>
      <c r="U203" s="5"/>
      <c r="V203" s="60"/>
      <c r="W203" s="60"/>
      <c r="X203" s="60"/>
      <c r="Y203" s="60"/>
      <c r="Z203" s="20"/>
      <c r="AA203" s="60"/>
      <c r="AC203" s="293" t="str">
        <f t="shared" si="130"/>
        <v>P5-6</v>
      </c>
      <c r="AD203" s="282" t="str">
        <f t="shared" ref="AD203:AD212" si="143">IF(AE203="","",IF(LEFT(AC203,1)="S","MBA",IF(MID(AC203,LEN(AE203)+1,FIND("-",AC203)-LEN(AE203)-1)="A","App A",MID(AC203,LEN(AE203)+1,FIND("-",AC203)-LEN(AE203)-1))))</f>
        <v>5</v>
      </c>
      <c r="AE203" s="282" t="str">
        <f t="shared" ref="AE203:AE212" si="144">IF(OR(LEFT(AC203,2)="Exe",LEFT(AC203,2)="Pro",LEFT(AC203,2)="Cas",LEFT(AC203,2)="Cas",LEFT(AC203,2)="Tax",LEFT(AC203,2)="Com",AC203=""),"",LEFT(AC203,FIND("-",AC203)-2))</f>
        <v>P</v>
      </c>
      <c r="AF203" s="272" t="str">
        <f t="shared" si="137"/>
        <v>not suitable</v>
      </c>
      <c r="AG203" s="256" t="str">
        <f t="shared" si="138"/>
        <v/>
      </c>
      <c r="AH203" s="256" t="str">
        <f t="shared" si="139"/>
        <v/>
      </c>
      <c r="AI203" s="256" t="str">
        <f t="shared" si="140"/>
        <v/>
      </c>
      <c r="AJ203" s="256" t="str">
        <f t="shared" si="141"/>
        <v/>
      </c>
      <c r="AK203" s="256" t="str">
        <f t="shared" si="142"/>
        <v/>
      </c>
      <c r="AL203" s="271" t="str">
        <f t="shared" si="73"/>
        <v/>
      </c>
      <c r="AM203" s="272" t="str">
        <f t="shared" si="73"/>
        <v/>
      </c>
      <c r="AN203" s="272" t="str">
        <f t="shared" si="73"/>
        <v/>
      </c>
      <c r="AO203" s="272" t="str">
        <f t="shared" si="73"/>
        <v/>
      </c>
      <c r="AP203" s="271" t="str">
        <f t="shared" ref="AP203:AP212" si="145">IF(AI203=$AP$16,1,"")</f>
        <v/>
      </c>
      <c r="AQ203" s="272" t="str">
        <f t="shared" ref="AQ203:AQ212" si="146">IF(AI203=$AQ$16,1,"")</f>
        <v/>
      </c>
      <c r="AR203" s="272" t="str">
        <f t="shared" ref="AR203:AR212" si="147">IF(AI203=$AR$16,1,"")</f>
        <v/>
      </c>
      <c r="AS203" s="272" t="str">
        <f t="shared" ref="AS203:AS212" si="148">IF(AI203=$AS$16,1,"")</f>
        <v/>
      </c>
      <c r="AT203" s="271">
        <f t="shared" ref="AT203:AT212" si="149">IF(AF203="not suitable",1,"")</f>
        <v>1</v>
      </c>
      <c r="AU203" s="271" t="str">
        <f t="shared" ref="AU203:AU212" si="150">IF(AG203="Convert to Dataset",1,"")</f>
        <v/>
      </c>
      <c r="AV203" s="279" t="str">
        <f t="shared" ref="AV203:AV212" si="151">IF(AG203="New Dataset",1,"")</f>
        <v/>
      </c>
      <c r="AW203" s="284" t="str">
        <f t="shared" ref="AW203:AW212" si="152">IF(SUM(AL203:AO203)&gt;1,"ERROR","")</f>
        <v/>
      </c>
      <c r="AX203" s="284" t="str">
        <f t="shared" ref="AX203:AX212" si="153">IF(SUM(AP203:AS203)&gt;1,"ERROR","")</f>
        <v/>
      </c>
      <c r="AY203" s="281" t="str">
        <f t="shared" ref="AY203:AY212" si="154">IF(OR(AF203="a",AF203="b",AF203="s",AF203=""),"",IF(AND(AF203="not suitable",AT203=1),"","ERROR"))</f>
        <v/>
      </c>
    </row>
    <row r="204" spans="1:52" hidden="1">
      <c r="A204" s="231" t="s">
        <v>1403</v>
      </c>
      <c r="B204" s="144" t="s">
        <v>1808</v>
      </c>
      <c r="F204" s="197"/>
      <c r="G204" s="169"/>
      <c r="K204" s="167"/>
      <c r="P204" s="227"/>
      <c r="Q204" s="229"/>
      <c r="R204" s="170"/>
      <c r="S204" s="521" t="s">
        <v>1178</v>
      </c>
      <c r="T204" s="515"/>
      <c r="U204" s="5"/>
      <c r="V204" s="60"/>
      <c r="W204" s="60"/>
      <c r="X204" s="60"/>
      <c r="Y204" s="60"/>
      <c r="Z204" s="20"/>
      <c r="AA204" s="60"/>
      <c r="AC204" s="293" t="str">
        <f t="shared" si="130"/>
        <v>P5-7</v>
      </c>
      <c r="AD204" s="282" t="str">
        <f t="shared" si="143"/>
        <v>5</v>
      </c>
      <c r="AE204" s="282" t="str">
        <f t="shared" si="144"/>
        <v>P</v>
      </c>
      <c r="AF204" s="272" t="str">
        <f t="shared" si="137"/>
        <v>not suitable</v>
      </c>
      <c r="AG204" s="256" t="str">
        <f t="shared" si="138"/>
        <v/>
      </c>
      <c r="AH204" s="256" t="str">
        <f t="shared" si="139"/>
        <v/>
      </c>
      <c r="AI204" s="256" t="str">
        <f t="shared" si="140"/>
        <v/>
      </c>
      <c r="AJ204" s="256" t="str">
        <f t="shared" si="141"/>
        <v/>
      </c>
      <c r="AK204" s="256" t="str">
        <f t="shared" si="142"/>
        <v/>
      </c>
      <c r="AL204" s="271" t="str">
        <f t="shared" si="73"/>
        <v/>
      </c>
      <c r="AM204" s="272" t="str">
        <f t="shared" si="73"/>
        <v/>
      </c>
      <c r="AN204" s="272" t="str">
        <f t="shared" si="73"/>
        <v/>
      </c>
      <c r="AO204" s="272" t="str">
        <f t="shared" si="73"/>
        <v/>
      </c>
      <c r="AP204" s="271" t="str">
        <f t="shared" si="145"/>
        <v/>
      </c>
      <c r="AQ204" s="272" t="str">
        <f t="shared" si="146"/>
        <v/>
      </c>
      <c r="AR204" s="272" t="str">
        <f t="shared" si="147"/>
        <v/>
      </c>
      <c r="AS204" s="272" t="str">
        <f t="shared" si="148"/>
        <v/>
      </c>
      <c r="AT204" s="271">
        <f t="shared" si="149"/>
        <v>1</v>
      </c>
      <c r="AU204" s="271" t="str">
        <f t="shared" si="150"/>
        <v/>
      </c>
      <c r="AV204" s="279" t="str">
        <f t="shared" si="151"/>
        <v/>
      </c>
      <c r="AW204" s="284" t="str">
        <f t="shared" si="152"/>
        <v/>
      </c>
      <c r="AX204" s="284" t="str">
        <f t="shared" si="153"/>
        <v/>
      </c>
      <c r="AY204" s="281" t="str">
        <f t="shared" si="154"/>
        <v/>
      </c>
    </row>
    <row r="205" spans="1:52" hidden="1">
      <c r="A205" s="339" t="s">
        <v>1404</v>
      </c>
      <c r="B205" s="144" t="s">
        <v>1808</v>
      </c>
      <c r="F205" s="197"/>
      <c r="G205" s="169"/>
      <c r="K205" s="167"/>
      <c r="P205" s="227"/>
      <c r="Q205" s="229"/>
      <c r="R205" s="170"/>
      <c r="S205" s="515" t="s">
        <v>1173</v>
      </c>
      <c r="T205" s="515"/>
      <c r="U205" s="5"/>
      <c r="V205" s="60"/>
      <c r="W205" s="60"/>
      <c r="X205" s="60"/>
      <c r="Y205" s="60"/>
      <c r="Z205" s="20"/>
      <c r="AA205" s="60"/>
      <c r="AC205" s="293" t="str">
        <f t="shared" si="130"/>
        <v>P5-8</v>
      </c>
      <c r="AD205" s="282" t="str">
        <f t="shared" si="143"/>
        <v>5</v>
      </c>
      <c r="AE205" s="282" t="str">
        <f t="shared" si="144"/>
        <v>P</v>
      </c>
      <c r="AF205" s="272" t="str">
        <f t="shared" si="137"/>
        <v>not suitable</v>
      </c>
      <c r="AG205" s="256" t="str">
        <f t="shared" si="138"/>
        <v/>
      </c>
      <c r="AH205" s="256" t="str">
        <f t="shared" si="139"/>
        <v/>
      </c>
      <c r="AI205" s="256" t="str">
        <f t="shared" si="140"/>
        <v/>
      </c>
      <c r="AJ205" s="256" t="str">
        <f t="shared" si="141"/>
        <v/>
      </c>
      <c r="AK205" s="256" t="str">
        <f t="shared" si="142"/>
        <v/>
      </c>
      <c r="AL205" s="271" t="str">
        <f t="shared" si="73"/>
        <v/>
      </c>
      <c r="AM205" s="272" t="str">
        <f t="shared" si="73"/>
        <v/>
      </c>
      <c r="AN205" s="272" t="str">
        <f t="shared" si="73"/>
        <v/>
      </c>
      <c r="AO205" s="272" t="str">
        <f t="shared" si="73"/>
        <v/>
      </c>
      <c r="AP205" s="271" t="str">
        <f t="shared" si="145"/>
        <v/>
      </c>
      <c r="AQ205" s="272" t="str">
        <f t="shared" si="146"/>
        <v/>
      </c>
      <c r="AR205" s="272" t="str">
        <f t="shared" si="147"/>
        <v/>
      </c>
      <c r="AS205" s="272" t="str">
        <f t="shared" si="148"/>
        <v/>
      </c>
      <c r="AT205" s="271">
        <f t="shared" si="149"/>
        <v>1</v>
      </c>
      <c r="AU205" s="271" t="str">
        <f t="shared" si="150"/>
        <v/>
      </c>
      <c r="AV205" s="279" t="str">
        <f t="shared" si="151"/>
        <v/>
      </c>
      <c r="AW205" s="284" t="str">
        <f t="shared" si="152"/>
        <v/>
      </c>
      <c r="AX205" s="284" t="str">
        <f t="shared" si="153"/>
        <v/>
      </c>
      <c r="AY205" s="281" t="str">
        <f t="shared" si="154"/>
        <v/>
      </c>
    </row>
    <row r="206" spans="1:52" s="72" customFormat="1" hidden="1">
      <c r="A206" s="231" t="s">
        <v>1405</v>
      </c>
      <c r="B206" s="144" t="s">
        <v>1808</v>
      </c>
      <c r="C206" s="144"/>
      <c r="D206" s="144"/>
      <c r="E206" s="195"/>
      <c r="F206" s="197"/>
      <c r="G206" s="169"/>
      <c r="J206" s="5"/>
      <c r="L206" s="144"/>
      <c r="M206" s="144"/>
      <c r="N206" s="225"/>
      <c r="O206" s="225"/>
      <c r="P206" s="227"/>
      <c r="Q206" s="229"/>
      <c r="R206" s="170"/>
      <c r="S206" s="515" t="s">
        <v>1397</v>
      </c>
      <c r="T206" s="515"/>
      <c r="U206" s="5"/>
      <c r="V206" s="60"/>
      <c r="W206" s="60"/>
      <c r="X206" s="60"/>
      <c r="Y206" s="60"/>
      <c r="Z206" s="20"/>
      <c r="AA206" s="60"/>
      <c r="AB206" s="145"/>
      <c r="AC206" s="293" t="str">
        <f t="shared" si="130"/>
        <v>P5-9</v>
      </c>
      <c r="AD206" s="282" t="str">
        <f t="shared" si="143"/>
        <v>5</v>
      </c>
      <c r="AE206" s="282" t="str">
        <f t="shared" si="144"/>
        <v>P</v>
      </c>
      <c r="AF206" s="272" t="str">
        <f t="shared" si="137"/>
        <v>not suitable</v>
      </c>
      <c r="AG206" s="256" t="str">
        <f t="shared" si="138"/>
        <v/>
      </c>
      <c r="AH206" s="256" t="str">
        <f t="shared" si="139"/>
        <v/>
      </c>
      <c r="AI206" s="256" t="str">
        <f t="shared" si="140"/>
        <v/>
      </c>
      <c r="AJ206" s="256" t="str">
        <f t="shared" si="141"/>
        <v/>
      </c>
      <c r="AK206" s="256" t="str">
        <f t="shared" si="142"/>
        <v/>
      </c>
      <c r="AL206" s="271" t="str">
        <f t="shared" si="73"/>
        <v/>
      </c>
      <c r="AM206" s="272" t="str">
        <f t="shared" si="73"/>
        <v/>
      </c>
      <c r="AN206" s="272" t="str">
        <f t="shared" si="73"/>
        <v/>
      </c>
      <c r="AO206" s="272" t="str">
        <f t="shared" si="73"/>
        <v/>
      </c>
      <c r="AP206" s="271" t="str">
        <f t="shared" si="145"/>
        <v/>
      </c>
      <c r="AQ206" s="272" t="str">
        <f t="shared" si="146"/>
        <v/>
      </c>
      <c r="AR206" s="272" t="str">
        <f t="shared" si="147"/>
        <v/>
      </c>
      <c r="AS206" s="272" t="str">
        <f t="shared" si="148"/>
        <v/>
      </c>
      <c r="AT206" s="271">
        <f t="shared" si="149"/>
        <v>1</v>
      </c>
      <c r="AU206" s="271" t="str">
        <f t="shared" si="150"/>
        <v/>
      </c>
      <c r="AV206" s="279" t="str">
        <f t="shared" si="151"/>
        <v/>
      </c>
      <c r="AW206" s="284" t="str">
        <f t="shared" si="152"/>
        <v/>
      </c>
      <c r="AX206" s="284" t="str">
        <f t="shared" si="153"/>
        <v/>
      </c>
      <c r="AY206" s="281" t="str">
        <f t="shared" si="154"/>
        <v/>
      </c>
      <c r="AZ206" s="425"/>
    </row>
    <row r="207" spans="1:52" s="72" customFormat="1" ht="72">
      <c r="A207" s="339" t="s">
        <v>1419</v>
      </c>
      <c r="B207" s="144" t="s">
        <v>1285</v>
      </c>
      <c r="C207" s="184" t="s">
        <v>1734</v>
      </c>
      <c r="D207" s="144"/>
      <c r="E207" s="195"/>
      <c r="F207" s="197" t="s">
        <v>1750</v>
      </c>
      <c r="G207" s="649" t="s">
        <v>1406</v>
      </c>
      <c r="H207" s="169" t="s">
        <v>2888</v>
      </c>
      <c r="J207" s="5" t="s">
        <v>3165</v>
      </c>
      <c r="L207" s="144" t="s">
        <v>2422</v>
      </c>
      <c r="M207" s="144"/>
      <c r="N207" s="225"/>
      <c r="O207" s="225"/>
      <c r="P207" s="227"/>
      <c r="Q207" s="229"/>
      <c r="R207" s="170"/>
      <c r="S207" s="515" t="s">
        <v>1180</v>
      </c>
      <c r="T207" s="578" t="s">
        <v>3090</v>
      </c>
      <c r="U207" s="5" t="s">
        <v>2115</v>
      </c>
      <c r="V207" s="60" t="s">
        <v>1990</v>
      </c>
      <c r="W207" s="60" t="s">
        <v>562</v>
      </c>
      <c r="X207" s="60" t="s">
        <v>539</v>
      </c>
      <c r="Y207" s="60" t="s">
        <v>1987</v>
      </c>
      <c r="Z207" s="60" t="s">
        <v>999</v>
      </c>
      <c r="AA207" s="534" t="s">
        <v>1994</v>
      </c>
      <c r="AB207" s="145"/>
      <c r="AC207" s="293" t="str">
        <f t="shared" si="130"/>
        <v>P6-10</v>
      </c>
      <c r="AD207" s="282" t="str">
        <f t="shared" si="143"/>
        <v>6</v>
      </c>
      <c r="AE207" s="282" t="str">
        <f t="shared" si="144"/>
        <v>P</v>
      </c>
      <c r="AF207" s="272" t="str">
        <f t="shared" si="137"/>
        <v>s</v>
      </c>
      <c r="AG207" s="256" t="str">
        <f t="shared" si="138"/>
        <v/>
      </c>
      <c r="AH207" s="256" t="str">
        <f t="shared" si="139"/>
        <v>r</v>
      </c>
      <c r="AI207" s="256" t="str">
        <f t="shared" si="140"/>
        <v/>
      </c>
      <c r="AJ207" s="256">
        <f t="shared" si="141"/>
        <v>1</v>
      </c>
      <c r="AK207" s="256" t="str">
        <f t="shared" si="142"/>
        <v/>
      </c>
      <c r="AL207" s="271" t="str">
        <f t="shared" ref="AL207:AO212" si="155">IF(OR($AF207="",$AF207="not suitable"),"",IF($AH207=AL$16,1,""))</f>
        <v/>
      </c>
      <c r="AM207" s="272" t="str">
        <f t="shared" si="155"/>
        <v/>
      </c>
      <c r="AN207" s="272">
        <f t="shared" si="155"/>
        <v>1</v>
      </c>
      <c r="AO207" s="272" t="str">
        <f t="shared" si="155"/>
        <v/>
      </c>
      <c r="AP207" s="271" t="str">
        <f t="shared" si="145"/>
        <v/>
      </c>
      <c r="AQ207" s="272" t="str">
        <f t="shared" si="146"/>
        <v/>
      </c>
      <c r="AR207" s="272" t="str">
        <f t="shared" si="147"/>
        <v/>
      </c>
      <c r="AS207" s="272" t="str">
        <f t="shared" si="148"/>
        <v/>
      </c>
      <c r="AT207" s="271" t="str">
        <f t="shared" si="149"/>
        <v/>
      </c>
      <c r="AU207" s="271" t="str">
        <f t="shared" si="150"/>
        <v/>
      </c>
      <c r="AV207" s="279" t="str">
        <f t="shared" si="151"/>
        <v/>
      </c>
      <c r="AW207" s="284" t="str">
        <f t="shared" si="152"/>
        <v/>
      </c>
      <c r="AX207" s="284" t="str">
        <f t="shared" si="153"/>
        <v/>
      </c>
      <c r="AY207" s="281" t="str">
        <f t="shared" si="154"/>
        <v/>
      </c>
      <c r="AZ207" s="425"/>
    </row>
    <row r="208" spans="1:52" hidden="1">
      <c r="A208" s="231" t="s">
        <v>1407</v>
      </c>
      <c r="B208" s="144" t="s">
        <v>1808</v>
      </c>
      <c r="F208" s="197"/>
      <c r="G208" s="658"/>
      <c r="J208" s="33"/>
      <c r="K208" s="167"/>
      <c r="P208" s="227"/>
      <c r="Q208" s="229"/>
      <c r="R208" s="170"/>
      <c r="S208" s="515" t="s">
        <v>1173</v>
      </c>
      <c r="T208" s="515"/>
      <c r="U208" s="5"/>
      <c r="V208" s="60"/>
      <c r="W208" s="60"/>
      <c r="X208" s="60"/>
      <c r="Y208" s="60"/>
      <c r="Z208" s="20"/>
      <c r="AA208" s="60"/>
      <c r="AC208" s="293" t="str">
        <f t="shared" si="130"/>
        <v>P5-11</v>
      </c>
      <c r="AD208" s="282" t="str">
        <f t="shared" si="143"/>
        <v>5</v>
      </c>
      <c r="AE208" s="282" t="str">
        <f t="shared" si="144"/>
        <v>P</v>
      </c>
      <c r="AF208" s="272" t="str">
        <f t="shared" si="137"/>
        <v>not suitable</v>
      </c>
      <c r="AG208" s="256" t="str">
        <f t="shared" si="138"/>
        <v/>
      </c>
      <c r="AH208" s="256" t="str">
        <f t="shared" si="139"/>
        <v/>
      </c>
      <c r="AI208" s="256" t="str">
        <f t="shared" si="140"/>
        <v/>
      </c>
      <c r="AJ208" s="256" t="str">
        <f t="shared" si="141"/>
        <v/>
      </c>
      <c r="AK208" s="256" t="str">
        <f t="shared" si="142"/>
        <v/>
      </c>
      <c r="AL208" s="271" t="str">
        <f t="shared" si="155"/>
        <v/>
      </c>
      <c r="AM208" s="272" t="str">
        <f t="shared" si="155"/>
        <v/>
      </c>
      <c r="AN208" s="272" t="str">
        <f t="shared" si="155"/>
        <v/>
      </c>
      <c r="AO208" s="272" t="str">
        <f t="shared" si="155"/>
        <v/>
      </c>
      <c r="AP208" s="271" t="str">
        <f t="shared" si="145"/>
        <v/>
      </c>
      <c r="AQ208" s="272" t="str">
        <f t="shared" si="146"/>
        <v/>
      </c>
      <c r="AR208" s="272" t="str">
        <f t="shared" si="147"/>
        <v/>
      </c>
      <c r="AS208" s="272" t="str">
        <f t="shared" si="148"/>
        <v/>
      </c>
      <c r="AT208" s="271">
        <f t="shared" si="149"/>
        <v>1</v>
      </c>
      <c r="AU208" s="271" t="str">
        <f t="shared" si="150"/>
        <v/>
      </c>
      <c r="AV208" s="279" t="str">
        <f t="shared" si="151"/>
        <v/>
      </c>
      <c r="AW208" s="284" t="str">
        <f t="shared" si="152"/>
        <v/>
      </c>
      <c r="AX208" s="284" t="str">
        <f t="shared" si="153"/>
        <v/>
      </c>
      <c r="AY208" s="281" t="str">
        <f t="shared" si="154"/>
        <v/>
      </c>
    </row>
    <row r="209" spans="1:52" hidden="1">
      <c r="A209" s="339" t="s">
        <v>1408</v>
      </c>
      <c r="B209" s="144" t="s">
        <v>1808</v>
      </c>
      <c r="F209" s="197"/>
      <c r="G209" s="169"/>
      <c r="K209" s="167"/>
      <c r="P209" s="227"/>
      <c r="Q209" s="229"/>
      <c r="R209" s="170"/>
      <c r="S209" s="515" t="s">
        <v>1177</v>
      </c>
      <c r="T209" s="515"/>
      <c r="U209" s="5"/>
      <c r="V209" s="60"/>
      <c r="W209" s="60"/>
      <c r="X209" s="60"/>
      <c r="Y209" s="60"/>
      <c r="Z209" s="20"/>
      <c r="AA209" s="60"/>
      <c r="AC209" s="293" t="str">
        <f t="shared" si="130"/>
        <v>P5-12</v>
      </c>
      <c r="AD209" s="282" t="str">
        <f t="shared" si="143"/>
        <v>5</v>
      </c>
      <c r="AE209" s="282" t="str">
        <f t="shared" si="144"/>
        <v>P</v>
      </c>
      <c r="AF209" s="272" t="str">
        <f t="shared" si="137"/>
        <v>not suitable</v>
      </c>
      <c r="AG209" s="256" t="str">
        <f t="shared" si="138"/>
        <v/>
      </c>
      <c r="AH209" s="256" t="str">
        <f t="shared" si="139"/>
        <v/>
      </c>
      <c r="AI209" s="256" t="str">
        <f t="shared" si="140"/>
        <v/>
      </c>
      <c r="AJ209" s="256" t="str">
        <f t="shared" si="141"/>
        <v/>
      </c>
      <c r="AK209" s="256" t="str">
        <f t="shared" si="142"/>
        <v/>
      </c>
      <c r="AL209" s="271" t="str">
        <f t="shared" si="155"/>
        <v/>
      </c>
      <c r="AM209" s="272" t="str">
        <f t="shared" si="155"/>
        <v/>
      </c>
      <c r="AN209" s="272" t="str">
        <f t="shared" si="155"/>
        <v/>
      </c>
      <c r="AO209" s="272" t="str">
        <f t="shared" si="155"/>
        <v/>
      </c>
      <c r="AP209" s="271" t="str">
        <f t="shared" si="145"/>
        <v/>
      </c>
      <c r="AQ209" s="272" t="str">
        <f t="shared" si="146"/>
        <v/>
      </c>
      <c r="AR209" s="272" t="str">
        <f t="shared" si="147"/>
        <v/>
      </c>
      <c r="AS209" s="272" t="str">
        <f t="shared" si="148"/>
        <v/>
      </c>
      <c r="AT209" s="271">
        <f t="shared" si="149"/>
        <v>1</v>
      </c>
      <c r="AU209" s="271" t="str">
        <f t="shared" si="150"/>
        <v/>
      </c>
      <c r="AV209" s="279" t="str">
        <f t="shared" si="151"/>
        <v/>
      </c>
      <c r="AW209" s="284" t="str">
        <f t="shared" si="152"/>
        <v/>
      </c>
      <c r="AX209" s="284" t="str">
        <f t="shared" si="153"/>
        <v/>
      </c>
      <c r="AY209" s="281" t="str">
        <f t="shared" si="154"/>
        <v/>
      </c>
    </row>
    <row r="210" spans="1:52" s="72" customFormat="1" hidden="1">
      <c r="A210" s="231" t="s">
        <v>1409</v>
      </c>
      <c r="B210" s="144" t="s">
        <v>1808</v>
      </c>
      <c r="C210" s="144"/>
      <c r="D210" s="144"/>
      <c r="E210" s="195"/>
      <c r="F210" s="197"/>
      <c r="G210" s="169"/>
      <c r="J210" s="5"/>
      <c r="L210" s="144"/>
      <c r="M210" s="144"/>
      <c r="N210" s="225"/>
      <c r="O210" s="225"/>
      <c r="P210" s="227"/>
      <c r="Q210" s="229"/>
      <c r="R210" s="170"/>
      <c r="S210" s="515" t="s">
        <v>1178</v>
      </c>
      <c r="T210" s="515"/>
      <c r="U210" s="5"/>
      <c r="V210" s="60"/>
      <c r="W210" s="60"/>
      <c r="X210" s="60"/>
      <c r="Y210" s="60"/>
      <c r="Z210" s="20"/>
      <c r="AA210" s="60"/>
      <c r="AB210" s="145"/>
      <c r="AC210" s="293" t="str">
        <f t="shared" si="130"/>
        <v>P5-13</v>
      </c>
      <c r="AD210" s="282" t="str">
        <f t="shared" si="143"/>
        <v>5</v>
      </c>
      <c r="AE210" s="282" t="str">
        <f t="shared" si="144"/>
        <v>P</v>
      </c>
      <c r="AF210" s="272" t="str">
        <f t="shared" si="137"/>
        <v>not suitable</v>
      </c>
      <c r="AG210" s="256" t="str">
        <f t="shared" si="138"/>
        <v/>
      </c>
      <c r="AH210" s="256" t="str">
        <f t="shared" si="139"/>
        <v/>
      </c>
      <c r="AI210" s="256" t="str">
        <f t="shared" si="140"/>
        <v/>
      </c>
      <c r="AJ210" s="256" t="str">
        <f t="shared" si="141"/>
        <v/>
      </c>
      <c r="AK210" s="256" t="str">
        <f t="shared" si="142"/>
        <v/>
      </c>
      <c r="AL210" s="271" t="str">
        <f t="shared" si="155"/>
        <v/>
      </c>
      <c r="AM210" s="272" t="str">
        <f t="shared" si="155"/>
        <v/>
      </c>
      <c r="AN210" s="272" t="str">
        <f t="shared" si="155"/>
        <v/>
      </c>
      <c r="AO210" s="272" t="str">
        <f t="shared" si="155"/>
        <v/>
      </c>
      <c r="AP210" s="271" t="str">
        <f t="shared" si="145"/>
        <v/>
      </c>
      <c r="AQ210" s="272" t="str">
        <f t="shared" si="146"/>
        <v/>
      </c>
      <c r="AR210" s="272" t="str">
        <f t="shared" si="147"/>
        <v/>
      </c>
      <c r="AS210" s="272" t="str">
        <f t="shared" si="148"/>
        <v/>
      </c>
      <c r="AT210" s="271">
        <f t="shared" si="149"/>
        <v>1</v>
      </c>
      <c r="AU210" s="271" t="str">
        <f t="shared" si="150"/>
        <v/>
      </c>
      <c r="AV210" s="279" t="str">
        <f t="shared" si="151"/>
        <v/>
      </c>
      <c r="AW210" s="284" t="str">
        <f t="shared" si="152"/>
        <v/>
      </c>
      <c r="AX210" s="284" t="str">
        <f t="shared" si="153"/>
        <v/>
      </c>
      <c r="AY210" s="281" t="str">
        <f t="shared" si="154"/>
        <v/>
      </c>
      <c r="AZ210" s="425"/>
    </row>
    <row r="211" spans="1:52" hidden="1">
      <c r="A211" s="339" t="s">
        <v>1410</v>
      </c>
      <c r="B211" s="144" t="s">
        <v>1808</v>
      </c>
      <c r="F211" s="197"/>
      <c r="G211" s="169"/>
      <c r="K211" s="167"/>
      <c r="P211" s="227"/>
      <c r="Q211" s="229"/>
      <c r="R211" s="170"/>
      <c r="S211" s="515"/>
      <c r="T211" s="515"/>
      <c r="U211" s="5"/>
      <c r="V211" s="60"/>
      <c r="W211" s="60"/>
      <c r="X211" s="60"/>
      <c r="Y211" s="60"/>
      <c r="Z211" s="20"/>
      <c r="AA211" s="60"/>
      <c r="AC211" s="293" t="str">
        <f t="shared" si="130"/>
        <v>P5-14</v>
      </c>
      <c r="AD211" s="282" t="str">
        <f t="shared" si="143"/>
        <v>5</v>
      </c>
      <c r="AE211" s="282" t="str">
        <f t="shared" si="144"/>
        <v>P</v>
      </c>
      <c r="AF211" s="272" t="str">
        <f t="shared" si="137"/>
        <v>not suitable</v>
      </c>
      <c r="AG211" s="256" t="str">
        <f t="shared" si="138"/>
        <v/>
      </c>
      <c r="AH211" s="256" t="str">
        <f t="shared" si="139"/>
        <v/>
      </c>
      <c r="AI211" s="256" t="str">
        <f t="shared" si="140"/>
        <v/>
      </c>
      <c r="AJ211" s="256" t="str">
        <f t="shared" si="141"/>
        <v/>
      </c>
      <c r="AK211" s="256" t="str">
        <f t="shared" si="142"/>
        <v/>
      </c>
      <c r="AL211" s="271" t="str">
        <f t="shared" si="155"/>
        <v/>
      </c>
      <c r="AM211" s="272" t="str">
        <f t="shared" si="155"/>
        <v/>
      </c>
      <c r="AN211" s="272" t="str">
        <f t="shared" si="155"/>
        <v/>
      </c>
      <c r="AO211" s="272" t="str">
        <f t="shared" si="155"/>
        <v/>
      </c>
      <c r="AP211" s="271" t="str">
        <f t="shared" si="145"/>
        <v/>
      </c>
      <c r="AQ211" s="272" t="str">
        <f t="shared" si="146"/>
        <v/>
      </c>
      <c r="AR211" s="272" t="str">
        <f t="shared" si="147"/>
        <v/>
      </c>
      <c r="AS211" s="272" t="str">
        <f t="shared" si="148"/>
        <v/>
      </c>
      <c r="AT211" s="271">
        <f t="shared" si="149"/>
        <v>1</v>
      </c>
      <c r="AU211" s="271" t="str">
        <f t="shared" si="150"/>
        <v/>
      </c>
      <c r="AV211" s="279" t="str">
        <f t="shared" si="151"/>
        <v/>
      </c>
      <c r="AW211" s="284" t="str">
        <f t="shared" si="152"/>
        <v/>
      </c>
      <c r="AX211" s="284" t="str">
        <f t="shared" si="153"/>
        <v/>
      </c>
      <c r="AY211" s="281" t="str">
        <f t="shared" si="154"/>
        <v/>
      </c>
    </row>
    <row r="212" spans="1:52" ht="60">
      <c r="A212" s="231" t="s">
        <v>3086</v>
      </c>
      <c r="B212" s="144" t="s">
        <v>1285</v>
      </c>
      <c r="C212" s="184" t="s">
        <v>1733</v>
      </c>
      <c r="F212" s="197" t="s">
        <v>1750</v>
      </c>
      <c r="G212" s="649" t="s">
        <v>1411</v>
      </c>
      <c r="H212" s="169" t="s">
        <v>3088</v>
      </c>
      <c r="J212" s="5" t="s">
        <v>2077</v>
      </c>
      <c r="K212" s="167"/>
      <c r="L212" s="144" t="s">
        <v>2422</v>
      </c>
      <c r="P212" s="227"/>
      <c r="Q212" s="229"/>
      <c r="R212" s="170"/>
      <c r="S212" s="515" t="s">
        <v>1182</v>
      </c>
      <c r="T212" s="578" t="s">
        <v>2629</v>
      </c>
      <c r="U212" s="5" t="s">
        <v>2116</v>
      </c>
      <c r="V212" s="60" t="s">
        <v>1990</v>
      </c>
      <c r="W212" s="60" t="s">
        <v>562</v>
      </c>
      <c r="X212" s="60" t="s">
        <v>539</v>
      </c>
      <c r="Y212" s="60" t="s">
        <v>1987</v>
      </c>
      <c r="Z212" s="60" t="s">
        <v>1000</v>
      </c>
      <c r="AA212" s="534" t="s">
        <v>1994</v>
      </c>
      <c r="AC212" s="293" t="str">
        <f t="shared" si="130"/>
        <v>P6-15</v>
      </c>
      <c r="AD212" s="282" t="str">
        <f t="shared" si="143"/>
        <v>6</v>
      </c>
      <c r="AE212" s="282" t="str">
        <f t="shared" si="144"/>
        <v>P</v>
      </c>
      <c r="AF212" s="272" t="str">
        <f t="shared" si="137"/>
        <v>s</v>
      </c>
      <c r="AG212" s="256" t="str">
        <f t="shared" si="138"/>
        <v/>
      </c>
      <c r="AH212" s="256" t="str">
        <f t="shared" si="139"/>
        <v>rpu</v>
      </c>
      <c r="AI212" s="256" t="str">
        <f t="shared" si="140"/>
        <v/>
      </c>
      <c r="AJ212" s="256">
        <f t="shared" si="141"/>
        <v>1</v>
      </c>
      <c r="AK212" s="256" t="str">
        <f t="shared" si="142"/>
        <v/>
      </c>
      <c r="AL212" s="271" t="str">
        <f t="shared" si="155"/>
        <v/>
      </c>
      <c r="AM212" s="272">
        <f t="shared" si="155"/>
        <v>1</v>
      </c>
      <c r="AN212" s="272" t="str">
        <f t="shared" si="155"/>
        <v/>
      </c>
      <c r="AO212" s="272" t="str">
        <f t="shared" si="155"/>
        <v/>
      </c>
      <c r="AP212" s="271" t="str">
        <f t="shared" si="145"/>
        <v/>
      </c>
      <c r="AQ212" s="272" t="str">
        <f t="shared" si="146"/>
        <v/>
      </c>
      <c r="AR212" s="272" t="str">
        <f t="shared" si="147"/>
        <v/>
      </c>
      <c r="AS212" s="272" t="str">
        <f t="shared" si="148"/>
        <v/>
      </c>
      <c r="AT212" s="271" t="str">
        <f t="shared" si="149"/>
        <v/>
      </c>
      <c r="AU212" s="271" t="str">
        <f t="shared" si="150"/>
        <v/>
      </c>
      <c r="AV212" s="279" t="str">
        <f t="shared" si="151"/>
        <v/>
      </c>
      <c r="AW212" s="284" t="str">
        <f t="shared" si="152"/>
        <v/>
      </c>
      <c r="AX212" s="284" t="str">
        <f t="shared" si="153"/>
        <v/>
      </c>
      <c r="AY212" s="281" t="str">
        <f t="shared" si="154"/>
        <v/>
      </c>
    </row>
    <row r="213" spans="1:52" ht="214.5" customHeight="1">
      <c r="A213" s="339" t="s">
        <v>3087</v>
      </c>
      <c r="B213" s="144" t="s">
        <v>1285</v>
      </c>
      <c r="C213" s="184" t="s">
        <v>1733</v>
      </c>
      <c r="F213" s="197" t="s">
        <v>1750</v>
      </c>
      <c r="G213" s="649" t="s">
        <v>1412</v>
      </c>
      <c r="H213" s="169" t="s">
        <v>3088</v>
      </c>
      <c r="J213" s="5" t="s">
        <v>2079</v>
      </c>
      <c r="K213" s="167"/>
      <c r="L213" s="144" t="s">
        <v>2422</v>
      </c>
      <c r="P213" s="227"/>
      <c r="Q213" s="229"/>
      <c r="R213" s="170"/>
      <c r="S213" s="521" t="s">
        <v>1417</v>
      </c>
      <c r="T213" s="515" t="s">
        <v>2631</v>
      </c>
      <c r="U213" s="5" t="s">
        <v>2117</v>
      </c>
      <c r="V213" s="60" t="s">
        <v>1990</v>
      </c>
      <c r="W213" s="60" t="s">
        <v>562</v>
      </c>
      <c r="X213" s="60" t="s">
        <v>539</v>
      </c>
      <c r="Y213" s="60" t="s">
        <v>1987</v>
      </c>
      <c r="Z213" s="60" t="s">
        <v>1000</v>
      </c>
      <c r="AA213" s="534" t="s">
        <v>1993</v>
      </c>
      <c r="AC213" s="293" t="str">
        <f t="shared" si="130"/>
        <v>P6-16</v>
      </c>
      <c r="AD213" s="282" t="str">
        <f t="shared" ref="AD213:AD259" si="156">IF(AE213="","",IF(LEFT(AC213,1)="S","MBA",IF(MID(AC213,LEN(AE213)+1,FIND("-",AC213)-LEN(AE213)-1)="A","App A",MID(AC213,LEN(AE213)+1,FIND("-",AC213)-LEN(AE213)-1))))</f>
        <v>6</v>
      </c>
      <c r="AE213" s="282" t="str">
        <f t="shared" ref="AE213:AE259" si="157">IF(OR(LEFT(AC213,2)="Exe",LEFT(AC213,2)="Pro",LEFT(AC213,2)="Cas",LEFT(AC213,2)="Cas",LEFT(AC213,2)="Tax",LEFT(AC213,2)="Com",AC213=""),"",LEFT(AC213,FIND("-",AC213)-2))</f>
        <v>P</v>
      </c>
      <c r="AF213" s="272" t="str">
        <f t="shared" si="137"/>
        <v>s</v>
      </c>
      <c r="AG213" s="256" t="str">
        <f t="shared" si="138"/>
        <v/>
      </c>
      <c r="AH213" s="256" t="str">
        <f t="shared" si="139"/>
        <v>rpu</v>
      </c>
      <c r="AI213" s="256" t="str">
        <f t="shared" si="140"/>
        <v/>
      </c>
      <c r="AJ213" s="256">
        <f t="shared" si="141"/>
        <v>1</v>
      </c>
      <c r="AK213" s="256" t="str">
        <f t="shared" si="142"/>
        <v/>
      </c>
      <c r="AL213" s="271" t="str">
        <f t="shared" ref="AL213:AN259" si="158">IF(OR($AF213="",$AF213="not suitable"),"",IF($AH213=AL$16,1,""))</f>
        <v/>
      </c>
      <c r="AM213" s="272">
        <f t="shared" si="158"/>
        <v>1</v>
      </c>
      <c r="AN213" s="272" t="str">
        <f t="shared" si="158"/>
        <v/>
      </c>
      <c r="AO213" s="272" t="str">
        <f t="shared" ref="AO213:AO259" si="159">IF(OR($AF213="",$AF213="not suitable"),"",IF($AH213=AO$16,1,""))</f>
        <v/>
      </c>
      <c r="AP213" s="271" t="str">
        <f t="shared" ref="AP213:AP259" si="160">IF(AI213=$AP$16,1,"")</f>
        <v/>
      </c>
      <c r="AQ213" s="272" t="str">
        <f t="shared" ref="AQ213:AQ259" si="161">IF(AI213=$AQ$16,1,"")</f>
        <v/>
      </c>
      <c r="AR213" s="272" t="str">
        <f t="shared" ref="AR213:AR259" si="162">IF(AI213=$AR$16,1,"")</f>
        <v/>
      </c>
      <c r="AS213" s="272" t="str">
        <f t="shared" ref="AS213:AS259" si="163">IF(AI213=$AS$16,1,"")</f>
        <v/>
      </c>
      <c r="AT213" s="271" t="str">
        <f t="shared" ref="AT213:AT259" si="164">IF(AF213="not suitable",1,"")</f>
        <v/>
      </c>
      <c r="AU213" s="271" t="str">
        <f t="shared" ref="AU213:AU259" si="165">IF(AG213="Convert to Dataset",1,"")</f>
        <v/>
      </c>
      <c r="AV213" s="279" t="str">
        <f t="shared" ref="AV213:AV259" si="166">IF(AG213="New Dataset",1,"")</f>
        <v/>
      </c>
      <c r="AW213" s="284" t="str">
        <f t="shared" ref="AW213:AW259" si="167">IF(SUM(AL213:AO213)&gt;1,"ERROR","")</f>
        <v/>
      </c>
      <c r="AX213" s="284" t="str">
        <f t="shared" ref="AX213:AX259" si="168">IF(SUM(AP213:AS213)&gt;1,"ERROR","")</f>
        <v/>
      </c>
      <c r="AY213" s="281" t="str">
        <f t="shared" ref="AY213:AY259" si="169">IF(OR(AF213="a",AF213="b",AF213="s",AF213=""),"",IF(AND(AF213="not suitable",AT213=1),"","ERROR"))</f>
        <v/>
      </c>
    </row>
    <row r="214" spans="1:52" hidden="1">
      <c r="A214" s="230" t="s">
        <v>1287</v>
      </c>
      <c r="F214" s="197" t="s">
        <v>1750</v>
      </c>
      <c r="K214" s="167"/>
      <c r="P214" s="227"/>
      <c r="Q214" s="229"/>
      <c r="R214" s="170"/>
      <c r="S214" s="515"/>
      <c r="T214" s="515"/>
      <c r="U214" s="5"/>
      <c r="V214" s="60"/>
      <c r="W214" s="60"/>
      <c r="X214" s="60"/>
      <c r="Y214" s="60"/>
      <c r="Z214" s="20"/>
      <c r="AA214" s="60"/>
      <c r="AC214" s="293" t="str">
        <f t="shared" si="130"/>
        <v>CASES</v>
      </c>
      <c r="AD214" s="282"/>
      <c r="AE214" s="282"/>
      <c r="AF214" s="272"/>
      <c r="AK214" s="256"/>
      <c r="AL214" s="271"/>
      <c r="AM214" s="272"/>
      <c r="AN214" s="272"/>
      <c r="AO214" s="272"/>
      <c r="AP214" s="271"/>
      <c r="AQ214" s="272"/>
      <c r="AR214" s="272"/>
      <c r="AS214" s="272"/>
      <c r="AT214" s="271"/>
      <c r="AU214" s="271"/>
      <c r="AV214" s="279"/>
      <c r="AW214" s="284"/>
      <c r="AX214" s="284"/>
      <c r="AY214" s="281"/>
    </row>
    <row r="215" spans="1:52" hidden="1">
      <c r="A215" s="231" t="s">
        <v>1413</v>
      </c>
      <c r="B215" s="144" t="s">
        <v>1808</v>
      </c>
      <c r="D215" s="168"/>
      <c r="E215" s="197"/>
      <c r="F215" s="197" t="s">
        <v>1750</v>
      </c>
      <c r="G215" s="143"/>
      <c r="H215" s="168"/>
      <c r="I215" s="168"/>
      <c r="K215" s="167"/>
      <c r="L215" s="168"/>
      <c r="M215" s="168"/>
      <c r="N215" s="224"/>
      <c r="O215" s="224"/>
      <c r="P215" s="227"/>
      <c r="Q215" s="229"/>
      <c r="S215" s="518" t="s">
        <v>1397</v>
      </c>
      <c r="T215" s="515"/>
      <c r="U215" s="5"/>
      <c r="V215" s="538"/>
      <c r="W215" s="538"/>
      <c r="X215" s="538"/>
      <c r="Y215" s="538"/>
      <c r="Z215" s="20"/>
      <c r="AA215" s="60"/>
      <c r="AC215" s="293" t="str">
        <f t="shared" si="130"/>
        <v>C5-1</v>
      </c>
      <c r="AD215" s="282" t="str">
        <f t="shared" si="156"/>
        <v>5</v>
      </c>
      <c r="AE215" s="282" t="str">
        <f t="shared" si="157"/>
        <v>C</v>
      </c>
      <c r="AF215" s="272" t="str">
        <f>IF(OR(AE215="",B215=""),"",IF(OR(B215="a",B215="b",B215="s",B215="not suitable"),B215,""))</f>
        <v>not suitable</v>
      </c>
      <c r="AG215" s="256" t="str">
        <f>IF(E215="","",E215)</f>
        <v/>
      </c>
      <c r="AH215" s="256" t="str">
        <f t="shared" ref="AH215:AI217" si="170">IF(C215="","",C215)</f>
        <v/>
      </c>
      <c r="AI215" s="256" t="str">
        <f t="shared" si="170"/>
        <v/>
      </c>
      <c r="AJ215" s="256" t="str">
        <f>IF(J215="","",1)</f>
        <v/>
      </c>
      <c r="AK215" s="256" t="str">
        <f>IF(I215="","",I215)</f>
        <v/>
      </c>
      <c r="AL215" s="271" t="str">
        <f t="shared" si="158"/>
        <v/>
      </c>
      <c r="AM215" s="272" t="str">
        <f t="shared" si="158"/>
        <v/>
      </c>
      <c r="AN215" s="272" t="str">
        <f t="shared" si="158"/>
        <v/>
      </c>
      <c r="AO215" s="272" t="str">
        <f t="shared" si="159"/>
        <v/>
      </c>
      <c r="AP215" s="271" t="str">
        <f t="shared" si="160"/>
        <v/>
      </c>
      <c r="AQ215" s="272" t="str">
        <f t="shared" si="161"/>
        <v/>
      </c>
      <c r="AR215" s="272" t="str">
        <f t="shared" si="162"/>
        <v/>
      </c>
      <c r="AS215" s="272" t="str">
        <f t="shared" si="163"/>
        <v/>
      </c>
      <c r="AT215" s="271">
        <f t="shared" si="164"/>
        <v>1</v>
      </c>
      <c r="AU215" s="271" t="str">
        <f t="shared" si="165"/>
        <v/>
      </c>
      <c r="AV215" s="279" t="str">
        <f t="shared" si="166"/>
        <v/>
      </c>
      <c r="AW215" s="284" t="str">
        <f t="shared" si="167"/>
        <v/>
      </c>
      <c r="AX215" s="284" t="str">
        <f t="shared" si="168"/>
        <v/>
      </c>
      <c r="AY215" s="281" t="str">
        <f t="shared" si="169"/>
        <v/>
      </c>
    </row>
    <row r="216" spans="1:52" hidden="1">
      <c r="A216" s="231" t="s">
        <v>1414</v>
      </c>
      <c r="B216" s="144" t="s">
        <v>1808</v>
      </c>
      <c r="F216" s="197" t="s">
        <v>1750</v>
      </c>
      <c r="K216" s="167"/>
      <c r="P216" s="227"/>
      <c r="Q216" s="229"/>
      <c r="S216" s="518" t="s">
        <v>1397</v>
      </c>
      <c r="T216" s="521"/>
      <c r="U216" s="534"/>
      <c r="V216" s="60"/>
      <c r="W216" s="60"/>
      <c r="X216" s="60"/>
      <c r="Y216" s="60"/>
      <c r="Z216" s="60"/>
      <c r="AA216" s="534"/>
      <c r="AC216" s="293" t="str">
        <f t="shared" ref="AC216:AC247" si="171">IF(A216="","",A216)</f>
        <v>C5-2</v>
      </c>
      <c r="AD216" s="282" t="str">
        <f t="shared" si="156"/>
        <v>5</v>
      </c>
      <c r="AE216" s="282" t="str">
        <f t="shared" si="157"/>
        <v>C</v>
      </c>
      <c r="AF216" s="272" t="str">
        <f>IF(OR(AE216="",B216=""),"",IF(OR(B216="a",B216="b",B216="s",B216="not suitable"),B216,""))</f>
        <v>not suitable</v>
      </c>
      <c r="AG216" s="256" t="str">
        <f>IF(E216="","",E216)</f>
        <v/>
      </c>
      <c r="AH216" s="256" t="str">
        <f t="shared" si="170"/>
        <v/>
      </c>
      <c r="AI216" s="256" t="str">
        <f t="shared" si="170"/>
        <v/>
      </c>
      <c r="AJ216" s="256" t="str">
        <f>IF(J216="","",1)</f>
        <v/>
      </c>
      <c r="AK216" s="256" t="str">
        <f>IF(I216="","",I216)</f>
        <v/>
      </c>
      <c r="AL216" s="271" t="str">
        <f t="shared" si="158"/>
        <v/>
      </c>
      <c r="AM216" s="272" t="str">
        <f t="shared" si="158"/>
        <v/>
      </c>
      <c r="AN216" s="272" t="str">
        <f t="shared" si="158"/>
        <v/>
      </c>
      <c r="AO216" s="272" t="str">
        <f t="shared" si="159"/>
        <v/>
      </c>
      <c r="AP216" s="271" t="str">
        <f t="shared" si="160"/>
        <v/>
      </c>
      <c r="AQ216" s="272" t="str">
        <f t="shared" si="161"/>
        <v/>
      </c>
      <c r="AR216" s="272" t="str">
        <f t="shared" si="162"/>
        <v/>
      </c>
      <c r="AS216" s="272" t="str">
        <f t="shared" si="163"/>
        <v/>
      </c>
      <c r="AT216" s="271">
        <f t="shared" si="164"/>
        <v>1</v>
      </c>
      <c r="AU216" s="271" t="str">
        <f t="shared" si="165"/>
        <v/>
      </c>
      <c r="AV216" s="279" t="str">
        <f t="shared" si="166"/>
        <v/>
      </c>
      <c r="AW216" s="284" t="str">
        <f t="shared" si="167"/>
        <v/>
      </c>
      <c r="AX216" s="284" t="str">
        <f t="shared" si="168"/>
        <v/>
      </c>
      <c r="AY216" s="281" t="str">
        <f t="shared" si="169"/>
        <v/>
      </c>
    </row>
    <row r="217" spans="1:52" hidden="1">
      <c r="A217" s="231" t="s">
        <v>1415</v>
      </c>
      <c r="B217" s="144" t="s">
        <v>1808</v>
      </c>
      <c r="F217" s="197" t="s">
        <v>1750</v>
      </c>
      <c r="K217" s="167"/>
      <c r="P217" s="227"/>
      <c r="Q217" s="229"/>
      <c r="R217" s="170"/>
      <c r="S217" s="518" t="s">
        <v>1178</v>
      </c>
      <c r="T217" s="521"/>
      <c r="U217" s="534"/>
      <c r="V217" s="60"/>
      <c r="W217" s="60"/>
      <c r="X217" s="60"/>
      <c r="Y217" s="60"/>
      <c r="Z217" s="60"/>
      <c r="AA217" s="534"/>
      <c r="AC217" s="293" t="str">
        <f t="shared" si="171"/>
        <v>C5-3</v>
      </c>
      <c r="AD217" s="282" t="str">
        <f t="shared" si="156"/>
        <v>5</v>
      </c>
      <c r="AE217" s="282" t="str">
        <f t="shared" si="157"/>
        <v>C</v>
      </c>
      <c r="AF217" s="272" t="str">
        <f>IF(OR(AE217="",B217=""),"",IF(OR(B217="a",B217="b",B217="s",B217="not suitable"),B217,""))</f>
        <v>not suitable</v>
      </c>
      <c r="AG217" s="256" t="str">
        <f>IF(E217="","",E217)</f>
        <v/>
      </c>
      <c r="AH217" s="256" t="str">
        <f t="shared" si="170"/>
        <v/>
      </c>
      <c r="AI217" s="256" t="str">
        <f t="shared" si="170"/>
        <v/>
      </c>
      <c r="AJ217" s="256" t="str">
        <f>IF(J217="","",1)</f>
        <v/>
      </c>
      <c r="AK217" s="256" t="str">
        <f>IF(I217="","",I217)</f>
        <v/>
      </c>
      <c r="AL217" s="271" t="str">
        <f t="shared" si="158"/>
        <v/>
      </c>
      <c r="AM217" s="272" t="str">
        <f t="shared" si="158"/>
        <v/>
      </c>
      <c r="AN217" s="272" t="str">
        <f t="shared" si="158"/>
        <v/>
      </c>
      <c r="AO217" s="272" t="str">
        <f t="shared" si="159"/>
        <v/>
      </c>
      <c r="AP217" s="271" t="str">
        <f t="shared" si="160"/>
        <v/>
      </c>
      <c r="AQ217" s="272" t="str">
        <f t="shared" si="161"/>
        <v/>
      </c>
      <c r="AR217" s="272" t="str">
        <f t="shared" si="162"/>
        <v/>
      </c>
      <c r="AS217" s="272" t="str">
        <f t="shared" si="163"/>
        <v/>
      </c>
      <c r="AT217" s="271">
        <f t="shared" si="164"/>
        <v>1</v>
      </c>
      <c r="AU217" s="271" t="str">
        <f t="shared" si="165"/>
        <v/>
      </c>
      <c r="AV217" s="279" t="str">
        <f t="shared" si="166"/>
        <v/>
      </c>
      <c r="AW217" s="284" t="str">
        <f t="shared" si="167"/>
        <v/>
      </c>
      <c r="AX217" s="284" t="str">
        <f t="shared" si="168"/>
        <v/>
      </c>
      <c r="AY217" s="281" t="str">
        <f t="shared" si="169"/>
        <v/>
      </c>
    </row>
    <row r="218" spans="1:52" s="324" customFormat="1">
      <c r="A218" s="319" t="s">
        <v>1420</v>
      </c>
      <c r="B218" s="320"/>
      <c r="C218" s="320"/>
      <c r="D218" s="320"/>
      <c r="E218" s="340"/>
      <c r="F218" s="340"/>
      <c r="J218" s="6"/>
      <c r="L218" s="320"/>
      <c r="M218" s="320"/>
      <c r="N218" s="341"/>
      <c r="O218" s="341"/>
      <c r="P218" s="326"/>
      <c r="Q218" s="327"/>
      <c r="R218" s="342"/>
      <c r="S218" s="522"/>
      <c r="T218" s="522"/>
      <c r="U218" s="544"/>
      <c r="V218" s="529"/>
      <c r="W218" s="529"/>
      <c r="X218" s="529"/>
      <c r="Y218" s="529"/>
      <c r="Z218" s="529"/>
      <c r="AA218" s="544"/>
      <c r="AB218" s="328"/>
      <c r="AC218" s="329" t="str">
        <f t="shared" si="171"/>
        <v>Chapter 07</v>
      </c>
      <c r="AD218" s="330"/>
      <c r="AE218" s="330"/>
      <c r="AF218" s="331"/>
      <c r="AG218" s="331"/>
      <c r="AH218" s="331"/>
      <c r="AI218" s="331"/>
      <c r="AJ218" s="331"/>
      <c r="AK218" s="331"/>
      <c r="AL218" s="332"/>
      <c r="AM218" s="331"/>
      <c r="AN218" s="331"/>
      <c r="AO218" s="331"/>
      <c r="AP218" s="332"/>
      <c r="AQ218" s="331"/>
      <c r="AR218" s="331"/>
      <c r="AS218" s="331"/>
      <c r="AT218" s="332"/>
      <c r="AU218" s="332"/>
      <c r="AV218" s="333"/>
      <c r="AW218" s="334"/>
      <c r="AX218" s="334"/>
      <c r="AY218" s="421"/>
      <c r="AZ218" s="427"/>
    </row>
    <row r="219" spans="1:52">
      <c r="A219" s="230" t="s">
        <v>1295</v>
      </c>
      <c r="K219" s="167"/>
      <c r="P219" s="227"/>
      <c r="Q219" s="229"/>
      <c r="R219" s="170"/>
      <c r="S219" s="521"/>
      <c r="T219" s="521"/>
      <c r="U219" s="534"/>
      <c r="V219" s="60"/>
      <c r="W219" s="60"/>
      <c r="X219" s="60"/>
      <c r="Y219" s="60"/>
      <c r="Z219" s="60"/>
      <c r="AA219" s="534"/>
      <c r="AC219" s="293" t="str">
        <f t="shared" si="171"/>
        <v>EXERCISES</v>
      </c>
      <c r="AD219" s="282"/>
      <c r="AE219" s="282"/>
      <c r="AF219" s="272"/>
      <c r="AK219" s="256"/>
      <c r="AL219" s="271"/>
      <c r="AM219" s="272"/>
      <c r="AN219" s="272"/>
      <c r="AO219" s="272"/>
      <c r="AP219" s="271"/>
      <c r="AQ219" s="272"/>
      <c r="AR219" s="272"/>
      <c r="AS219" s="272"/>
      <c r="AT219" s="271"/>
      <c r="AU219" s="271"/>
      <c r="AV219" s="279"/>
      <c r="AW219" s="284"/>
      <c r="AX219" s="284"/>
      <c r="AY219" s="281"/>
    </row>
    <row r="220" spans="1:52" ht="24">
      <c r="A220" s="231" t="s">
        <v>1076</v>
      </c>
      <c r="B220" s="184" t="s">
        <v>1285</v>
      </c>
      <c r="C220" s="184" t="s">
        <v>1286</v>
      </c>
      <c r="F220" s="197" t="s">
        <v>3164</v>
      </c>
      <c r="J220" s="5" t="s">
        <v>3184</v>
      </c>
      <c r="K220" s="167"/>
      <c r="P220" s="227"/>
      <c r="Q220" s="229"/>
      <c r="R220" s="170"/>
      <c r="S220" s="517" t="s">
        <v>1183</v>
      </c>
      <c r="T220" s="585" t="s">
        <v>3104</v>
      </c>
      <c r="U220" s="534" t="s">
        <v>3105</v>
      </c>
      <c r="V220" s="60" t="s">
        <v>3106</v>
      </c>
      <c r="W220" s="60" t="s">
        <v>562</v>
      </c>
      <c r="X220" s="60" t="s">
        <v>539</v>
      </c>
      <c r="Y220" s="60" t="s">
        <v>551</v>
      </c>
      <c r="Z220" s="60" t="s">
        <v>998</v>
      </c>
      <c r="AA220" s="534" t="s">
        <v>3117</v>
      </c>
      <c r="AC220" s="293" t="str">
        <f t="shared" si="171"/>
        <v>E7-1</v>
      </c>
      <c r="AD220" s="282" t="str">
        <f t="shared" si="156"/>
        <v>7</v>
      </c>
      <c r="AE220" s="282" t="str">
        <f t="shared" si="157"/>
        <v>E</v>
      </c>
      <c r="AF220" s="272" t="str">
        <f t="shared" ref="AF220:AF229" si="172">IF(OR(AE220="",B220=""),"",IF(OR(B220="a",B220="b",B220="s",B220="not suitable"),B220,""))</f>
        <v>s</v>
      </c>
      <c r="AG220" s="256" t="str">
        <f t="shared" ref="AG220:AG229" si="173">IF(E220="","",E220)</f>
        <v/>
      </c>
      <c r="AH220" s="256" t="str">
        <f t="shared" ref="AH220:AH229" si="174">IF(C220="","",C220)</f>
        <v>n</v>
      </c>
      <c r="AI220" s="256" t="str">
        <f t="shared" ref="AI220:AI229" si="175">IF(D220="","",D220)</f>
        <v/>
      </c>
      <c r="AJ220" s="256">
        <f t="shared" ref="AJ220:AJ229" si="176">IF(J220="","",1)</f>
        <v>1</v>
      </c>
      <c r="AK220" s="256" t="str">
        <f t="shared" ref="AK220:AK229" si="177">IF(I220="","",I220)</f>
        <v/>
      </c>
      <c r="AL220" s="271" t="str">
        <f t="shared" si="158"/>
        <v/>
      </c>
      <c r="AM220" s="272" t="str">
        <f t="shared" si="158"/>
        <v/>
      </c>
      <c r="AN220" s="272" t="str">
        <f t="shared" si="158"/>
        <v/>
      </c>
      <c r="AO220" s="272">
        <f t="shared" si="159"/>
        <v>1</v>
      </c>
      <c r="AP220" s="271" t="str">
        <f t="shared" si="160"/>
        <v/>
      </c>
      <c r="AQ220" s="272" t="str">
        <f t="shared" si="161"/>
        <v/>
      </c>
      <c r="AR220" s="272" t="str">
        <f t="shared" si="162"/>
        <v/>
      </c>
      <c r="AS220" s="272" t="str">
        <f t="shared" si="163"/>
        <v/>
      </c>
      <c r="AT220" s="271" t="str">
        <f t="shared" si="164"/>
        <v/>
      </c>
      <c r="AU220" s="271" t="str">
        <f t="shared" si="165"/>
        <v/>
      </c>
      <c r="AV220" s="279" t="str">
        <f t="shared" si="166"/>
        <v/>
      </c>
      <c r="AW220" s="284" t="str">
        <f t="shared" si="167"/>
        <v/>
      </c>
      <c r="AX220" s="284" t="str">
        <f t="shared" si="168"/>
        <v/>
      </c>
      <c r="AY220" s="281" t="str">
        <f t="shared" si="169"/>
        <v/>
      </c>
    </row>
    <row r="221" spans="1:52" ht="24">
      <c r="A221" s="231" t="s">
        <v>1077</v>
      </c>
      <c r="B221" s="184" t="s">
        <v>1285</v>
      </c>
      <c r="C221" s="184" t="s">
        <v>1286</v>
      </c>
      <c r="F221" s="197" t="s">
        <v>3164</v>
      </c>
      <c r="J221" s="5" t="s">
        <v>3184</v>
      </c>
      <c r="K221" s="167"/>
      <c r="P221" s="227"/>
      <c r="Q221" s="229"/>
      <c r="R221" s="170"/>
      <c r="S221" s="517" t="s">
        <v>1183</v>
      </c>
      <c r="T221" s="585" t="s">
        <v>3108</v>
      </c>
      <c r="U221" s="534" t="s">
        <v>3107</v>
      </c>
      <c r="V221" s="60" t="s">
        <v>3106</v>
      </c>
      <c r="W221" s="60" t="s">
        <v>562</v>
      </c>
      <c r="X221" s="60" t="s">
        <v>539</v>
      </c>
      <c r="Y221" s="60" t="s">
        <v>551</v>
      </c>
      <c r="Z221" s="60" t="s">
        <v>998</v>
      </c>
      <c r="AA221" s="534" t="s">
        <v>3117</v>
      </c>
      <c r="AC221" s="293" t="str">
        <f t="shared" si="171"/>
        <v>E7-2</v>
      </c>
      <c r="AD221" s="282" t="str">
        <f t="shared" si="156"/>
        <v>7</v>
      </c>
      <c r="AE221" s="282" t="str">
        <f t="shared" si="157"/>
        <v>E</v>
      </c>
      <c r="AF221" s="272" t="str">
        <f t="shared" si="172"/>
        <v>s</v>
      </c>
      <c r="AG221" s="256" t="str">
        <f t="shared" si="173"/>
        <v/>
      </c>
      <c r="AH221" s="256" t="str">
        <f t="shared" si="174"/>
        <v>n</v>
      </c>
      <c r="AI221" s="256" t="str">
        <f t="shared" si="175"/>
        <v/>
      </c>
      <c r="AJ221" s="256">
        <f t="shared" si="176"/>
        <v>1</v>
      </c>
      <c r="AK221" s="256" t="str">
        <f t="shared" si="177"/>
        <v/>
      </c>
      <c r="AL221" s="271" t="str">
        <f t="shared" si="158"/>
        <v/>
      </c>
      <c r="AM221" s="272" t="str">
        <f t="shared" si="158"/>
        <v/>
      </c>
      <c r="AN221" s="272" t="str">
        <f t="shared" si="158"/>
        <v/>
      </c>
      <c r="AO221" s="272">
        <f t="shared" si="159"/>
        <v>1</v>
      </c>
      <c r="AP221" s="271" t="str">
        <f t="shared" si="160"/>
        <v/>
      </c>
      <c r="AQ221" s="272" t="str">
        <f t="shared" si="161"/>
        <v/>
      </c>
      <c r="AR221" s="272" t="str">
        <f t="shared" si="162"/>
        <v/>
      </c>
      <c r="AS221" s="272" t="str">
        <f t="shared" si="163"/>
        <v/>
      </c>
      <c r="AT221" s="271" t="str">
        <f t="shared" si="164"/>
        <v/>
      </c>
      <c r="AU221" s="271" t="str">
        <f t="shared" si="165"/>
        <v/>
      </c>
      <c r="AV221" s="279" t="str">
        <f t="shared" si="166"/>
        <v/>
      </c>
      <c r="AW221" s="284" t="str">
        <f t="shared" si="167"/>
        <v/>
      </c>
      <c r="AX221" s="284" t="str">
        <f t="shared" si="168"/>
        <v/>
      </c>
      <c r="AY221" s="281" t="str">
        <f t="shared" si="169"/>
        <v/>
      </c>
    </row>
    <row r="222" spans="1:52" ht="24">
      <c r="A222" s="231" t="s">
        <v>1078</v>
      </c>
      <c r="B222" s="184" t="s">
        <v>1285</v>
      </c>
      <c r="C222" s="184" t="s">
        <v>1286</v>
      </c>
      <c r="F222" s="197" t="s">
        <v>1750</v>
      </c>
      <c r="H222" s="169"/>
      <c r="I222" s="169"/>
      <c r="K222" s="167"/>
      <c r="P222" s="227"/>
      <c r="Q222" s="229"/>
      <c r="R222" s="170"/>
      <c r="S222" s="517" t="s">
        <v>1184</v>
      </c>
      <c r="T222" s="585" t="s">
        <v>2639</v>
      </c>
      <c r="U222" s="534" t="s">
        <v>3109</v>
      </c>
      <c r="V222" s="60" t="s">
        <v>3106</v>
      </c>
      <c r="W222" s="60" t="s">
        <v>562</v>
      </c>
      <c r="X222" s="60" t="s">
        <v>539</v>
      </c>
      <c r="Y222" s="60" t="s">
        <v>540</v>
      </c>
      <c r="Z222" s="60" t="s">
        <v>999</v>
      </c>
      <c r="AA222" s="534" t="s">
        <v>3117</v>
      </c>
      <c r="AC222" s="293" t="str">
        <f t="shared" si="171"/>
        <v>E7-3</v>
      </c>
      <c r="AD222" s="282" t="str">
        <f t="shared" si="156"/>
        <v>7</v>
      </c>
      <c r="AE222" s="282" t="str">
        <f t="shared" si="157"/>
        <v>E</v>
      </c>
      <c r="AF222" s="272" t="str">
        <f t="shared" si="172"/>
        <v>s</v>
      </c>
      <c r="AG222" s="256" t="str">
        <f t="shared" si="173"/>
        <v/>
      </c>
      <c r="AH222" s="256" t="str">
        <f t="shared" si="174"/>
        <v>n</v>
      </c>
      <c r="AI222" s="256" t="str">
        <f t="shared" si="175"/>
        <v/>
      </c>
      <c r="AJ222" s="256" t="str">
        <f t="shared" si="176"/>
        <v/>
      </c>
      <c r="AK222" s="256" t="str">
        <f t="shared" si="177"/>
        <v/>
      </c>
      <c r="AL222" s="271" t="str">
        <f t="shared" si="158"/>
        <v/>
      </c>
      <c r="AM222" s="272" t="str">
        <f t="shared" si="158"/>
        <v/>
      </c>
      <c r="AN222" s="272" t="str">
        <f t="shared" si="158"/>
        <v/>
      </c>
      <c r="AO222" s="272">
        <f t="shared" si="159"/>
        <v>1</v>
      </c>
      <c r="AP222" s="271" t="str">
        <f t="shared" si="160"/>
        <v/>
      </c>
      <c r="AQ222" s="272" t="str">
        <f t="shared" si="161"/>
        <v/>
      </c>
      <c r="AR222" s="272" t="str">
        <f t="shared" si="162"/>
        <v/>
      </c>
      <c r="AS222" s="272" t="str">
        <f t="shared" si="163"/>
        <v/>
      </c>
      <c r="AT222" s="271" t="str">
        <f t="shared" si="164"/>
        <v/>
      </c>
      <c r="AU222" s="271" t="str">
        <f t="shared" si="165"/>
        <v/>
      </c>
      <c r="AV222" s="279" t="str">
        <f t="shared" si="166"/>
        <v/>
      </c>
      <c r="AW222" s="284" t="str">
        <f t="shared" si="167"/>
        <v/>
      </c>
      <c r="AX222" s="284" t="str">
        <f t="shared" si="168"/>
        <v/>
      </c>
      <c r="AY222" s="281" t="str">
        <f t="shared" si="169"/>
        <v/>
      </c>
    </row>
    <row r="223" spans="1:52" ht="36">
      <c r="A223" s="231" t="s">
        <v>1421</v>
      </c>
      <c r="B223" s="184" t="s">
        <v>1285</v>
      </c>
      <c r="C223" s="184" t="s">
        <v>1286</v>
      </c>
      <c r="F223" s="197" t="s">
        <v>3164</v>
      </c>
      <c r="G223" s="143"/>
      <c r="J223" s="5" t="s">
        <v>3183</v>
      </c>
      <c r="K223" s="167"/>
      <c r="P223" s="227"/>
      <c r="Q223" s="229"/>
      <c r="R223" s="170"/>
      <c r="S223" s="517" t="s">
        <v>1186</v>
      </c>
      <c r="T223" s="515" t="s">
        <v>3112</v>
      </c>
      <c r="U223" s="5" t="s">
        <v>3110</v>
      </c>
      <c r="V223" s="60" t="s">
        <v>1990</v>
      </c>
      <c r="W223" s="60" t="s">
        <v>562</v>
      </c>
      <c r="X223" s="60" t="s">
        <v>539</v>
      </c>
      <c r="Y223" s="60" t="s">
        <v>540</v>
      </c>
      <c r="Z223" s="60" t="s">
        <v>999</v>
      </c>
      <c r="AA223" s="534" t="s">
        <v>3117</v>
      </c>
      <c r="AC223" s="293" t="str">
        <f t="shared" si="171"/>
        <v>E7-4</v>
      </c>
      <c r="AD223" s="282" t="str">
        <f t="shared" si="156"/>
        <v>7</v>
      </c>
      <c r="AE223" s="282" t="str">
        <f t="shared" si="157"/>
        <v>E</v>
      </c>
      <c r="AF223" s="272" t="str">
        <f t="shared" si="172"/>
        <v>s</v>
      </c>
      <c r="AG223" s="256" t="str">
        <f t="shared" si="173"/>
        <v/>
      </c>
      <c r="AH223" s="256" t="str">
        <f t="shared" si="174"/>
        <v>n</v>
      </c>
      <c r="AI223" s="256" t="str">
        <f t="shared" si="175"/>
        <v/>
      </c>
      <c r="AJ223" s="256">
        <f t="shared" si="176"/>
        <v>1</v>
      </c>
      <c r="AK223" s="256" t="str">
        <f t="shared" si="177"/>
        <v/>
      </c>
      <c r="AL223" s="271" t="str">
        <f t="shared" si="158"/>
        <v/>
      </c>
      <c r="AM223" s="272" t="str">
        <f t="shared" si="158"/>
        <v/>
      </c>
      <c r="AN223" s="272" t="str">
        <f t="shared" si="158"/>
        <v/>
      </c>
      <c r="AO223" s="272">
        <f t="shared" si="159"/>
        <v>1</v>
      </c>
      <c r="AP223" s="271" t="str">
        <f t="shared" si="160"/>
        <v/>
      </c>
      <c r="AQ223" s="272" t="str">
        <f t="shared" si="161"/>
        <v/>
      </c>
      <c r="AR223" s="272" t="str">
        <f t="shared" si="162"/>
        <v/>
      </c>
      <c r="AS223" s="272" t="str">
        <f t="shared" si="163"/>
        <v/>
      </c>
      <c r="AT223" s="271" t="str">
        <f t="shared" si="164"/>
        <v/>
      </c>
      <c r="AU223" s="271" t="str">
        <f t="shared" si="165"/>
        <v/>
      </c>
      <c r="AV223" s="279" t="str">
        <f t="shared" si="166"/>
        <v/>
      </c>
      <c r="AW223" s="284" t="str">
        <f t="shared" si="167"/>
        <v/>
      </c>
      <c r="AX223" s="284" t="str">
        <f t="shared" si="168"/>
        <v/>
      </c>
      <c r="AY223" s="281" t="str">
        <f t="shared" si="169"/>
        <v/>
      </c>
    </row>
    <row r="224" spans="1:52" ht="36">
      <c r="A224" s="231" t="s">
        <v>1079</v>
      </c>
      <c r="B224" s="184" t="s">
        <v>1285</v>
      </c>
      <c r="C224" s="184" t="s">
        <v>1286</v>
      </c>
      <c r="F224" s="197" t="s">
        <v>3164</v>
      </c>
      <c r="J224" s="5" t="s">
        <v>3183</v>
      </c>
      <c r="K224" s="167"/>
      <c r="P224" s="227"/>
      <c r="Q224" s="229"/>
      <c r="R224" s="170"/>
      <c r="S224" s="517" t="s">
        <v>1186</v>
      </c>
      <c r="T224" s="515" t="s">
        <v>2640</v>
      </c>
      <c r="U224" s="5" t="s">
        <v>3111</v>
      </c>
      <c r="V224" s="60" t="s">
        <v>1990</v>
      </c>
      <c r="W224" s="60" t="s">
        <v>562</v>
      </c>
      <c r="X224" s="60" t="s">
        <v>539</v>
      </c>
      <c r="Y224" s="60" t="s">
        <v>540</v>
      </c>
      <c r="Z224" s="60" t="s">
        <v>999</v>
      </c>
      <c r="AA224" s="534" t="s">
        <v>3117</v>
      </c>
      <c r="AC224" s="293" t="str">
        <f t="shared" si="171"/>
        <v>E7-5</v>
      </c>
      <c r="AD224" s="282" t="str">
        <f t="shared" si="156"/>
        <v>7</v>
      </c>
      <c r="AE224" s="282" t="str">
        <f t="shared" si="157"/>
        <v>E</v>
      </c>
      <c r="AF224" s="272" t="str">
        <f t="shared" si="172"/>
        <v>s</v>
      </c>
      <c r="AG224" s="256" t="str">
        <f t="shared" si="173"/>
        <v/>
      </c>
      <c r="AH224" s="256" t="str">
        <f t="shared" si="174"/>
        <v>n</v>
      </c>
      <c r="AI224" s="256" t="str">
        <f t="shared" si="175"/>
        <v/>
      </c>
      <c r="AJ224" s="256">
        <f t="shared" si="176"/>
        <v>1</v>
      </c>
      <c r="AK224" s="256" t="str">
        <f t="shared" si="177"/>
        <v/>
      </c>
      <c r="AL224" s="271" t="str">
        <f t="shared" si="158"/>
        <v/>
      </c>
      <c r="AM224" s="272" t="str">
        <f t="shared" si="158"/>
        <v/>
      </c>
      <c r="AN224" s="272" t="str">
        <f t="shared" si="158"/>
        <v/>
      </c>
      <c r="AO224" s="272">
        <f t="shared" si="159"/>
        <v>1</v>
      </c>
      <c r="AP224" s="271" t="str">
        <f t="shared" si="160"/>
        <v/>
      </c>
      <c r="AQ224" s="272" t="str">
        <f t="shared" si="161"/>
        <v/>
      </c>
      <c r="AR224" s="272" t="str">
        <f t="shared" si="162"/>
        <v/>
      </c>
      <c r="AS224" s="272" t="str">
        <f t="shared" si="163"/>
        <v/>
      </c>
      <c r="AT224" s="271" t="str">
        <f t="shared" si="164"/>
        <v/>
      </c>
      <c r="AU224" s="271" t="str">
        <f t="shared" si="165"/>
        <v/>
      </c>
      <c r="AV224" s="279" t="str">
        <f t="shared" si="166"/>
        <v/>
      </c>
      <c r="AW224" s="284" t="str">
        <f t="shared" si="167"/>
        <v/>
      </c>
      <c r="AX224" s="284" t="str">
        <f t="shared" si="168"/>
        <v/>
      </c>
      <c r="AY224" s="281" t="str">
        <f t="shared" si="169"/>
        <v/>
      </c>
    </row>
    <row r="225" spans="1:52" s="72" customFormat="1" ht="36">
      <c r="A225" s="231" t="s">
        <v>1080</v>
      </c>
      <c r="B225" s="184" t="s">
        <v>1285</v>
      </c>
      <c r="C225" s="184" t="s">
        <v>1286</v>
      </c>
      <c r="D225" s="144"/>
      <c r="E225" s="195"/>
      <c r="F225" s="197" t="s">
        <v>1750</v>
      </c>
      <c r="J225" s="5"/>
      <c r="K225" s="173"/>
      <c r="L225" s="144"/>
      <c r="M225" s="144"/>
      <c r="N225" s="225"/>
      <c r="O225" s="225"/>
      <c r="P225" s="227"/>
      <c r="Q225" s="229"/>
      <c r="R225" s="170"/>
      <c r="S225" s="517" t="s">
        <v>1185</v>
      </c>
      <c r="T225" s="5" t="s">
        <v>2639</v>
      </c>
      <c r="U225" s="5" t="s">
        <v>3113</v>
      </c>
      <c r="V225" s="60" t="s">
        <v>1990</v>
      </c>
      <c r="W225" s="60" t="s">
        <v>562</v>
      </c>
      <c r="X225" s="60" t="s">
        <v>539</v>
      </c>
      <c r="Y225" s="60" t="s">
        <v>540</v>
      </c>
      <c r="Z225" s="60" t="s">
        <v>999</v>
      </c>
      <c r="AA225" s="534" t="s">
        <v>3117</v>
      </c>
      <c r="AB225" s="145"/>
      <c r="AC225" s="293" t="str">
        <f t="shared" si="171"/>
        <v>E7-6</v>
      </c>
      <c r="AD225" s="282" t="str">
        <f t="shared" si="156"/>
        <v>7</v>
      </c>
      <c r="AE225" s="282" t="str">
        <f t="shared" si="157"/>
        <v>E</v>
      </c>
      <c r="AF225" s="272" t="str">
        <f t="shared" si="172"/>
        <v>s</v>
      </c>
      <c r="AG225" s="256" t="str">
        <f t="shared" si="173"/>
        <v/>
      </c>
      <c r="AH225" s="256" t="str">
        <f t="shared" si="174"/>
        <v>n</v>
      </c>
      <c r="AI225" s="256" t="str">
        <f t="shared" si="175"/>
        <v/>
      </c>
      <c r="AJ225" s="256" t="str">
        <f t="shared" si="176"/>
        <v/>
      </c>
      <c r="AK225" s="256" t="str">
        <f t="shared" si="177"/>
        <v/>
      </c>
      <c r="AL225" s="271" t="str">
        <f t="shared" si="158"/>
        <v/>
      </c>
      <c r="AM225" s="272" t="str">
        <f t="shared" si="158"/>
        <v/>
      </c>
      <c r="AN225" s="272" t="str">
        <f t="shared" si="158"/>
        <v/>
      </c>
      <c r="AO225" s="272">
        <f t="shared" si="159"/>
        <v>1</v>
      </c>
      <c r="AP225" s="271" t="str">
        <f t="shared" si="160"/>
        <v/>
      </c>
      <c r="AQ225" s="272" t="str">
        <f t="shared" si="161"/>
        <v/>
      </c>
      <c r="AR225" s="272" t="str">
        <f t="shared" si="162"/>
        <v/>
      </c>
      <c r="AS225" s="272" t="str">
        <f t="shared" si="163"/>
        <v/>
      </c>
      <c r="AT225" s="271" t="str">
        <f t="shared" si="164"/>
        <v/>
      </c>
      <c r="AU225" s="271" t="str">
        <f t="shared" si="165"/>
        <v/>
      </c>
      <c r="AV225" s="279" t="str">
        <f t="shared" si="166"/>
        <v/>
      </c>
      <c r="AW225" s="284" t="str">
        <f t="shared" si="167"/>
        <v/>
      </c>
      <c r="AX225" s="284" t="str">
        <f t="shared" si="168"/>
        <v/>
      </c>
      <c r="AY225" s="281" t="str">
        <f t="shared" si="169"/>
        <v/>
      </c>
      <c r="AZ225" s="425"/>
    </row>
    <row r="226" spans="1:52" s="72" customFormat="1" ht="36">
      <c r="A226" s="231" t="s">
        <v>1081</v>
      </c>
      <c r="B226" s="184" t="s">
        <v>1285</v>
      </c>
      <c r="C226" s="184" t="s">
        <v>1286</v>
      </c>
      <c r="D226" s="144"/>
      <c r="E226" s="195"/>
      <c r="F226" s="197" t="s">
        <v>3164</v>
      </c>
      <c r="J226" s="5" t="s">
        <v>3185</v>
      </c>
      <c r="L226" s="144"/>
      <c r="M226" s="144"/>
      <c r="N226" s="225"/>
      <c r="O226" s="225"/>
      <c r="P226" s="227"/>
      <c r="Q226" s="229"/>
      <c r="R226" s="170"/>
      <c r="S226" s="517" t="s">
        <v>1187</v>
      </c>
      <c r="T226" s="5" t="s">
        <v>2642</v>
      </c>
      <c r="U226" s="5" t="s">
        <v>3114</v>
      </c>
      <c r="V226" s="60" t="s">
        <v>1990</v>
      </c>
      <c r="W226" s="60" t="s">
        <v>562</v>
      </c>
      <c r="X226" s="60" t="s">
        <v>539</v>
      </c>
      <c r="Y226" s="60" t="s">
        <v>551</v>
      </c>
      <c r="Z226" s="60" t="s">
        <v>998</v>
      </c>
      <c r="AA226" s="534" t="s">
        <v>3117</v>
      </c>
      <c r="AB226" s="145"/>
      <c r="AC226" s="293" t="str">
        <f t="shared" si="171"/>
        <v>E7-7</v>
      </c>
      <c r="AD226" s="282" t="str">
        <f t="shared" si="156"/>
        <v>7</v>
      </c>
      <c r="AE226" s="282" t="str">
        <f t="shared" si="157"/>
        <v>E</v>
      </c>
      <c r="AF226" s="272" t="str">
        <f t="shared" si="172"/>
        <v>s</v>
      </c>
      <c r="AG226" s="256" t="str">
        <f t="shared" si="173"/>
        <v/>
      </c>
      <c r="AH226" s="256" t="str">
        <f t="shared" si="174"/>
        <v>n</v>
      </c>
      <c r="AI226" s="256" t="str">
        <f t="shared" si="175"/>
        <v/>
      </c>
      <c r="AJ226" s="256">
        <f t="shared" si="176"/>
        <v>1</v>
      </c>
      <c r="AK226" s="256" t="str">
        <f t="shared" si="177"/>
        <v/>
      </c>
      <c r="AL226" s="271" t="str">
        <f t="shared" si="158"/>
        <v/>
      </c>
      <c r="AM226" s="272" t="str">
        <f t="shared" si="158"/>
        <v/>
      </c>
      <c r="AN226" s="272" t="str">
        <f t="shared" si="158"/>
        <v/>
      </c>
      <c r="AO226" s="272">
        <f t="shared" si="159"/>
        <v>1</v>
      </c>
      <c r="AP226" s="271" t="str">
        <f t="shared" si="160"/>
        <v/>
      </c>
      <c r="AQ226" s="272" t="str">
        <f t="shared" si="161"/>
        <v/>
      </c>
      <c r="AR226" s="272" t="str">
        <f t="shared" si="162"/>
        <v/>
      </c>
      <c r="AS226" s="272" t="str">
        <f t="shared" si="163"/>
        <v/>
      </c>
      <c r="AT226" s="271" t="str">
        <f t="shared" si="164"/>
        <v/>
      </c>
      <c r="AU226" s="271" t="str">
        <f t="shared" si="165"/>
        <v/>
      </c>
      <c r="AV226" s="279" t="str">
        <f t="shared" si="166"/>
        <v/>
      </c>
      <c r="AW226" s="284" t="str">
        <f t="shared" si="167"/>
        <v/>
      </c>
      <c r="AX226" s="284" t="str">
        <f t="shared" si="168"/>
        <v/>
      </c>
      <c r="AY226" s="281" t="str">
        <f t="shared" si="169"/>
        <v/>
      </c>
      <c r="AZ226" s="425"/>
    </row>
    <row r="227" spans="1:52" s="72" customFormat="1" ht="36">
      <c r="A227" s="231" t="s">
        <v>1422</v>
      </c>
      <c r="B227" s="184" t="s">
        <v>1285</v>
      </c>
      <c r="C227" s="184" t="s">
        <v>1286</v>
      </c>
      <c r="D227" s="144"/>
      <c r="E227" s="195"/>
      <c r="F227" s="197" t="s">
        <v>3164</v>
      </c>
      <c r="J227" s="5" t="s">
        <v>3185</v>
      </c>
      <c r="L227" s="144"/>
      <c r="M227" s="144"/>
      <c r="N227" s="225"/>
      <c r="O227" s="225"/>
      <c r="P227" s="227"/>
      <c r="Q227" s="229"/>
      <c r="R227" s="170"/>
      <c r="S227" s="517" t="s">
        <v>3095</v>
      </c>
      <c r="T227" s="585" t="s">
        <v>2648</v>
      </c>
      <c r="U227" s="5" t="s">
        <v>3115</v>
      </c>
      <c r="V227" s="60" t="s">
        <v>1990</v>
      </c>
      <c r="W227" s="60" t="s">
        <v>562</v>
      </c>
      <c r="X227" s="60" t="s">
        <v>2007</v>
      </c>
      <c r="Y227" s="60" t="s">
        <v>1987</v>
      </c>
      <c r="Z227" s="60" t="s">
        <v>999</v>
      </c>
      <c r="AA227" s="534" t="s">
        <v>3117</v>
      </c>
      <c r="AB227" s="145"/>
      <c r="AC227" s="293" t="str">
        <f t="shared" si="171"/>
        <v>E7-8</v>
      </c>
      <c r="AD227" s="282" t="str">
        <f t="shared" si="156"/>
        <v>7</v>
      </c>
      <c r="AE227" s="282" t="str">
        <f t="shared" si="157"/>
        <v>E</v>
      </c>
      <c r="AF227" s="272" t="str">
        <f t="shared" si="172"/>
        <v>s</v>
      </c>
      <c r="AG227" s="256" t="str">
        <f t="shared" si="173"/>
        <v/>
      </c>
      <c r="AH227" s="256" t="str">
        <f t="shared" si="174"/>
        <v>n</v>
      </c>
      <c r="AI227" s="256" t="str">
        <f t="shared" si="175"/>
        <v/>
      </c>
      <c r="AJ227" s="256">
        <f t="shared" si="176"/>
        <v>1</v>
      </c>
      <c r="AK227" s="256" t="str">
        <f t="shared" si="177"/>
        <v/>
      </c>
      <c r="AL227" s="271" t="str">
        <f t="shared" si="158"/>
        <v/>
      </c>
      <c r="AM227" s="272" t="str">
        <f t="shared" si="158"/>
        <v/>
      </c>
      <c r="AN227" s="272" t="str">
        <f t="shared" si="158"/>
        <v/>
      </c>
      <c r="AO227" s="272">
        <f t="shared" si="159"/>
        <v>1</v>
      </c>
      <c r="AP227" s="271" t="str">
        <f t="shared" si="160"/>
        <v/>
      </c>
      <c r="AQ227" s="272" t="str">
        <f t="shared" si="161"/>
        <v/>
      </c>
      <c r="AR227" s="272" t="str">
        <f t="shared" si="162"/>
        <v/>
      </c>
      <c r="AS227" s="272" t="str">
        <f t="shared" si="163"/>
        <v/>
      </c>
      <c r="AT227" s="271" t="str">
        <f t="shared" si="164"/>
        <v/>
      </c>
      <c r="AU227" s="271" t="str">
        <f t="shared" si="165"/>
        <v/>
      </c>
      <c r="AV227" s="279" t="str">
        <f t="shared" si="166"/>
        <v/>
      </c>
      <c r="AW227" s="284" t="str">
        <f t="shared" si="167"/>
        <v/>
      </c>
      <c r="AX227" s="284" t="str">
        <f t="shared" si="168"/>
        <v/>
      </c>
      <c r="AY227" s="281" t="str">
        <f t="shared" si="169"/>
        <v/>
      </c>
      <c r="AZ227" s="425"/>
    </row>
    <row r="228" spans="1:52" s="72" customFormat="1" ht="36">
      <c r="A228" s="231" t="s">
        <v>1083</v>
      </c>
      <c r="B228" s="184" t="s">
        <v>1285</v>
      </c>
      <c r="C228" s="184" t="s">
        <v>1286</v>
      </c>
      <c r="D228" s="144"/>
      <c r="E228" s="195"/>
      <c r="F228" s="197" t="s">
        <v>3164</v>
      </c>
      <c r="J228" s="5" t="s">
        <v>3185</v>
      </c>
      <c r="L228" s="144"/>
      <c r="M228" s="144"/>
      <c r="N228" s="225"/>
      <c r="O228" s="225"/>
      <c r="P228" s="227"/>
      <c r="Q228" s="229"/>
      <c r="R228" s="170"/>
      <c r="S228" s="517" t="s">
        <v>3095</v>
      </c>
      <c r="T228" s="585" t="s">
        <v>2648</v>
      </c>
      <c r="U228" s="5" t="s">
        <v>3116</v>
      </c>
      <c r="V228" s="60" t="s">
        <v>1990</v>
      </c>
      <c r="W228" s="60" t="s">
        <v>562</v>
      </c>
      <c r="X228" s="60" t="s">
        <v>2007</v>
      </c>
      <c r="Y228" s="60" t="s">
        <v>1987</v>
      </c>
      <c r="Z228" s="60" t="s">
        <v>999</v>
      </c>
      <c r="AA228" s="534" t="s">
        <v>3117</v>
      </c>
      <c r="AB228" s="145"/>
      <c r="AC228" s="293" t="str">
        <f t="shared" si="171"/>
        <v>E7-9</v>
      </c>
      <c r="AD228" s="282" t="str">
        <f t="shared" si="156"/>
        <v>7</v>
      </c>
      <c r="AE228" s="282" t="str">
        <f t="shared" si="157"/>
        <v>E</v>
      </c>
      <c r="AF228" s="272" t="str">
        <f t="shared" si="172"/>
        <v>s</v>
      </c>
      <c r="AG228" s="256" t="str">
        <f t="shared" si="173"/>
        <v/>
      </c>
      <c r="AH228" s="256" t="str">
        <f t="shared" si="174"/>
        <v>n</v>
      </c>
      <c r="AI228" s="256" t="str">
        <f t="shared" si="175"/>
        <v/>
      </c>
      <c r="AJ228" s="256">
        <f t="shared" si="176"/>
        <v>1</v>
      </c>
      <c r="AK228" s="256" t="str">
        <f t="shared" si="177"/>
        <v/>
      </c>
      <c r="AL228" s="271" t="str">
        <f t="shared" si="158"/>
        <v/>
      </c>
      <c r="AM228" s="272" t="str">
        <f t="shared" si="158"/>
        <v/>
      </c>
      <c r="AN228" s="272" t="str">
        <f t="shared" si="158"/>
        <v/>
      </c>
      <c r="AO228" s="272">
        <f t="shared" si="159"/>
        <v>1</v>
      </c>
      <c r="AP228" s="271" t="str">
        <f t="shared" si="160"/>
        <v/>
      </c>
      <c r="AQ228" s="272" t="str">
        <f t="shared" si="161"/>
        <v/>
      </c>
      <c r="AR228" s="272" t="str">
        <f t="shared" si="162"/>
        <v/>
      </c>
      <c r="AS228" s="272" t="str">
        <f t="shared" si="163"/>
        <v/>
      </c>
      <c r="AT228" s="271" t="str">
        <f t="shared" si="164"/>
        <v/>
      </c>
      <c r="AU228" s="271" t="str">
        <f t="shared" si="165"/>
        <v/>
      </c>
      <c r="AV228" s="279" t="str">
        <f t="shared" si="166"/>
        <v/>
      </c>
      <c r="AW228" s="284" t="str">
        <f t="shared" si="167"/>
        <v/>
      </c>
      <c r="AX228" s="284" t="str">
        <f t="shared" si="168"/>
        <v/>
      </c>
      <c r="AY228" s="281" t="str">
        <f t="shared" si="169"/>
        <v/>
      </c>
      <c r="AZ228" s="425"/>
    </row>
    <row r="229" spans="1:52" s="72" customFormat="1" hidden="1">
      <c r="A229" s="231" t="s">
        <v>1082</v>
      </c>
      <c r="B229" s="184" t="s">
        <v>3079</v>
      </c>
      <c r="C229" s="184"/>
      <c r="D229" s="144"/>
      <c r="E229" s="195"/>
      <c r="F229" s="195"/>
      <c r="J229" s="33"/>
      <c r="L229" s="144"/>
      <c r="M229" s="144"/>
      <c r="N229" s="225"/>
      <c r="O229" s="225"/>
      <c r="P229" s="227"/>
      <c r="Q229" s="229"/>
      <c r="R229" s="170"/>
      <c r="S229" s="517" t="s">
        <v>3095</v>
      </c>
      <c r="T229" s="515"/>
      <c r="U229" s="5"/>
      <c r="V229" s="60"/>
      <c r="W229" s="60"/>
      <c r="X229" s="60"/>
      <c r="Y229" s="60"/>
      <c r="Z229" s="20"/>
      <c r="AA229" s="60"/>
      <c r="AB229" s="145"/>
      <c r="AC229" s="293" t="str">
        <f t="shared" si="171"/>
        <v>E7-10</v>
      </c>
      <c r="AD229" s="282" t="str">
        <f t="shared" si="156"/>
        <v>7</v>
      </c>
      <c r="AE229" s="282" t="str">
        <f t="shared" si="157"/>
        <v>E</v>
      </c>
      <c r="AF229" s="272" t="str">
        <f t="shared" si="172"/>
        <v/>
      </c>
      <c r="AG229" s="256" t="str">
        <f t="shared" si="173"/>
        <v/>
      </c>
      <c r="AH229" s="256" t="str">
        <f t="shared" si="174"/>
        <v/>
      </c>
      <c r="AI229" s="256" t="str">
        <f t="shared" si="175"/>
        <v/>
      </c>
      <c r="AJ229" s="256" t="str">
        <f t="shared" si="176"/>
        <v/>
      </c>
      <c r="AK229" s="256" t="str">
        <f t="shared" si="177"/>
        <v/>
      </c>
      <c r="AL229" s="271" t="str">
        <f t="shared" si="158"/>
        <v/>
      </c>
      <c r="AM229" s="272" t="str">
        <f t="shared" si="158"/>
        <v/>
      </c>
      <c r="AN229" s="272" t="str">
        <f t="shared" si="158"/>
        <v/>
      </c>
      <c r="AO229" s="272" t="str">
        <f t="shared" si="159"/>
        <v/>
      </c>
      <c r="AP229" s="271" t="str">
        <f t="shared" si="160"/>
        <v/>
      </c>
      <c r="AQ229" s="272" t="str">
        <f t="shared" si="161"/>
        <v/>
      </c>
      <c r="AR229" s="272" t="str">
        <f t="shared" si="162"/>
        <v/>
      </c>
      <c r="AS229" s="272" t="str">
        <f t="shared" si="163"/>
        <v/>
      </c>
      <c r="AT229" s="271" t="str">
        <f t="shared" si="164"/>
        <v/>
      </c>
      <c r="AU229" s="271" t="str">
        <f t="shared" si="165"/>
        <v/>
      </c>
      <c r="AV229" s="279" t="str">
        <f t="shared" si="166"/>
        <v/>
      </c>
      <c r="AW229" s="284" t="str">
        <f t="shared" si="167"/>
        <v/>
      </c>
      <c r="AX229" s="284" t="str">
        <f t="shared" si="168"/>
        <v/>
      </c>
      <c r="AY229" s="281" t="str">
        <f t="shared" si="169"/>
        <v/>
      </c>
      <c r="AZ229" s="425"/>
    </row>
    <row r="230" spans="1:52" s="72" customFormat="1">
      <c r="A230" s="230" t="s">
        <v>1269</v>
      </c>
      <c r="B230" s="144"/>
      <c r="C230" s="144"/>
      <c r="D230" s="144"/>
      <c r="E230" s="195"/>
      <c r="F230" s="195"/>
      <c r="J230" s="5"/>
      <c r="L230" s="144"/>
      <c r="M230" s="144"/>
      <c r="N230" s="225"/>
      <c r="O230" s="225"/>
      <c r="P230" s="227"/>
      <c r="Q230" s="229"/>
      <c r="R230" s="170"/>
      <c r="S230" s="659"/>
      <c r="T230" s="515"/>
      <c r="U230" s="5"/>
      <c r="V230" s="60"/>
      <c r="W230" s="60"/>
      <c r="X230" s="60"/>
      <c r="Y230" s="60"/>
      <c r="Z230" s="20"/>
      <c r="AA230" s="534"/>
      <c r="AB230" s="145"/>
      <c r="AC230" s="293" t="str">
        <f t="shared" si="171"/>
        <v>PROBLEMS/DISCUSSION QUESTIONS</v>
      </c>
      <c r="AD230" s="282"/>
      <c r="AE230" s="282"/>
      <c r="AF230" s="272"/>
      <c r="AG230" s="256"/>
      <c r="AH230" s="256"/>
      <c r="AI230" s="256"/>
      <c r="AJ230" s="256"/>
      <c r="AK230" s="256"/>
      <c r="AL230" s="271"/>
      <c r="AM230" s="272"/>
      <c r="AN230" s="272"/>
      <c r="AO230" s="272"/>
      <c r="AP230" s="271"/>
      <c r="AQ230" s="272"/>
      <c r="AR230" s="272"/>
      <c r="AS230" s="272"/>
      <c r="AT230" s="271"/>
      <c r="AU230" s="271"/>
      <c r="AV230" s="279"/>
      <c r="AW230" s="284"/>
      <c r="AX230" s="284"/>
      <c r="AY230" s="281"/>
      <c r="AZ230" s="425"/>
    </row>
    <row r="231" spans="1:52" s="72" customFormat="1" hidden="1">
      <c r="A231" s="231" t="s">
        <v>1423</v>
      </c>
      <c r="B231" s="144" t="s">
        <v>1808</v>
      </c>
      <c r="C231" s="144"/>
      <c r="D231" s="144"/>
      <c r="E231" s="195"/>
      <c r="F231" s="195"/>
      <c r="J231" s="33"/>
      <c r="L231" s="144"/>
      <c r="M231" s="144"/>
      <c r="N231" s="225"/>
      <c r="O231" s="225"/>
      <c r="P231" s="227"/>
      <c r="Q231" s="229"/>
      <c r="R231" s="170"/>
      <c r="S231" s="517" t="s">
        <v>3096</v>
      </c>
      <c r="T231" s="515"/>
      <c r="U231" s="5"/>
      <c r="V231" s="60"/>
      <c r="W231" s="60"/>
      <c r="X231" s="60"/>
      <c r="Y231" s="60"/>
      <c r="Z231" s="20"/>
      <c r="AA231" s="60"/>
      <c r="AB231" s="145"/>
      <c r="AC231" s="293" t="str">
        <f t="shared" si="171"/>
        <v>P7-1</v>
      </c>
      <c r="AD231" s="282" t="str">
        <f t="shared" si="156"/>
        <v>7</v>
      </c>
      <c r="AE231" s="282" t="str">
        <f t="shared" si="157"/>
        <v>P</v>
      </c>
      <c r="AF231" s="272" t="str">
        <f t="shared" ref="AF231:AF241" si="178">IF(OR(AE231="",B231=""),"",IF(OR(B231="a",B231="b",B231="s",B231="not suitable"),B231,""))</f>
        <v>not suitable</v>
      </c>
      <c r="AG231" s="256" t="str">
        <f t="shared" ref="AG231:AG241" si="179">IF(E231="","",E231)</f>
        <v/>
      </c>
      <c r="AH231" s="256" t="str">
        <f t="shared" ref="AH231:AH241" si="180">IF(C231="","",C231)</f>
        <v/>
      </c>
      <c r="AI231" s="256" t="str">
        <f t="shared" ref="AI231:AI241" si="181">IF(D231="","",D231)</f>
        <v/>
      </c>
      <c r="AJ231" s="256" t="str">
        <f t="shared" ref="AJ231:AJ241" si="182">IF(J231="","",1)</f>
        <v/>
      </c>
      <c r="AK231" s="256" t="str">
        <f t="shared" ref="AK231:AK241" si="183">IF(I231="","",I231)</f>
        <v/>
      </c>
      <c r="AL231" s="271" t="str">
        <f t="shared" si="158"/>
        <v/>
      </c>
      <c r="AM231" s="272" t="str">
        <f t="shared" si="158"/>
        <v/>
      </c>
      <c r="AN231" s="272" t="str">
        <f t="shared" si="158"/>
        <v/>
      </c>
      <c r="AO231" s="272" t="str">
        <f t="shared" si="159"/>
        <v/>
      </c>
      <c r="AP231" s="271" t="str">
        <f t="shared" si="160"/>
        <v/>
      </c>
      <c r="AQ231" s="272" t="str">
        <f t="shared" si="161"/>
        <v/>
      </c>
      <c r="AR231" s="272" t="str">
        <f t="shared" si="162"/>
        <v/>
      </c>
      <c r="AS231" s="272" t="str">
        <f t="shared" si="163"/>
        <v/>
      </c>
      <c r="AT231" s="271">
        <f t="shared" si="164"/>
        <v>1</v>
      </c>
      <c r="AU231" s="271" t="str">
        <f t="shared" si="165"/>
        <v/>
      </c>
      <c r="AV231" s="279" t="str">
        <f t="shared" si="166"/>
        <v/>
      </c>
      <c r="AW231" s="284" t="str">
        <f t="shared" si="167"/>
        <v/>
      </c>
      <c r="AX231" s="284" t="str">
        <f t="shared" si="168"/>
        <v/>
      </c>
      <c r="AY231" s="281" t="str">
        <f t="shared" si="169"/>
        <v/>
      </c>
      <c r="AZ231" s="425"/>
    </row>
    <row r="232" spans="1:52" s="72" customFormat="1" hidden="1">
      <c r="A232" s="339" t="s">
        <v>1424</v>
      </c>
      <c r="B232" s="144" t="s">
        <v>1808</v>
      </c>
      <c r="C232" s="144"/>
      <c r="D232" s="144"/>
      <c r="E232" s="195"/>
      <c r="F232" s="195"/>
      <c r="J232" s="33"/>
      <c r="L232" s="144"/>
      <c r="M232" s="144"/>
      <c r="N232" s="225"/>
      <c r="O232" s="225"/>
      <c r="P232" s="227"/>
      <c r="Q232" s="229"/>
      <c r="R232" s="170"/>
      <c r="S232" s="517" t="s">
        <v>3095</v>
      </c>
      <c r="T232" s="515"/>
      <c r="U232" s="5"/>
      <c r="V232" s="60"/>
      <c r="W232" s="60"/>
      <c r="X232" s="60"/>
      <c r="Y232" s="60"/>
      <c r="Z232" s="20"/>
      <c r="AA232" s="60"/>
      <c r="AB232" s="145"/>
      <c r="AC232" s="293" t="str">
        <f t="shared" si="171"/>
        <v>P7-2</v>
      </c>
      <c r="AD232" s="282" t="str">
        <f t="shared" si="156"/>
        <v>7</v>
      </c>
      <c r="AE232" s="282" t="str">
        <f t="shared" si="157"/>
        <v>P</v>
      </c>
      <c r="AF232" s="272" t="str">
        <f t="shared" si="178"/>
        <v>not suitable</v>
      </c>
      <c r="AG232" s="256" t="str">
        <f t="shared" si="179"/>
        <v/>
      </c>
      <c r="AH232" s="256" t="str">
        <f t="shared" si="180"/>
        <v/>
      </c>
      <c r="AI232" s="256" t="str">
        <f t="shared" si="181"/>
        <v/>
      </c>
      <c r="AJ232" s="256" t="str">
        <f t="shared" si="182"/>
        <v/>
      </c>
      <c r="AK232" s="256" t="str">
        <f t="shared" si="183"/>
        <v/>
      </c>
      <c r="AL232" s="271" t="str">
        <f t="shared" si="158"/>
        <v/>
      </c>
      <c r="AM232" s="272" t="str">
        <f t="shared" si="158"/>
        <v/>
      </c>
      <c r="AN232" s="272" t="str">
        <f t="shared" si="158"/>
        <v/>
      </c>
      <c r="AO232" s="272" t="str">
        <f t="shared" si="159"/>
        <v/>
      </c>
      <c r="AP232" s="271" t="str">
        <f t="shared" si="160"/>
        <v/>
      </c>
      <c r="AQ232" s="272" t="str">
        <f t="shared" si="161"/>
        <v/>
      </c>
      <c r="AR232" s="272" t="str">
        <f t="shared" si="162"/>
        <v/>
      </c>
      <c r="AS232" s="272" t="str">
        <f t="shared" si="163"/>
        <v/>
      </c>
      <c r="AT232" s="271">
        <f t="shared" si="164"/>
        <v>1</v>
      </c>
      <c r="AU232" s="271" t="str">
        <f t="shared" si="165"/>
        <v/>
      </c>
      <c r="AV232" s="279" t="str">
        <f t="shared" si="166"/>
        <v/>
      </c>
      <c r="AW232" s="284" t="str">
        <f t="shared" si="167"/>
        <v/>
      </c>
      <c r="AX232" s="284" t="str">
        <f t="shared" si="168"/>
        <v/>
      </c>
      <c r="AY232" s="281" t="str">
        <f t="shared" si="169"/>
        <v/>
      </c>
      <c r="AZ232" s="425"/>
    </row>
    <row r="233" spans="1:52" s="72" customFormat="1" hidden="1">
      <c r="A233" s="231" t="s">
        <v>1425</v>
      </c>
      <c r="B233" s="144" t="s">
        <v>1808</v>
      </c>
      <c r="C233" s="144"/>
      <c r="D233" s="144"/>
      <c r="E233" s="195"/>
      <c r="F233" s="195"/>
      <c r="J233" s="5" t="s">
        <v>2008</v>
      </c>
      <c r="L233" s="144"/>
      <c r="M233" s="144"/>
      <c r="N233" s="225"/>
      <c r="O233" s="225"/>
      <c r="P233" s="227"/>
      <c r="Q233" s="229"/>
      <c r="R233" s="170"/>
      <c r="S233" s="517" t="s">
        <v>1186</v>
      </c>
      <c r="T233" s="515"/>
      <c r="U233" s="5"/>
      <c r="V233" s="60"/>
      <c r="W233" s="60"/>
      <c r="X233" s="60"/>
      <c r="Y233" s="60"/>
      <c r="Z233" s="20"/>
      <c r="AA233" s="60"/>
      <c r="AB233" s="145"/>
      <c r="AC233" s="293" t="str">
        <f t="shared" si="171"/>
        <v>P7-3</v>
      </c>
      <c r="AD233" s="282" t="str">
        <f t="shared" si="156"/>
        <v>7</v>
      </c>
      <c r="AE233" s="282" t="str">
        <f t="shared" si="157"/>
        <v>P</v>
      </c>
      <c r="AF233" s="272" t="str">
        <f t="shared" si="178"/>
        <v>not suitable</v>
      </c>
      <c r="AG233" s="256" t="str">
        <f t="shared" si="179"/>
        <v/>
      </c>
      <c r="AH233" s="256" t="str">
        <f t="shared" si="180"/>
        <v/>
      </c>
      <c r="AI233" s="256" t="str">
        <f t="shared" si="181"/>
        <v/>
      </c>
      <c r="AJ233" s="256">
        <f t="shared" si="182"/>
        <v>1</v>
      </c>
      <c r="AK233" s="256" t="str">
        <f t="shared" si="183"/>
        <v/>
      </c>
      <c r="AL233" s="271" t="str">
        <f t="shared" si="158"/>
        <v/>
      </c>
      <c r="AM233" s="272" t="str">
        <f t="shared" si="158"/>
        <v/>
      </c>
      <c r="AN233" s="272" t="str">
        <f t="shared" si="158"/>
        <v/>
      </c>
      <c r="AO233" s="272" t="str">
        <f t="shared" si="159"/>
        <v/>
      </c>
      <c r="AP233" s="271" t="str">
        <f t="shared" si="160"/>
        <v/>
      </c>
      <c r="AQ233" s="272" t="str">
        <f t="shared" si="161"/>
        <v/>
      </c>
      <c r="AR233" s="272" t="str">
        <f t="shared" si="162"/>
        <v/>
      </c>
      <c r="AS233" s="272" t="str">
        <f t="shared" si="163"/>
        <v/>
      </c>
      <c r="AT233" s="271">
        <f t="shared" si="164"/>
        <v>1</v>
      </c>
      <c r="AU233" s="271" t="str">
        <f t="shared" si="165"/>
        <v/>
      </c>
      <c r="AV233" s="279" t="str">
        <f t="shared" si="166"/>
        <v/>
      </c>
      <c r="AW233" s="284" t="str">
        <f t="shared" si="167"/>
        <v/>
      </c>
      <c r="AX233" s="284" t="str">
        <f t="shared" si="168"/>
        <v/>
      </c>
      <c r="AY233" s="281" t="str">
        <f t="shared" si="169"/>
        <v/>
      </c>
      <c r="AZ233" s="425"/>
    </row>
    <row r="234" spans="1:52" hidden="1">
      <c r="A234" s="339" t="s">
        <v>1426</v>
      </c>
      <c r="B234" s="144" t="s">
        <v>1808</v>
      </c>
      <c r="J234" s="5" t="s">
        <v>2009</v>
      </c>
      <c r="K234" s="167"/>
      <c r="P234" s="227"/>
      <c r="Q234" s="229"/>
      <c r="S234" s="517" t="s">
        <v>1184</v>
      </c>
      <c r="T234" s="5"/>
      <c r="U234" s="5"/>
      <c r="V234" s="60"/>
      <c r="W234" s="60"/>
      <c r="X234" s="60"/>
      <c r="Y234" s="60"/>
      <c r="Z234" s="20"/>
      <c r="AC234" s="293" t="str">
        <f t="shared" si="171"/>
        <v>P7-4</v>
      </c>
      <c r="AD234" s="282" t="str">
        <f t="shared" si="156"/>
        <v>7</v>
      </c>
      <c r="AE234" s="282" t="str">
        <f t="shared" si="157"/>
        <v>P</v>
      </c>
      <c r="AF234" s="272" t="str">
        <f t="shared" si="178"/>
        <v>not suitable</v>
      </c>
      <c r="AG234" s="256" t="str">
        <f t="shared" si="179"/>
        <v/>
      </c>
      <c r="AH234" s="256" t="str">
        <f t="shared" si="180"/>
        <v/>
      </c>
      <c r="AI234" s="256" t="str">
        <f t="shared" si="181"/>
        <v/>
      </c>
      <c r="AJ234" s="256">
        <f t="shared" si="182"/>
        <v>1</v>
      </c>
      <c r="AK234" s="256" t="str">
        <f t="shared" si="183"/>
        <v/>
      </c>
      <c r="AL234" s="271" t="str">
        <f t="shared" si="158"/>
        <v/>
      </c>
      <c r="AM234" s="272" t="str">
        <f t="shared" si="158"/>
        <v/>
      </c>
      <c r="AN234" s="272" t="str">
        <f t="shared" si="158"/>
        <v/>
      </c>
      <c r="AO234" s="272" t="str">
        <f t="shared" si="159"/>
        <v/>
      </c>
      <c r="AP234" s="271" t="str">
        <f t="shared" si="160"/>
        <v/>
      </c>
      <c r="AQ234" s="272" t="str">
        <f t="shared" si="161"/>
        <v/>
      </c>
      <c r="AR234" s="272" t="str">
        <f t="shared" si="162"/>
        <v/>
      </c>
      <c r="AS234" s="272" t="str">
        <f t="shared" si="163"/>
        <v/>
      </c>
      <c r="AT234" s="271">
        <f t="shared" si="164"/>
        <v>1</v>
      </c>
      <c r="AU234" s="271" t="str">
        <f t="shared" si="165"/>
        <v/>
      </c>
      <c r="AV234" s="279" t="str">
        <f t="shared" si="166"/>
        <v/>
      </c>
      <c r="AW234" s="284" t="str">
        <f t="shared" si="167"/>
        <v/>
      </c>
      <c r="AX234" s="284" t="str">
        <f t="shared" si="168"/>
        <v/>
      </c>
      <c r="AY234" s="281" t="str">
        <f t="shared" si="169"/>
        <v/>
      </c>
    </row>
    <row r="235" spans="1:52" s="72" customFormat="1" hidden="1">
      <c r="A235" s="231" t="s">
        <v>1427</v>
      </c>
      <c r="B235" s="144" t="s">
        <v>1808</v>
      </c>
      <c r="C235" s="144"/>
      <c r="D235" s="144"/>
      <c r="E235" s="195"/>
      <c r="F235" s="195"/>
      <c r="G235" s="142"/>
      <c r="J235" s="5"/>
      <c r="K235" s="169"/>
      <c r="L235" s="144"/>
      <c r="M235" s="144"/>
      <c r="N235" s="225"/>
      <c r="O235" s="225"/>
      <c r="P235" s="227"/>
      <c r="Q235" s="229"/>
      <c r="R235" s="170"/>
      <c r="S235" s="517" t="s">
        <v>1185</v>
      </c>
      <c r="T235" s="515"/>
      <c r="U235" s="5"/>
      <c r="V235" s="60"/>
      <c r="W235" s="60"/>
      <c r="X235" s="60"/>
      <c r="Y235" s="60"/>
      <c r="Z235" s="20"/>
      <c r="AA235" s="60"/>
      <c r="AB235" s="145"/>
      <c r="AC235" s="293" t="str">
        <f t="shared" si="171"/>
        <v>P7-5</v>
      </c>
      <c r="AD235" s="282" t="str">
        <f t="shared" si="156"/>
        <v>7</v>
      </c>
      <c r="AE235" s="282" t="str">
        <f t="shared" si="157"/>
        <v>P</v>
      </c>
      <c r="AF235" s="272" t="str">
        <f t="shared" si="178"/>
        <v>not suitable</v>
      </c>
      <c r="AG235" s="256" t="str">
        <f t="shared" si="179"/>
        <v/>
      </c>
      <c r="AH235" s="256" t="str">
        <f t="shared" si="180"/>
        <v/>
      </c>
      <c r="AI235" s="256" t="str">
        <f t="shared" si="181"/>
        <v/>
      </c>
      <c r="AJ235" s="256" t="str">
        <f t="shared" si="182"/>
        <v/>
      </c>
      <c r="AK235" s="256" t="str">
        <f t="shared" si="183"/>
        <v/>
      </c>
      <c r="AL235" s="271" t="str">
        <f t="shared" si="158"/>
        <v/>
      </c>
      <c r="AM235" s="272" t="str">
        <f t="shared" si="158"/>
        <v/>
      </c>
      <c r="AN235" s="272" t="str">
        <f t="shared" si="158"/>
        <v/>
      </c>
      <c r="AO235" s="272" t="str">
        <f t="shared" si="159"/>
        <v/>
      </c>
      <c r="AP235" s="271" t="str">
        <f t="shared" si="160"/>
        <v/>
      </c>
      <c r="AQ235" s="272" t="str">
        <f t="shared" si="161"/>
        <v/>
      </c>
      <c r="AR235" s="272" t="str">
        <f t="shared" si="162"/>
        <v/>
      </c>
      <c r="AS235" s="272" t="str">
        <f t="shared" si="163"/>
        <v/>
      </c>
      <c r="AT235" s="271">
        <f t="shared" si="164"/>
        <v>1</v>
      </c>
      <c r="AU235" s="271" t="str">
        <f t="shared" si="165"/>
        <v/>
      </c>
      <c r="AV235" s="279" t="str">
        <f t="shared" si="166"/>
        <v/>
      </c>
      <c r="AW235" s="284" t="str">
        <f t="shared" si="167"/>
        <v/>
      </c>
      <c r="AX235" s="284" t="str">
        <f t="shared" si="168"/>
        <v/>
      </c>
      <c r="AY235" s="281" t="str">
        <f t="shared" si="169"/>
        <v/>
      </c>
      <c r="AZ235" s="425"/>
    </row>
    <row r="236" spans="1:52" s="72" customFormat="1" hidden="1">
      <c r="A236" s="339" t="s">
        <v>1428</v>
      </c>
      <c r="B236" s="144" t="s">
        <v>1808</v>
      </c>
      <c r="C236" s="144"/>
      <c r="D236" s="144"/>
      <c r="E236" s="195"/>
      <c r="F236" s="195"/>
      <c r="G236" s="143"/>
      <c r="J236" s="5" t="s">
        <v>2010</v>
      </c>
      <c r="L236" s="144"/>
      <c r="M236" s="144"/>
      <c r="N236" s="225"/>
      <c r="O236" s="225"/>
      <c r="P236" s="227"/>
      <c r="Q236" s="229"/>
      <c r="R236" s="170"/>
      <c r="S236" s="517" t="s">
        <v>1183</v>
      </c>
      <c r="T236" s="515"/>
      <c r="U236" s="5"/>
      <c r="V236" s="60"/>
      <c r="W236" s="60"/>
      <c r="X236" s="60"/>
      <c r="Y236" s="60"/>
      <c r="Z236" s="20"/>
      <c r="AA236" s="60"/>
      <c r="AB236" s="145"/>
      <c r="AC236" s="293" t="str">
        <f t="shared" si="171"/>
        <v>P7-6</v>
      </c>
      <c r="AD236" s="282" t="str">
        <f t="shared" si="156"/>
        <v>7</v>
      </c>
      <c r="AE236" s="282" t="str">
        <f t="shared" si="157"/>
        <v>P</v>
      </c>
      <c r="AF236" s="272" t="str">
        <f t="shared" si="178"/>
        <v>not suitable</v>
      </c>
      <c r="AG236" s="256" t="str">
        <f t="shared" si="179"/>
        <v/>
      </c>
      <c r="AH236" s="256" t="str">
        <f t="shared" si="180"/>
        <v/>
      </c>
      <c r="AI236" s="256" t="str">
        <f t="shared" si="181"/>
        <v/>
      </c>
      <c r="AJ236" s="256">
        <f t="shared" si="182"/>
        <v>1</v>
      </c>
      <c r="AK236" s="256" t="str">
        <f t="shared" si="183"/>
        <v/>
      </c>
      <c r="AL236" s="271" t="str">
        <f t="shared" si="158"/>
        <v/>
      </c>
      <c r="AM236" s="272" t="str">
        <f t="shared" si="158"/>
        <v/>
      </c>
      <c r="AN236" s="272" t="str">
        <f t="shared" si="158"/>
        <v/>
      </c>
      <c r="AO236" s="272" t="str">
        <f t="shared" si="159"/>
        <v/>
      </c>
      <c r="AP236" s="271" t="str">
        <f t="shared" si="160"/>
        <v/>
      </c>
      <c r="AQ236" s="272" t="str">
        <f t="shared" si="161"/>
        <v/>
      </c>
      <c r="AR236" s="272" t="str">
        <f t="shared" si="162"/>
        <v/>
      </c>
      <c r="AS236" s="272" t="str">
        <f t="shared" si="163"/>
        <v/>
      </c>
      <c r="AT236" s="271">
        <f t="shared" si="164"/>
        <v>1</v>
      </c>
      <c r="AU236" s="271" t="str">
        <f t="shared" si="165"/>
        <v/>
      </c>
      <c r="AV236" s="279" t="str">
        <f t="shared" si="166"/>
        <v/>
      </c>
      <c r="AW236" s="284" t="str">
        <f t="shared" si="167"/>
        <v/>
      </c>
      <c r="AX236" s="284" t="str">
        <f t="shared" si="168"/>
        <v/>
      </c>
      <c r="AY236" s="281" t="str">
        <f t="shared" si="169"/>
        <v/>
      </c>
      <c r="AZ236" s="425"/>
    </row>
    <row r="237" spans="1:52" ht="36">
      <c r="A237" s="231" t="s">
        <v>1429</v>
      </c>
      <c r="B237" s="144" t="s">
        <v>1285</v>
      </c>
      <c r="C237" s="184" t="s">
        <v>1733</v>
      </c>
      <c r="F237" s="197" t="s">
        <v>1750</v>
      </c>
      <c r="H237" s="169" t="s">
        <v>2870</v>
      </c>
      <c r="J237" s="5" t="s">
        <v>2078</v>
      </c>
      <c r="K237" s="173"/>
      <c r="L237" s="144" t="s">
        <v>2422</v>
      </c>
      <c r="P237" s="227"/>
      <c r="Q237" s="229"/>
      <c r="R237" s="170"/>
      <c r="S237" s="521" t="s">
        <v>1183</v>
      </c>
      <c r="T237" s="523" t="s">
        <v>2647</v>
      </c>
      <c r="U237" s="534" t="s">
        <v>2121</v>
      </c>
      <c r="V237" s="60" t="s">
        <v>1990</v>
      </c>
      <c r="W237" s="60" t="s">
        <v>562</v>
      </c>
      <c r="X237" s="60" t="s">
        <v>539</v>
      </c>
      <c r="Y237" s="60" t="s">
        <v>1987</v>
      </c>
      <c r="Z237" s="60" t="s">
        <v>1000</v>
      </c>
      <c r="AA237" s="534" t="s">
        <v>1994</v>
      </c>
      <c r="AC237" s="293" t="str">
        <f t="shared" si="171"/>
        <v>P7-7</v>
      </c>
      <c r="AD237" s="282" t="str">
        <f t="shared" si="156"/>
        <v>7</v>
      </c>
      <c r="AE237" s="282" t="str">
        <f t="shared" si="157"/>
        <v>P</v>
      </c>
      <c r="AF237" s="272" t="str">
        <f t="shared" si="178"/>
        <v>s</v>
      </c>
      <c r="AG237" s="256" t="str">
        <f t="shared" si="179"/>
        <v/>
      </c>
      <c r="AH237" s="256" t="str">
        <f t="shared" si="180"/>
        <v>rpu</v>
      </c>
      <c r="AI237" s="256" t="str">
        <f t="shared" si="181"/>
        <v/>
      </c>
      <c r="AJ237" s="256">
        <f t="shared" si="182"/>
        <v>1</v>
      </c>
      <c r="AK237" s="256" t="str">
        <f t="shared" si="183"/>
        <v/>
      </c>
      <c r="AL237" s="271" t="str">
        <f t="shared" si="158"/>
        <v/>
      </c>
      <c r="AM237" s="272">
        <f t="shared" si="158"/>
        <v>1</v>
      </c>
      <c r="AN237" s="272" t="str">
        <f t="shared" si="158"/>
        <v/>
      </c>
      <c r="AO237" s="272" t="str">
        <f t="shared" si="159"/>
        <v/>
      </c>
      <c r="AP237" s="271" t="str">
        <f t="shared" si="160"/>
        <v/>
      </c>
      <c r="AQ237" s="272" t="str">
        <f t="shared" si="161"/>
        <v/>
      </c>
      <c r="AR237" s="272" t="str">
        <f t="shared" si="162"/>
        <v/>
      </c>
      <c r="AS237" s="272" t="str">
        <f t="shared" si="163"/>
        <v/>
      </c>
      <c r="AT237" s="271" t="str">
        <f t="shared" si="164"/>
        <v/>
      </c>
      <c r="AU237" s="271" t="str">
        <f t="shared" si="165"/>
        <v/>
      </c>
      <c r="AV237" s="279" t="str">
        <f t="shared" si="166"/>
        <v/>
      </c>
      <c r="AW237" s="284" t="str">
        <f t="shared" si="167"/>
        <v/>
      </c>
      <c r="AX237" s="284" t="str">
        <f t="shared" si="168"/>
        <v/>
      </c>
      <c r="AY237" s="281" t="str">
        <f t="shared" si="169"/>
        <v/>
      </c>
    </row>
    <row r="238" spans="1:52" ht="72">
      <c r="A238" s="339" t="s">
        <v>1430</v>
      </c>
      <c r="B238" s="144" t="s">
        <v>1285</v>
      </c>
      <c r="C238" s="184" t="s">
        <v>1733</v>
      </c>
      <c r="F238" s="197" t="s">
        <v>1750</v>
      </c>
      <c r="H238" s="609" t="s">
        <v>2870</v>
      </c>
      <c r="J238" s="5" t="s">
        <v>2080</v>
      </c>
      <c r="L238" s="144" t="s">
        <v>2422</v>
      </c>
      <c r="P238" s="227"/>
      <c r="Q238" s="229"/>
      <c r="R238" s="170"/>
      <c r="S238" s="521" t="s">
        <v>3095</v>
      </c>
      <c r="T238" s="523" t="s">
        <v>2648</v>
      </c>
      <c r="U238" s="534" t="s">
        <v>2120</v>
      </c>
      <c r="V238" s="60" t="s">
        <v>1990</v>
      </c>
      <c r="W238" s="60" t="s">
        <v>562</v>
      </c>
      <c r="X238" s="60" t="s">
        <v>539</v>
      </c>
      <c r="Y238" s="60" t="s">
        <v>1987</v>
      </c>
      <c r="Z238" s="60" t="s">
        <v>999</v>
      </c>
      <c r="AA238" s="534" t="s">
        <v>1989</v>
      </c>
      <c r="AC238" s="293" t="str">
        <f t="shared" si="171"/>
        <v>P7-8</v>
      </c>
      <c r="AD238" s="282" t="str">
        <f t="shared" si="156"/>
        <v>7</v>
      </c>
      <c r="AE238" s="282" t="str">
        <f t="shared" si="157"/>
        <v>P</v>
      </c>
      <c r="AF238" s="272" t="str">
        <f t="shared" si="178"/>
        <v>s</v>
      </c>
      <c r="AG238" s="256" t="str">
        <f t="shared" si="179"/>
        <v/>
      </c>
      <c r="AH238" s="256" t="str">
        <f t="shared" si="180"/>
        <v>rpu</v>
      </c>
      <c r="AI238" s="256" t="str">
        <f t="shared" si="181"/>
        <v/>
      </c>
      <c r="AJ238" s="256">
        <f t="shared" si="182"/>
        <v>1</v>
      </c>
      <c r="AK238" s="256" t="str">
        <f t="shared" si="183"/>
        <v/>
      </c>
      <c r="AL238" s="271" t="str">
        <f t="shared" si="158"/>
        <v/>
      </c>
      <c r="AM238" s="272">
        <f t="shared" si="158"/>
        <v>1</v>
      </c>
      <c r="AN238" s="272" t="str">
        <f t="shared" si="158"/>
        <v/>
      </c>
      <c r="AO238" s="272" t="str">
        <f t="shared" si="159"/>
        <v/>
      </c>
      <c r="AP238" s="271" t="str">
        <f t="shared" si="160"/>
        <v/>
      </c>
      <c r="AQ238" s="272" t="str">
        <f t="shared" si="161"/>
        <v/>
      </c>
      <c r="AR238" s="272" t="str">
        <f t="shared" si="162"/>
        <v/>
      </c>
      <c r="AS238" s="272" t="str">
        <f t="shared" si="163"/>
        <v/>
      </c>
      <c r="AT238" s="271" t="str">
        <f t="shared" si="164"/>
        <v/>
      </c>
      <c r="AU238" s="271" t="str">
        <f t="shared" si="165"/>
        <v/>
      </c>
      <c r="AV238" s="279" t="str">
        <f t="shared" si="166"/>
        <v/>
      </c>
      <c r="AW238" s="284" t="str">
        <f t="shared" si="167"/>
        <v/>
      </c>
      <c r="AX238" s="284" t="str">
        <f t="shared" si="168"/>
        <v/>
      </c>
      <c r="AY238" s="281" t="str">
        <f t="shared" si="169"/>
        <v/>
      </c>
    </row>
    <row r="239" spans="1:52" s="72" customFormat="1" ht="60">
      <c r="A239" s="231" t="s">
        <v>1431</v>
      </c>
      <c r="B239" s="144" t="s">
        <v>1285</v>
      </c>
      <c r="C239" s="184" t="s">
        <v>1733</v>
      </c>
      <c r="D239" s="144"/>
      <c r="E239" s="195"/>
      <c r="F239" s="197" t="s">
        <v>1750</v>
      </c>
      <c r="H239" s="609" t="s">
        <v>2856</v>
      </c>
      <c r="J239" s="5" t="s">
        <v>2081</v>
      </c>
      <c r="L239" s="144" t="s">
        <v>2422</v>
      </c>
      <c r="M239" s="144"/>
      <c r="N239" s="225"/>
      <c r="O239" s="225"/>
      <c r="P239" s="227"/>
      <c r="Q239" s="229"/>
      <c r="R239" s="170"/>
      <c r="S239" s="521" t="s">
        <v>1183</v>
      </c>
      <c r="T239" s="523" t="s">
        <v>2647</v>
      </c>
      <c r="U239" s="534" t="s">
        <v>2119</v>
      </c>
      <c r="V239" s="60" t="s">
        <v>1990</v>
      </c>
      <c r="W239" s="60" t="s">
        <v>562</v>
      </c>
      <c r="X239" s="60" t="s">
        <v>539</v>
      </c>
      <c r="Y239" s="60" t="s">
        <v>1987</v>
      </c>
      <c r="Z239" s="60" t="s">
        <v>999</v>
      </c>
      <c r="AA239" s="534" t="s">
        <v>1989</v>
      </c>
      <c r="AB239" s="145"/>
      <c r="AC239" s="293" t="str">
        <f t="shared" si="171"/>
        <v>P7-9</v>
      </c>
      <c r="AD239" s="282" t="str">
        <f t="shared" si="156"/>
        <v>7</v>
      </c>
      <c r="AE239" s="282" t="str">
        <f t="shared" si="157"/>
        <v>P</v>
      </c>
      <c r="AF239" s="272" t="str">
        <f t="shared" si="178"/>
        <v>s</v>
      </c>
      <c r="AG239" s="256" t="str">
        <f t="shared" si="179"/>
        <v/>
      </c>
      <c r="AH239" s="256" t="str">
        <f t="shared" si="180"/>
        <v>rpu</v>
      </c>
      <c r="AI239" s="256" t="str">
        <f t="shared" si="181"/>
        <v/>
      </c>
      <c r="AJ239" s="256">
        <f t="shared" si="182"/>
        <v>1</v>
      </c>
      <c r="AK239" s="256" t="str">
        <f t="shared" si="183"/>
        <v/>
      </c>
      <c r="AL239" s="271" t="str">
        <f t="shared" si="158"/>
        <v/>
      </c>
      <c r="AM239" s="272">
        <f t="shared" si="158"/>
        <v>1</v>
      </c>
      <c r="AN239" s="272" t="str">
        <f t="shared" si="158"/>
        <v/>
      </c>
      <c r="AO239" s="272" t="str">
        <f t="shared" si="159"/>
        <v/>
      </c>
      <c r="AP239" s="271" t="str">
        <f t="shared" si="160"/>
        <v/>
      </c>
      <c r="AQ239" s="272" t="str">
        <f t="shared" si="161"/>
        <v/>
      </c>
      <c r="AR239" s="272" t="str">
        <f t="shared" si="162"/>
        <v/>
      </c>
      <c r="AS239" s="272" t="str">
        <f t="shared" si="163"/>
        <v/>
      </c>
      <c r="AT239" s="271" t="str">
        <f t="shared" si="164"/>
        <v/>
      </c>
      <c r="AU239" s="271" t="str">
        <f t="shared" si="165"/>
        <v/>
      </c>
      <c r="AV239" s="279" t="str">
        <f t="shared" si="166"/>
        <v/>
      </c>
      <c r="AW239" s="284" t="str">
        <f t="shared" si="167"/>
        <v/>
      </c>
      <c r="AX239" s="284" t="str">
        <f t="shared" si="168"/>
        <v/>
      </c>
      <c r="AY239" s="281" t="str">
        <f t="shared" si="169"/>
        <v/>
      </c>
      <c r="AZ239" s="425"/>
    </row>
    <row r="240" spans="1:52" ht="238.5" customHeight="1">
      <c r="A240" s="231" t="s">
        <v>1432</v>
      </c>
      <c r="B240" s="144" t="s">
        <v>1285</v>
      </c>
      <c r="C240" s="184" t="s">
        <v>1733</v>
      </c>
      <c r="F240" s="197" t="s">
        <v>1750</v>
      </c>
      <c r="H240" s="609" t="s">
        <v>2856</v>
      </c>
      <c r="I240" s="169"/>
      <c r="J240" s="5" t="s">
        <v>2082</v>
      </c>
      <c r="L240" s="144" t="s">
        <v>2422</v>
      </c>
      <c r="P240" s="227"/>
      <c r="Q240" s="229"/>
      <c r="R240" s="170"/>
      <c r="S240" s="521" t="s">
        <v>3095</v>
      </c>
      <c r="T240" s="523" t="s">
        <v>2648</v>
      </c>
      <c r="U240" s="534" t="s">
        <v>2118</v>
      </c>
      <c r="V240" s="60" t="s">
        <v>1990</v>
      </c>
      <c r="W240" s="60" t="s">
        <v>562</v>
      </c>
      <c r="X240" s="60" t="s">
        <v>539</v>
      </c>
      <c r="Y240" s="60" t="s">
        <v>1987</v>
      </c>
      <c r="Z240" s="60" t="s">
        <v>1000</v>
      </c>
      <c r="AA240" s="534" t="s">
        <v>1994</v>
      </c>
      <c r="AC240" s="293" t="str">
        <f t="shared" si="171"/>
        <v>P7-10</v>
      </c>
      <c r="AD240" s="282" t="str">
        <f t="shared" si="156"/>
        <v>7</v>
      </c>
      <c r="AE240" s="282" t="str">
        <f t="shared" si="157"/>
        <v>P</v>
      </c>
      <c r="AF240" s="272" t="str">
        <f t="shared" si="178"/>
        <v>s</v>
      </c>
      <c r="AG240" s="256" t="str">
        <f t="shared" si="179"/>
        <v/>
      </c>
      <c r="AH240" s="256" t="str">
        <f t="shared" si="180"/>
        <v>rpu</v>
      </c>
      <c r="AI240" s="256" t="str">
        <f t="shared" si="181"/>
        <v/>
      </c>
      <c r="AJ240" s="256">
        <f t="shared" si="182"/>
        <v>1</v>
      </c>
      <c r="AK240" s="256" t="str">
        <f t="shared" si="183"/>
        <v/>
      </c>
      <c r="AL240" s="271" t="str">
        <f t="shared" si="158"/>
        <v/>
      </c>
      <c r="AM240" s="272">
        <f t="shared" si="158"/>
        <v>1</v>
      </c>
      <c r="AN240" s="272" t="str">
        <f t="shared" si="158"/>
        <v/>
      </c>
      <c r="AO240" s="272" t="str">
        <f t="shared" si="159"/>
        <v/>
      </c>
      <c r="AP240" s="271" t="str">
        <f t="shared" si="160"/>
        <v/>
      </c>
      <c r="AQ240" s="272" t="str">
        <f t="shared" si="161"/>
        <v/>
      </c>
      <c r="AR240" s="272" t="str">
        <f t="shared" si="162"/>
        <v/>
      </c>
      <c r="AS240" s="272" t="str">
        <f t="shared" si="163"/>
        <v/>
      </c>
      <c r="AT240" s="271" t="str">
        <f t="shared" si="164"/>
        <v/>
      </c>
      <c r="AU240" s="271" t="str">
        <f t="shared" si="165"/>
        <v/>
      </c>
      <c r="AV240" s="279" t="str">
        <f t="shared" si="166"/>
        <v/>
      </c>
      <c r="AW240" s="284" t="str">
        <f t="shared" si="167"/>
        <v/>
      </c>
      <c r="AX240" s="284" t="str">
        <f t="shared" si="168"/>
        <v/>
      </c>
      <c r="AY240" s="281" t="str">
        <f t="shared" si="169"/>
        <v/>
      </c>
    </row>
    <row r="241" spans="1:52" hidden="1">
      <c r="A241" s="231" t="s">
        <v>3093</v>
      </c>
      <c r="B241" s="144" t="s">
        <v>1808</v>
      </c>
      <c r="E241" s="5"/>
      <c r="F241" s="197"/>
      <c r="G241" s="143"/>
      <c r="L241" s="72"/>
      <c r="M241" s="72"/>
      <c r="N241" s="221"/>
      <c r="O241" s="221"/>
      <c r="P241" s="227"/>
      <c r="Q241" s="229"/>
      <c r="R241" s="170"/>
      <c r="S241" s="517" t="s">
        <v>1185</v>
      </c>
      <c r="T241" s="523"/>
      <c r="U241" s="534"/>
      <c r="V241" s="534"/>
      <c r="W241" s="60"/>
      <c r="X241" s="60"/>
      <c r="Y241" s="60"/>
      <c r="Z241" s="20"/>
      <c r="AA241" s="60"/>
      <c r="AC241" s="293" t="str">
        <f t="shared" si="171"/>
        <v>P7-11</v>
      </c>
      <c r="AD241" s="282" t="str">
        <f t="shared" si="156"/>
        <v>7</v>
      </c>
      <c r="AE241" s="282" t="str">
        <f t="shared" si="157"/>
        <v>P</v>
      </c>
      <c r="AF241" s="272" t="str">
        <f t="shared" si="178"/>
        <v>not suitable</v>
      </c>
      <c r="AG241" s="256" t="str">
        <f t="shared" si="179"/>
        <v/>
      </c>
      <c r="AH241" s="256" t="str">
        <f t="shared" si="180"/>
        <v/>
      </c>
      <c r="AI241" s="256" t="str">
        <f t="shared" si="181"/>
        <v/>
      </c>
      <c r="AJ241" s="256" t="str">
        <f t="shared" si="182"/>
        <v/>
      </c>
      <c r="AK241" s="256" t="str">
        <f t="shared" si="183"/>
        <v/>
      </c>
      <c r="AL241" s="271" t="str">
        <f t="shared" si="158"/>
        <v/>
      </c>
      <c r="AM241" s="272" t="str">
        <f t="shared" si="158"/>
        <v/>
      </c>
      <c r="AN241" s="272" t="str">
        <f t="shared" si="158"/>
        <v/>
      </c>
      <c r="AO241" s="272" t="str">
        <f t="shared" si="159"/>
        <v/>
      </c>
      <c r="AP241" s="271" t="str">
        <f t="shared" si="160"/>
        <v/>
      </c>
      <c r="AQ241" s="272" t="str">
        <f t="shared" si="161"/>
        <v/>
      </c>
      <c r="AR241" s="272" t="str">
        <f t="shared" si="162"/>
        <v/>
      </c>
      <c r="AS241" s="272" t="str">
        <f t="shared" si="163"/>
        <v/>
      </c>
      <c r="AT241" s="271">
        <f t="shared" si="164"/>
        <v>1</v>
      </c>
      <c r="AU241" s="271" t="str">
        <f t="shared" si="165"/>
        <v/>
      </c>
      <c r="AV241" s="279" t="str">
        <f t="shared" si="166"/>
        <v/>
      </c>
      <c r="AW241" s="284" t="str">
        <f t="shared" si="167"/>
        <v/>
      </c>
      <c r="AX241" s="284" t="str">
        <f t="shared" si="168"/>
        <v/>
      </c>
      <c r="AY241" s="281" t="str">
        <f t="shared" si="169"/>
        <v/>
      </c>
    </row>
    <row r="242" spans="1:52" s="72" customFormat="1" hidden="1">
      <c r="A242" s="230" t="s">
        <v>1287</v>
      </c>
      <c r="B242" s="144"/>
      <c r="C242" s="144"/>
      <c r="D242" s="144"/>
      <c r="E242" s="195"/>
      <c r="F242" s="5"/>
      <c r="G242" s="143"/>
      <c r="J242" s="5"/>
      <c r="L242" s="144"/>
      <c r="M242" s="144"/>
      <c r="N242" s="225"/>
      <c r="O242" s="225"/>
      <c r="P242" s="227"/>
      <c r="Q242" s="229"/>
      <c r="R242" s="170"/>
      <c r="S242" s="521"/>
      <c r="T242" s="523"/>
      <c r="U242" s="534"/>
      <c r="V242" s="534"/>
      <c r="W242" s="60"/>
      <c r="X242" s="60"/>
      <c r="Y242" s="60"/>
      <c r="Z242" s="20"/>
      <c r="AA242" s="60"/>
      <c r="AB242" s="145"/>
      <c r="AC242" s="293" t="str">
        <f t="shared" si="171"/>
        <v>CASES</v>
      </c>
      <c r="AD242" s="282"/>
      <c r="AE242" s="282"/>
      <c r="AF242" s="272"/>
      <c r="AG242" s="256"/>
      <c r="AH242" s="256"/>
      <c r="AI242" s="256"/>
      <c r="AJ242" s="256"/>
      <c r="AK242" s="256"/>
      <c r="AL242" s="271"/>
      <c r="AM242" s="272"/>
      <c r="AN242" s="272"/>
      <c r="AO242" s="272"/>
      <c r="AP242" s="271"/>
      <c r="AQ242" s="272"/>
      <c r="AR242" s="272"/>
      <c r="AS242" s="272"/>
      <c r="AT242" s="271"/>
      <c r="AU242" s="271"/>
      <c r="AV242" s="279"/>
      <c r="AW242" s="284"/>
      <c r="AX242" s="284"/>
      <c r="AY242" s="281"/>
      <c r="AZ242" s="425"/>
    </row>
    <row r="243" spans="1:52" hidden="1">
      <c r="A243" s="231" t="s">
        <v>1433</v>
      </c>
      <c r="B243" s="144" t="s">
        <v>1808</v>
      </c>
      <c r="F243" s="5"/>
      <c r="G243" s="143"/>
      <c r="P243" s="227"/>
      <c r="Q243" s="229"/>
      <c r="R243" s="170"/>
      <c r="S243" s="517" t="s">
        <v>1179</v>
      </c>
      <c r="T243" s="523"/>
      <c r="U243" s="534"/>
      <c r="V243" s="534"/>
      <c r="W243" s="60"/>
      <c r="X243" s="60"/>
      <c r="Y243" s="60"/>
      <c r="Z243" s="20"/>
      <c r="AA243" s="60"/>
      <c r="AC243" s="293" t="str">
        <f t="shared" si="171"/>
        <v>C7-1</v>
      </c>
      <c r="AD243" s="282" t="str">
        <f t="shared" si="156"/>
        <v>7</v>
      </c>
      <c r="AE243" s="282" t="str">
        <f t="shared" si="157"/>
        <v>C</v>
      </c>
      <c r="AF243" s="272" t="str">
        <f>IF(OR(AE243="",B243=""),"",IF(OR(B243="a",B243="b",B243="s",B243="not suitable"),B243,""))</f>
        <v>not suitable</v>
      </c>
      <c r="AG243" s="256" t="str">
        <f>IF(E243="","",E243)</f>
        <v/>
      </c>
      <c r="AH243" s="256" t="str">
        <f>IF(C243="","",C243)</f>
        <v/>
      </c>
      <c r="AI243" s="256" t="str">
        <f>IF(D243="","",D243)</f>
        <v/>
      </c>
      <c r="AJ243" s="256" t="str">
        <f>IF(J243="","",1)</f>
        <v/>
      </c>
      <c r="AK243" s="256" t="str">
        <f>IF(I243="","",I243)</f>
        <v/>
      </c>
      <c r="AL243" s="271" t="str">
        <f t="shared" si="158"/>
        <v/>
      </c>
      <c r="AM243" s="272" t="str">
        <f t="shared" si="158"/>
        <v/>
      </c>
      <c r="AN243" s="272" t="str">
        <f t="shared" si="158"/>
        <v/>
      </c>
      <c r="AO243" s="272" t="str">
        <f t="shared" si="159"/>
        <v/>
      </c>
      <c r="AP243" s="271" t="str">
        <f t="shared" si="160"/>
        <v/>
      </c>
      <c r="AQ243" s="272" t="str">
        <f t="shared" si="161"/>
        <v/>
      </c>
      <c r="AR243" s="272" t="str">
        <f t="shared" si="162"/>
        <v/>
      </c>
      <c r="AS243" s="272" t="str">
        <f t="shared" si="163"/>
        <v/>
      </c>
      <c r="AT243" s="271">
        <f t="shared" si="164"/>
        <v>1</v>
      </c>
      <c r="AU243" s="271" t="str">
        <f t="shared" si="165"/>
        <v/>
      </c>
      <c r="AV243" s="279" t="str">
        <f t="shared" si="166"/>
        <v/>
      </c>
      <c r="AW243" s="284" t="str">
        <f t="shared" si="167"/>
        <v/>
      </c>
      <c r="AX243" s="284" t="str">
        <f t="shared" si="168"/>
        <v/>
      </c>
      <c r="AY243" s="281" t="str">
        <f t="shared" si="169"/>
        <v/>
      </c>
    </row>
    <row r="244" spans="1:52" hidden="1">
      <c r="A244" s="231" t="s">
        <v>1434</v>
      </c>
      <c r="B244" s="144" t="s">
        <v>1808</v>
      </c>
      <c r="F244" s="5"/>
      <c r="G244" s="143"/>
      <c r="P244" s="227"/>
      <c r="Q244" s="229"/>
      <c r="R244" s="170"/>
      <c r="S244" s="517" t="s">
        <v>1182</v>
      </c>
      <c r="T244" s="523"/>
      <c r="U244" s="534"/>
      <c r="V244" s="534"/>
      <c r="W244" s="60"/>
      <c r="X244" s="60"/>
      <c r="Y244" s="60"/>
      <c r="Z244" s="20"/>
      <c r="AA244" s="60"/>
      <c r="AC244" s="293" t="str">
        <f t="shared" si="171"/>
        <v>C7-2</v>
      </c>
      <c r="AD244" s="282" t="str">
        <f t="shared" si="156"/>
        <v>7</v>
      </c>
      <c r="AE244" s="282" t="str">
        <f t="shared" si="157"/>
        <v>C</v>
      </c>
      <c r="AF244" s="272" t="str">
        <f>IF(OR(AE244="",B244=""),"",IF(OR(B244="a",B244="b",B244="s",B244="not suitable"),B244,""))</f>
        <v>not suitable</v>
      </c>
      <c r="AG244" s="256" t="str">
        <f>IF(E244="","",E244)</f>
        <v/>
      </c>
      <c r="AH244" s="256" t="str">
        <f>IF(C244="","",C244)</f>
        <v/>
      </c>
      <c r="AI244" s="256" t="str">
        <f>IF(D244="","",D244)</f>
        <v/>
      </c>
      <c r="AJ244" s="256" t="str">
        <f>IF(J244="","",1)</f>
        <v/>
      </c>
      <c r="AK244" s="256" t="str">
        <f>IF(I244="","",I244)</f>
        <v/>
      </c>
      <c r="AL244" s="271" t="str">
        <f t="shared" si="158"/>
        <v/>
      </c>
      <c r="AM244" s="272" t="str">
        <f t="shared" si="158"/>
        <v/>
      </c>
      <c r="AN244" s="272" t="str">
        <f t="shared" si="158"/>
        <v/>
      </c>
      <c r="AO244" s="272" t="str">
        <f t="shared" si="159"/>
        <v/>
      </c>
      <c r="AP244" s="271" t="str">
        <f t="shared" si="160"/>
        <v/>
      </c>
      <c r="AQ244" s="272" t="str">
        <f t="shared" si="161"/>
        <v/>
      </c>
      <c r="AR244" s="272" t="str">
        <f t="shared" si="162"/>
        <v/>
      </c>
      <c r="AS244" s="272" t="str">
        <f t="shared" si="163"/>
        <v/>
      </c>
      <c r="AT244" s="271">
        <f t="shared" si="164"/>
        <v>1</v>
      </c>
      <c r="AU244" s="271" t="str">
        <f t="shared" si="165"/>
        <v/>
      </c>
      <c r="AV244" s="279" t="str">
        <f t="shared" si="166"/>
        <v/>
      </c>
      <c r="AW244" s="284" t="str">
        <f t="shared" si="167"/>
        <v/>
      </c>
      <c r="AX244" s="284" t="str">
        <f t="shared" si="168"/>
        <v/>
      </c>
      <c r="AY244" s="281" t="str">
        <f t="shared" si="169"/>
        <v/>
      </c>
    </row>
    <row r="245" spans="1:52" hidden="1">
      <c r="A245" s="338" t="s">
        <v>1293</v>
      </c>
      <c r="F245" s="5"/>
      <c r="G245" s="143"/>
      <c r="P245" s="227"/>
      <c r="Q245" s="229"/>
      <c r="R245" s="170"/>
      <c r="S245" s="521"/>
      <c r="T245" s="523"/>
      <c r="U245" s="5"/>
      <c r="W245" s="60"/>
      <c r="X245" s="60"/>
      <c r="Y245" s="534"/>
      <c r="Z245" s="20"/>
      <c r="AA245" s="534"/>
      <c r="AC245" s="293" t="str">
        <f t="shared" si="171"/>
        <v>COLLABORATIVE LEARNING CASES</v>
      </c>
      <c r="AD245" s="282"/>
      <c r="AE245" s="282"/>
      <c r="AF245" s="272"/>
      <c r="AK245" s="256"/>
      <c r="AL245" s="271"/>
      <c r="AM245" s="272"/>
      <c r="AN245" s="272"/>
      <c r="AO245" s="272"/>
      <c r="AP245" s="271"/>
      <c r="AQ245" s="272"/>
      <c r="AR245" s="272"/>
      <c r="AS245" s="272"/>
      <c r="AT245" s="271"/>
      <c r="AU245" s="271"/>
      <c r="AV245" s="279"/>
      <c r="AW245" s="284"/>
      <c r="AX245" s="284"/>
      <c r="AY245" s="281"/>
    </row>
    <row r="246" spans="1:52" hidden="1">
      <c r="A246" s="231" t="s">
        <v>3094</v>
      </c>
      <c r="B246" s="144" t="s">
        <v>1808</v>
      </c>
      <c r="F246" s="5"/>
      <c r="G246" s="143"/>
      <c r="P246" s="227"/>
      <c r="Q246" s="229"/>
      <c r="R246" s="170"/>
      <c r="S246" s="517" t="s">
        <v>1417</v>
      </c>
      <c r="T246" s="523"/>
      <c r="U246" s="534"/>
      <c r="V246" s="534"/>
      <c r="W246" s="60"/>
      <c r="X246" s="60"/>
      <c r="Y246" s="60"/>
      <c r="Z246" s="20"/>
      <c r="AA246" s="534"/>
      <c r="AC246" s="293" t="str">
        <f t="shared" si="171"/>
        <v>CLC7-3</v>
      </c>
      <c r="AD246" s="282" t="str">
        <f t="shared" si="156"/>
        <v>7</v>
      </c>
      <c r="AE246" s="282" t="str">
        <f t="shared" si="157"/>
        <v>CLC</v>
      </c>
      <c r="AF246" s="272" t="str">
        <f>IF(OR(AE246="",B246=""),"",IF(OR(B246="a",B246="b",B246="s",B246="not suitable"),B246,""))</f>
        <v>not suitable</v>
      </c>
      <c r="AG246" s="256" t="str">
        <f>IF(E246="","",E246)</f>
        <v/>
      </c>
      <c r="AH246" s="256" t="str">
        <f>IF(C246="","",C246)</f>
        <v/>
      </c>
      <c r="AI246" s="256" t="str">
        <f>IF(D246="","",D246)</f>
        <v/>
      </c>
      <c r="AJ246" s="256" t="str">
        <f>IF(J246="","",1)</f>
        <v/>
      </c>
      <c r="AK246" s="256" t="str">
        <f>IF(I246="","",I246)</f>
        <v/>
      </c>
      <c r="AL246" s="271" t="str">
        <f t="shared" si="158"/>
        <v/>
      </c>
      <c r="AM246" s="272" t="str">
        <f t="shared" si="158"/>
        <v/>
      </c>
      <c r="AN246" s="272" t="str">
        <f t="shared" si="158"/>
        <v/>
      </c>
      <c r="AO246" s="272" t="str">
        <f t="shared" si="159"/>
        <v/>
      </c>
      <c r="AP246" s="271" t="str">
        <f t="shared" si="160"/>
        <v/>
      </c>
      <c r="AQ246" s="272" t="str">
        <f t="shared" si="161"/>
        <v/>
      </c>
      <c r="AR246" s="272" t="str">
        <f t="shared" si="162"/>
        <v/>
      </c>
      <c r="AS246" s="272" t="str">
        <f t="shared" si="163"/>
        <v/>
      </c>
      <c r="AT246" s="271">
        <f t="shared" si="164"/>
        <v>1</v>
      </c>
      <c r="AU246" s="271" t="str">
        <f t="shared" si="165"/>
        <v/>
      </c>
      <c r="AV246" s="279" t="str">
        <f t="shared" si="166"/>
        <v/>
      </c>
      <c r="AW246" s="284" t="str">
        <f t="shared" si="167"/>
        <v/>
      </c>
      <c r="AX246" s="284" t="str">
        <f t="shared" si="168"/>
        <v/>
      </c>
      <c r="AY246" s="281" t="str">
        <f t="shared" si="169"/>
        <v/>
      </c>
    </row>
    <row r="247" spans="1:52" s="324" customFormat="1">
      <c r="A247" s="319" t="s">
        <v>3118</v>
      </c>
      <c r="B247" s="320"/>
      <c r="C247" s="320"/>
      <c r="D247" s="320"/>
      <c r="E247" s="340"/>
      <c r="F247" s="6"/>
      <c r="G247" s="344"/>
      <c r="J247" s="6"/>
      <c r="L247" s="320"/>
      <c r="M247" s="320"/>
      <c r="N247" s="341"/>
      <c r="O247" s="341"/>
      <c r="P247" s="326"/>
      <c r="Q247" s="327"/>
      <c r="R247" s="342"/>
      <c r="S247" s="522"/>
      <c r="T247" s="529"/>
      <c r="U247" s="544"/>
      <c r="V247" s="544"/>
      <c r="W247" s="529"/>
      <c r="X247" s="529"/>
      <c r="Y247" s="529"/>
      <c r="Z247" s="540"/>
      <c r="AA247" s="544"/>
      <c r="AB247" s="328"/>
      <c r="AC247" s="329" t="str">
        <f t="shared" si="171"/>
        <v>Chapter 08</v>
      </c>
      <c r="AD247" s="330"/>
      <c r="AE247" s="330"/>
      <c r="AF247" s="331"/>
      <c r="AG247" s="331"/>
      <c r="AH247" s="331"/>
      <c r="AI247" s="331"/>
      <c r="AJ247" s="331"/>
      <c r="AK247" s="331"/>
      <c r="AL247" s="332"/>
      <c r="AM247" s="331"/>
      <c r="AN247" s="331"/>
      <c r="AO247" s="331"/>
      <c r="AP247" s="332"/>
      <c r="AQ247" s="331"/>
      <c r="AR247" s="331"/>
      <c r="AS247" s="331"/>
      <c r="AT247" s="332"/>
      <c r="AU247" s="332"/>
      <c r="AV247" s="333"/>
      <c r="AW247" s="334"/>
      <c r="AX247" s="334"/>
      <c r="AY247" s="421"/>
      <c r="AZ247" s="427"/>
    </row>
    <row r="248" spans="1:52" s="72" customFormat="1">
      <c r="A248" s="142"/>
      <c r="B248" s="144"/>
      <c r="C248" s="144"/>
      <c r="D248" s="144"/>
      <c r="E248" s="195"/>
      <c r="F248" s="5"/>
      <c r="G248" s="143"/>
      <c r="J248" s="5"/>
      <c r="L248" s="144"/>
      <c r="M248" s="144"/>
      <c r="N248" s="225"/>
      <c r="O248" s="225"/>
      <c r="P248" s="227"/>
      <c r="Q248" s="229"/>
      <c r="R248" s="170"/>
      <c r="S248" s="521"/>
      <c r="T248" s="60"/>
      <c r="U248" s="534"/>
      <c r="V248" s="534"/>
      <c r="W248" s="60"/>
      <c r="X248" s="60"/>
      <c r="Y248" s="60"/>
      <c r="Z248" s="20"/>
      <c r="AA248" s="534"/>
      <c r="AB248" s="145"/>
      <c r="AC248" s="507"/>
      <c r="AD248" s="282"/>
      <c r="AE248" s="282"/>
      <c r="AF248" s="272"/>
      <c r="AG248" s="272"/>
      <c r="AH248" s="272"/>
      <c r="AI248" s="272"/>
      <c r="AJ248" s="272"/>
      <c r="AK248" s="272"/>
      <c r="AL248" s="271"/>
      <c r="AM248" s="272"/>
      <c r="AN248" s="272"/>
      <c r="AO248" s="272"/>
      <c r="AP248" s="271"/>
      <c r="AQ248" s="272"/>
      <c r="AR248" s="272"/>
      <c r="AS248" s="272"/>
      <c r="AT248" s="271"/>
      <c r="AU248" s="271"/>
      <c r="AV248" s="279"/>
      <c r="AW248" s="284"/>
      <c r="AX248" s="284"/>
      <c r="AY248" s="281"/>
      <c r="AZ248" s="425"/>
    </row>
    <row r="249" spans="1:52">
      <c r="A249" s="230" t="s">
        <v>1295</v>
      </c>
      <c r="F249" s="5"/>
      <c r="G249" s="183"/>
      <c r="P249" s="227"/>
      <c r="Q249" s="229"/>
      <c r="R249" s="170"/>
      <c r="S249" s="521"/>
      <c r="T249" s="523"/>
      <c r="U249" s="534"/>
      <c r="V249" s="534"/>
      <c r="W249" s="60"/>
      <c r="X249" s="60"/>
      <c r="Y249" s="60"/>
      <c r="Z249" s="20"/>
      <c r="AA249" s="534"/>
      <c r="AC249" s="293" t="str">
        <f t="shared" ref="AC249:AC297" si="184">IF(A249="","",A249)</f>
        <v>EXERCISES</v>
      </c>
      <c r="AD249" s="282"/>
      <c r="AE249" s="282"/>
      <c r="AF249" s="272"/>
      <c r="AK249" s="256"/>
      <c r="AL249" s="271"/>
      <c r="AM249" s="272"/>
      <c r="AN249" s="272"/>
      <c r="AO249" s="272"/>
      <c r="AP249" s="271"/>
      <c r="AQ249" s="272"/>
      <c r="AR249" s="272"/>
      <c r="AS249" s="272"/>
      <c r="AT249" s="271"/>
      <c r="AU249" s="271"/>
      <c r="AV249" s="279"/>
      <c r="AW249" s="284"/>
      <c r="AX249" s="284"/>
      <c r="AY249" s="281"/>
    </row>
    <row r="250" spans="1:52" ht="24">
      <c r="A250" s="506" t="s">
        <v>1435</v>
      </c>
      <c r="B250" s="144" t="s">
        <v>3186</v>
      </c>
      <c r="C250" s="144" t="s">
        <v>1286</v>
      </c>
      <c r="F250" s="197" t="s">
        <v>3164</v>
      </c>
      <c r="G250" s="183"/>
      <c r="J250" s="5" t="s">
        <v>3187</v>
      </c>
      <c r="P250" s="227"/>
      <c r="Q250" s="229"/>
      <c r="R250" s="170"/>
      <c r="S250" s="673" t="s">
        <v>1189</v>
      </c>
      <c r="T250" s="536" t="s">
        <v>2651</v>
      </c>
      <c r="U250" s="231" t="s">
        <v>3191</v>
      </c>
      <c r="V250" s="60" t="s">
        <v>1249</v>
      </c>
      <c r="W250" s="60" t="s">
        <v>562</v>
      </c>
      <c r="X250" s="60"/>
      <c r="Y250" s="534" t="s">
        <v>551</v>
      </c>
      <c r="Z250" s="20" t="s">
        <v>998</v>
      </c>
      <c r="AA250" s="534" t="s">
        <v>2139</v>
      </c>
      <c r="AC250" s="293" t="str">
        <f t="shared" si="184"/>
        <v>E8-1</v>
      </c>
      <c r="AD250" s="282" t="str">
        <f t="shared" si="156"/>
        <v>8</v>
      </c>
      <c r="AE250" s="282" t="str">
        <f t="shared" si="157"/>
        <v>E</v>
      </c>
      <c r="AF250" s="272" t="str">
        <f t="shared" ref="AF250:AF259" si="185">IF(OR(AE250="",B250=""),"",IF(OR(B250="a",B250="b",B250="s",B250="not suitable"),B250,""))</f>
        <v>S</v>
      </c>
      <c r="AG250" s="256" t="str">
        <f t="shared" ref="AG250:AG259" si="186">IF(E250="","",E250)</f>
        <v/>
      </c>
      <c r="AH250" s="256" t="str">
        <f t="shared" ref="AH250:AH259" si="187">IF(C250="","",C250)</f>
        <v>n</v>
      </c>
      <c r="AI250" s="256" t="str">
        <f t="shared" ref="AI250:AI259" si="188">IF(D250="","",D250)</f>
        <v/>
      </c>
      <c r="AJ250" s="256">
        <f t="shared" ref="AJ250:AJ259" si="189">IF(J250="","",1)</f>
        <v>1</v>
      </c>
      <c r="AK250" s="256" t="str">
        <f t="shared" ref="AK250:AK259" si="190">IF(I250="","",I250)</f>
        <v/>
      </c>
      <c r="AL250" s="271" t="str">
        <f t="shared" si="158"/>
        <v/>
      </c>
      <c r="AM250" s="272" t="str">
        <f t="shared" si="158"/>
        <v/>
      </c>
      <c r="AN250" s="272" t="str">
        <f t="shared" si="158"/>
        <v/>
      </c>
      <c r="AO250" s="272">
        <f t="shared" si="159"/>
        <v>1</v>
      </c>
      <c r="AP250" s="271" t="str">
        <f t="shared" si="160"/>
        <v/>
      </c>
      <c r="AQ250" s="272" t="str">
        <f t="shared" si="161"/>
        <v/>
      </c>
      <c r="AR250" s="272" t="str">
        <f t="shared" si="162"/>
        <v/>
      </c>
      <c r="AS250" s="272" t="str">
        <f t="shared" si="163"/>
        <v/>
      </c>
      <c r="AT250" s="271" t="str">
        <f t="shared" si="164"/>
        <v/>
      </c>
      <c r="AU250" s="271" t="str">
        <f t="shared" si="165"/>
        <v/>
      </c>
      <c r="AV250" s="279" t="str">
        <f t="shared" si="166"/>
        <v/>
      </c>
      <c r="AW250" s="284" t="str">
        <f t="shared" si="167"/>
        <v/>
      </c>
      <c r="AX250" s="284" t="str">
        <f t="shared" si="168"/>
        <v/>
      </c>
      <c r="AY250" s="281" t="str">
        <f t="shared" si="169"/>
        <v/>
      </c>
    </row>
    <row r="251" spans="1:52" ht="24">
      <c r="A251" s="506" t="s">
        <v>1092</v>
      </c>
      <c r="B251" s="144" t="s">
        <v>3186</v>
      </c>
      <c r="C251" s="144" t="s">
        <v>1286</v>
      </c>
      <c r="F251" s="197" t="s">
        <v>3164</v>
      </c>
      <c r="G251" s="183"/>
      <c r="J251" s="5" t="s">
        <v>3187</v>
      </c>
      <c r="P251" s="227"/>
      <c r="Q251" s="229"/>
      <c r="R251" s="170"/>
      <c r="S251" s="673" t="s">
        <v>1190</v>
      </c>
      <c r="T251" s="11" t="s">
        <v>3040</v>
      </c>
      <c r="U251" s="231" t="s">
        <v>3192</v>
      </c>
      <c r="V251" s="60" t="s">
        <v>1249</v>
      </c>
      <c r="W251" s="60" t="s">
        <v>562</v>
      </c>
      <c r="X251" s="60"/>
      <c r="Y251" s="60" t="s">
        <v>551</v>
      </c>
      <c r="Z251" s="20" t="s">
        <v>998</v>
      </c>
      <c r="AA251" s="534" t="s">
        <v>2139</v>
      </c>
      <c r="AC251" s="293" t="str">
        <f t="shared" si="184"/>
        <v>E8-2</v>
      </c>
      <c r="AD251" s="282" t="str">
        <f t="shared" si="156"/>
        <v>8</v>
      </c>
      <c r="AE251" s="282" t="str">
        <f t="shared" si="157"/>
        <v>E</v>
      </c>
      <c r="AF251" s="272" t="str">
        <f t="shared" si="185"/>
        <v>S</v>
      </c>
      <c r="AG251" s="256" t="str">
        <f t="shared" si="186"/>
        <v/>
      </c>
      <c r="AH251" s="256" t="str">
        <f t="shared" si="187"/>
        <v>n</v>
      </c>
      <c r="AI251" s="256" t="str">
        <f t="shared" si="188"/>
        <v/>
      </c>
      <c r="AJ251" s="256">
        <f t="shared" si="189"/>
        <v>1</v>
      </c>
      <c r="AK251" s="256" t="str">
        <f t="shared" si="190"/>
        <v/>
      </c>
      <c r="AL251" s="271" t="str">
        <f t="shared" si="158"/>
        <v/>
      </c>
      <c r="AM251" s="272" t="str">
        <f t="shared" si="158"/>
        <v/>
      </c>
      <c r="AN251" s="272" t="str">
        <f t="shared" si="158"/>
        <v/>
      </c>
      <c r="AO251" s="272">
        <f t="shared" si="159"/>
        <v>1</v>
      </c>
      <c r="AP251" s="271" t="str">
        <f t="shared" si="160"/>
        <v/>
      </c>
      <c r="AQ251" s="272" t="str">
        <f t="shared" si="161"/>
        <v/>
      </c>
      <c r="AR251" s="272" t="str">
        <f t="shared" si="162"/>
        <v/>
      </c>
      <c r="AS251" s="272" t="str">
        <f t="shared" si="163"/>
        <v/>
      </c>
      <c r="AT251" s="271" t="str">
        <f t="shared" si="164"/>
        <v/>
      </c>
      <c r="AU251" s="271" t="str">
        <f t="shared" si="165"/>
        <v/>
      </c>
      <c r="AV251" s="279" t="str">
        <f t="shared" si="166"/>
        <v/>
      </c>
      <c r="AW251" s="284" t="str">
        <f t="shared" si="167"/>
        <v/>
      </c>
      <c r="AX251" s="284" t="str">
        <f t="shared" si="168"/>
        <v/>
      </c>
      <c r="AY251" s="281" t="str">
        <f t="shared" si="169"/>
        <v/>
      </c>
    </row>
    <row r="252" spans="1:52" ht="24">
      <c r="A252" s="506" t="s">
        <v>1084</v>
      </c>
      <c r="B252" s="144" t="s">
        <v>3186</v>
      </c>
      <c r="C252" s="144" t="s">
        <v>1286</v>
      </c>
      <c r="F252" s="197" t="s">
        <v>3164</v>
      </c>
      <c r="G252" s="183"/>
      <c r="J252" s="5" t="s">
        <v>3187</v>
      </c>
      <c r="P252" s="227"/>
      <c r="Q252" s="229"/>
      <c r="R252" s="170"/>
      <c r="S252" s="673" t="s">
        <v>1189</v>
      </c>
      <c r="T252" s="536" t="s">
        <v>3189</v>
      </c>
      <c r="U252" s="231" t="s">
        <v>3193</v>
      </c>
      <c r="V252" s="60" t="s">
        <v>1249</v>
      </c>
      <c r="W252" s="60" t="s">
        <v>562</v>
      </c>
      <c r="X252" s="60"/>
      <c r="Y252" s="60" t="s">
        <v>551</v>
      </c>
      <c r="Z252" s="20" t="s">
        <v>998</v>
      </c>
      <c r="AA252" s="534" t="s">
        <v>2139</v>
      </c>
      <c r="AC252" s="293" t="str">
        <f t="shared" si="184"/>
        <v>E8-3</v>
      </c>
      <c r="AD252" s="282" t="str">
        <f t="shared" si="156"/>
        <v>8</v>
      </c>
      <c r="AE252" s="282" t="str">
        <f t="shared" si="157"/>
        <v>E</v>
      </c>
      <c r="AF252" s="272" t="str">
        <f t="shared" si="185"/>
        <v>S</v>
      </c>
      <c r="AG252" s="256" t="str">
        <f t="shared" si="186"/>
        <v/>
      </c>
      <c r="AH252" s="256" t="str">
        <f t="shared" si="187"/>
        <v>n</v>
      </c>
      <c r="AI252" s="256" t="str">
        <f t="shared" si="188"/>
        <v/>
      </c>
      <c r="AJ252" s="256">
        <f t="shared" si="189"/>
        <v>1</v>
      </c>
      <c r="AK252" s="256" t="str">
        <f t="shared" si="190"/>
        <v/>
      </c>
      <c r="AL252" s="271" t="str">
        <f t="shared" si="158"/>
        <v/>
      </c>
      <c r="AM252" s="272" t="str">
        <f t="shared" si="158"/>
        <v/>
      </c>
      <c r="AN252" s="272" t="str">
        <f t="shared" si="158"/>
        <v/>
      </c>
      <c r="AO252" s="272">
        <f t="shared" si="159"/>
        <v>1</v>
      </c>
      <c r="AP252" s="271" t="str">
        <f t="shared" si="160"/>
        <v/>
      </c>
      <c r="AQ252" s="272" t="str">
        <f t="shared" si="161"/>
        <v/>
      </c>
      <c r="AR252" s="272" t="str">
        <f t="shared" si="162"/>
        <v/>
      </c>
      <c r="AS252" s="272" t="str">
        <f t="shared" si="163"/>
        <v/>
      </c>
      <c r="AT252" s="271" t="str">
        <f t="shared" si="164"/>
        <v/>
      </c>
      <c r="AU252" s="271" t="str">
        <f t="shared" si="165"/>
        <v/>
      </c>
      <c r="AV252" s="279" t="str">
        <f t="shared" si="166"/>
        <v/>
      </c>
      <c r="AW252" s="284" t="str">
        <f t="shared" si="167"/>
        <v/>
      </c>
      <c r="AX252" s="284" t="str">
        <f t="shared" si="168"/>
        <v/>
      </c>
      <c r="AY252" s="281" t="str">
        <f t="shared" si="169"/>
        <v/>
      </c>
    </row>
    <row r="253" spans="1:52" s="72" customFormat="1" ht="24">
      <c r="A253" s="506" t="s">
        <v>1085</v>
      </c>
      <c r="B253" s="144" t="s">
        <v>3186</v>
      </c>
      <c r="C253" s="144" t="s">
        <v>1286</v>
      </c>
      <c r="D253" s="144"/>
      <c r="E253" s="195"/>
      <c r="F253" s="197" t="s">
        <v>3164</v>
      </c>
      <c r="G253" s="183"/>
      <c r="J253" s="5" t="s">
        <v>3187</v>
      </c>
      <c r="L253" s="144"/>
      <c r="M253" s="144"/>
      <c r="N253" s="225"/>
      <c r="O253" s="225"/>
      <c r="P253" s="227"/>
      <c r="Q253" s="229"/>
      <c r="R253" s="170"/>
      <c r="S253" s="673" t="s">
        <v>1189</v>
      </c>
      <c r="T253" s="536" t="s">
        <v>2653</v>
      </c>
      <c r="U253" s="231" t="s">
        <v>3194</v>
      </c>
      <c r="V253" s="60" t="s">
        <v>1249</v>
      </c>
      <c r="W253" s="60" t="s">
        <v>562</v>
      </c>
      <c r="X253" s="60" t="s">
        <v>547</v>
      </c>
      <c r="Y253" s="60" t="s">
        <v>540</v>
      </c>
      <c r="Z253" s="20" t="s">
        <v>998</v>
      </c>
      <c r="AA253" s="534" t="s">
        <v>2021</v>
      </c>
      <c r="AB253" s="145"/>
      <c r="AC253" s="293" t="str">
        <f t="shared" si="184"/>
        <v>E8-4</v>
      </c>
      <c r="AD253" s="282" t="str">
        <f t="shared" si="156"/>
        <v>8</v>
      </c>
      <c r="AE253" s="282" t="str">
        <f t="shared" si="157"/>
        <v>E</v>
      </c>
      <c r="AF253" s="272" t="str">
        <f t="shared" si="185"/>
        <v>S</v>
      </c>
      <c r="AG253" s="256" t="str">
        <f t="shared" si="186"/>
        <v/>
      </c>
      <c r="AH253" s="256" t="str">
        <f t="shared" si="187"/>
        <v>n</v>
      </c>
      <c r="AI253" s="256" t="str">
        <f t="shared" si="188"/>
        <v/>
      </c>
      <c r="AJ253" s="256">
        <f t="shared" si="189"/>
        <v>1</v>
      </c>
      <c r="AK253" s="256" t="str">
        <f t="shared" si="190"/>
        <v/>
      </c>
      <c r="AL253" s="271" t="str">
        <f t="shared" si="158"/>
        <v/>
      </c>
      <c r="AM253" s="272" t="str">
        <f t="shared" si="158"/>
        <v/>
      </c>
      <c r="AN253" s="272" t="str">
        <f t="shared" si="158"/>
        <v/>
      </c>
      <c r="AO253" s="272">
        <f t="shared" si="159"/>
        <v>1</v>
      </c>
      <c r="AP253" s="271" t="str">
        <f t="shared" si="160"/>
        <v/>
      </c>
      <c r="AQ253" s="272" t="str">
        <f t="shared" si="161"/>
        <v/>
      </c>
      <c r="AR253" s="272" t="str">
        <f t="shared" si="162"/>
        <v/>
      </c>
      <c r="AS253" s="272" t="str">
        <f t="shared" si="163"/>
        <v/>
      </c>
      <c r="AT253" s="271" t="str">
        <f t="shared" si="164"/>
        <v/>
      </c>
      <c r="AU253" s="271" t="str">
        <f t="shared" si="165"/>
        <v/>
      </c>
      <c r="AV253" s="279" t="str">
        <f t="shared" si="166"/>
        <v/>
      </c>
      <c r="AW253" s="284" t="str">
        <f t="shared" si="167"/>
        <v/>
      </c>
      <c r="AX253" s="284" t="str">
        <f t="shared" si="168"/>
        <v/>
      </c>
      <c r="AY253" s="281" t="str">
        <f t="shared" si="169"/>
        <v/>
      </c>
      <c r="AZ253" s="425"/>
    </row>
    <row r="254" spans="1:52" ht="24">
      <c r="A254" s="506" t="s">
        <v>1086</v>
      </c>
      <c r="B254" s="144" t="s">
        <v>3186</v>
      </c>
      <c r="C254" s="144" t="s">
        <v>1286</v>
      </c>
      <c r="F254" s="197" t="s">
        <v>3164</v>
      </c>
      <c r="G254" s="183"/>
      <c r="J254" s="5" t="s">
        <v>3187</v>
      </c>
      <c r="P254" s="227"/>
      <c r="Q254" s="229"/>
      <c r="R254" s="170"/>
      <c r="S254" s="673" t="s">
        <v>1191</v>
      </c>
      <c r="T254" s="11" t="s">
        <v>3190</v>
      </c>
      <c r="U254" s="231" t="s">
        <v>3195</v>
      </c>
      <c r="V254" s="60" t="s">
        <v>1249</v>
      </c>
      <c r="W254" s="60" t="s">
        <v>562</v>
      </c>
      <c r="X254" s="60"/>
      <c r="Y254" s="60" t="s">
        <v>540</v>
      </c>
      <c r="Z254" s="20" t="s">
        <v>999</v>
      </c>
      <c r="AA254" s="534" t="s">
        <v>2021</v>
      </c>
      <c r="AC254" s="293" t="str">
        <f t="shared" si="184"/>
        <v>E8-5</v>
      </c>
      <c r="AD254" s="282" t="str">
        <f t="shared" si="156"/>
        <v>8</v>
      </c>
      <c r="AE254" s="282" t="str">
        <f t="shared" si="157"/>
        <v>E</v>
      </c>
      <c r="AF254" s="272" t="str">
        <f t="shared" si="185"/>
        <v>S</v>
      </c>
      <c r="AG254" s="256" t="str">
        <f t="shared" si="186"/>
        <v/>
      </c>
      <c r="AH254" s="256" t="str">
        <f t="shared" si="187"/>
        <v>n</v>
      </c>
      <c r="AI254" s="256" t="str">
        <f t="shared" si="188"/>
        <v/>
      </c>
      <c r="AJ254" s="256">
        <f t="shared" si="189"/>
        <v>1</v>
      </c>
      <c r="AK254" s="256" t="str">
        <f t="shared" si="190"/>
        <v/>
      </c>
      <c r="AL254" s="271" t="str">
        <f t="shared" si="158"/>
        <v/>
      </c>
      <c r="AM254" s="272" t="str">
        <f t="shared" si="158"/>
        <v/>
      </c>
      <c r="AN254" s="272" t="str">
        <f t="shared" si="158"/>
        <v/>
      </c>
      <c r="AO254" s="272">
        <f t="shared" si="159"/>
        <v>1</v>
      </c>
      <c r="AP254" s="271" t="str">
        <f t="shared" si="160"/>
        <v/>
      </c>
      <c r="AQ254" s="272" t="str">
        <f t="shared" si="161"/>
        <v/>
      </c>
      <c r="AR254" s="272" t="str">
        <f t="shared" si="162"/>
        <v/>
      </c>
      <c r="AS254" s="272" t="str">
        <f t="shared" si="163"/>
        <v/>
      </c>
      <c r="AT254" s="271" t="str">
        <f t="shared" si="164"/>
        <v/>
      </c>
      <c r="AU254" s="271" t="str">
        <f t="shared" si="165"/>
        <v/>
      </c>
      <c r="AV254" s="279" t="str">
        <f t="shared" si="166"/>
        <v/>
      </c>
      <c r="AW254" s="284" t="str">
        <f t="shared" si="167"/>
        <v/>
      </c>
      <c r="AX254" s="284" t="str">
        <f t="shared" si="168"/>
        <v/>
      </c>
      <c r="AY254" s="281" t="str">
        <f t="shared" si="169"/>
        <v/>
      </c>
    </row>
    <row r="255" spans="1:52" ht="24">
      <c r="A255" s="506" t="s">
        <v>1087</v>
      </c>
      <c r="B255" s="144" t="s">
        <v>3186</v>
      </c>
      <c r="C255" s="144" t="s">
        <v>1286</v>
      </c>
      <c r="F255" s="197" t="s">
        <v>3164</v>
      </c>
      <c r="G255" s="183"/>
      <c r="J255" s="5" t="s">
        <v>3187</v>
      </c>
      <c r="P255" s="227"/>
      <c r="Q255" s="229"/>
      <c r="R255" s="170"/>
      <c r="S255" s="673" t="s">
        <v>1191</v>
      </c>
      <c r="T255" s="11" t="s">
        <v>3190</v>
      </c>
      <c r="U255" s="231" t="s">
        <v>3196</v>
      </c>
      <c r="V255" s="60" t="s">
        <v>1249</v>
      </c>
      <c r="W255" s="60" t="s">
        <v>562</v>
      </c>
      <c r="X255" s="60"/>
      <c r="Y255" s="60" t="s">
        <v>551</v>
      </c>
      <c r="Z255" s="20" t="s">
        <v>998</v>
      </c>
      <c r="AA255" s="534" t="s">
        <v>2021</v>
      </c>
      <c r="AC255" s="293" t="str">
        <f t="shared" si="184"/>
        <v>E8-6</v>
      </c>
      <c r="AD255" s="282" t="str">
        <f t="shared" si="156"/>
        <v>8</v>
      </c>
      <c r="AE255" s="282" t="str">
        <f t="shared" si="157"/>
        <v>E</v>
      </c>
      <c r="AF255" s="272" t="str">
        <f t="shared" si="185"/>
        <v>S</v>
      </c>
      <c r="AG255" s="256" t="str">
        <f t="shared" si="186"/>
        <v/>
      </c>
      <c r="AH255" s="256" t="str">
        <f t="shared" si="187"/>
        <v>n</v>
      </c>
      <c r="AI255" s="256" t="str">
        <f t="shared" si="188"/>
        <v/>
      </c>
      <c r="AJ255" s="256">
        <f t="shared" si="189"/>
        <v>1</v>
      </c>
      <c r="AK255" s="256" t="str">
        <f t="shared" si="190"/>
        <v/>
      </c>
      <c r="AL255" s="271" t="str">
        <f t="shared" si="158"/>
        <v/>
      </c>
      <c r="AM255" s="272" t="str">
        <f t="shared" si="158"/>
        <v/>
      </c>
      <c r="AN255" s="272" t="str">
        <f t="shared" si="158"/>
        <v/>
      </c>
      <c r="AO255" s="272">
        <f t="shared" si="159"/>
        <v>1</v>
      </c>
      <c r="AP255" s="271" t="str">
        <f t="shared" si="160"/>
        <v/>
      </c>
      <c r="AQ255" s="272" t="str">
        <f t="shared" si="161"/>
        <v/>
      </c>
      <c r="AR255" s="272" t="str">
        <f t="shared" si="162"/>
        <v/>
      </c>
      <c r="AS255" s="272" t="str">
        <f t="shared" si="163"/>
        <v/>
      </c>
      <c r="AT255" s="271" t="str">
        <f t="shared" si="164"/>
        <v/>
      </c>
      <c r="AU255" s="271" t="str">
        <f t="shared" si="165"/>
        <v/>
      </c>
      <c r="AV255" s="279" t="str">
        <f t="shared" si="166"/>
        <v/>
      </c>
      <c r="AW255" s="284" t="str">
        <f t="shared" si="167"/>
        <v/>
      </c>
      <c r="AX255" s="284" t="str">
        <f t="shared" si="168"/>
        <v/>
      </c>
      <c r="AY255" s="281" t="str">
        <f t="shared" si="169"/>
        <v/>
      </c>
    </row>
    <row r="256" spans="1:52" ht="24">
      <c r="A256" s="506" t="s">
        <v>1088</v>
      </c>
      <c r="B256" s="144" t="s">
        <v>3186</v>
      </c>
      <c r="C256" s="144" t="s">
        <v>1286</v>
      </c>
      <c r="F256" s="197" t="s">
        <v>3164</v>
      </c>
      <c r="G256" s="183"/>
      <c r="J256" s="5" t="s">
        <v>3187</v>
      </c>
      <c r="P256" s="227"/>
      <c r="Q256" s="229"/>
      <c r="R256" s="170"/>
      <c r="S256" s="673" t="s">
        <v>1190</v>
      </c>
      <c r="T256" s="11" t="s">
        <v>3040</v>
      </c>
      <c r="U256" s="231" t="s">
        <v>3197</v>
      </c>
      <c r="V256" s="60" t="s">
        <v>1249</v>
      </c>
      <c r="W256" s="60" t="s">
        <v>562</v>
      </c>
      <c r="X256" s="60" t="s">
        <v>539</v>
      </c>
      <c r="Y256" s="60" t="s">
        <v>563</v>
      </c>
      <c r="Z256" s="20" t="s">
        <v>999</v>
      </c>
      <c r="AA256" s="534" t="s">
        <v>2021</v>
      </c>
      <c r="AC256" s="293" t="str">
        <f t="shared" si="184"/>
        <v>E8-7</v>
      </c>
      <c r="AD256" s="282" t="str">
        <f t="shared" si="156"/>
        <v>8</v>
      </c>
      <c r="AE256" s="282" t="str">
        <f t="shared" si="157"/>
        <v>E</v>
      </c>
      <c r="AF256" s="272" t="str">
        <f t="shared" si="185"/>
        <v>S</v>
      </c>
      <c r="AG256" s="256" t="str">
        <f t="shared" si="186"/>
        <v/>
      </c>
      <c r="AH256" s="256" t="str">
        <f t="shared" si="187"/>
        <v>n</v>
      </c>
      <c r="AI256" s="256" t="str">
        <f t="shared" si="188"/>
        <v/>
      </c>
      <c r="AJ256" s="256">
        <f t="shared" si="189"/>
        <v>1</v>
      </c>
      <c r="AK256" s="256" t="str">
        <f t="shared" si="190"/>
        <v/>
      </c>
      <c r="AL256" s="271" t="str">
        <f t="shared" si="158"/>
        <v/>
      </c>
      <c r="AM256" s="272" t="str">
        <f t="shared" si="158"/>
        <v/>
      </c>
      <c r="AN256" s="272" t="str">
        <f t="shared" si="158"/>
        <v/>
      </c>
      <c r="AO256" s="272">
        <f t="shared" si="159"/>
        <v>1</v>
      </c>
      <c r="AP256" s="271" t="str">
        <f t="shared" si="160"/>
        <v/>
      </c>
      <c r="AQ256" s="272" t="str">
        <f t="shared" si="161"/>
        <v/>
      </c>
      <c r="AR256" s="272" t="str">
        <f t="shared" si="162"/>
        <v/>
      </c>
      <c r="AS256" s="272" t="str">
        <f t="shared" si="163"/>
        <v/>
      </c>
      <c r="AT256" s="271" t="str">
        <f t="shared" si="164"/>
        <v/>
      </c>
      <c r="AU256" s="271" t="str">
        <f t="shared" si="165"/>
        <v/>
      </c>
      <c r="AV256" s="279" t="str">
        <f t="shared" si="166"/>
        <v/>
      </c>
      <c r="AW256" s="284" t="str">
        <f t="shared" si="167"/>
        <v/>
      </c>
      <c r="AX256" s="284" t="str">
        <f t="shared" si="168"/>
        <v/>
      </c>
      <c r="AY256" s="281" t="str">
        <f t="shared" si="169"/>
        <v/>
      </c>
    </row>
    <row r="257" spans="1:52" ht="24">
      <c r="A257" s="506" t="s">
        <v>1090</v>
      </c>
      <c r="B257" s="144" t="s">
        <v>3186</v>
      </c>
      <c r="C257" s="144" t="s">
        <v>1286</v>
      </c>
      <c r="F257" s="197" t="s">
        <v>3164</v>
      </c>
      <c r="G257" s="183"/>
      <c r="J257" s="5" t="s">
        <v>3187</v>
      </c>
      <c r="K257" s="173"/>
      <c r="P257" s="227"/>
      <c r="Q257" s="229"/>
      <c r="R257" s="170"/>
      <c r="S257" s="673" t="s">
        <v>1189</v>
      </c>
      <c r="T257" s="536" t="s">
        <v>2654</v>
      </c>
      <c r="U257" s="231" t="s">
        <v>3198</v>
      </c>
      <c r="V257" s="60" t="s">
        <v>1249</v>
      </c>
      <c r="W257" s="60" t="s">
        <v>562</v>
      </c>
      <c r="X257" s="60" t="s">
        <v>539</v>
      </c>
      <c r="Y257" s="60" t="s">
        <v>540</v>
      </c>
      <c r="Z257" s="20" t="s">
        <v>999</v>
      </c>
      <c r="AA257" s="534" t="s">
        <v>2021</v>
      </c>
      <c r="AC257" s="293" t="str">
        <f t="shared" si="184"/>
        <v>E8-8</v>
      </c>
      <c r="AD257" s="282" t="str">
        <f t="shared" si="156"/>
        <v>8</v>
      </c>
      <c r="AE257" s="282" t="str">
        <f t="shared" si="157"/>
        <v>E</v>
      </c>
      <c r="AF257" s="272" t="str">
        <f t="shared" si="185"/>
        <v>S</v>
      </c>
      <c r="AG257" s="256" t="str">
        <f t="shared" si="186"/>
        <v/>
      </c>
      <c r="AH257" s="256" t="str">
        <f t="shared" si="187"/>
        <v>n</v>
      </c>
      <c r="AI257" s="256" t="str">
        <f t="shared" si="188"/>
        <v/>
      </c>
      <c r="AJ257" s="256">
        <f t="shared" si="189"/>
        <v>1</v>
      </c>
      <c r="AK257" s="256" t="str">
        <f t="shared" si="190"/>
        <v/>
      </c>
      <c r="AL257" s="271" t="str">
        <f t="shared" si="158"/>
        <v/>
      </c>
      <c r="AM257" s="272" t="str">
        <f t="shared" si="158"/>
        <v/>
      </c>
      <c r="AN257" s="272" t="str">
        <f t="shared" si="158"/>
        <v/>
      </c>
      <c r="AO257" s="272">
        <f t="shared" si="159"/>
        <v>1</v>
      </c>
      <c r="AP257" s="271" t="str">
        <f t="shared" si="160"/>
        <v/>
      </c>
      <c r="AQ257" s="272" t="str">
        <f t="shared" si="161"/>
        <v/>
      </c>
      <c r="AR257" s="272" t="str">
        <f t="shared" si="162"/>
        <v/>
      </c>
      <c r="AS257" s="272" t="str">
        <f t="shared" si="163"/>
        <v/>
      </c>
      <c r="AT257" s="271" t="str">
        <f t="shared" si="164"/>
        <v/>
      </c>
      <c r="AU257" s="271" t="str">
        <f t="shared" si="165"/>
        <v/>
      </c>
      <c r="AV257" s="279" t="str">
        <f t="shared" si="166"/>
        <v/>
      </c>
      <c r="AW257" s="284" t="str">
        <f t="shared" si="167"/>
        <v/>
      </c>
      <c r="AX257" s="284" t="str">
        <f t="shared" si="168"/>
        <v/>
      </c>
      <c r="AY257" s="281" t="str">
        <f t="shared" si="169"/>
        <v/>
      </c>
    </row>
    <row r="258" spans="1:52" ht="24">
      <c r="A258" s="506" t="s">
        <v>1091</v>
      </c>
      <c r="B258" s="144" t="s">
        <v>3186</v>
      </c>
      <c r="C258" s="144" t="s">
        <v>1286</v>
      </c>
      <c r="F258" s="197" t="s">
        <v>3164</v>
      </c>
      <c r="J258" s="5" t="s">
        <v>3187</v>
      </c>
      <c r="P258" s="227"/>
      <c r="Q258" s="229"/>
      <c r="R258" s="170"/>
      <c r="S258" s="673" t="s">
        <v>1188</v>
      </c>
      <c r="T258" s="11" t="s">
        <v>3188</v>
      </c>
      <c r="U258" s="231" t="s">
        <v>3199</v>
      </c>
      <c r="V258" s="60" t="s">
        <v>1249</v>
      </c>
      <c r="W258" s="60" t="s">
        <v>562</v>
      </c>
      <c r="X258" s="60"/>
      <c r="Y258" s="60" t="s">
        <v>3201</v>
      </c>
      <c r="Z258" s="20" t="s">
        <v>999</v>
      </c>
      <c r="AA258" s="534" t="s">
        <v>2021</v>
      </c>
      <c r="AC258" s="293" t="str">
        <f t="shared" si="184"/>
        <v>E8-9</v>
      </c>
      <c r="AD258" s="282" t="str">
        <f t="shared" si="156"/>
        <v>8</v>
      </c>
      <c r="AE258" s="282" t="str">
        <f t="shared" si="157"/>
        <v>E</v>
      </c>
      <c r="AF258" s="272" t="str">
        <f t="shared" si="185"/>
        <v>S</v>
      </c>
      <c r="AG258" s="256" t="str">
        <f t="shared" si="186"/>
        <v/>
      </c>
      <c r="AH258" s="256" t="str">
        <f t="shared" si="187"/>
        <v>n</v>
      </c>
      <c r="AI258" s="256" t="str">
        <f t="shared" si="188"/>
        <v/>
      </c>
      <c r="AJ258" s="256">
        <f t="shared" si="189"/>
        <v>1</v>
      </c>
      <c r="AK258" s="256" t="str">
        <f t="shared" si="190"/>
        <v/>
      </c>
      <c r="AL258" s="271" t="str">
        <f t="shared" si="158"/>
        <v/>
      </c>
      <c r="AM258" s="272" t="str">
        <f t="shared" si="158"/>
        <v/>
      </c>
      <c r="AN258" s="272" t="str">
        <f t="shared" si="158"/>
        <v/>
      </c>
      <c r="AO258" s="272">
        <f t="shared" si="159"/>
        <v>1</v>
      </c>
      <c r="AP258" s="271" t="str">
        <f t="shared" si="160"/>
        <v/>
      </c>
      <c r="AQ258" s="272" t="str">
        <f t="shared" si="161"/>
        <v/>
      </c>
      <c r="AR258" s="272" t="str">
        <f t="shared" si="162"/>
        <v/>
      </c>
      <c r="AS258" s="272" t="str">
        <f t="shared" si="163"/>
        <v/>
      </c>
      <c r="AT258" s="271" t="str">
        <f t="shared" si="164"/>
        <v/>
      </c>
      <c r="AU258" s="271" t="str">
        <f t="shared" si="165"/>
        <v/>
      </c>
      <c r="AV258" s="279" t="str">
        <f t="shared" si="166"/>
        <v/>
      </c>
      <c r="AW258" s="284" t="str">
        <f t="shared" si="167"/>
        <v/>
      </c>
      <c r="AX258" s="284" t="str">
        <f t="shared" si="168"/>
        <v/>
      </c>
      <c r="AY258" s="281" t="str">
        <f t="shared" si="169"/>
        <v/>
      </c>
    </row>
    <row r="259" spans="1:52" ht="24">
      <c r="A259" s="506" t="s">
        <v>1089</v>
      </c>
      <c r="B259" s="144" t="s">
        <v>3186</v>
      </c>
      <c r="C259" s="144" t="s">
        <v>1286</v>
      </c>
      <c r="F259" s="197" t="s">
        <v>3164</v>
      </c>
      <c r="J259" s="5" t="s">
        <v>3187</v>
      </c>
      <c r="P259" s="227"/>
      <c r="Q259" s="229"/>
      <c r="R259" s="170"/>
      <c r="S259" s="673" t="s">
        <v>1188</v>
      </c>
      <c r="T259" s="11" t="s">
        <v>2649</v>
      </c>
      <c r="U259" s="231" t="s">
        <v>3200</v>
      </c>
      <c r="V259" s="60" t="s">
        <v>1249</v>
      </c>
      <c r="W259" s="60" t="s">
        <v>562</v>
      </c>
      <c r="X259" s="60"/>
      <c r="Y259" s="60" t="s">
        <v>3201</v>
      </c>
      <c r="Z259" s="20" t="s">
        <v>999</v>
      </c>
      <c r="AA259" s="534" t="s">
        <v>2021</v>
      </c>
      <c r="AC259" s="293" t="str">
        <f t="shared" si="184"/>
        <v>E8-10</v>
      </c>
      <c r="AD259" s="282" t="str">
        <f t="shared" si="156"/>
        <v>8</v>
      </c>
      <c r="AE259" s="282" t="str">
        <f t="shared" si="157"/>
        <v>E</v>
      </c>
      <c r="AF259" s="272" t="str">
        <f t="shared" si="185"/>
        <v>S</v>
      </c>
      <c r="AG259" s="256" t="str">
        <f t="shared" si="186"/>
        <v/>
      </c>
      <c r="AH259" s="256" t="str">
        <f t="shared" si="187"/>
        <v>n</v>
      </c>
      <c r="AI259" s="256" t="str">
        <f t="shared" si="188"/>
        <v/>
      </c>
      <c r="AJ259" s="256">
        <f t="shared" si="189"/>
        <v>1</v>
      </c>
      <c r="AK259" s="256" t="str">
        <f t="shared" si="190"/>
        <v/>
      </c>
      <c r="AL259" s="271" t="str">
        <f t="shared" si="158"/>
        <v/>
      </c>
      <c r="AM259" s="272" t="str">
        <f t="shared" si="158"/>
        <v/>
      </c>
      <c r="AN259" s="272" t="str">
        <f t="shared" si="158"/>
        <v/>
      </c>
      <c r="AO259" s="272">
        <f t="shared" si="159"/>
        <v>1</v>
      </c>
      <c r="AP259" s="271" t="str">
        <f t="shared" si="160"/>
        <v/>
      </c>
      <c r="AQ259" s="272" t="str">
        <f t="shared" si="161"/>
        <v/>
      </c>
      <c r="AR259" s="272" t="str">
        <f t="shared" si="162"/>
        <v/>
      </c>
      <c r="AS259" s="272" t="str">
        <f t="shared" si="163"/>
        <v/>
      </c>
      <c r="AT259" s="271" t="str">
        <f t="shared" si="164"/>
        <v/>
      </c>
      <c r="AU259" s="271" t="str">
        <f t="shared" si="165"/>
        <v/>
      </c>
      <c r="AV259" s="279" t="str">
        <f t="shared" si="166"/>
        <v/>
      </c>
      <c r="AW259" s="284" t="str">
        <f t="shared" si="167"/>
        <v/>
      </c>
      <c r="AX259" s="284" t="str">
        <f t="shared" si="168"/>
        <v/>
      </c>
      <c r="AY259" s="281" t="str">
        <f t="shared" si="169"/>
        <v/>
      </c>
    </row>
    <row r="260" spans="1:52">
      <c r="A260" s="230" t="s">
        <v>1269</v>
      </c>
      <c r="F260" s="5"/>
      <c r="P260" s="227"/>
      <c r="Q260" s="229"/>
      <c r="R260" s="170"/>
      <c r="S260" s="521"/>
      <c r="T260" s="523"/>
      <c r="U260" s="534"/>
      <c r="V260" s="534"/>
      <c r="W260" s="60"/>
      <c r="X260" s="60"/>
      <c r="Y260" s="60"/>
      <c r="Z260" s="20"/>
      <c r="AA260" s="534"/>
      <c r="AC260" s="293" t="str">
        <f t="shared" si="184"/>
        <v>PROBLEMS/DISCUSSION QUESTIONS</v>
      </c>
      <c r="AD260" s="282"/>
      <c r="AE260" s="282"/>
      <c r="AF260" s="272"/>
      <c r="AK260" s="256"/>
      <c r="AL260" s="271"/>
      <c r="AM260" s="272"/>
      <c r="AN260" s="272"/>
      <c r="AO260" s="272"/>
      <c r="AP260" s="271"/>
      <c r="AQ260" s="272"/>
      <c r="AR260" s="272"/>
      <c r="AS260" s="272"/>
      <c r="AT260" s="271"/>
      <c r="AU260" s="271"/>
      <c r="AV260" s="279"/>
      <c r="AW260" s="284"/>
      <c r="AX260" s="284"/>
      <c r="AY260" s="281"/>
    </row>
    <row r="261" spans="1:52" s="72" customFormat="1" ht="24">
      <c r="A261" s="506" t="s">
        <v>1437</v>
      </c>
      <c r="B261" s="144" t="s">
        <v>1285</v>
      </c>
      <c r="C261" s="144" t="s">
        <v>1286</v>
      </c>
      <c r="D261" s="144"/>
      <c r="E261" s="195"/>
      <c r="F261" s="197" t="s">
        <v>3164</v>
      </c>
      <c r="I261" s="173"/>
      <c r="J261" s="5" t="s">
        <v>3187</v>
      </c>
      <c r="L261" s="144"/>
      <c r="M261" s="144"/>
      <c r="N261" s="225"/>
      <c r="O261" s="225"/>
      <c r="P261" s="227"/>
      <c r="Q261" s="229"/>
      <c r="R261" s="170"/>
      <c r="S261" s="521" t="s">
        <v>1190</v>
      </c>
      <c r="T261" s="536" t="s">
        <v>3040</v>
      </c>
      <c r="U261" s="231" t="s">
        <v>3202</v>
      </c>
      <c r="V261" s="534" t="s">
        <v>1249</v>
      </c>
      <c r="W261" s="60" t="s">
        <v>562</v>
      </c>
      <c r="X261" s="60" t="s">
        <v>539</v>
      </c>
      <c r="Y261" s="60" t="s">
        <v>1987</v>
      </c>
      <c r="Z261" s="20" t="s">
        <v>999</v>
      </c>
      <c r="AA261" s="534" t="s">
        <v>1985</v>
      </c>
      <c r="AB261" s="145"/>
      <c r="AC261" s="293" t="str">
        <f t="shared" si="184"/>
        <v>P8-1</v>
      </c>
      <c r="AD261" s="282" t="str">
        <f t="shared" ref="AD261:AD301" si="191">IF(AE261="","",IF(LEFT(AC261,1)="S","MBA",IF(MID(AC261,LEN(AE261)+1,FIND("-",AC261)-LEN(AE261)-1)="A","App A",MID(AC261,LEN(AE261)+1,FIND("-",AC261)-LEN(AE261)-1))))</f>
        <v>8</v>
      </c>
      <c r="AE261" s="282" t="str">
        <f t="shared" ref="AE261:AE301" si="192">IF(OR(LEFT(AC261,2)="Exe",LEFT(AC261,2)="Pro",LEFT(AC261,2)="Cas",LEFT(AC261,2)="Cas",LEFT(AC261,2)="Tax",LEFT(AC261,2)="Com",AC261=""),"",LEFT(AC261,FIND("-",AC261)-2))</f>
        <v>P</v>
      </c>
      <c r="AF261" s="272" t="str">
        <f t="shared" ref="AF261:AF270" si="193">IF(OR(AE261="",B261=""),"",IF(OR(B261="a",B261="b",B261="s",B261="not suitable"),B261,""))</f>
        <v>s</v>
      </c>
      <c r="AG261" s="256" t="str">
        <f t="shared" ref="AG261:AG270" si="194">IF(E261="","",E261)</f>
        <v/>
      </c>
      <c r="AH261" s="256" t="str">
        <f t="shared" ref="AH261:AH270" si="195">IF(C261="","",C261)</f>
        <v>n</v>
      </c>
      <c r="AI261" s="256" t="str">
        <f t="shared" ref="AI261:AI270" si="196">IF(D261="","",D261)</f>
        <v/>
      </c>
      <c r="AJ261" s="256">
        <f t="shared" ref="AJ261:AJ270" si="197">IF(J261="","",1)</f>
        <v>1</v>
      </c>
      <c r="AK261" s="256" t="str">
        <f t="shared" ref="AK261:AK270" si="198">IF(I261="","",I261)</f>
        <v/>
      </c>
      <c r="AL261" s="271" t="str">
        <f t="shared" ref="AL261:AO301" si="199">IF(OR($AF261="",$AF261="not suitable"),"",IF($AH261=AL$16,1,""))</f>
        <v/>
      </c>
      <c r="AM261" s="272" t="str">
        <f t="shared" si="199"/>
        <v/>
      </c>
      <c r="AN261" s="272" t="str">
        <f t="shared" si="199"/>
        <v/>
      </c>
      <c r="AO261" s="272">
        <f t="shared" si="199"/>
        <v>1</v>
      </c>
      <c r="AP261" s="271" t="str">
        <f t="shared" ref="AP261:AP301" si="200">IF(AI261=$AP$16,1,"")</f>
        <v/>
      </c>
      <c r="AQ261" s="272" t="str">
        <f t="shared" ref="AQ261:AQ301" si="201">IF(AI261=$AQ$16,1,"")</f>
        <v/>
      </c>
      <c r="AR261" s="272" t="str">
        <f t="shared" ref="AR261:AR301" si="202">IF(AI261=$AR$16,1,"")</f>
        <v/>
      </c>
      <c r="AS261" s="272" t="str">
        <f t="shared" ref="AS261:AS301" si="203">IF(AI261=$AS$16,1,"")</f>
        <v/>
      </c>
      <c r="AT261" s="271" t="str">
        <f t="shared" ref="AT261:AT301" si="204">IF(AF261="not suitable",1,"")</f>
        <v/>
      </c>
      <c r="AU261" s="271" t="str">
        <f t="shared" ref="AU261:AU301" si="205">IF(AG261="Convert to Dataset",1,"")</f>
        <v/>
      </c>
      <c r="AV261" s="279" t="str">
        <f t="shared" ref="AV261:AV301" si="206">IF(AG261="New Dataset",1,"")</f>
        <v/>
      </c>
      <c r="AW261" s="284" t="str">
        <f t="shared" ref="AW261:AW301" si="207">IF(SUM(AL261:AO261)&gt;1,"ERROR","")</f>
        <v/>
      </c>
      <c r="AX261" s="284" t="str">
        <f t="shared" ref="AX261:AX301" si="208">IF(SUM(AP261:AS261)&gt;1,"ERROR","")</f>
        <v/>
      </c>
      <c r="AY261" s="281" t="str">
        <f t="shared" ref="AY261:AY301" si="209">IF(OR(AF261="a",AF261="b",AF261="s",AF261=""),"",IF(AND(AF261="not suitable",AT261=1),"","ERROR"))</f>
        <v/>
      </c>
      <c r="AZ261" s="425"/>
    </row>
    <row r="262" spans="1:52" s="72" customFormat="1" ht="24">
      <c r="A262" s="506" t="s">
        <v>1438</v>
      </c>
      <c r="B262" s="144" t="s">
        <v>1285</v>
      </c>
      <c r="C262" s="144" t="s">
        <v>1286</v>
      </c>
      <c r="D262" s="144"/>
      <c r="E262" s="195"/>
      <c r="F262" s="197" t="s">
        <v>3164</v>
      </c>
      <c r="J262" s="5" t="s">
        <v>3187</v>
      </c>
      <c r="L262" s="144"/>
      <c r="M262" s="144"/>
      <c r="N262" s="225"/>
      <c r="O262" s="225"/>
      <c r="P262" s="227"/>
      <c r="Q262" s="229"/>
      <c r="R262" s="170"/>
      <c r="S262" s="521" t="s">
        <v>1436</v>
      </c>
      <c r="T262" s="536" t="s">
        <v>2655</v>
      </c>
      <c r="U262" s="231" t="s">
        <v>3203</v>
      </c>
      <c r="V262" s="534" t="s">
        <v>1249</v>
      </c>
      <c r="W262" s="60" t="s">
        <v>562</v>
      </c>
      <c r="X262" s="60" t="s">
        <v>539</v>
      </c>
      <c r="Y262" s="60" t="s">
        <v>1987</v>
      </c>
      <c r="Z262" s="20" t="s">
        <v>999</v>
      </c>
      <c r="AA262" s="534" t="s">
        <v>1985</v>
      </c>
      <c r="AB262" s="145"/>
      <c r="AC262" s="293" t="str">
        <f t="shared" si="184"/>
        <v>P8-2</v>
      </c>
      <c r="AD262" s="282" t="str">
        <f t="shared" si="191"/>
        <v>8</v>
      </c>
      <c r="AE262" s="282" t="str">
        <f t="shared" si="192"/>
        <v>P</v>
      </c>
      <c r="AF262" s="272" t="str">
        <f t="shared" si="193"/>
        <v>s</v>
      </c>
      <c r="AG262" s="256" t="str">
        <f t="shared" si="194"/>
        <v/>
      </c>
      <c r="AH262" s="256" t="str">
        <f t="shared" si="195"/>
        <v>n</v>
      </c>
      <c r="AI262" s="256" t="str">
        <f t="shared" si="196"/>
        <v/>
      </c>
      <c r="AJ262" s="256">
        <f t="shared" si="197"/>
        <v>1</v>
      </c>
      <c r="AK262" s="256" t="str">
        <f t="shared" si="198"/>
        <v/>
      </c>
      <c r="AL262" s="271" t="str">
        <f t="shared" si="199"/>
        <v/>
      </c>
      <c r="AM262" s="272" t="str">
        <f t="shared" si="199"/>
        <v/>
      </c>
      <c r="AN262" s="272" t="str">
        <f t="shared" si="199"/>
        <v/>
      </c>
      <c r="AO262" s="272">
        <f t="shared" si="199"/>
        <v>1</v>
      </c>
      <c r="AP262" s="271" t="str">
        <f t="shared" si="200"/>
        <v/>
      </c>
      <c r="AQ262" s="272" t="str">
        <f t="shared" si="201"/>
        <v/>
      </c>
      <c r="AR262" s="272" t="str">
        <f t="shared" si="202"/>
        <v/>
      </c>
      <c r="AS262" s="272" t="str">
        <f t="shared" si="203"/>
        <v/>
      </c>
      <c r="AT262" s="271" t="str">
        <f t="shared" si="204"/>
        <v/>
      </c>
      <c r="AU262" s="271" t="str">
        <f t="shared" si="205"/>
        <v/>
      </c>
      <c r="AV262" s="279" t="str">
        <f t="shared" si="206"/>
        <v/>
      </c>
      <c r="AW262" s="284" t="str">
        <f t="shared" si="207"/>
        <v/>
      </c>
      <c r="AX262" s="284" t="str">
        <f t="shared" si="208"/>
        <v/>
      </c>
      <c r="AY262" s="281" t="str">
        <f t="shared" si="209"/>
        <v/>
      </c>
      <c r="AZ262" s="425"/>
    </row>
    <row r="263" spans="1:52" s="72" customFormat="1" ht="24">
      <c r="A263" s="506" t="s">
        <v>1439</v>
      </c>
      <c r="B263" s="144" t="s">
        <v>1285</v>
      </c>
      <c r="C263" s="144" t="s">
        <v>1286</v>
      </c>
      <c r="D263" s="144"/>
      <c r="E263" s="195"/>
      <c r="F263" s="197" t="s">
        <v>3164</v>
      </c>
      <c r="J263" s="5" t="s">
        <v>3187</v>
      </c>
      <c r="L263" s="144"/>
      <c r="M263" s="144"/>
      <c r="N263" s="225"/>
      <c r="O263" s="225"/>
      <c r="P263" s="227"/>
      <c r="Q263" s="229"/>
      <c r="R263" s="170"/>
      <c r="S263" s="521" t="s">
        <v>1188</v>
      </c>
      <c r="T263" s="11" t="s">
        <v>3188</v>
      </c>
      <c r="U263" s="231" t="s">
        <v>3204</v>
      </c>
      <c r="V263" s="534" t="s">
        <v>1249</v>
      </c>
      <c r="W263" s="60" t="s">
        <v>562</v>
      </c>
      <c r="X263" s="60"/>
      <c r="Y263" s="60" t="s">
        <v>540</v>
      </c>
      <c r="Z263" s="20" t="s">
        <v>999</v>
      </c>
      <c r="AA263" s="534" t="s">
        <v>2139</v>
      </c>
      <c r="AB263" s="145"/>
      <c r="AC263" s="293" t="str">
        <f t="shared" si="184"/>
        <v>P8-3</v>
      </c>
      <c r="AD263" s="282" t="str">
        <f t="shared" si="191"/>
        <v>8</v>
      </c>
      <c r="AE263" s="282" t="str">
        <f t="shared" si="192"/>
        <v>P</v>
      </c>
      <c r="AF263" s="272" t="str">
        <f t="shared" si="193"/>
        <v>s</v>
      </c>
      <c r="AG263" s="256" t="str">
        <f t="shared" si="194"/>
        <v/>
      </c>
      <c r="AH263" s="256" t="str">
        <f t="shared" si="195"/>
        <v>n</v>
      </c>
      <c r="AI263" s="256" t="str">
        <f t="shared" si="196"/>
        <v/>
      </c>
      <c r="AJ263" s="256">
        <f t="shared" si="197"/>
        <v>1</v>
      </c>
      <c r="AK263" s="256" t="str">
        <f t="shared" si="198"/>
        <v/>
      </c>
      <c r="AL263" s="271" t="str">
        <f t="shared" si="199"/>
        <v/>
      </c>
      <c r="AM263" s="272" t="str">
        <f t="shared" si="199"/>
        <v/>
      </c>
      <c r="AN263" s="272" t="str">
        <f t="shared" si="199"/>
        <v/>
      </c>
      <c r="AO263" s="272">
        <f t="shared" si="199"/>
        <v>1</v>
      </c>
      <c r="AP263" s="271" t="str">
        <f t="shared" si="200"/>
        <v/>
      </c>
      <c r="AQ263" s="272" t="str">
        <f t="shared" si="201"/>
        <v/>
      </c>
      <c r="AR263" s="272" t="str">
        <f t="shared" si="202"/>
        <v/>
      </c>
      <c r="AS263" s="272" t="str">
        <f t="shared" si="203"/>
        <v/>
      </c>
      <c r="AT263" s="271" t="str">
        <f t="shared" si="204"/>
        <v/>
      </c>
      <c r="AU263" s="271" t="str">
        <f t="shared" si="205"/>
        <v/>
      </c>
      <c r="AV263" s="279" t="str">
        <f t="shared" si="206"/>
        <v/>
      </c>
      <c r="AW263" s="284" t="str">
        <f t="shared" si="207"/>
        <v/>
      </c>
      <c r="AX263" s="284" t="str">
        <f t="shared" si="208"/>
        <v/>
      </c>
      <c r="AY263" s="281" t="str">
        <f t="shared" si="209"/>
        <v/>
      </c>
      <c r="AZ263" s="425"/>
    </row>
    <row r="264" spans="1:52" ht="24" hidden="1">
      <c r="A264" s="506" t="s">
        <v>1147</v>
      </c>
      <c r="B264" s="144" t="s">
        <v>1285</v>
      </c>
      <c r="F264" s="5"/>
      <c r="P264" s="227"/>
      <c r="Q264" s="229"/>
      <c r="R264" s="170"/>
      <c r="S264" s="521" t="s">
        <v>1191</v>
      </c>
      <c r="T264" s="11" t="s">
        <v>3190</v>
      </c>
      <c r="U264" s="231" t="s">
        <v>3205</v>
      </c>
      <c r="V264" s="534"/>
      <c r="W264" s="60"/>
      <c r="X264" s="60"/>
      <c r="Y264" s="60"/>
      <c r="Z264" s="20"/>
      <c r="AA264" s="534"/>
      <c r="AC264" s="293" t="str">
        <f t="shared" si="184"/>
        <v>P8-4</v>
      </c>
      <c r="AD264" s="282" t="str">
        <f t="shared" si="191"/>
        <v>8</v>
      </c>
      <c r="AE264" s="282" t="str">
        <f t="shared" si="192"/>
        <v>P</v>
      </c>
      <c r="AF264" s="272" t="str">
        <f t="shared" si="193"/>
        <v>s</v>
      </c>
      <c r="AG264" s="256" t="str">
        <f t="shared" si="194"/>
        <v/>
      </c>
      <c r="AH264" s="256" t="str">
        <f t="shared" si="195"/>
        <v/>
      </c>
      <c r="AI264" s="256" t="str">
        <f t="shared" si="196"/>
        <v/>
      </c>
      <c r="AJ264" s="256" t="str">
        <f t="shared" si="197"/>
        <v/>
      </c>
      <c r="AK264" s="256" t="str">
        <f t="shared" si="198"/>
        <v/>
      </c>
      <c r="AL264" s="271" t="str">
        <f t="shared" si="199"/>
        <v/>
      </c>
      <c r="AM264" s="272" t="str">
        <f t="shared" si="199"/>
        <v/>
      </c>
      <c r="AN264" s="272" t="str">
        <f t="shared" si="199"/>
        <v/>
      </c>
      <c r="AO264" s="272" t="str">
        <f t="shared" si="199"/>
        <v/>
      </c>
      <c r="AP264" s="271" t="str">
        <f t="shared" si="200"/>
        <v/>
      </c>
      <c r="AQ264" s="272" t="str">
        <f t="shared" si="201"/>
        <v/>
      </c>
      <c r="AR264" s="272" t="str">
        <f t="shared" si="202"/>
        <v/>
      </c>
      <c r="AS264" s="272" t="str">
        <f t="shared" si="203"/>
        <v/>
      </c>
      <c r="AT264" s="271" t="str">
        <f t="shared" si="204"/>
        <v/>
      </c>
      <c r="AU264" s="271" t="str">
        <f t="shared" si="205"/>
        <v/>
      </c>
      <c r="AV264" s="279" t="str">
        <f t="shared" si="206"/>
        <v/>
      </c>
      <c r="AW264" s="284" t="str">
        <f t="shared" si="207"/>
        <v/>
      </c>
      <c r="AX264" s="284" t="str">
        <f t="shared" si="208"/>
        <v/>
      </c>
      <c r="AY264" s="281" t="str">
        <f t="shared" si="209"/>
        <v/>
      </c>
    </row>
    <row r="265" spans="1:52" ht="24">
      <c r="A265" s="506" t="s">
        <v>1440</v>
      </c>
      <c r="B265" s="144" t="s">
        <v>1285</v>
      </c>
      <c r="C265" s="144" t="s">
        <v>1286</v>
      </c>
      <c r="F265" s="197" t="s">
        <v>3164</v>
      </c>
      <c r="J265" s="5" t="s">
        <v>3187</v>
      </c>
      <c r="P265" s="227"/>
      <c r="Q265" s="229"/>
      <c r="R265" s="170"/>
      <c r="S265" s="521" t="s">
        <v>1190</v>
      </c>
      <c r="T265" s="674" t="s">
        <v>3040</v>
      </c>
      <c r="U265" s="231" t="s">
        <v>3206</v>
      </c>
      <c r="V265" s="534" t="s">
        <v>1249</v>
      </c>
      <c r="W265" s="60" t="s">
        <v>562</v>
      </c>
      <c r="X265" s="60" t="s">
        <v>547</v>
      </c>
      <c r="Y265" s="60" t="s">
        <v>1987</v>
      </c>
      <c r="Z265" s="20" t="s">
        <v>999</v>
      </c>
      <c r="AA265" s="534" t="s">
        <v>2021</v>
      </c>
      <c r="AC265" s="293" t="str">
        <f t="shared" si="184"/>
        <v>P8-5</v>
      </c>
      <c r="AD265" s="282" t="str">
        <f t="shared" si="191"/>
        <v>8</v>
      </c>
      <c r="AE265" s="282" t="str">
        <f t="shared" si="192"/>
        <v>P</v>
      </c>
      <c r="AF265" s="272" t="str">
        <f t="shared" si="193"/>
        <v>s</v>
      </c>
      <c r="AG265" s="256" t="str">
        <f t="shared" si="194"/>
        <v/>
      </c>
      <c r="AH265" s="256" t="str">
        <f t="shared" si="195"/>
        <v>n</v>
      </c>
      <c r="AI265" s="256" t="str">
        <f t="shared" si="196"/>
        <v/>
      </c>
      <c r="AJ265" s="256">
        <f t="shared" si="197"/>
        <v>1</v>
      </c>
      <c r="AK265" s="256" t="str">
        <f t="shared" si="198"/>
        <v/>
      </c>
      <c r="AL265" s="271" t="str">
        <f t="shared" si="199"/>
        <v/>
      </c>
      <c r="AM265" s="272" t="str">
        <f t="shared" si="199"/>
        <v/>
      </c>
      <c r="AN265" s="272" t="str">
        <f t="shared" si="199"/>
        <v/>
      </c>
      <c r="AO265" s="272">
        <f t="shared" si="199"/>
        <v>1</v>
      </c>
      <c r="AP265" s="271" t="str">
        <f t="shared" si="200"/>
        <v/>
      </c>
      <c r="AQ265" s="272" t="str">
        <f t="shared" si="201"/>
        <v/>
      </c>
      <c r="AR265" s="272" t="str">
        <f t="shared" si="202"/>
        <v/>
      </c>
      <c r="AS265" s="272" t="str">
        <f t="shared" si="203"/>
        <v/>
      </c>
      <c r="AT265" s="271" t="str">
        <f t="shared" si="204"/>
        <v/>
      </c>
      <c r="AU265" s="271" t="str">
        <f t="shared" si="205"/>
        <v/>
      </c>
      <c r="AV265" s="279" t="str">
        <f t="shared" si="206"/>
        <v/>
      </c>
      <c r="AW265" s="284" t="str">
        <f t="shared" si="207"/>
        <v/>
      </c>
      <c r="AX265" s="284" t="str">
        <f t="shared" si="208"/>
        <v/>
      </c>
      <c r="AY265" s="281" t="str">
        <f t="shared" si="209"/>
        <v/>
      </c>
    </row>
    <row r="266" spans="1:52" hidden="1">
      <c r="A266" s="506" t="s">
        <v>1441</v>
      </c>
      <c r="B266" s="144" t="s">
        <v>3079</v>
      </c>
      <c r="F266" s="5"/>
      <c r="L266" s="72"/>
      <c r="M266" s="72"/>
      <c r="N266" s="221"/>
      <c r="O266" s="221"/>
      <c r="P266" s="227"/>
      <c r="Q266" s="229"/>
      <c r="R266" s="170"/>
      <c r="S266" s="521" t="s">
        <v>1190</v>
      </c>
      <c r="T266" s="674" t="s">
        <v>3040</v>
      </c>
      <c r="U266" s="231" t="s">
        <v>3207</v>
      </c>
      <c r="V266" s="534"/>
      <c r="W266" s="60"/>
      <c r="X266" s="60"/>
      <c r="Y266" s="60"/>
      <c r="Z266" s="20"/>
      <c r="AA266" s="534"/>
      <c r="AC266" s="293" t="str">
        <f t="shared" si="184"/>
        <v>P8-6</v>
      </c>
      <c r="AD266" s="282" t="str">
        <f t="shared" si="191"/>
        <v>8</v>
      </c>
      <c r="AE266" s="282" t="str">
        <f t="shared" si="192"/>
        <v>P</v>
      </c>
      <c r="AF266" s="272" t="str">
        <f t="shared" si="193"/>
        <v/>
      </c>
      <c r="AG266" s="256" t="str">
        <f t="shared" si="194"/>
        <v/>
      </c>
      <c r="AH266" s="256" t="str">
        <f t="shared" si="195"/>
        <v/>
      </c>
      <c r="AI266" s="256" t="str">
        <f t="shared" si="196"/>
        <v/>
      </c>
      <c r="AJ266" s="256" t="str">
        <f t="shared" si="197"/>
        <v/>
      </c>
      <c r="AK266" s="256" t="str">
        <f t="shared" si="198"/>
        <v/>
      </c>
      <c r="AL266" s="271" t="str">
        <f t="shared" si="199"/>
        <v/>
      </c>
      <c r="AM266" s="272" t="str">
        <f t="shared" si="199"/>
        <v/>
      </c>
      <c r="AN266" s="272" t="str">
        <f t="shared" si="199"/>
        <v/>
      </c>
      <c r="AO266" s="272" t="str">
        <f t="shared" si="199"/>
        <v/>
      </c>
      <c r="AP266" s="271" t="str">
        <f t="shared" si="200"/>
        <v/>
      </c>
      <c r="AQ266" s="272" t="str">
        <f t="shared" si="201"/>
        <v/>
      </c>
      <c r="AR266" s="272" t="str">
        <f t="shared" si="202"/>
        <v/>
      </c>
      <c r="AS266" s="272" t="str">
        <f t="shared" si="203"/>
        <v/>
      </c>
      <c r="AT266" s="271" t="str">
        <f t="shared" si="204"/>
        <v/>
      </c>
      <c r="AU266" s="271" t="str">
        <f t="shared" si="205"/>
        <v/>
      </c>
      <c r="AV266" s="279" t="str">
        <f t="shared" si="206"/>
        <v/>
      </c>
      <c r="AW266" s="284" t="str">
        <f t="shared" si="207"/>
        <v/>
      </c>
      <c r="AX266" s="284" t="str">
        <f t="shared" si="208"/>
        <v/>
      </c>
      <c r="AY266" s="281" t="str">
        <f t="shared" si="209"/>
        <v/>
      </c>
    </row>
    <row r="267" spans="1:52" ht="24" hidden="1">
      <c r="A267" s="506" t="s">
        <v>1442</v>
      </c>
      <c r="B267" s="144" t="s">
        <v>1285</v>
      </c>
      <c r="F267" s="5"/>
      <c r="K267" s="169"/>
      <c r="P267" s="227"/>
      <c r="Q267" s="229"/>
      <c r="R267" s="170"/>
      <c r="S267" s="521" t="s">
        <v>1191</v>
      </c>
      <c r="T267" s="11" t="s">
        <v>3190</v>
      </c>
      <c r="U267" s="231" t="s">
        <v>3208</v>
      </c>
      <c r="V267" s="534"/>
      <c r="W267" s="60"/>
      <c r="X267" s="60"/>
      <c r="Y267" s="60"/>
      <c r="Z267" s="20"/>
      <c r="AA267" s="534"/>
      <c r="AC267" s="293" t="str">
        <f t="shared" si="184"/>
        <v>P8-7</v>
      </c>
      <c r="AD267" s="282" t="str">
        <f t="shared" si="191"/>
        <v>8</v>
      </c>
      <c r="AE267" s="282" t="str">
        <f t="shared" si="192"/>
        <v>P</v>
      </c>
      <c r="AF267" s="272" t="str">
        <f t="shared" si="193"/>
        <v>s</v>
      </c>
      <c r="AG267" s="256" t="str">
        <f t="shared" si="194"/>
        <v/>
      </c>
      <c r="AH267" s="256" t="str">
        <f t="shared" si="195"/>
        <v/>
      </c>
      <c r="AI267" s="256" t="str">
        <f t="shared" si="196"/>
        <v/>
      </c>
      <c r="AJ267" s="256" t="str">
        <f t="shared" si="197"/>
        <v/>
      </c>
      <c r="AK267" s="256" t="str">
        <f t="shared" si="198"/>
        <v/>
      </c>
      <c r="AL267" s="271" t="str">
        <f t="shared" si="199"/>
        <v/>
      </c>
      <c r="AM267" s="272" t="str">
        <f t="shared" si="199"/>
        <v/>
      </c>
      <c r="AN267" s="272" t="str">
        <f t="shared" si="199"/>
        <v/>
      </c>
      <c r="AO267" s="272" t="str">
        <f t="shared" si="199"/>
        <v/>
      </c>
      <c r="AP267" s="271" t="str">
        <f t="shared" si="200"/>
        <v/>
      </c>
      <c r="AQ267" s="272" t="str">
        <f t="shared" si="201"/>
        <v/>
      </c>
      <c r="AR267" s="272" t="str">
        <f t="shared" si="202"/>
        <v/>
      </c>
      <c r="AS267" s="272" t="str">
        <f t="shared" si="203"/>
        <v/>
      </c>
      <c r="AT267" s="271" t="str">
        <f t="shared" si="204"/>
        <v/>
      </c>
      <c r="AU267" s="271" t="str">
        <f t="shared" si="205"/>
        <v/>
      </c>
      <c r="AV267" s="279" t="str">
        <f t="shared" si="206"/>
        <v/>
      </c>
      <c r="AW267" s="284" t="str">
        <f t="shared" si="207"/>
        <v/>
      </c>
      <c r="AX267" s="284" t="str">
        <f t="shared" si="208"/>
        <v/>
      </c>
      <c r="AY267" s="281" t="str">
        <f t="shared" si="209"/>
        <v/>
      </c>
    </row>
    <row r="268" spans="1:52" ht="24" hidden="1">
      <c r="A268" s="506" t="s">
        <v>1443</v>
      </c>
      <c r="B268" s="144" t="s">
        <v>1285</v>
      </c>
      <c r="F268" s="5"/>
      <c r="P268" s="227"/>
      <c r="Q268" s="229"/>
      <c r="R268" s="170"/>
      <c r="S268" s="521" t="s">
        <v>1191</v>
      </c>
      <c r="T268" s="11" t="s">
        <v>3190</v>
      </c>
      <c r="U268" s="231" t="s">
        <v>3209</v>
      </c>
      <c r="V268" s="534"/>
      <c r="W268" s="60"/>
      <c r="X268" s="60"/>
      <c r="Y268" s="60"/>
      <c r="Z268" s="20"/>
      <c r="AA268" s="534"/>
      <c r="AC268" s="293" t="str">
        <f t="shared" si="184"/>
        <v>P8-8</v>
      </c>
      <c r="AD268" s="282" t="str">
        <f t="shared" si="191"/>
        <v>8</v>
      </c>
      <c r="AE268" s="282" t="str">
        <f t="shared" si="192"/>
        <v>P</v>
      </c>
      <c r="AF268" s="272" t="str">
        <f t="shared" si="193"/>
        <v>s</v>
      </c>
      <c r="AG268" s="256" t="str">
        <f t="shared" si="194"/>
        <v/>
      </c>
      <c r="AH268" s="256" t="str">
        <f t="shared" si="195"/>
        <v/>
      </c>
      <c r="AI268" s="256" t="str">
        <f t="shared" si="196"/>
        <v/>
      </c>
      <c r="AJ268" s="256" t="str">
        <f t="shared" si="197"/>
        <v/>
      </c>
      <c r="AK268" s="256" t="str">
        <f t="shared" si="198"/>
        <v/>
      </c>
      <c r="AL268" s="271" t="str">
        <f t="shared" si="199"/>
        <v/>
      </c>
      <c r="AM268" s="272" t="str">
        <f t="shared" si="199"/>
        <v/>
      </c>
      <c r="AN268" s="272" t="str">
        <f t="shared" si="199"/>
        <v/>
      </c>
      <c r="AO268" s="272" t="str">
        <f t="shared" si="199"/>
        <v/>
      </c>
      <c r="AP268" s="271" t="str">
        <f t="shared" si="200"/>
        <v/>
      </c>
      <c r="AQ268" s="272" t="str">
        <f t="shared" si="201"/>
        <v/>
      </c>
      <c r="AR268" s="272" t="str">
        <f t="shared" si="202"/>
        <v/>
      </c>
      <c r="AS268" s="272" t="str">
        <f t="shared" si="203"/>
        <v/>
      </c>
      <c r="AT268" s="271" t="str">
        <f t="shared" si="204"/>
        <v/>
      </c>
      <c r="AU268" s="271" t="str">
        <f t="shared" si="205"/>
        <v/>
      </c>
      <c r="AV268" s="279" t="str">
        <f t="shared" si="206"/>
        <v/>
      </c>
      <c r="AW268" s="284" t="str">
        <f t="shared" si="207"/>
        <v/>
      </c>
      <c r="AX268" s="284" t="str">
        <f t="shared" si="208"/>
        <v/>
      </c>
      <c r="AY268" s="281" t="str">
        <f t="shared" si="209"/>
        <v/>
      </c>
    </row>
    <row r="269" spans="1:52" ht="24">
      <c r="A269" s="506" t="s">
        <v>1444</v>
      </c>
      <c r="B269" s="144" t="s">
        <v>1285</v>
      </c>
      <c r="C269" s="144" t="s">
        <v>1286</v>
      </c>
      <c r="F269" s="197" t="s">
        <v>3164</v>
      </c>
      <c r="J269" s="5" t="s">
        <v>3187</v>
      </c>
      <c r="P269" s="227"/>
      <c r="Q269" s="229"/>
      <c r="R269" s="170"/>
      <c r="S269" s="521" t="s">
        <v>1191</v>
      </c>
      <c r="T269" s="11" t="s">
        <v>3190</v>
      </c>
      <c r="U269" s="231" t="s">
        <v>3210</v>
      </c>
      <c r="V269" s="534" t="s">
        <v>1249</v>
      </c>
      <c r="W269" s="60" t="s">
        <v>562</v>
      </c>
      <c r="X269" s="60"/>
      <c r="Y269" s="60" t="s">
        <v>1987</v>
      </c>
      <c r="Z269" s="20" t="s">
        <v>999</v>
      </c>
      <c r="AA269" s="534" t="s">
        <v>2021</v>
      </c>
      <c r="AC269" s="293" t="str">
        <f t="shared" si="184"/>
        <v>P8-9</v>
      </c>
      <c r="AD269" s="282" t="str">
        <f t="shared" si="191"/>
        <v>8</v>
      </c>
      <c r="AE269" s="282" t="str">
        <f t="shared" si="192"/>
        <v>P</v>
      </c>
      <c r="AF269" s="272" t="str">
        <f t="shared" si="193"/>
        <v>s</v>
      </c>
      <c r="AG269" s="256" t="str">
        <f t="shared" si="194"/>
        <v/>
      </c>
      <c r="AH269" s="256" t="str">
        <f t="shared" si="195"/>
        <v>n</v>
      </c>
      <c r="AI269" s="256" t="str">
        <f t="shared" si="196"/>
        <v/>
      </c>
      <c r="AJ269" s="256">
        <f t="shared" si="197"/>
        <v>1</v>
      </c>
      <c r="AK269" s="256" t="str">
        <f t="shared" si="198"/>
        <v/>
      </c>
      <c r="AL269" s="271" t="str">
        <f t="shared" si="199"/>
        <v/>
      </c>
      <c r="AM269" s="272" t="str">
        <f t="shared" si="199"/>
        <v/>
      </c>
      <c r="AN269" s="272" t="str">
        <f t="shared" si="199"/>
        <v/>
      </c>
      <c r="AO269" s="272">
        <f t="shared" si="199"/>
        <v>1</v>
      </c>
      <c r="AP269" s="271" t="str">
        <f t="shared" si="200"/>
        <v/>
      </c>
      <c r="AQ269" s="272" t="str">
        <f t="shared" si="201"/>
        <v/>
      </c>
      <c r="AR269" s="272" t="str">
        <f t="shared" si="202"/>
        <v/>
      </c>
      <c r="AS269" s="272" t="str">
        <f t="shared" si="203"/>
        <v/>
      </c>
      <c r="AT269" s="271" t="str">
        <f t="shared" si="204"/>
        <v/>
      </c>
      <c r="AU269" s="271" t="str">
        <f t="shared" si="205"/>
        <v/>
      </c>
      <c r="AV269" s="279" t="str">
        <f t="shared" si="206"/>
        <v/>
      </c>
      <c r="AW269" s="284" t="str">
        <f t="shared" si="207"/>
        <v/>
      </c>
      <c r="AX269" s="284" t="str">
        <f t="shared" si="208"/>
        <v/>
      </c>
      <c r="AY269" s="281" t="str">
        <f t="shared" si="209"/>
        <v/>
      </c>
    </row>
    <row r="270" spans="1:52" ht="24">
      <c r="A270" s="506" t="s">
        <v>1445</v>
      </c>
      <c r="B270" s="144" t="s">
        <v>1285</v>
      </c>
      <c r="C270" s="144" t="s">
        <v>1286</v>
      </c>
      <c r="F270" s="197" t="s">
        <v>3164</v>
      </c>
      <c r="J270" s="5" t="s">
        <v>3187</v>
      </c>
      <c r="P270" s="227"/>
      <c r="Q270" s="229"/>
      <c r="R270" s="170"/>
      <c r="S270" s="521" t="s">
        <v>1191</v>
      </c>
      <c r="T270" s="11" t="s">
        <v>3190</v>
      </c>
      <c r="U270" s="231" t="s">
        <v>3211</v>
      </c>
      <c r="V270" s="534" t="s">
        <v>1249</v>
      </c>
      <c r="W270" s="60" t="s">
        <v>562</v>
      </c>
      <c r="X270" s="60" t="s">
        <v>539</v>
      </c>
      <c r="Y270" s="60" t="s">
        <v>1987</v>
      </c>
      <c r="Z270" s="20" t="s">
        <v>999</v>
      </c>
      <c r="AA270" s="534" t="s">
        <v>1985</v>
      </c>
      <c r="AC270" s="293" t="str">
        <f t="shared" si="184"/>
        <v>P8-10</v>
      </c>
      <c r="AD270" s="282" t="str">
        <f t="shared" si="191"/>
        <v>8</v>
      </c>
      <c r="AE270" s="282" t="str">
        <f t="shared" si="192"/>
        <v>P</v>
      </c>
      <c r="AF270" s="272" t="str">
        <f t="shared" si="193"/>
        <v>s</v>
      </c>
      <c r="AG270" s="256" t="str">
        <f t="shared" si="194"/>
        <v/>
      </c>
      <c r="AH270" s="256" t="str">
        <f t="shared" si="195"/>
        <v>n</v>
      </c>
      <c r="AI270" s="256" t="str">
        <f t="shared" si="196"/>
        <v/>
      </c>
      <c r="AJ270" s="256">
        <f t="shared" si="197"/>
        <v>1</v>
      </c>
      <c r="AK270" s="256" t="str">
        <f t="shared" si="198"/>
        <v/>
      </c>
      <c r="AL270" s="271" t="str">
        <f t="shared" si="199"/>
        <v/>
      </c>
      <c r="AM270" s="272" t="str">
        <f t="shared" si="199"/>
        <v/>
      </c>
      <c r="AN270" s="272" t="str">
        <f t="shared" si="199"/>
        <v/>
      </c>
      <c r="AO270" s="272">
        <f t="shared" si="199"/>
        <v>1</v>
      </c>
      <c r="AP270" s="271" t="str">
        <f t="shared" si="200"/>
        <v/>
      </c>
      <c r="AQ270" s="272" t="str">
        <f t="shared" si="201"/>
        <v/>
      </c>
      <c r="AR270" s="272" t="str">
        <f t="shared" si="202"/>
        <v/>
      </c>
      <c r="AS270" s="272" t="str">
        <f t="shared" si="203"/>
        <v/>
      </c>
      <c r="AT270" s="271" t="str">
        <f t="shared" si="204"/>
        <v/>
      </c>
      <c r="AU270" s="271" t="str">
        <f t="shared" si="205"/>
        <v/>
      </c>
      <c r="AV270" s="279" t="str">
        <f t="shared" si="206"/>
        <v/>
      </c>
      <c r="AW270" s="284" t="str">
        <f t="shared" si="207"/>
        <v/>
      </c>
      <c r="AX270" s="284" t="str">
        <f t="shared" si="208"/>
        <v/>
      </c>
      <c r="AY270" s="281" t="str">
        <f t="shared" si="209"/>
        <v/>
      </c>
    </row>
    <row r="271" spans="1:52" hidden="1">
      <c r="A271" s="660" t="s">
        <v>1287</v>
      </c>
      <c r="G271" s="143"/>
      <c r="P271" s="227"/>
      <c r="Q271" s="229"/>
      <c r="R271" s="170"/>
      <c r="S271" s="515"/>
      <c r="T271" s="515"/>
      <c r="U271" s="5"/>
      <c r="V271" s="60"/>
      <c r="W271" s="60"/>
      <c r="X271" s="60"/>
      <c r="Y271" s="60"/>
      <c r="Z271" s="20"/>
      <c r="AA271" s="60"/>
      <c r="AC271" s="293" t="str">
        <f t="shared" si="184"/>
        <v>CASES</v>
      </c>
      <c r="AD271" s="282"/>
      <c r="AE271" s="282"/>
      <c r="AF271" s="272"/>
      <c r="AK271" s="256"/>
      <c r="AL271" s="271"/>
      <c r="AM271" s="272"/>
      <c r="AN271" s="272"/>
      <c r="AO271" s="272"/>
      <c r="AP271" s="271"/>
      <c r="AQ271" s="272"/>
      <c r="AR271" s="272"/>
      <c r="AS271" s="272"/>
      <c r="AT271" s="271"/>
      <c r="AU271" s="271"/>
      <c r="AV271" s="279"/>
      <c r="AW271" s="284"/>
      <c r="AX271" s="284"/>
      <c r="AY271" s="281"/>
    </row>
    <row r="272" spans="1:52" hidden="1">
      <c r="A272" s="661" t="s">
        <v>1446</v>
      </c>
      <c r="B272" s="144" t="s">
        <v>1808</v>
      </c>
      <c r="P272" s="227"/>
      <c r="Q272" s="229"/>
      <c r="R272" s="170"/>
      <c r="S272" s="517" t="s">
        <v>1186</v>
      </c>
      <c r="T272" s="523"/>
      <c r="U272" s="534"/>
      <c r="V272" s="60"/>
      <c r="W272" s="60"/>
      <c r="X272" s="60"/>
      <c r="Y272" s="60"/>
      <c r="Z272" s="20"/>
      <c r="AA272" s="534"/>
      <c r="AC272" s="293" t="str">
        <f t="shared" si="184"/>
        <v>C8-1</v>
      </c>
      <c r="AD272" s="282" t="str">
        <f t="shared" si="191"/>
        <v>8</v>
      </c>
      <c r="AE272" s="282" t="str">
        <f t="shared" si="192"/>
        <v>C</v>
      </c>
      <c r="AF272" s="272" t="str">
        <f>IF(OR(AE272="",B272=""),"",IF(OR(B272="a",B272="b",B272="s",B272="not suitable"),B272,""))</f>
        <v>not suitable</v>
      </c>
      <c r="AG272" s="256" t="str">
        <f>IF(E272="","",E272)</f>
        <v/>
      </c>
      <c r="AH272" s="256" t="str">
        <f t="shared" ref="AH272:AI275" si="210">IF(C272="","",C272)</f>
        <v/>
      </c>
      <c r="AI272" s="256" t="str">
        <f t="shared" si="210"/>
        <v/>
      </c>
      <c r="AJ272" s="256" t="str">
        <f>IF(J272="","",1)</f>
        <v/>
      </c>
      <c r="AK272" s="256" t="str">
        <f>IF(I272="","",I272)</f>
        <v/>
      </c>
      <c r="AL272" s="271" t="str">
        <f t="shared" si="199"/>
        <v/>
      </c>
      <c r="AM272" s="272" t="str">
        <f t="shared" si="199"/>
        <v/>
      </c>
      <c r="AN272" s="272" t="str">
        <f t="shared" si="199"/>
        <v/>
      </c>
      <c r="AO272" s="272" t="str">
        <f t="shared" si="199"/>
        <v/>
      </c>
      <c r="AP272" s="271" t="str">
        <f t="shared" si="200"/>
        <v/>
      </c>
      <c r="AQ272" s="272" t="str">
        <f t="shared" si="201"/>
        <v/>
      </c>
      <c r="AR272" s="272" t="str">
        <f t="shared" si="202"/>
        <v/>
      </c>
      <c r="AS272" s="272" t="str">
        <f t="shared" si="203"/>
        <v/>
      </c>
      <c r="AT272" s="271">
        <f t="shared" si="204"/>
        <v>1</v>
      </c>
      <c r="AU272" s="271" t="str">
        <f t="shared" si="205"/>
        <v/>
      </c>
      <c r="AV272" s="279" t="str">
        <f t="shared" si="206"/>
        <v/>
      </c>
      <c r="AW272" s="284" t="str">
        <f t="shared" si="207"/>
        <v/>
      </c>
      <c r="AX272" s="284" t="str">
        <f t="shared" si="208"/>
        <v/>
      </c>
      <c r="AY272" s="281" t="str">
        <f t="shared" si="209"/>
        <v/>
      </c>
    </row>
    <row r="273" spans="1:52" hidden="1">
      <c r="A273" s="661" t="s">
        <v>1447</v>
      </c>
      <c r="B273" s="144" t="s">
        <v>1808</v>
      </c>
      <c r="K273" s="173"/>
      <c r="P273" s="227"/>
      <c r="Q273" s="229"/>
      <c r="R273" s="170"/>
      <c r="S273" s="517" t="s">
        <v>1184</v>
      </c>
      <c r="T273" s="523"/>
      <c r="U273" s="534"/>
      <c r="V273" s="534"/>
      <c r="W273" s="60"/>
      <c r="X273" s="60"/>
      <c r="Y273" s="60"/>
      <c r="Z273" s="20"/>
      <c r="AA273" s="534"/>
      <c r="AC273" s="293" t="str">
        <f t="shared" si="184"/>
        <v>C8-2</v>
      </c>
      <c r="AD273" s="282" t="str">
        <f t="shared" si="191"/>
        <v>8</v>
      </c>
      <c r="AE273" s="282" t="str">
        <f t="shared" si="192"/>
        <v>C</v>
      </c>
      <c r="AF273" s="272" t="str">
        <f>IF(OR(AE273="",B273=""),"",IF(OR(B273="a",B273="b",B273="s",B273="not suitable"),B273,""))</f>
        <v>not suitable</v>
      </c>
      <c r="AG273" s="256" t="str">
        <f>IF(E273="","",E273)</f>
        <v/>
      </c>
      <c r="AH273" s="256" t="str">
        <f t="shared" si="210"/>
        <v/>
      </c>
      <c r="AI273" s="256" t="str">
        <f t="shared" si="210"/>
        <v/>
      </c>
      <c r="AJ273" s="256" t="str">
        <f>IF(J273="","",1)</f>
        <v/>
      </c>
      <c r="AK273" s="256" t="str">
        <f>IF(I273="","",I273)</f>
        <v/>
      </c>
      <c r="AL273" s="271" t="str">
        <f t="shared" si="199"/>
        <v/>
      </c>
      <c r="AM273" s="272" t="str">
        <f t="shared" si="199"/>
        <v/>
      </c>
      <c r="AN273" s="272" t="str">
        <f t="shared" si="199"/>
        <v/>
      </c>
      <c r="AO273" s="272" t="str">
        <f t="shared" si="199"/>
        <v/>
      </c>
      <c r="AP273" s="271" t="str">
        <f t="shared" si="200"/>
        <v/>
      </c>
      <c r="AQ273" s="272" t="str">
        <f t="shared" si="201"/>
        <v/>
      </c>
      <c r="AR273" s="272" t="str">
        <f t="shared" si="202"/>
        <v/>
      </c>
      <c r="AS273" s="272" t="str">
        <f t="shared" si="203"/>
        <v/>
      </c>
      <c r="AT273" s="271">
        <f t="shared" si="204"/>
        <v>1</v>
      </c>
      <c r="AU273" s="271" t="str">
        <f t="shared" si="205"/>
        <v/>
      </c>
      <c r="AV273" s="279" t="str">
        <f t="shared" si="206"/>
        <v/>
      </c>
      <c r="AW273" s="284" t="str">
        <f t="shared" si="207"/>
        <v/>
      </c>
      <c r="AX273" s="284" t="str">
        <f t="shared" si="208"/>
        <v/>
      </c>
      <c r="AY273" s="281" t="str">
        <f t="shared" si="209"/>
        <v/>
      </c>
    </row>
    <row r="274" spans="1:52" hidden="1">
      <c r="A274" s="661" t="s">
        <v>3119</v>
      </c>
      <c r="B274" s="144" t="s">
        <v>1808</v>
      </c>
      <c r="G274" s="143"/>
      <c r="K274" s="173"/>
      <c r="P274" s="227"/>
      <c r="Q274" s="229"/>
      <c r="R274" s="170"/>
      <c r="S274" s="517" t="s">
        <v>1186</v>
      </c>
      <c r="T274" s="523"/>
      <c r="U274" s="534"/>
      <c r="V274" s="534"/>
      <c r="W274" s="60"/>
      <c r="X274" s="60"/>
      <c r="Y274" s="60"/>
      <c r="Z274" s="20"/>
      <c r="AA274" s="534"/>
      <c r="AC274" s="293" t="str">
        <f t="shared" si="184"/>
        <v>C8-3</v>
      </c>
      <c r="AD274" s="282" t="str">
        <f t="shared" si="191"/>
        <v>8</v>
      </c>
      <c r="AE274" s="282" t="str">
        <f t="shared" si="192"/>
        <v>C</v>
      </c>
      <c r="AF274" s="272" t="str">
        <f>IF(OR(AE274="",B274=""),"",IF(OR(B274="a",B274="b",B274="s",B274="not suitable"),B274,""))</f>
        <v>not suitable</v>
      </c>
      <c r="AG274" s="256" t="str">
        <f>IF(E274="","",E274)</f>
        <v/>
      </c>
      <c r="AH274" s="256" t="str">
        <f t="shared" si="210"/>
        <v/>
      </c>
      <c r="AI274" s="256" t="str">
        <f t="shared" si="210"/>
        <v/>
      </c>
      <c r="AJ274" s="256" t="str">
        <f>IF(J274="","",1)</f>
        <v/>
      </c>
      <c r="AK274" s="256" t="str">
        <f>IF(I274="","",I274)</f>
        <v/>
      </c>
      <c r="AL274" s="271" t="str">
        <f t="shared" si="199"/>
        <v/>
      </c>
      <c r="AM274" s="272" t="str">
        <f t="shared" si="199"/>
        <v/>
      </c>
      <c r="AN274" s="272" t="str">
        <f t="shared" si="199"/>
        <v/>
      </c>
      <c r="AO274" s="272" t="str">
        <f t="shared" si="199"/>
        <v/>
      </c>
      <c r="AP274" s="271" t="str">
        <f t="shared" si="200"/>
        <v/>
      </c>
      <c r="AQ274" s="272" t="str">
        <f t="shared" si="201"/>
        <v/>
      </c>
      <c r="AR274" s="272" t="str">
        <f t="shared" si="202"/>
        <v/>
      </c>
      <c r="AS274" s="272" t="str">
        <f t="shared" si="203"/>
        <v/>
      </c>
      <c r="AT274" s="271">
        <f t="shared" si="204"/>
        <v>1</v>
      </c>
      <c r="AU274" s="271" t="str">
        <f t="shared" si="205"/>
        <v/>
      </c>
      <c r="AV274" s="279" t="str">
        <f t="shared" si="206"/>
        <v/>
      </c>
      <c r="AW274" s="284" t="str">
        <f t="shared" si="207"/>
        <v/>
      </c>
      <c r="AX274" s="284" t="str">
        <f t="shared" si="208"/>
        <v/>
      </c>
      <c r="AY274" s="281" t="str">
        <f t="shared" si="209"/>
        <v/>
      </c>
    </row>
    <row r="275" spans="1:52" hidden="1">
      <c r="A275" s="661" t="s">
        <v>3120</v>
      </c>
      <c r="B275" s="144" t="s">
        <v>1808</v>
      </c>
      <c r="P275" s="227"/>
      <c r="Q275" s="229"/>
      <c r="R275" s="170"/>
      <c r="S275" s="517" t="s">
        <v>1185</v>
      </c>
      <c r="T275" s="523"/>
      <c r="U275" s="534"/>
      <c r="V275" s="60"/>
      <c r="W275" s="60"/>
      <c r="X275" s="60"/>
      <c r="Y275" s="60"/>
      <c r="Z275" s="20"/>
      <c r="AA275" s="534"/>
      <c r="AC275" s="293" t="str">
        <f t="shared" si="184"/>
        <v>C8-4</v>
      </c>
      <c r="AD275" s="282" t="str">
        <f t="shared" si="191"/>
        <v>8</v>
      </c>
      <c r="AE275" s="282" t="str">
        <f t="shared" si="192"/>
        <v>C</v>
      </c>
      <c r="AF275" s="272" t="str">
        <f>IF(OR(AE275="",B275=""),"",IF(OR(B275="a",B275="b",B275="s",B275="not suitable"),B275,""))</f>
        <v>not suitable</v>
      </c>
      <c r="AG275" s="256" t="str">
        <f>IF(E275="","",E275)</f>
        <v/>
      </c>
      <c r="AH275" s="256" t="str">
        <f t="shared" si="210"/>
        <v/>
      </c>
      <c r="AI275" s="256" t="str">
        <f t="shared" si="210"/>
        <v/>
      </c>
      <c r="AJ275" s="256" t="str">
        <f>IF(J275="","",1)</f>
        <v/>
      </c>
      <c r="AK275" s="256" t="str">
        <f>IF(I275="","",I275)</f>
        <v/>
      </c>
      <c r="AL275" s="271" t="str">
        <f t="shared" si="199"/>
        <v/>
      </c>
      <c r="AM275" s="272" t="str">
        <f t="shared" si="199"/>
        <v/>
      </c>
      <c r="AN275" s="272" t="str">
        <f t="shared" si="199"/>
        <v/>
      </c>
      <c r="AO275" s="272" t="str">
        <f t="shared" si="199"/>
        <v/>
      </c>
      <c r="AP275" s="271" t="str">
        <f t="shared" si="200"/>
        <v/>
      </c>
      <c r="AQ275" s="272" t="str">
        <f t="shared" si="201"/>
        <v/>
      </c>
      <c r="AR275" s="272" t="str">
        <f t="shared" si="202"/>
        <v/>
      </c>
      <c r="AS275" s="272" t="str">
        <f t="shared" si="203"/>
        <v/>
      </c>
      <c r="AT275" s="271">
        <f t="shared" si="204"/>
        <v>1</v>
      </c>
      <c r="AU275" s="271" t="str">
        <f t="shared" si="205"/>
        <v/>
      </c>
      <c r="AV275" s="279" t="str">
        <f t="shared" si="206"/>
        <v/>
      </c>
      <c r="AW275" s="284" t="str">
        <f t="shared" si="207"/>
        <v/>
      </c>
      <c r="AX275" s="284" t="str">
        <f t="shared" si="208"/>
        <v/>
      </c>
      <c r="AY275" s="281" t="str">
        <f t="shared" si="209"/>
        <v/>
      </c>
    </row>
    <row r="276" spans="1:52" s="324" customFormat="1">
      <c r="A276" s="319" t="s">
        <v>1448</v>
      </c>
      <c r="B276" s="320"/>
      <c r="C276" s="320"/>
      <c r="D276" s="320"/>
      <c r="E276" s="340"/>
      <c r="F276" s="340"/>
      <c r="G276" s="344"/>
      <c r="J276" s="476"/>
      <c r="K276" s="319"/>
      <c r="L276" s="320"/>
      <c r="M276" s="320"/>
      <c r="N276" s="341"/>
      <c r="O276" s="341"/>
      <c r="P276" s="326"/>
      <c r="Q276" s="327"/>
      <c r="R276" s="342"/>
      <c r="S276" s="522"/>
      <c r="T276" s="529"/>
      <c r="U276" s="544"/>
      <c r="V276" s="544"/>
      <c r="W276" s="529"/>
      <c r="X276" s="529"/>
      <c r="Y276" s="529"/>
      <c r="Z276" s="540"/>
      <c r="AA276" s="544"/>
      <c r="AB276" s="328"/>
      <c r="AC276" s="329" t="str">
        <f t="shared" si="184"/>
        <v>Chapter 09</v>
      </c>
      <c r="AD276" s="330"/>
      <c r="AE276" s="330"/>
      <c r="AF276" s="331"/>
      <c r="AG276" s="331"/>
      <c r="AH276" s="331"/>
      <c r="AI276" s="331"/>
      <c r="AJ276" s="331"/>
      <c r="AK276" s="331"/>
      <c r="AL276" s="332"/>
      <c r="AM276" s="331"/>
      <c r="AN276" s="331"/>
      <c r="AO276" s="331"/>
      <c r="AP276" s="332"/>
      <c r="AQ276" s="331"/>
      <c r="AR276" s="331"/>
      <c r="AS276" s="331"/>
      <c r="AT276" s="332"/>
      <c r="AU276" s="332"/>
      <c r="AV276" s="333"/>
      <c r="AW276" s="334"/>
      <c r="AX276" s="334"/>
      <c r="AY276" s="421"/>
      <c r="AZ276" s="427"/>
    </row>
    <row r="277" spans="1:52" s="72" customFormat="1">
      <c r="A277" s="230" t="s">
        <v>1295</v>
      </c>
      <c r="B277" s="144"/>
      <c r="C277" s="144"/>
      <c r="D277" s="144"/>
      <c r="E277" s="195"/>
      <c r="F277" s="195"/>
      <c r="G277" s="143"/>
      <c r="J277" s="33"/>
      <c r="K277" s="142"/>
      <c r="L277" s="144"/>
      <c r="M277" s="144"/>
      <c r="N277" s="225"/>
      <c r="O277" s="225"/>
      <c r="P277" s="227"/>
      <c r="Q277" s="229"/>
      <c r="R277" s="170"/>
      <c r="S277" s="521"/>
      <c r="T277" s="523"/>
      <c r="U277" s="534"/>
      <c r="V277" s="534"/>
      <c r="W277" s="60"/>
      <c r="X277" s="60"/>
      <c r="Y277" s="60"/>
      <c r="Z277" s="20"/>
      <c r="AA277" s="534"/>
      <c r="AB277" s="145"/>
      <c r="AC277" s="293" t="str">
        <f t="shared" si="184"/>
        <v>EXERCISES</v>
      </c>
      <c r="AD277" s="282"/>
      <c r="AE277" s="282"/>
      <c r="AF277" s="272"/>
      <c r="AG277" s="256"/>
      <c r="AH277" s="256"/>
      <c r="AI277" s="256"/>
      <c r="AJ277" s="256"/>
      <c r="AK277" s="256"/>
      <c r="AL277" s="271"/>
      <c r="AM277" s="272"/>
      <c r="AN277" s="272"/>
      <c r="AO277" s="272"/>
      <c r="AP277" s="271"/>
      <c r="AQ277" s="272"/>
      <c r="AR277" s="272"/>
      <c r="AS277" s="272"/>
      <c r="AT277" s="271"/>
      <c r="AU277" s="271"/>
      <c r="AV277" s="279"/>
      <c r="AW277" s="284"/>
      <c r="AX277" s="284"/>
      <c r="AY277" s="281"/>
      <c r="AZ277" s="425"/>
    </row>
    <row r="278" spans="1:52" ht="24">
      <c r="A278" s="506" t="s">
        <v>1093</v>
      </c>
      <c r="B278" s="144" t="s">
        <v>1285</v>
      </c>
      <c r="C278" s="144" t="s">
        <v>1733</v>
      </c>
      <c r="F278" s="197" t="s">
        <v>1750</v>
      </c>
      <c r="G278" s="72" t="s">
        <v>1435</v>
      </c>
      <c r="H278" s="72" t="s">
        <v>2994</v>
      </c>
      <c r="J278" s="5" t="s">
        <v>2083</v>
      </c>
      <c r="L278" s="144" t="s">
        <v>2422</v>
      </c>
      <c r="P278" s="227"/>
      <c r="Q278" s="229"/>
      <c r="R278" s="170"/>
      <c r="S278" s="521" t="s">
        <v>3382</v>
      </c>
      <c r="T278" s="523" t="s">
        <v>2657</v>
      </c>
      <c r="U278" s="534" t="s">
        <v>2122</v>
      </c>
      <c r="V278" s="60" t="s">
        <v>1249</v>
      </c>
      <c r="W278" s="60" t="s">
        <v>562</v>
      </c>
      <c r="X278" s="60" t="s">
        <v>539</v>
      </c>
      <c r="Y278" s="60" t="s">
        <v>540</v>
      </c>
      <c r="Z278" s="60" t="s">
        <v>998</v>
      </c>
      <c r="AA278" s="534" t="s">
        <v>1985</v>
      </c>
      <c r="AC278" s="293" t="str">
        <f t="shared" si="184"/>
        <v>E9-1</v>
      </c>
      <c r="AD278" s="282" t="str">
        <f t="shared" si="191"/>
        <v>9</v>
      </c>
      <c r="AE278" s="282" t="str">
        <f t="shared" si="192"/>
        <v>E</v>
      </c>
      <c r="AF278" s="272" t="str">
        <f t="shared" ref="AF278:AF290" si="211">IF(OR(AE278="",B278=""),"",IF(OR(B278="a",B278="b",B278="s",B278="not suitable"),B278,""))</f>
        <v>s</v>
      </c>
      <c r="AG278" s="256" t="str">
        <f t="shared" ref="AG278:AG290" si="212">IF(E278="","",E278)</f>
        <v/>
      </c>
      <c r="AH278" s="256" t="str">
        <f t="shared" ref="AH278:AH290" si="213">IF(C278="","",C278)</f>
        <v>rpu</v>
      </c>
      <c r="AI278" s="256" t="str">
        <f t="shared" ref="AI278:AI290" si="214">IF(D278="","",D278)</f>
        <v/>
      </c>
      <c r="AJ278" s="256">
        <f t="shared" ref="AJ278:AJ290" si="215">IF(J278="","",1)</f>
        <v>1</v>
      </c>
      <c r="AK278" s="256" t="str">
        <f t="shared" ref="AK278:AK290" si="216">IF(I278="","",I278)</f>
        <v/>
      </c>
      <c r="AL278" s="271" t="str">
        <f t="shared" si="199"/>
        <v/>
      </c>
      <c r="AM278" s="272">
        <f t="shared" si="199"/>
        <v>1</v>
      </c>
      <c r="AN278" s="272" t="str">
        <f t="shared" si="199"/>
        <v/>
      </c>
      <c r="AO278" s="272" t="str">
        <f t="shared" si="199"/>
        <v/>
      </c>
      <c r="AP278" s="271" t="str">
        <f t="shared" si="200"/>
        <v/>
      </c>
      <c r="AQ278" s="272" t="str">
        <f t="shared" si="201"/>
        <v/>
      </c>
      <c r="AR278" s="272" t="str">
        <f t="shared" si="202"/>
        <v/>
      </c>
      <c r="AS278" s="272" t="str">
        <f t="shared" si="203"/>
        <v/>
      </c>
      <c r="AT278" s="271" t="str">
        <f t="shared" si="204"/>
        <v/>
      </c>
      <c r="AU278" s="271" t="str">
        <f t="shared" si="205"/>
        <v/>
      </c>
      <c r="AV278" s="279" t="str">
        <f t="shared" si="206"/>
        <v/>
      </c>
      <c r="AW278" s="284" t="str">
        <f t="shared" si="207"/>
        <v/>
      </c>
      <c r="AX278" s="284" t="str">
        <f t="shared" si="208"/>
        <v/>
      </c>
      <c r="AY278" s="281" t="str">
        <f t="shared" si="209"/>
        <v/>
      </c>
    </row>
    <row r="279" spans="1:52" ht="96">
      <c r="A279" s="506" t="s">
        <v>1094</v>
      </c>
      <c r="B279" s="144" t="s">
        <v>1285</v>
      </c>
      <c r="C279" s="144" t="s">
        <v>1733</v>
      </c>
      <c r="F279" s="197" t="s">
        <v>1750</v>
      </c>
      <c r="G279" s="72" t="s">
        <v>1084</v>
      </c>
      <c r="H279" s="72" t="s">
        <v>2870</v>
      </c>
      <c r="J279" s="5" t="s">
        <v>2084</v>
      </c>
      <c r="K279" s="142"/>
      <c r="P279" s="227"/>
      <c r="Q279" s="229"/>
      <c r="R279" s="170"/>
      <c r="S279" s="521" t="s">
        <v>3382</v>
      </c>
      <c r="T279" s="523" t="s">
        <v>2657</v>
      </c>
      <c r="U279" s="11" t="s">
        <v>2123</v>
      </c>
      <c r="V279" s="60" t="s">
        <v>1990</v>
      </c>
      <c r="W279" s="60" t="s">
        <v>562</v>
      </c>
      <c r="X279" s="60" t="s">
        <v>539</v>
      </c>
      <c r="Y279" s="60" t="s">
        <v>1987</v>
      </c>
      <c r="Z279" s="60" t="s">
        <v>999</v>
      </c>
      <c r="AA279" s="534" t="s">
        <v>1985</v>
      </c>
      <c r="AC279" s="293" t="str">
        <f t="shared" si="184"/>
        <v>E9-3</v>
      </c>
      <c r="AD279" s="282" t="str">
        <f t="shared" si="191"/>
        <v>9</v>
      </c>
      <c r="AE279" s="282" t="str">
        <f t="shared" si="192"/>
        <v>E</v>
      </c>
      <c r="AF279" s="272" t="str">
        <f t="shared" si="211"/>
        <v>s</v>
      </c>
      <c r="AG279" s="256" t="str">
        <f t="shared" si="212"/>
        <v/>
      </c>
      <c r="AH279" s="256" t="str">
        <f t="shared" si="213"/>
        <v>rpu</v>
      </c>
      <c r="AI279" s="256" t="str">
        <f t="shared" si="214"/>
        <v/>
      </c>
      <c r="AJ279" s="256">
        <f t="shared" si="215"/>
        <v>1</v>
      </c>
      <c r="AK279" s="256" t="str">
        <f t="shared" si="216"/>
        <v/>
      </c>
      <c r="AL279" s="271" t="str">
        <f t="shared" si="199"/>
        <v/>
      </c>
      <c r="AM279" s="272">
        <f t="shared" si="199"/>
        <v>1</v>
      </c>
      <c r="AN279" s="272" t="str">
        <f t="shared" si="199"/>
        <v/>
      </c>
      <c r="AO279" s="272" t="str">
        <f t="shared" si="199"/>
        <v/>
      </c>
      <c r="AP279" s="271" t="str">
        <f t="shared" si="200"/>
        <v/>
      </c>
      <c r="AQ279" s="272" t="str">
        <f t="shared" si="201"/>
        <v/>
      </c>
      <c r="AR279" s="272" t="str">
        <f t="shared" si="202"/>
        <v/>
      </c>
      <c r="AS279" s="272" t="str">
        <f t="shared" si="203"/>
        <v/>
      </c>
      <c r="AT279" s="271" t="str">
        <f t="shared" si="204"/>
        <v/>
      </c>
      <c r="AU279" s="271" t="str">
        <f t="shared" si="205"/>
        <v/>
      </c>
      <c r="AV279" s="279" t="str">
        <f t="shared" si="206"/>
        <v/>
      </c>
      <c r="AW279" s="284" t="str">
        <f t="shared" si="207"/>
        <v/>
      </c>
      <c r="AX279" s="284" t="str">
        <f t="shared" si="208"/>
        <v/>
      </c>
      <c r="AY279" s="281" t="str">
        <f t="shared" si="209"/>
        <v/>
      </c>
    </row>
    <row r="280" spans="1:52" s="72" customFormat="1" ht="48">
      <c r="A280" s="506" t="s">
        <v>1095</v>
      </c>
      <c r="B280" s="144" t="s">
        <v>1285</v>
      </c>
      <c r="C280" s="144" t="s">
        <v>1733</v>
      </c>
      <c r="D280" s="144"/>
      <c r="E280" s="195"/>
      <c r="F280" s="197" t="s">
        <v>1198</v>
      </c>
      <c r="G280" s="72" t="s">
        <v>1085</v>
      </c>
      <c r="H280" s="72" t="s">
        <v>3389</v>
      </c>
      <c r="J280" s="5" t="s">
        <v>2086</v>
      </c>
      <c r="K280" s="142"/>
      <c r="L280" s="144" t="s">
        <v>2422</v>
      </c>
      <c r="M280" s="144"/>
      <c r="N280" s="225"/>
      <c r="O280" s="225"/>
      <c r="P280" s="227"/>
      <c r="Q280" s="229"/>
      <c r="R280" s="170"/>
      <c r="S280" s="521" t="s">
        <v>3381</v>
      </c>
      <c r="T280" s="523" t="s">
        <v>3388</v>
      </c>
      <c r="U280" s="534" t="s">
        <v>3390</v>
      </c>
      <c r="V280" s="60" t="s">
        <v>550</v>
      </c>
      <c r="W280" s="60" t="s">
        <v>562</v>
      </c>
      <c r="X280" s="60" t="s">
        <v>539</v>
      </c>
      <c r="Y280" s="60" t="s">
        <v>540</v>
      </c>
      <c r="Z280" s="60" t="s">
        <v>999</v>
      </c>
      <c r="AA280" s="534" t="s">
        <v>1989</v>
      </c>
      <c r="AB280" s="145"/>
      <c r="AC280" s="293" t="str">
        <f t="shared" si="184"/>
        <v>E9-4</v>
      </c>
      <c r="AD280" s="282" t="str">
        <f t="shared" si="191"/>
        <v>9</v>
      </c>
      <c r="AE280" s="282" t="str">
        <f t="shared" si="192"/>
        <v>E</v>
      </c>
      <c r="AF280" s="272" t="str">
        <f t="shared" si="211"/>
        <v>s</v>
      </c>
      <c r="AG280" s="256" t="str">
        <f t="shared" si="212"/>
        <v/>
      </c>
      <c r="AH280" s="256" t="str">
        <f t="shared" si="213"/>
        <v>rpu</v>
      </c>
      <c r="AI280" s="256" t="str">
        <f t="shared" si="214"/>
        <v/>
      </c>
      <c r="AJ280" s="256">
        <f t="shared" si="215"/>
        <v>1</v>
      </c>
      <c r="AK280" s="256" t="str">
        <f t="shared" si="216"/>
        <v/>
      </c>
      <c r="AL280" s="271" t="str">
        <f t="shared" si="199"/>
        <v/>
      </c>
      <c r="AM280" s="272">
        <f t="shared" si="199"/>
        <v>1</v>
      </c>
      <c r="AN280" s="272" t="str">
        <f t="shared" si="199"/>
        <v/>
      </c>
      <c r="AO280" s="272" t="str">
        <f t="shared" si="199"/>
        <v/>
      </c>
      <c r="AP280" s="271" t="str">
        <f t="shared" si="200"/>
        <v/>
      </c>
      <c r="AQ280" s="272" t="str">
        <f t="shared" si="201"/>
        <v/>
      </c>
      <c r="AR280" s="272" t="str">
        <f t="shared" si="202"/>
        <v/>
      </c>
      <c r="AS280" s="272" t="str">
        <f t="shared" si="203"/>
        <v/>
      </c>
      <c r="AT280" s="271" t="str">
        <f t="shared" si="204"/>
        <v/>
      </c>
      <c r="AU280" s="271" t="str">
        <f t="shared" si="205"/>
        <v/>
      </c>
      <c r="AV280" s="279" t="str">
        <f t="shared" si="206"/>
        <v/>
      </c>
      <c r="AW280" s="284" t="str">
        <f t="shared" si="207"/>
        <v/>
      </c>
      <c r="AX280" s="284" t="str">
        <f t="shared" si="208"/>
        <v/>
      </c>
      <c r="AY280" s="281" t="str">
        <f t="shared" si="209"/>
        <v/>
      </c>
      <c r="AZ280" s="425"/>
    </row>
    <row r="281" spans="1:52" s="72" customFormat="1" ht="84">
      <c r="A281" s="506" t="s">
        <v>1096</v>
      </c>
      <c r="B281" s="144" t="s">
        <v>1285</v>
      </c>
      <c r="C281" s="144" t="s">
        <v>1733</v>
      </c>
      <c r="D281" s="144"/>
      <c r="E281" s="195"/>
      <c r="F281" s="197" t="s">
        <v>1750</v>
      </c>
      <c r="G281" s="72" t="s">
        <v>1086</v>
      </c>
      <c r="H281" s="72" t="s">
        <v>2994</v>
      </c>
      <c r="J281" s="5" t="s">
        <v>2087</v>
      </c>
      <c r="K281" s="142"/>
      <c r="L281" s="144" t="s">
        <v>2422</v>
      </c>
      <c r="M281" s="144"/>
      <c r="N281" s="225"/>
      <c r="O281" s="225"/>
      <c r="P281" s="227"/>
      <c r="Q281" s="229"/>
      <c r="R281" s="170"/>
      <c r="S281" s="521" t="s">
        <v>3383</v>
      </c>
      <c r="T281" s="523" t="s">
        <v>2659</v>
      </c>
      <c r="U281" s="534" t="s">
        <v>2124</v>
      </c>
      <c r="V281" s="60" t="s">
        <v>1249</v>
      </c>
      <c r="W281" s="60" t="s">
        <v>562</v>
      </c>
      <c r="X281" s="60" t="s">
        <v>539</v>
      </c>
      <c r="Y281" s="60" t="s">
        <v>540</v>
      </c>
      <c r="Z281" s="60" t="s">
        <v>999</v>
      </c>
      <c r="AA281" s="534" t="s">
        <v>1986</v>
      </c>
      <c r="AB281" s="145"/>
      <c r="AC281" s="293" t="str">
        <f t="shared" si="184"/>
        <v>E9-5</v>
      </c>
      <c r="AD281" s="282" t="str">
        <f t="shared" si="191"/>
        <v>9</v>
      </c>
      <c r="AE281" s="282" t="str">
        <f t="shared" si="192"/>
        <v>E</v>
      </c>
      <c r="AF281" s="272" t="str">
        <f t="shared" si="211"/>
        <v>s</v>
      </c>
      <c r="AG281" s="256" t="str">
        <f t="shared" si="212"/>
        <v/>
      </c>
      <c r="AH281" s="256" t="str">
        <f t="shared" si="213"/>
        <v>rpu</v>
      </c>
      <c r="AI281" s="256" t="str">
        <f t="shared" si="214"/>
        <v/>
      </c>
      <c r="AJ281" s="256">
        <f t="shared" si="215"/>
        <v>1</v>
      </c>
      <c r="AK281" s="256" t="str">
        <f t="shared" si="216"/>
        <v/>
      </c>
      <c r="AL281" s="271" t="str">
        <f t="shared" si="199"/>
        <v/>
      </c>
      <c r="AM281" s="272">
        <f t="shared" si="199"/>
        <v>1</v>
      </c>
      <c r="AN281" s="272" t="str">
        <f t="shared" si="199"/>
        <v/>
      </c>
      <c r="AO281" s="272" t="str">
        <f t="shared" si="199"/>
        <v/>
      </c>
      <c r="AP281" s="271" t="str">
        <f t="shared" si="200"/>
        <v/>
      </c>
      <c r="AQ281" s="272" t="str">
        <f t="shared" si="201"/>
        <v/>
      </c>
      <c r="AR281" s="272" t="str">
        <f t="shared" si="202"/>
        <v/>
      </c>
      <c r="AS281" s="272" t="str">
        <f t="shared" si="203"/>
        <v/>
      </c>
      <c r="AT281" s="271" t="str">
        <f t="shared" si="204"/>
        <v/>
      </c>
      <c r="AU281" s="271" t="str">
        <f t="shared" si="205"/>
        <v/>
      </c>
      <c r="AV281" s="279" t="str">
        <f t="shared" si="206"/>
        <v/>
      </c>
      <c r="AW281" s="284" t="str">
        <f t="shared" si="207"/>
        <v/>
      </c>
      <c r="AX281" s="284" t="str">
        <f t="shared" si="208"/>
        <v/>
      </c>
      <c r="AY281" s="281" t="str">
        <f t="shared" si="209"/>
        <v/>
      </c>
      <c r="AZ281" s="425"/>
    </row>
    <row r="282" spans="1:52" ht="24">
      <c r="A282" s="506" t="s">
        <v>1097</v>
      </c>
      <c r="B282" s="144" t="s">
        <v>1285</v>
      </c>
      <c r="C282" s="144" t="s">
        <v>1732</v>
      </c>
      <c r="F282" s="197" t="s">
        <v>1750</v>
      </c>
      <c r="G282" s="72" t="s">
        <v>1087</v>
      </c>
      <c r="J282" s="5" t="s">
        <v>2083</v>
      </c>
      <c r="L282" s="144" t="s">
        <v>2422</v>
      </c>
      <c r="P282" s="227"/>
      <c r="Q282" s="229"/>
      <c r="R282" s="170"/>
      <c r="S282" s="521" t="s">
        <v>3380</v>
      </c>
      <c r="T282" s="523" t="s">
        <v>2669</v>
      </c>
      <c r="U282" s="534" t="s">
        <v>2125</v>
      </c>
      <c r="V282" s="60" t="s">
        <v>1249</v>
      </c>
      <c r="W282" s="60" t="s">
        <v>562</v>
      </c>
      <c r="X282" s="60" t="s">
        <v>539</v>
      </c>
      <c r="Y282" s="60" t="s">
        <v>540</v>
      </c>
      <c r="Z282" s="60" t="s">
        <v>998</v>
      </c>
      <c r="AA282" s="534" t="s">
        <v>1985</v>
      </c>
      <c r="AC282" s="293" t="str">
        <f t="shared" si="184"/>
        <v>E9-6</v>
      </c>
      <c r="AD282" s="282" t="str">
        <f t="shared" si="191"/>
        <v>9</v>
      </c>
      <c r="AE282" s="282" t="str">
        <f t="shared" si="192"/>
        <v>E</v>
      </c>
      <c r="AF282" s="272" t="str">
        <f t="shared" si="211"/>
        <v>s</v>
      </c>
      <c r="AG282" s="256" t="str">
        <f t="shared" si="212"/>
        <v/>
      </c>
      <c r="AH282" s="256" t="str">
        <f t="shared" si="213"/>
        <v>p</v>
      </c>
      <c r="AI282" s="256" t="str">
        <f t="shared" si="214"/>
        <v/>
      </c>
      <c r="AJ282" s="256">
        <f t="shared" si="215"/>
        <v>1</v>
      </c>
      <c r="AK282" s="256" t="str">
        <f t="shared" si="216"/>
        <v/>
      </c>
      <c r="AL282" s="271">
        <f t="shared" si="199"/>
        <v>1</v>
      </c>
      <c r="AM282" s="272" t="str">
        <f t="shared" si="199"/>
        <v/>
      </c>
      <c r="AN282" s="272" t="str">
        <f t="shared" si="199"/>
        <v/>
      </c>
      <c r="AO282" s="272" t="str">
        <f t="shared" si="199"/>
        <v/>
      </c>
      <c r="AP282" s="271" t="str">
        <f t="shared" si="200"/>
        <v/>
      </c>
      <c r="AQ282" s="272" t="str">
        <f t="shared" si="201"/>
        <v/>
      </c>
      <c r="AR282" s="272" t="str">
        <f t="shared" si="202"/>
        <v/>
      </c>
      <c r="AS282" s="272" t="str">
        <f t="shared" si="203"/>
        <v/>
      </c>
      <c r="AT282" s="271" t="str">
        <f t="shared" si="204"/>
        <v/>
      </c>
      <c r="AU282" s="271" t="str">
        <f t="shared" si="205"/>
        <v/>
      </c>
      <c r="AV282" s="279" t="str">
        <f t="shared" si="206"/>
        <v/>
      </c>
      <c r="AW282" s="284" t="str">
        <f t="shared" si="207"/>
        <v/>
      </c>
      <c r="AX282" s="284" t="str">
        <f t="shared" si="208"/>
        <v/>
      </c>
      <c r="AY282" s="281" t="str">
        <f t="shared" si="209"/>
        <v/>
      </c>
    </row>
    <row r="283" spans="1:52" ht="288">
      <c r="A283" s="506" t="s">
        <v>1098</v>
      </c>
      <c r="B283" s="144" t="s">
        <v>1285</v>
      </c>
      <c r="C283" s="144" t="s">
        <v>1733</v>
      </c>
      <c r="F283" s="197" t="s">
        <v>1198</v>
      </c>
      <c r="G283" s="143" t="s">
        <v>1088</v>
      </c>
      <c r="H283" s="72" t="s">
        <v>2994</v>
      </c>
      <c r="J283" s="5" t="s">
        <v>2088</v>
      </c>
      <c r="L283" s="144" t="s">
        <v>2422</v>
      </c>
      <c r="P283" s="227"/>
      <c r="Q283" s="229"/>
      <c r="R283" s="170"/>
      <c r="S283" s="521" t="s">
        <v>3378</v>
      </c>
      <c r="T283" s="523" t="s">
        <v>2670</v>
      </c>
      <c r="U283" s="534" t="s">
        <v>2126</v>
      </c>
      <c r="V283" s="60" t="s">
        <v>1249</v>
      </c>
      <c r="W283" s="60" t="s">
        <v>562</v>
      </c>
      <c r="X283" s="60" t="s">
        <v>539</v>
      </c>
      <c r="Y283" s="60" t="s">
        <v>540</v>
      </c>
      <c r="Z283" s="60" t="s">
        <v>999</v>
      </c>
      <c r="AA283" s="534" t="s">
        <v>1994</v>
      </c>
      <c r="AC283" s="293" t="str">
        <f t="shared" si="184"/>
        <v>E9-7</v>
      </c>
      <c r="AD283" s="282" t="str">
        <f t="shared" si="191"/>
        <v>9</v>
      </c>
      <c r="AE283" s="282" t="str">
        <f t="shared" si="192"/>
        <v>E</v>
      </c>
      <c r="AF283" s="272" t="str">
        <f t="shared" si="211"/>
        <v>s</v>
      </c>
      <c r="AG283" s="256" t="str">
        <f t="shared" si="212"/>
        <v/>
      </c>
      <c r="AH283" s="256" t="str">
        <f t="shared" si="213"/>
        <v>rpu</v>
      </c>
      <c r="AI283" s="256" t="str">
        <f t="shared" si="214"/>
        <v/>
      </c>
      <c r="AJ283" s="256">
        <f t="shared" si="215"/>
        <v>1</v>
      </c>
      <c r="AK283" s="256" t="str">
        <f t="shared" si="216"/>
        <v/>
      </c>
      <c r="AL283" s="271" t="str">
        <f t="shared" si="199"/>
        <v/>
      </c>
      <c r="AM283" s="272">
        <f t="shared" si="199"/>
        <v>1</v>
      </c>
      <c r="AN283" s="272" t="str">
        <f t="shared" si="199"/>
        <v/>
      </c>
      <c r="AO283" s="272" t="str">
        <f t="shared" si="199"/>
        <v/>
      </c>
      <c r="AP283" s="271" t="str">
        <f t="shared" si="200"/>
        <v/>
      </c>
      <c r="AQ283" s="272" t="str">
        <f t="shared" si="201"/>
        <v/>
      </c>
      <c r="AR283" s="272" t="str">
        <f t="shared" si="202"/>
        <v/>
      </c>
      <c r="AS283" s="272" t="str">
        <f t="shared" si="203"/>
        <v/>
      </c>
      <c r="AT283" s="271" t="str">
        <f t="shared" si="204"/>
        <v/>
      </c>
      <c r="AU283" s="271" t="str">
        <f t="shared" si="205"/>
        <v/>
      </c>
      <c r="AV283" s="279" t="str">
        <f t="shared" si="206"/>
        <v/>
      </c>
      <c r="AW283" s="284" t="str">
        <f t="shared" si="207"/>
        <v/>
      </c>
      <c r="AX283" s="284" t="str">
        <f t="shared" si="208"/>
        <v/>
      </c>
      <c r="AY283" s="281" t="str">
        <f t="shared" si="209"/>
        <v/>
      </c>
    </row>
    <row r="284" spans="1:52" ht="36">
      <c r="A284" s="506" t="s">
        <v>1103</v>
      </c>
      <c r="B284" s="144" t="s">
        <v>1285</v>
      </c>
      <c r="C284" s="144" t="s">
        <v>1733</v>
      </c>
      <c r="F284" s="197" t="s">
        <v>1750</v>
      </c>
      <c r="G284" s="143" t="s">
        <v>1090</v>
      </c>
      <c r="H284" s="72" t="s">
        <v>2870</v>
      </c>
      <c r="J284" s="5" t="s">
        <v>2083</v>
      </c>
      <c r="P284" s="227"/>
      <c r="Q284" s="229"/>
      <c r="R284" s="170"/>
      <c r="S284" s="521" t="s">
        <v>3381</v>
      </c>
      <c r="T284" s="523" t="s">
        <v>3388</v>
      </c>
      <c r="U284" s="534" t="s">
        <v>2127</v>
      </c>
      <c r="V284" s="60" t="s">
        <v>1249</v>
      </c>
      <c r="W284" s="60" t="s">
        <v>562</v>
      </c>
      <c r="X284" s="60" t="s">
        <v>539</v>
      </c>
      <c r="Y284" s="60" t="s">
        <v>540</v>
      </c>
      <c r="Z284" s="60" t="s">
        <v>998</v>
      </c>
      <c r="AA284" s="534" t="s">
        <v>1985</v>
      </c>
      <c r="AC284" s="293" t="str">
        <f t="shared" si="184"/>
        <v>E9-8</v>
      </c>
      <c r="AD284" s="282" t="str">
        <f t="shared" si="191"/>
        <v>9</v>
      </c>
      <c r="AE284" s="282" t="str">
        <f t="shared" si="192"/>
        <v>E</v>
      </c>
      <c r="AF284" s="272" t="str">
        <f t="shared" si="211"/>
        <v>s</v>
      </c>
      <c r="AG284" s="256" t="str">
        <f t="shared" si="212"/>
        <v/>
      </c>
      <c r="AH284" s="256" t="str">
        <f t="shared" si="213"/>
        <v>rpu</v>
      </c>
      <c r="AI284" s="256" t="str">
        <f t="shared" si="214"/>
        <v/>
      </c>
      <c r="AJ284" s="256">
        <f t="shared" si="215"/>
        <v>1</v>
      </c>
      <c r="AK284" s="256" t="str">
        <f t="shared" si="216"/>
        <v/>
      </c>
      <c r="AL284" s="271" t="str">
        <f t="shared" si="199"/>
        <v/>
      </c>
      <c r="AM284" s="272">
        <f t="shared" si="199"/>
        <v>1</v>
      </c>
      <c r="AN284" s="272" t="str">
        <f t="shared" si="199"/>
        <v/>
      </c>
      <c r="AO284" s="272" t="str">
        <f t="shared" si="199"/>
        <v/>
      </c>
      <c r="AP284" s="271" t="str">
        <f t="shared" si="200"/>
        <v/>
      </c>
      <c r="AQ284" s="272" t="str">
        <f t="shared" si="201"/>
        <v/>
      </c>
      <c r="AR284" s="272" t="str">
        <f t="shared" si="202"/>
        <v/>
      </c>
      <c r="AS284" s="272" t="str">
        <f t="shared" si="203"/>
        <v/>
      </c>
      <c r="AT284" s="271" t="str">
        <f t="shared" si="204"/>
        <v/>
      </c>
      <c r="AU284" s="271" t="str">
        <f t="shared" si="205"/>
        <v/>
      </c>
      <c r="AV284" s="279" t="str">
        <f t="shared" si="206"/>
        <v/>
      </c>
      <c r="AW284" s="284" t="str">
        <f t="shared" si="207"/>
        <v/>
      </c>
      <c r="AX284" s="284" t="str">
        <f t="shared" si="208"/>
        <v/>
      </c>
      <c r="AY284" s="281" t="str">
        <f t="shared" si="209"/>
        <v/>
      </c>
    </row>
    <row r="285" spans="1:52" s="72" customFormat="1" ht="36">
      <c r="A285" s="506" t="s">
        <v>1104</v>
      </c>
      <c r="B285" s="144" t="s">
        <v>1285</v>
      </c>
      <c r="C285" s="144" t="s">
        <v>1733</v>
      </c>
      <c r="D285" s="144"/>
      <c r="E285" s="195"/>
      <c r="F285" s="197" t="s">
        <v>1750</v>
      </c>
      <c r="G285" s="143" t="s">
        <v>1091</v>
      </c>
      <c r="H285" s="72" t="s">
        <v>3081</v>
      </c>
      <c r="J285" s="5" t="s">
        <v>2083</v>
      </c>
      <c r="K285" s="173"/>
      <c r="L285" s="144"/>
      <c r="M285" s="144"/>
      <c r="N285" s="225"/>
      <c r="O285" s="225"/>
      <c r="P285" s="227"/>
      <c r="Q285" s="229"/>
      <c r="R285" s="170"/>
      <c r="S285" s="521" t="s">
        <v>3385</v>
      </c>
      <c r="T285" s="523" t="s">
        <v>2660</v>
      </c>
      <c r="U285" s="534" t="s">
        <v>2128</v>
      </c>
      <c r="V285" s="60" t="s">
        <v>1990</v>
      </c>
      <c r="W285" s="60" t="s">
        <v>562</v>
      </c>
      <c r="X285" s="60" t="s">
        <v>539</v>
      </c>
      <c r="Y285" s="60" t="s">
        <v>1987</v>
      </c>
      <c r="Z285" s="60" t="s">
        <v>999</v>
      </c>
      <c r="AA285" s="534" t="s">
        <v>1985</v>
      </c>
      <c r="AB285" s="145"/>
      <c r="AC285" s="293" t="str">
        <f t="shared" si="184"/>
        <v>E9-9</v>
      </c>
      <c r="AD285" s="282" t="str">
        <f t="shared" si="191"/>
        <v>9</v>
      </c>
      <c r="AE285" s="282" t="str">
        <f t="shared" si="192"/>
        <v>E</v>
      </c>
      <c r="AF285" s="272" t="str">
        <f t="shared" si="211"/>
        <v>s</v>
      </c>
      <c r="AG285" s="256" t="str">
        <f t="shared" si="212"/>
        <v/>
      </c>
      <c r="AH285" s="256" t="str">
        <f t="shared" si="213"/>
        <v>rpu</v>
      </c>
      <c r="AI285" s="256" t="str">
        <f t="shared" si="214"/>
        <v/>
      </c>
      <c r="AJ285" s="256">
        <f t="shared" si="215"/>
        <v>1</v>
      </c>
      <c r="AK285" s="256" t="str">
        <f t="shared" si="216"/>
        <v/>
      </c>
      <c r="AL285" s="271" t="str">
        <f t="shared" si="199"/>
        <v/>
      </c>
      <c r="AM285" s="272">
        <f t="shared" si="199"/>
        <v>1</v>
      </c>
      <c r="AN285" s="272" t="str">
        <f t="shared" si="199"/>
        <v/>
      </c>
      <c r="AO285" s="272" t="str">
        <f t="shared" si="199"/>
        <v/>
      </c>
      <c r="AP285" s="271" t="str">
        <f t="shared" si="200"/>
        <v/>
      </c>
      <c r="AQ285" s="272" t="str">
        <f t="shared" si="201"/>
        <v/>
      </c>
      <c r="AR285" s="272" t="str">
        <f t="shared" si="202"/>
        <v/>
      </c>
      <c r="AS285" s="272" t="str">
        <f t="shared" si="203"/>
        <v/>
      </c>
      <c r="AT285" s="271" t="str">
        <f t="shared" si="204"/>
        <v/>
      </c>
      <c r="AU285" s="271" t="str">
        <f t="shared" si="205"/>
        <v/>
      </c>
      <c r="AV285" s="279" t="str">
        <f t="shared" si="206"/>
        <v/>
      </c>
      <c r="AW285" s="284" t="str">
        <f t="shared" si="207"/>
        <v/>
      </c>
      <c r="AX285" s="284" t="str">
        <f t="shared" si="208"/>
        <v/>
      </c>
      <c r="AY285" s="281" t="str">
        <f t="shared" si="209"/>
        <v/>
      </c>
      <c r="AZ285" s="425"/>
    </row>
    <row r="286" spans="1:52" s="72" customFormat="1" ht="48">
      <c r="A286" s="506" t="s">
        <v>1099</v>
      </c>
      <c r="B286" s="144" t="s">
        <v>1285</v>
      </c>
      <c r="C286" s="144" t="s">
        <v>1733</v>
      </c>
      <c r="D286" s="144"/>
      <c r="E286" s="195"/>
      <c r="F286" s="197" t="s">
        <v>1198</v>
      </c>
      <c r="G286" s="143" t="s">
        <v>1089</v>
      </c>
      <c r="H286" s="72" t="s">
        <v>2994</v>
      </c>
      <c r="J286" s="5" t="s">
        <v>2089</v>
      </c>
      <c r="L286" s="144" t="s">
        <v>2422</v>
      </c>
      <c r="M286" s="144"/>
      <c r="N286" s="225"/>
      <c r="O286" s="225"/>
      <c r="P286" s="227"/>
      <c r="Q286" s="229"/>
      <c r="R286" s="170"/>
      <c r="S286" s="521" t="s">
        <v>3386</v>
      </c>
      <c r="T286" s="523" t="s">
        <v>2671</v>
      </c>
      <c r="U286" s="534" t="s">
        <v>2129</v>
      </c>
      <c r="V286" s="60" t="s">
        <v>1249</v>
      </c>
      <c r="W286" s="60" t="s">
        <v>562</v>
      </c>
      <c r="X286" s="60" t="s">
        <v>539</v>
      </c>
      <c r="Y286" s="60" t="s">
        <v>540</v>
      </c>
      <c r="Z286" s="60" t="s">
        <v>999</v>
      </c>
      <c r="AA286" s="534" t="s">
        <v>1986</v>
      </c>
      <c r="AB286" s="145"/>
      <c r="AC286" s="293" t="str">
        <f t="shared" si="184"/>
        <v>E9-10</v>
      </c>
      <c r="AD286" s="282" t="str">
        <f t="shared" si="191"/>
        <v>9</v>
      </c>
      <c r="AE286" s="282" t="str">
        <f t="shared" si="192"/>
        <v>E</v>
      </c>
      <c r="AF286" s="272" t="str">
        <f t="shared" si="211"/>
        <v>s</v>
      </c>
      <c r="AG286" s="256" t="str">
        <f t="shared" si="212"/>
        <v/>
      </c>
      <c r="AH286" s="256" t="str">
        <f t="shared" si="213"/>
        <v>rpu</v>
      </c>
      <c r="AI286" s="256" t="str">
        <f t="shared" si="214"/>
        <v/>
      </c>
      <c r="AJ286" s="256">
        <f t="shared" si="215"/>
        <v>1</v>
      </c>
      <c r="AK286" s="256" t="str">
        <f t="shared" si="216"/>
        <v/>
      </c>
      <c r="AL286" s="271" t="str">
        <f t="shared" si="199"/>
        <v/>
      </c>
      <c r="AM286" s="272">
        <f t="shared" si="199"/>
        <v>1</v>
      </c>
      <c r="AN286" s="272" t="str">
        <f t="shared" si="199"/>
        <v/>
      </c>
      <c r="AO286" s="272" t="str">
        <f t="shared" si="199"/>
        <v/>
      </c>
      <c r="AP286" s="271" t="str">
        <f t="shared" si="200"/>
        <v/>
      </c>
      <c r="AQ286" s="272" t="str">
        <f t="shared" si="201"/>
        <v/>
      </c>
      <c r="AR286" s="272" t="str">
        <f t="shared" si="202"/>
        <v/>
      </c>
      <c r="AS286" s="272" t="str">
        <f t="shared" si="203"/>
        <v/>
      </c>
      <c r="AT286" s="271" t="str">
        <f t="shared" si="204"/>
        <v/>
      </c>
      <c r="AU286" s="271" t="str">
        <f t="shared" si="205"/>
        <v/>
      </c>
      <c r="AV286" s="279" t="str">
        <f t="shared" si="206"/>
        <v/>
      </c>
      <c r="AW286" s="284" t="str">
        <f t="shared" si="207"/>
        <v/>
      </c>
      <c r="AX286" s="284" t="str">
        <f t="shared" si="208"/>
        <v/>
      </c>
      <c r="AY286" s="281" t="str">
        <f t="shared" si="209"/>
        <v/>
      </c>
      <c r="AZ286" s="425"/>
    </row>
    <row r="287" spans="1:52" ht="60.75" customHeight="1">
      <c r="A287" s="506" t="s">
        <v>1100</v>
      </c>
      <c r="B287" s="144" t="s">
        <v>1285</v>
      </c>
      <c r="C287" s="144" t="s">
        <v>1733</v>
      </c>
      <c r="F287" s="197" t="s">
        <v>1750</v>
      </c>
      <c r="G287" s="143" t="s">
        <v>3374</v>
      </c>
      <c r="H287" s="72" t="s">
        <v>3081</v>
      </c>
      <c r="J287" s="5" t="s">
        <v>2093</v>
      </c>
      <c r="K287" s="173"/>
      <c r="P287" s="227"/>
      <c r="Q287" s="229"/>
      <c r="R287" s="170"/>
      <c r="S287" s="521" t="s">
        <v>3387</v>
      </c>
      <c r="T287" s="523" t="s">
        <v>2658</v>
      </c>
      <c r="U287" s="534" t="s">
        <v>2130</v>
      </c>
      <c r="V287" s="60" t="s">
        <v>1990</v>
      </c>
      <c r="W287" s="60" t="s">
        <v>562</v>
      </c>
      <c r="X287" s="60" t="s">
        <v>2007</v>
      </c>
      <c r="Y287" s="60" t="s">
        <v>1987</v>
      </c>
      <c r="Z287" s="60" t="s">
        <v>999</v>
      </c>
      <c r="AA287" s="534" t="s">
        <v>1989</v>
      </c>
      <c r="AC287" s="293" t="str">
        <f t="shared" si="184"/>
        <v>E9-11</v>
      </c>
      <c r="AD287" s="282" t="str">
        <f t="shared" si="191"/>
        <v>9</v>
      </c>
      <c r="AE287" s="282" t="str">
        <f t="shared" si="192"/>
        <v>E</v>
      </c>
      <c r="AF287" s="272" t="str">
        <f t="shared" si="211"/>
        <v>s</v>
      </c>
      <c r="AG287" s="256" t="str">
        <f t="shared" si="212"/>
        <v/>
      </c>
      <c r="AH287" s="256" t="str">
        <f t="shared" si="213"/>
        <v>rpu</v>
      </c>
      <c r="AI287" s="256" t="str">
        <f t="shared" si="214"/>
        <v/>
      </c>
      <c r="AJ287" s="256">
        <f t="shared" si="215"/>
        <v>1</v>
      </c>
      <c r="AK287" s="256" t="str">
        <f t="shared" si="216"/>
        <v/>
      </c>
      <c r="AL287" s="271" t="str">
        <f t="shared" si="199"/>
        <v/>
      </c>
      <c r="AM287" s="272">
        <f t="shared" si="199"/>
        <v>1</v>
      </c>
      <c r="AN287" s="272" t="str">
        <f t="shared" si="199"/>
        <v/>
      </c>
      <c r="AO287" s="272" t="str">
        <f t="shared" si="199"/>
        <v/>
      </c>
      <c r="AP287" s="271" t="str">
        <f t="shared" si="200"/>
        <v/>
      </c>
      <c r="AQ287" s="272" t="str">
        <f t="shared" si="201"/>
        <v/>
      </c>
      <c r="AR287" s="272" t="str">
        <f t="shared" si="202"/>
        <v/>
      </c>
      <c r="AS287" s="272" t="str">
        <f t="shared" si="203"/>
        <v/>
      </c>
      <c r="AT287" s="271" t="str">
        <f t="shared" si="204"/>
        <v/>
      </c>
      <c r="AU287" s="271" t="str">
        <f t="shared" si="205"/>
        <v/>
      </c>
      <c r="AV287" s="279" t="str">
        <f t="shared" si="206"/>
        <v/>
      </c>
      <c r="AW287" s="284" t="str">
        <f t="shared" si="207"/>
        <v/>
      </c>
      <c r="AX287" s="284" t="str">
        <f t="shared" si="208"/>
        <v/>
      </c>
      <c r="AY287" s="281" t="str">
        <f t="shared" si="209"/>
        <v/>
      </c>
    </row>
    <row r="288" spans="1:52" ht="383.25" customHeight="1">
      <c r="A288" s="506" t="s">
        <v>1101</v>
      </c>
      <c r="B288" s="144" t="s">
        <v>1285</v>
      </c>
      <c r="C288" s="144" t="s">
        <v>1733</v>
      </c>
      <c r="F288" s="197" t="s">
        <v>1198</v>
      </c>
      <c r="G288" s="143" t="s">
        <v>3375</v>
      </c>
      <c r="H288" s="72" t="s">
        <v>2994</v>
      </c>
      <c r="I288" s="5"/>
      <c r="J288" s="5" t="s">
        <v>2104</v>
      </c>
      <c r="K288" s="142"/>
      <c r="P288" s="227"/>
      <c r="Q288" s="229"/>
      <c r="R288" s="170"/>
      <c r="S288" s="521" t="s">
        <v>3383</v>
      </c>
      <c r="T288" s="523" t="s">
        <v>2659</v>
      </c>
      <c r="U288" s="534" t="s">
        <v>2131</v>
      </c>
      <c r="V288" s="60" t="s">
        <v>1249</v>
      </c>
      <c r="W288" s="60" t="s">
        <v>562</v>
      </c>
      <c r="X288" s="60" t="s">
        <v>539</v>
      </c>
      <c r="Y288" s="60" t="s">
        <v>540</v>
      </c>
      <c r="Z288" s="60" t="s">
        <v>999</v>
      </c>
      <c r="AA288" s="534" t="s">
        <v>1989</v>
      </c>
      <c r="AC288" s="293" t="str">
        <f t="shared" si="184"/>
        <v>E9-12</v>
      </c>
      <c r="AD288" s="282" t="str">
        <f t="shared" si="191"/>
        <v>9</v>
      </c>
      <c r="AE288" s="282" t="str">
        <f t="shared" si="192"/>
        <v>E</v>
      </c>
      <c r="AF288" s="272" t="str">
        <f t="shared" si="211"/>
        <v>s</v>
      </c>
      <c r="AG288" s="256" t="str">
        <f t="shared" si="212"/>
        <v/>
      </c>
      <c r="AH288" s="256" t="str">
        <f t="shared" si="213"/>
        <v>rpu</v>
      </c>
      <c r="AI288" s="256" t="str">
        <f t="shared" si="214"/>
        <v/>
      </c>
      <c r="AJ288" s="256">
        <f t="shared" si="215"/>
        <v>1</v>
      </c>
      <c r="AK288" s="256" t="str">
        <f t="shared" si="216"/>
        <v/>
      </c>
      <c r="AL288" s="271" t="str">
        <f t="shared" si="199"/>
        <v/>
      </c>
      <c r="AM288" s="272">
        <f t="shared" si="199"/>
        <v>1</v>
      </c>
      <c r="AN288" s="272" t="str">
        <f t="shared" si="199"/>
        <v/>
      </c>
      <c r="AO288" s="272" t="str">
        <f t="shared" si="199"/>
        <v/>
      </c>
      <c r="AP288" s="271" t="str">
        <f t="shared" si="200"/>
        <v/>
      </c>
      <c r="AQ288" s="272" t="str">
        <f t="shared" si="201"/>
        <v/>
      </c>
      <c r="AR288" s="272" t="str">
        <f t="shared" si="202"/>
        <v/>
      </c>
      <c r="AS288" s="272" t="str">
        <f t="shared" si="203"/>
        <v/>
      </c>
      <c r="AT288" s="271" t="str">
        <f t="shared" si="204"/>
        <v/>
      </c>
      <c r="AU288" s="271" t="str">
        <f t="shared" si="205"/>
        <v/>
      </c>
      <c r="AV288" s="279" t="str">
        <f t="shared" si="206"/>
        <v/>
      </c>
      <c r="AW288" s="284" t="str">
        <f t="shared" si="207"/>
        <v/>
      </c>
      <c r="AX288" s="284" t="str">
        <f t="shared" si="208"/>
        <v/>
      </c>
      <c r="AY288" s="281" t="str">
        <f t="shared" si="209"/>
        <v/>
      </c>
    </row>
    <row r="289" spans="1:52" ht="48">
      <c r="A289" s="506" t="s">
        <v>1102</v>
      </c>
      <c r="B289" s="144" t="s">
        <v>1285</v>
      </c>
      <c r="C289" s="144" t="s">
        <v>1733</v>
      </c>
      <c r="F289" s="197" t="s">
        <v>1198</v>
      </c>
      <c r="G289" s="72" t="s">
        <v>3376</v>
      </c>
      <c r="H289" s="72" t="s">
        <v>2870</v>
      </c>
      <c r="J289" s="5" t="s">
        <v>2089</v>
      </c>
      <c r="P289" s="227"/>
      <c r="Q289" s="229"/>
      <c r="R289" s="170"/>
      <c r="S289" s="521" t="s">
        <v>3380</v>
      </c>
      <c r="T289" s="523" t="s">
        <v>2669</v>
      </c>
      <c r="U289" s="534" t="s">
        <v>2132</v>
      </c>
      <c r="V289" s="60" t="s">
        <v>1249</v>
      </c>
      <c r="W289" s="60" t="s">
        <v>562</v>
      </c>
      <c r="X289" s="60" t="s">
        <v>539</v>
      </c>
      <c r="Y289" s="60" t="s">
        <v>540</v>
      </c>
      <c r="Z289" s="60" t="s">
        <v>999</v>
      </c>
      <c r="AA289" s="534" t="s">
        <v>1986</v>
      </c>
      <c r="AC289" s="293" t="str">
        <f t="shared" si="184"/>
        <v>E9-13</v>
      </c>
      <c r="AD289" s="282" t="str">
        <f t="shared" si="191"/>
        <v>9</v>
      </c>
      <c r="AE289" s="282" t="str">
        <f t="shared" si="192"/>
        <v>E</v>
      </c>
      <c r="AF289" s="272" t="str">
        <f t="shared" si="211"/>
        <v>s</v>
      </c>
      <c r="AG289" s="256" t="str">
        <f t="shared" si="212"/>
        <v/>
      </c>
      <c r="AH289" s="256" t="str">
        <f t="shared" si="213"/>
        <v>rpu</v>
      </c>
      <c r="AI289" s="256" t="str">
        <f t="shared" si="214"/>
        <v/>
      </c>
      <c r="AJ289" s="256">
        <f t="shared" si="215"/>
        <v>1</v>
      </c>
      <c r="AK289" s="256" t="str">
        <f t="shared" si="216"/>
        <v/>
      </c>
      <c r="AL289" s="271" t="str">
        <f t="shared" si="199"/>
        <v/>
      </c>
      <c r="AM289" s="272">
        <f t="shared" si="199"/>
        <v>1</v>
      </c>
      <c r="AN289" s="272" t="str">
        <f t="shared" si="199"/>
        <v/>
      </c>
      <c r="AO289" s="272" t="str">
        <f t="shared" si="199"/>
        <v/>
      </c>
      <c r="AP289" s="271" t="str">
        <f t="shared" si="200"/>
        <v/>
      </c>
      <c r="AQ289" s="272" t="str">
        <f t="shared" si="201"/>
        <v/>
      </c>
      <c r="AR289" s="272" t="str">
        <f t="shared" si="202"/>
        <v/>
      </c>
      <c r="AS289" s="272" t="str">
        <f t="shared" si="203"/>
        <v/>
      </c>
      <c r="AT289" s="271" t="str">
        <f t="shared" si="204"/>
        <v/>
      </c>
      <c r="AU289" s="271" t="str">
        <f t="shared" si="205"/>
        <v/>
      </c>
      <c r="AV289" s="279" t="str">
        <f t="shared" si="206"/>
        <v/>
      </c>
      <c r="AW289" s="284" t="str">
        <f t="shared" si="207"/>
        <v/>
      </c>
      <c r="AX289" s="284" t="str">
        <f t="shared" si="208"/>
        <v/>
      </c>
      <c r="AY289" s="281" t="str">
        <f t="shared" si="209"/>
        <v/>
      </c>
    </row>
    <row r="290" spans="1:52" ht="48">
      <c r="A290" s="506" t="s">
        <v>1106</v>
      </c>
      <c r="B290" s="144" t="s">
        <v>1285</v>
      </c>
      <c r="C290" s="144" t="s">
        <v>1733</v>
      </c>
      <c r="F290" s="197" t="s">
        <v>1198</v>
      </c>
      <c r="G290" s="72" t="s">
        <v>3377</v>
      </c>
      <c r="H290" s="72" t="s">
        <v>2994</v>
      </c>
      <c r="J290" s="5" t="s">
        <v>2105</v>
      </c>
      <c r="L290" s="144" t="s">
        <v>2422</v>
      </c>
      <c r="P290" s="227"/>
      <c r="Q290" s="229"/>
      <c r="R290" s="170"/>
      <c r="S290" s="521" t="s">
        <v>3384</v>
      </c>
      <c r="T290" s="523" t="s">
        <v>2672</v>
      </c>
      <c r="U290" s="534" t="s">
        <v>2133</v>
      </c>
      <c r="V290" s="60" t="s">
        <v>1249</v>
      </c>
      <c r="W290" s="60" t="s">
        <v>562</v>
      </c>
      <c r="X290" s="60" t="s">
        <v>539</v>
      </c>
      <c r="Y290" s="60" t="s">
        <v>540</v>
      </c>
      <c r="Z290" s="60" t="s">
        <v>999</v>
      </c>
      <c r="AA290" s="534" t="s">
        <v>1986</v>
      </c>
      <c r="AC290" s="293" t="str">
        <f t="shared" si="184"/>
        <v>E9-15</v>
      </c>
      <c r="AD290" s="282" t="str">
        <f t="shared" si="191"/>
        <v>9</v>
      </c>
      <c r="AE290" s="282" t="str">
        <f t="shared" si="192"/>
        <v>E</v>
      </c>
      <c r="AF290" s="272" t="str">
        <f t="shared" si="211"/>
        <v>s</v>
      </c>
      <c r="AG290" s="256" t="str">
        <f t="shared" si="212"/>
        <v/>
      </c>
      <c r="AH290" s="256" t="str">
        <f t="shared" si="213"/>
        <v>rpu</v>
      </c>
      <c r="AI290" s="256" t="str">
        <f t="shared" si="214"/>
        <v/>
      </c>
      <c r="AJ290" s="256">
        <f t="shared" si="215"/>
        <v>1</v>
      </c>
      <c r="AK290" s="256" t="str">
        <f t="shared" si="216"/>
        <v/>
      </c>
      <c r="AL290" s="271" t="str">
        <f t="shared" si="199"/>
        <v/>
      </c>
      <c r="AM290" s="272">
        <f t="shared" si="199"/>
        <v>1</v>
      </c>
      <c r="AN290" s="272" t="str">
        <f t="shared" si="199"/>
        <v/>
      </c>
      <c r="AO290" s="272" t="str">
        <f t="shared" si="199"/>
        <v/>
      </c>
      <c r="AP290" s="271" t="str">
        <f t="shared" si="200"/>
        <v/>
      </c>
      <c r="AQ290" s="272" t="str">
        <f t="shared" si="201"/>
        <v/>
      </c>
      <c r="AR290" s="272" t="str">
        <f t="shared" si="202"/>
        <v/>
      </c>
      <c r="AS290" s="272" t="str">
        <f t="shared" si="203"/>
        <v/>
      </c>
      <c r="AT290" s="271" t="str">
        <f t="shared" si="204"/>
        <v/>
      </c>
      <c r="AU290" s="271" t="str">
        <f t="shared" si="205"/>
        <v/>
      </c>
      <c r="AV290" s="279" t="str">
        <f t="shared" si="206"/>
        <v/>
      </c>
      <c r="AW290" s="284" t="str">
        <f t="shared" si="207"/>
        <v/>
      </c>
      <c r="AX290" s="284" t="str">
        <f t="shared" si="208"/>
        <v/>
      </c>
      <c r="AY290" s="281" t="str">
        <f t="shared" si="209"/>
        <v/>
      </c>
    </row>
    <row r="291" spans="1:52">
      <c r="A291" s="230" t="s">
        <v>1269</v>
      </c>
      <c r="F291" s="197"/>
      <c r="P291" s="227"/>
      <c r="Q291" s="229"/>
      <c r="R291" s="170"/>
      <c r="S291" s="521"/>
      <c r="T291" s="523"/>
      <c r="U291" s="534"/>
      <c r="V291" s="534"/>
      <c r="W291" s="60"/>
      <c r="X291" s="60"/>
      <c r="Y291" s="60"/>
      <c r="Z291" s="20"/>
      <c r="AA291" s="534"/>
      <c r="AC291" s="293" t="str">
        <f t="shared" si="184"/>
        <v>PROBLEMS/DISCUSSION QUESTIONS</v>
      </c>
      <c r="AD291" s="282"/>
      <c r="AE291" s="282"/>
      <c r="AF291" s="272"/>
      <c r="AK291" s="256"/>
      <c r="AL291" s="271"/>
      <c r="AM291" s="272"/>
      <c r="AN291" s="272"/>
      <c r="AO291" s="272"/>
      <c r="AP291" s="271"/>
      <c r="AQ291" s="272"/>
      <c r="AR291" s="272"/>
      <c r="AS291" s="272"/>
      <c r="AT291" s="271"/>
      <c r="AU291" s="271"/>
      <c r="AV291" s="279"/>
      <c r="AW291" s="284"/>
      <c r="AX291" s="284"/>
      <c r="AY291" s="281"/>
    </row>
    <row r="292" spans="1:52" s="72" customFormat="1" ht="194.25" customHeight="1">
      <c r="A292" s="506" t="s">
        <v>1452</v>
      </c>
      <c r="B292" s="144" t="s">
        <v>1285</v>
      </c>
      <c r="C292" s="144" t="s">
        <v>1733</v>
      </c>
      <c r="D292" s="144"/>
      <c r="E292" s="195"/>
      <c r="F292" s="197" t="s">
        <v>1198</v>
      </c>
      <c r="G292" s="72" t="s">
        <v>1437</v>
      </c>
      <c r="H292" s="72" t="s">
        <v>3081</v>
      </c>
      <c r="I292" s="5"/>
      <c r="J292" s="5" t="s">
        <v>2140</v>
      </c>
      <c r="L292" s="144" t="s">
        <v>2422</v>
      </c>
      <c r="M292" s="144"/>
      <c r="N292" s="225"/>
      <c r="O292" s="225"/>
      <c r="P292" s="227"/>
      <c r="Q292" s="229"/>
      <c r="R292" s="170"/>
      <c r="S292" s="521" t="s">
        <v>3379</v>
      </c>
      <c r="T292" s="523" t="s">
        <v>3522</v>
      </c>
      <c r="U292" s="534" t="s">
        <v>2134</v>
      </c>
      <c r="V292" s="60" t="s">
        <v>1249</v>
      </c>
      <c r="W292" s="60" t="s">
        <v>562</v>
      </c>
      <c r="X292" s="60" t="s">
        <v>539</v>
      </c>
      <c r="Y292" s="60" t="s">
        <v>540</v>
      </c>
      <c r="Z292" s="60" t="s">
        <v>1000</v>
      </c>
      <c r="AA292" s="534" t="s">
        <v>1994</v>
      </c>
      <c r="AB292" s="145"/>
      <c r="AC292" s="507" t="str">
        <f t="shared" si="184"/>
        <v>P9-1</v>
      </c>
      <c r="AD292" s="282" t="str">
        <f t="shared" si="191"/>
        <v>9</v>
      </c>
      <c r="AE292" s="282" t="str">
        <f t="shared" si="192"/>
        <v>P</v>
      </c>
      <c r="AF292" s="272" t="str">
        <f t="shared" ref="AF292:AF297" si="217">IF(OR(AE292="",B292=""),"",IF(OR(B292="a",B292="b",B292="s",B292="not suitable"),B292,""))</f>
        <v>s</v>
      </c>
      <c r="AG292" s="272" t="str">
        <f t="shared" ref="AG292:AG297" si="218">IF(E292="","",E292)</f>
        <v/>
      </c>
      <c r="AH292" s="272" t="str">
        <f t="shared" ref="AH292:AH297" si="219">IF(C292="","",C292)</f>
        <v>rpu</v>
      </c>
      <c r="AI292" s="272" t="str">
        <f t="shared" ref="AI292:AI297" si="220">IF(D292="","",D292)</f>
        <v/>
      </c>
      <c r="AJ292" s="272">
        <f t="shared" ref="AJ292:AJ297" si="221">IF(J292="","",1)</f>
        <v>1</v>
      </c>
      <c r="AK292" s="272" t="str">
        <f t="shared" ref="AK292:AK297" si="222">IF(I292="","",I292)</f>
        <v/>
      </c>
      <c r="AL292" s="271" t="str">
        <f t="shared" si="199"/>
        <v/>
      </c>
      <c r="AM292" s="272">
        <f t="shared" si="199"/>
        <v>1</v>
      </c>
      <c r="AN292" s="272" t="str">
        <f t="shared" si="199"/>
        <v/>
      </c>
      <c r="AO292" s="272" t="str">
        <f t="shared" si="199"/>
        <v/>
      </c>
      <c r="AP292" s="271" t="str">
        <f t="shared" si="200"/>
        <v/>
      </c>
      <c r="AQ292" s="272" t="str">
        <f t="shared" si="201"/>
        <v/>
      </c>
      <c r="AR292" s="272" t="str">
        <f t="shared" si="202"/>
        <v/>
      </c>
      <c r="AS292" s="272" t="str">
        <f t="shared" si="203"/>
        <v/>
      </c>
      <c r="AT292" s="271" t="str">
        <f t="shared" si="204"/>
        <v/>
      </c>
      <c r="AU292" s="271" t="str">
        <f t="shared" si="205"/>
        <v/>
      </c>
      <c r="AV292" s="279" t="str">
        <f t="shared" si="206"/>
        <v/>
      </c>
      <c r="AW292" s="284" t="str">
        <f t="shared" si="207"/>
        <v/>
      </c>
      <c r="AX292" s="284" t="str">
        <f t="shared" si="208"/>
        <v/>
      </c>
      <c r="AY292" s="281" t="str">
        <f t="shared" si="209"/>
        <v/>
      </c>
      <c r="AZ292" s="425"/>
    </row>
    <row r="293" spans="1:52" ht="177.75" customHeight="1">
      <c r="A293" s="506" t="s">
        <v>1453</v>
      </c>
      <c r="B293" s="144" t="s">
        <v>1285</v>
      </c>
      <c r="C293" s="144" t="s">
        <v>1733</v>
      </c>
      <c r="F293" s="197" t="s">
        <v>1198</v>
      </c>
      <c r="G293" s="72" t="s">
        <v>1147</v>
      </c>
      <c r="H293" s="72" t="s">
        <v>3081</v>
      </c>
      <c r="J293" s="5" t="s">
        <v>2110</v>
      </c>
      <c r="P293" s="227"/>
      <c r="Q293" s="229"/>
      <c r="R293" s="170"/>
      <c r="S293" s="521" t="s">
        <v>3381</v>
      </c>
      <c r="T293" s="523" t="s">
        <v>3523</v>
      </c>
      <c r="U293" s="534" t="s">
        <v>2135</v>
      </c>
      <c r="V293" s="60" t="s">
        <v>1249</v>
      </c>
      <c r="W293" s="60" t="s">
        <v>562</v>
      </c>
      <c r="X293" s="60" t="s">
        <v>539</v>
      </c>
      <c r="Y293" s="60" t="s">
        <v>540</v>
      </c>
      <c r="Z293" s="60" t="s">
        <v>1000</v>
      </c>
      <c r="AA293" s="534" t="s">
        <v>1994</v>
      </c>
      <c r="AC293" s="293" t="str">
        <f t="shared" si="184"/>
        <v>P9-4</v>
      </c>
      <c r="AD293" s="282" t="str">
        <f t="shared" si="191"/>
        <v>9</v>
      </c>
      <c r="AE293" s="282" t="str">
        <f t="shared" si="192"/>
        <v>P</v>
      </c>
      <c r="AF293" s="272" t="str">
        <f t="shared" si="217"/>
        <v>s</v>
      </c>
      <c r="AG293" s="256" t="str">
        <f t="shared" si="218"/>
        <v/>
      </c>
      <c r="AH293" s="256" t="str">
        <f t="shared" si="219"/>
        <v>rpu</v>
      </c>
      <c r="AI293" s="256" t="str">
        <f t="shared" si="220"/>
        <v/>
      </c>
      <c r="AJ293" s="256">
        <f t="shared" si="221"/>
        <v>1</v>
      </c>
      <c r="AK293" s="256" t="str">
        <f t="shared" si="222"/>
        <v/>
      </c>
      <c r="AL293" s="271" t="str">
        <f t="shared" si="199"/>
        <v/>
      </c>
      <c r="AM293" s="272">
        <f t="shared" si="199"/>
        <v>1</v>
      </c>
      <c r="AN293" s="272" t="str">
        <f t="shared" si="199"/>
        <v/>
      </c>
      <c r="AO293" s="272" t="str">
        <f t="shared" si="199"/>
        <v/>
      </c>
      <c r="AP293" s="271" t="str">
        <f t="shared" si="200"/>
        <v/>
      </c>
      <c r="AQ293" s="272" t="str">
        <f t="shared" si="201"/>
        <v/>
      </c>
      <c r="AR293" s="272" t="str">
        <f t="shared" si="202"/>
        <v/>
      </c>
      <c r="AS293" s="272" t="str">
        <f t="shared" si="203"/>
        <v/>
      </c>
      <c r="AT293" s="271" t="str">
        <f t="shared" si="204"/>
        <v/>
      </c>
      <c r="AU293" s="271" t="str">
        <f t="shared" si="205"/>
        <v/>
      </c>
      <c r="AV293" s="279" t="str">
        <f t="shared" si="206"/>
        <v/>
      </c>
      <c r="AW293" s="284" t="str">
        <f t="shared" si="207"/>
        <v/>
      </c>
      <c r="AX293" s="284" t="str">
        <f t="shared" si="208"/>
        <v/>
      </c>
      <c r="AY293" s="281" t="str">
        <f t="shared" si="209"/>
        <v/>
      </c>
    </row>
    <row r="294" spans="1:52" ht="36">
      <c r="A294" s="506" t="s">
        <v>1148</v>
      </c>
      <c r="B294" s="144" t="s">
        <v>1285</v>
      </c>
      <c r="C294" s="144" t="s">
        <v>1734</v>
      </c>
      <c r="F294" s="197" t="s">
        <v>1198</v>
      </c>
      <c r="G294" s="72" t="s">
        <v>1441</v>
      </c>
      <c r="H294" s="72" t="s">
        <v>3391</v>
      </c>
      <c r="J294" s="5" t="s">
        <v>2111</v>
      </c>
      <c r="L294" s="144" t="s">
        <v>2422</v>
      </c>
      <c r="P294" s="227"/>
      <c r="Q294" s="229"/>
      <c r="R294" s="170"/>
      <c r="S294" s="521" t="s">
        <v>3382</v>
      </c>
      <c r="T294" s="523" t="s">
        <v>2657</v>
      </c>
      <c r="U294" s="534" t="s">
        <v>2122</v>
      </c>
      <c r="V294" s="60" t="s">
        <v>1249</v>
      </c>
      <c r="W294" s="60" t="s">
        <v>562</v>
      </c>
      <c r="X294" s="60" t="s">
        <v>539</v>
      </c>
      <c r="Y294" s="60" t="s">
        <v>540</v>
      </c>
      <c r="Z294" s="60" t="s">
        <v>999</v>
      </c>
      <c r="AA294" s="534" t="s">
        <v>1989</v>
      </c>
      <c r="AC294" s="293" t="str">
        <f t="shared" si="184"/>
        <v>P9-6</v>
      </c>
      <c r="AD294" s="282" t="str">
        <f t="shared" si="191"/>
        <v>9</v>
      </c>
      <c r="AE294" s="282" t="str">
        <f t="shared" si="192"/>
        <v>P</v>
      </c>
      <c r="AF294" s="272" t="str">
        <f t="shared" si="217"/>
        <v>s</v>
      </c>
      <c r="AG294" s="256" t="str">
        <f t="shared" si="218"/>
        <v/>
      </c>
      <c r="AH294" s="256" t="str">
        <f t="shared" si="219"/>
        <v>r</v>
      </c>
      <c r="AI294" s="256" t="str">
        <f t="shared" si="220"/>
        <v/>
      </c>
      <c r="AJ294" s="256">
        <f t="shared" si="221"/>
        <v>1</v>
      </c>
      <c r="AK294" s="256" t="str">
        <f t="shared" si="222"/>
        <v/>
      </c>
      <c r="AL294" s="271" t="str">
        <f t="shared" si="199"/>
        <v/>
      </c>
      <c r="AM294" s="272" t="str">
        <f t="shared" si="199"/>
        <v/>
      </c>
      <c r="AN294" s="272">
        <f t="shared" si="199"/>
        <v>1</v>
      </c>
      <c r="AO294" s="272" t="str">
        <f t="shared" si="199"/>
        <v/>
      </c>
      <c r="AP294" s="271" t="str">
        <f t="shared" si="200"/>
        <v/>
      </c>
      <c r="AQ294" s="272" t="str">
        <f t="shared" si="201"/>
        <v/>
      </c>
      <c r="AR294" s="272" t="str">
        <f t="shared" si="202"/>
        <v/>
      </c>
      <c r="AS294" s="272" t="str">
        <f t="shared" si="203"/>
        <v/>
      </c>
      <c r="AT294" s="271" t="str">
        <f t="shared" si="204"/>
        <v/>
      </c>
      <c r="AU294" s="271" t="str">
        <f t="shared" si="205"/>
        <v/>
      </c>
      <c r="AV294" s="279" t="str">
        <f t="shared" si="206"/>
        <v/>
      </c>
      <c r="AW294" s="284" t="str">
        <f t="shared" si="207"/>
        <v/>
      </c>
      <c r="AX294" s="284" t="str">
        <f t="shared" si="208"/>
        <v/>
      </c>
      <c r="AY294" s="281" t="str">
        <f t="shared" si="209"/>
        <v/>
      </c>
    </row>
    <row r="295" spans="1:52" s="72" customFormat="1" ht="63.75">
      <c r="A295" s="506" t="s">
        <v>1454</v>
      </c>
      <c r="B295" s="144" t="s">
        <v>1285</v>
      </c>
      <c r="C295" s="144" t="s">
        <v>1734</v>
      </c>
      <c r="D295" s="144"/>
      <c r="E295" s="195"/>
      <c r="F295" s="197" t="s">
        <v>1198</v>
      </c>
      <c r="G295" s="72" t="s">
        <v>1442</v>
      </c>
      <c r="H295" s="72" t="s">
        <v>3391</v>
      </c>
      <c r="I295" s="5" t="s">
        <v>2113</v>
      </c>
      <c r="J295" s="5" t="s">
        <v>2111</v>
      </c>
      <c r="L295" s="144"/>
      <c r="M295" s="144"/>
      <c r="N295" s="225"/>
      <c r="O295" s="225"/>
      <c r="P295" s="227"/>
      <c r="Q295" s="229"/>
      <c r="R295" s="170"/>
      <c r="S295" s="521" t="s">
        <v>3383</v>
      </c>
      <c r="T295" s="531" t="s">
        <v>2659</v>
      </c>
      <c r="U295" s="534" t="s">
        <v>2136</v>
      </c>
      <c r="V295" s="60" t="s">
        <v>1249</v>
      </c>
      <c r="W295" s="60" t="s">
        <v>562</v>
      </c>
      <c r="X295" s="60" t="s">
        <v>539</v>
      </c>
      <c r="Y295" s="60" t="s">
        <v>540</v>
      </c>
      <c r="Z295" s="60" t="s">
        <v>999</v>
      </c>
      <c r="AA295" s="534" t="s">
        <v>1994</v>
      </c>
      <c r="AB295" s="145"/>
      <c r="AC295" s="293" t="str">
        <f t="shared" si="184"/>
        <v>P9-7</v>
      </c>
      <c r="AD295" s="282" t="str">
        <f t="shared" si="191"/>
        <v>9</v>
      </c>
      <c r="AE295" s="282" t="str">
        <f t="shared" si="192"/>
        <v>P</v>
      </c>
      <c r="AF295" s="272" t="str">
        <f t="shared" si="217"/>
        <v>s</v>
      </c>
      <c r="AG295" s="256" t="str">
        <f t="shared" si="218"/>
        <v/>
      </c>
      <c r="AH295" s="256" t="str">
        <f t="shared" si="219"/>
        <v>r</v>
      </c>
      <c r="AI295" s="256" t="str">
        <f t="shared" si="220"/>
        <v/>
      </c>
      <c r="AJ295" s="256">
        <f t="shared" si="221"/>
        <v>1</v>
      </c>
      <c r="AK295" s="256" t="str">
        <f t="shared" si="222"/>
        <v>Dates for entries in SM for P8-7 should be updated.</v>
      </c>
      <c r="AL295" s="271" t="str">
        <f t="shared" si="199"/>
        <v/>
      </c>
      <c r="AM295" s="272" t="str">
        <f t="shared" si="199"/>
        <v/>
      </c>
      <c r="AN295" s="272">
        <f t="shared" si="199"/>
        <v>1</v>
      </c>
      <c r="AO295" s="272" t="str">
        <f t="shared" si="199"/>
        <v/>
      </c>
      <c r="AP295" s="271" t="str">
        <f t="shared" si="200"/>
        <v/>
      </c>
      <c r="AQ295" s="272" t="str">
        <f t="shared" si="201"/>
        <v/>
      </c>
      <c r="AR295" s="272" t="str">
        <f t="shared" si="202"/>
        <v/>
      </c>
      <c r="AS295" s="272" t="str">
        <f t="shared" si="203"/>
        <v/>
      </c>
      <c r="AT295" s="271" t="str">
        <f t="shared" si="204"/>
        <v/>
      </c>
      <c r="AU295" s="271" t="str">
        <f t="shared" si="205"/>
        <v/>
      </c>
      <c r="AV295" s="279" t="str">
        <f t="shared" si="206"/>
        <v/>
      </c>
      <c r="AW295" s="284" t="str">
        <f t="shared" si="207"/>
        <v/>
      </c>
      <c r="AX295" s="284" t="str">
        <f t="shared" si="208"/>
        <v/>
      </c>
      <c r="AY295" s="281" t="str">
        <f t="shared" si="209"/>
        <v/>
      </c>
      <c r="AZ295" s="425"/>
    </row>
    <row r="296" spans="1:52" ht="218.25" customHeight="1">
      <c r="A296" s="506" t="s">
        <v>1455</v>
      </c>
      <c r="B296" s="144" t="s">
        <v>1285</v>
      </c>
      <c r="C296" s="144" t="s">
        <v>1733</v>
      </c>
      <c r="F296" s="197" t="s">
        <v>1198</v>
      </c>
      <c r="G296" s="72" t="s">
        <v>1443</v>
      </c>
      <c r="H296" s="72" t="s">
        <v>2994</v>
      </c>
      <c r="J296" s="5" t="s">
        <v>2112</v>
      </c>
      <c r="K296" s="173"/>
      <c r="L296" s="144" t="s">
        <v>2422</v>
      </c>
      <c r="P296" s="227"/>
      <c r="Q296" s="229"/>
      <c r="R296" s="170"/>
      <c r="S296" s="521" t="s">
        <v>3378</v>
      </c>
      <c r="T296" s="523" t="s">
        <v>2670</v>
      </c>
      <c r="U296" s="534" t="s">
        <v>2137</v>
      </c>
      <c r="V296" s="60" t="s">
        <v>1249</v>
      </c>
      <c r="W296" s="60" t="s">
        <v>562</v>
      </c>
      <c r="X296" s="60" t="s">
        <v>539</v>
      </c>
      <c r="Y296" s="60" t="s">
        <v>540</v>
      </c>
      <c r="Z296" s="60" t="s">
        <v>1000</v>
      </c>
      <c r="AA296" s="534" t="s">
        <v>1994</v>
      </c>
      <c r="AC296" s="293" t="str">
        <f t="shared" si="184"/>
        <v>P9-8</v>
      </c>
      <c r="AD296" s="282" t="str">
        <f t="shared" si="191"/>
        <v>9</v>
      </c>
      <c r="AE296" s="282" t="str">
        <f t="shared" si="192"/>
        <v>P</v>
      </c>
      <c r="AF296" s="272" t="str">
        <f t="shared" si="217"/>
        <v>s</v>
      </c>
      <c r="AG296" s="256" t="str">
        <f t="shared" si="218"/>
        <v/>
      </c>
      <c r="AH296" s="256" t="str">
        <f t="shared" si="219"/>
        <v>rpu</v>
      </c>
      <c r="AI296" s="256" t="str">
        <f t="shared" si="220"/>
        <v/>
      </c>
      <c r="AJ296" s="256">
        <f t="shared" si="221"/>
        <v>1</v>
      </c>
      <c r="AK296" s="256" t="str">
        <f t="shared" si="222"/>
        <v/>
      </c>
      <c r="AL296" s="271" t="str">
        <f t="shared" si="199"/>
        <v/>
      </c>
      <c r="AM296" s="272">
        <f t="shared" si="199"/>
        <v>1</v>
      </c>
      <c r="AN296" s="272" t="str">
        <f t="shared" si="199"/>
        <v/>
      </c>
      <c r="AO296" s="272" t="str">
        <f t="shared" si="199"/>
        <v/>
      </c>
      <c r="AP296" s="271" t="str">
        <f t="shared" si="200"/>
        <v/>
      </c>
      <c r="AQ296" s="272" t="str">
        <f t="shared" si="201"/>
        <v/>
      </c>
      <c r="AR296" s="272" t="str">
        <f t="shared" si="202"/>
        <v/>
      </c>
      <c r="AS296" s="272" t="str">
        <f t="shared" si="203"/>
        <v/>
      </c>
      <c r="AT296" s="271" t="str">
        <f t="shared" si="204"/>
        <v/>
      </c>
      <c r="AU296" s="271" t="str">
        <f t="shared" si="205"/>
        <v/>
      </c>
      <c r="AV296" s="279" t="str">
        <f t="shared" si="206"/>
        <v/>
      </c>
      <c r="AW296" s="284" t="str">
        <f t="shared" si="207"/>
        <v/>
      </c>
      <c r="AX296" s="284" t="str">
        <f t="shared" si="208"/>
        <v/>
      </c>
      <c r="AY296" s="281" t="str">
        <f t="shared" si="209"/>
        <v/>
      </c>
    </row>
    <row r="297" spans="1:52" ht="114.75" customHeight="1">
      <c r="A297" s="506" t="s">
        <v>1456</v>
      </c>
      <c r="B297" s="144" t="s">
        <v>1285</v>
      </c>
      <c r="C297" s="144" t="s">
        <v>1732</v>
      </c>
      <c r="F297" s="197" t="s">
        <v>1198</v>
      </c>
      <c r="G297" s="72" t="s">
        <v>1445</v>
      </c>
      <c r="J297" s="5" t="s">
        <v>2114</v>
      </c>
      <c r="L297" s="144" t="s">
        <v>2422</v>
      </c>
      <c r="P297" s="227"/>
      <c r="Q297" s="229"/>
      <c r="R297" s="170"/>
      <c r="S297" s="521" t="s">
        <v>3380</v>
      </c>
      <c r="T297" s="531" t="s">
        <v>2669</v>
      </c>
      <c r="U297" s="534" t="s">
        <v>2138</v>
      </c>
      <c r="V297" s="60" t="s">
        <v>1249</v>
      </c>
      <c r="W297" s="60" t="s">
        <v>562</v>
      </c>
      <c r="X297" s="60" t="s">
        <v>539</v>
      </c>
      <c r="Y297" s="60" t="s">
        <v>540</v>
      </c>
      <c r="Z297" s="60" t="s">
        <v>1000</v>
      </c>
      <c r="AA297" s="534" t="s">
        <v>1993</v>
      </c>
      <c r="AC297" s="293" t="str">
        <f t="shared" si="184"/>
        <v>P9-10</v>
      </c>
      <c r="AD297" s="282" t="str">
        <f t="shared" si="191"/>
        <v>9</v>
      </c>
      <c r="AE297" s="282" t="str">
        <f t="shared" si="192"/>
        <v>P</v>
      </c>
      <c r="AF297" s="272" t="str">
        <f t="shared" si="217"/>
        <v>s</v>
      </c>
      <c r="AG297" s="256" t="str">
        <f t="shared" si="218"/>
        <v/>
      </c>
      <c r="AH297" s="256" t="str">
        <f t="shared" si="219"/>
        <v>p</v>
      </c>
      <c r="AI297" s="256" t="str">
        <f t="shared" si="220"/>
        <v/>
      </c>
      <c r="AJ297" s="256">
        <f t="shared" si="221"/>
        <v>1</v>
      </c>
      <c r="AK297" s="256" t="str">
        <f t="shared" si="222"/>
        <v/>
      </c>
      <c r="AL297" s="271">
        <f t="shared" si="199"/>
        <v>1</v>
      </c>
      <c r="AM297" s="272" t="str">
        <f t="shared" si="199"/>
        <v/>
      </c>
      <c r="AN297" s="272" t="str">
        <f t="shared" si="199"/>
        <v/>
      </c>
      <c r="AO297" s="272" t="str">
        <f t="shared" si="199"/>
        <v/>
      </c>
      <c r="AP297" s="271" t="str">
        <f t="shared" si="200"/>
        <v/>
      </c>
      <c r="AQ297" s="272" t="str">
        <f t="shared" si="201"/>
        <v/>
      </c>
      <c r="AR297" s="272" t="str">
        <f t="shared" si="202"/>
        <v/>
      </c>
      <c r="AS297" s="272" t="str">
        <f t="shared" si="203"/>
        <v/>
      </c>
      <c r="AT297" s="271" t="str">
        <f t="shared" si="204"/>
        <v/>
      </c>
      <c r="AU297" s="271" t="str">
        <f t="shared" si="205"/>
        <v/>
      </c>
      <c r="AV297" s="279" t="str">
        <f t="shared" si="206"/>
        <v/>
      </c>
      <c r="AW297" s="284" t="str">
        <f t="shared" si="207"/>
        <v/>
      </c>
      <c r="AX297" s="284" t="str">
        <f t="shared" si="208"/>
        <v/>
      </c>
      <c r="AY297" s="281" t="str">
        <f t="shared" si="209"/>
        <v/>
      </c>
    </row>
    <row r="298" spans="1:52" s="324" customFormat="1">
      <c r="A298" s="319" t="s">
        <v>298</v>
      </c>
      <c r="B298" s="320"/>
      <c r="C298" s="320"/>
      <c r="D298" s="320"/>
      <c r="E298" s="340"/>
      <c r="F298" s="340"/>
      <c r="J298" s="6"/>
      <c r="L298" s="320"/>
      <c r="M298" s="320"/>
      <c r="N298" s="341"/>
      <c r="O298" s="341"/>
      <c r="P298" s="326"/>
      <c r="Q298" s="327"/>
      <c r="R298" s="342"/>
      <c r="S298" s="522"/>
      <c r="T298" s="529"/>
      <c r="U298" s="6"/>
      <c r="V298" s="529"/>
      <c r="W298" s="529"/>
      <c r="X298" s="529"/>
      <c r="Y298" s="529"/>
      <c r="Z298" s="529"/>
      <c r="AA298" s="544"/>
      <c r="AB298" s="328"/>
      <c r="AC298" s="329" t="str">
        <f t="shared" ref="AC298:AC361" si="223">IF(A298="","",A298)</f>
        <v>Chapter 10</v>
      </c>
      <c r="AD298" s="330"/>
      <c r="AE298" s="330"/>
      <c r="AF298" s="331"/>
      <c r="AG298" s="331"/>
      <c r="AH298" s="331"/>
      <c r="AI298" s="331"/>
      <c r="AJ298" s="331"/>
      <c r="AK298" s="331"/>
      <c r="AL298" s="332"/>
      <c r="AM298" s="331"/>
      <c r="AN298" s="331"/>
      <c r="AO298" s="331"/>
      <c r="AP298" s="332"/>
      <c r="AQ298" s="331"/>
      <c r="AR298" s="331"/>
      <c r="AS298" s="331"/>
      <c r="AT298" s="332"/>
      <c r="AU298" s="332"/>
      <c r="AV298" s="333"/>
      <c r="AW298" s="334"/>
      <c r="AX298" s="334"/>
      <c r="AY298" s="421"/>
      <c r="AZ298" s="427"/>
    </row>
    <row r="299" spans="1:52">
      <c r="A299" s="230" t="s">
        <v>1295</v>
      </c>
      <c r="P299" s="227"/>
      <c r="Q299" s="229"/>
      <c r="R299" s="170"/>
      <c r="S299" s="521"/>
      <c r="T299" s="523"/>
      <c r="U299" s="39"/>
      <c r="V299" s="60"/>
      <c r="W299" s="60"/>
      <c r="X299" s="60"/>
      <c r="Y299" s="60"/>
      <c r="Z299" s="60"/>
      <c r="AA299" s="534"/>
      <c r="AC299" s="293" t="str">
        <f t="shared" si="223"/>
        <v>EXERCISES</v>
      </c>
      <c r="AD299" s="282"/>
      <c r="AE299" s="282"/>
      <c r="AF299" s="272"/>
      <c r="AK299" s="256"/>
      <c r="AL299" s="271"/>
      <c r="AM299" s="272"/>
      <c r="AN299" s="272"/>
      <c r="AO299" s="272"/>
      <c r="AP299" s="271"/>
      <c r="AQ299" s="272"/>
      <c r="AR299" s="272"/>
      <c r="AS299" s="272"/>
      <c r="AT299" s="271"/>
      <c r="AU299" s="271"/>
      <c r="AV299" s="279"/>
      <c r="AW299" s="284"/>
      <c r="AX299" s="284"/>
      <c r="AY299" s="281"/>
    </row>
    <row r="300" spans="1:52" ht="24">
      <c r="A300" s="231" t="s">
        <v>1475</v>
      </c>
      <c r="B300" s="144" t="s">
        <v>1285</v>
      </c>
      <c r="C300" s="184" t="s">
        <v>1733</v>
      </c>
      <c r="F300" s="197" t="s">
        <v>1750</v>
      </c>
      <c r="G300" s="662" t="s">
        <v>1093</v>
      </c>
      <c r="H300" s="169" t="s">
        <v>2856</v>
      </c>
      <c r="J300" s="5" t="s">
        <v>1754</v>
      </c>
      <c r="L300" s="144" t="s">
        <v>2422</v>
      </c>
      <c r="P300" s="227"/>
      <c r="Q300" s="229"/>
      <c r="R300" s="170"/>
      <c r="S300" s="521" t="s">
        <v>1503</v>
      </c>
      <c r="T300" s="523" t="s">
        <v>2673</v>
      </c>
      <c r="U300" s="39" t="s">
        <v>2279</v>
      </c>
      <c r="V300" s="60" t="s">
        <v>1249</v>
      </c>
      <c r="W300" s="60" t="s">
        <v>562</v>
      </c>
      <c r="X300" s="60" t="s">
        <v>539</v>
      </c>
      <c r="Y300" s="60" t="s">
        <v>540</v>
      </c>
      <c r="Z300" s="20" t="s">
        <v>998</v>
      </c>
      <c r="AA300" s="534" t="s">
        <v>1985</v>
      </c>
      <c r="AC300" s="293" t="str">
        <f t="shared" si="223"/>
        <v>E10-1</v>
      </c>
      <c r="AD300" s="282" t="str">
        <f t="shared" si="191"/>
        <v>0</v>
      </c>
      <c r="AE300" s="282" t="str">
        <f t="shared" si="192"/>
        <v>E1</v>
      </c>
      <c r="AF300" s="272" t="str">
        <f t="shared" ref="AF300:AF318" si="224">IF(OR(AE300="",B300=""),"",IF(OR(B300="a",B300="b",B300="s",B300="not suitable"),B300,""))</f>
        <v>s</v>
      </c>
      <c r="AG300" s="256" t="str">
        <f t="shared" ref="AG300:AG318" si="225">IF(E300="","",E300)</f>
        <v/>
      </c>
      <c r="AH300" s="256" t="str">
        <f t="shared" ref="AH300:AH318" si="226">IF(C300="","",C300)</f>
        <v>rpu</v>
      </c>
      <c r="AI300" s="256" t="str">
        <f t="shared" ref="AI300:AI318" si="227">IF(D300="","",D300)</f>
        <v/>
      </c>
      <c r="AJ300" s="256">
        <f t="shared" ref="AJ300:AJ318" si="228">IF(J300="","",1)</f>
        <v>1</v>
      </c>
      <c r="AK300" s="256" t="str">
        <f t="shared" ref="AK300:AK318" si="229">IF(I300="","",I300)</f>
        <v/>
      </c>
      <c r="AL300" s="271" t="str">
        <f t="shared" si="199"/>
        <v/>
      </c>
      <c r="AM300" s="272">
        <f t="shared" si="199"/>
        <v>1</v>
      </c>
      <c r="AN300" s="272" t="str">
        <f t="shared" si="199"/>
        <v/>
      </c>
      <c r="AO300" s="272" t="str">
        <f t="shared" si="199"/>
        <v/>
      </c>
      <c r="AP300" s="271" t="str">
        <f t="shared" si="200"/>
        <v/>
      </c>
      <c r="AQ300" s="272" t="str">
        <f t="shared" si="201"/>
        <v/>
      </c>
      <c r="AR300" s="272" t="str">
        <f t="shared" si="202"/>
        <v/>
      </c>
      <c r="AS300" s="272" t="str">
        <f t="shared" si="203"/>
        <v/>
      </c>
      <c r="AT300" s="271" t="str">
        <f t="shared" si="204"/>
        <v/>
      </c>
      <c r="AU300" s="271" t="str">
        <f t="shared" si="205"/>
        <v/>
      </c>
      <c r="AV300" s="279" t="str">
        <f t="shared" si="206"/>
        <v/>
      </c>
      <c r="AW300" s="284" t="str">
        <f t="shared" si="207"/>
        <v/>
      </c>
      <c r="AX300" s="284" t="str">
        <f t="shared" si="208"/>
        <v/>
      </c>
      <c r="AY300" s="281" t="str">
        <f t="shared" si="209"/>
        <v/>
      </c>
    </row>
    <row r="301" spans="1:52" ht="60">
      <c r="A301" s="231" t="s">
        <v>1476</v>
      </c>
      <c r="B301" s="144" t="s">
        <v>1285</v>
      </c>
      <c r="C301" s="184" t="s">
        <v>1733</v>
      </c>
      <c r="F301" s="197" t="s">
        <v>1755</v>
      </c>
      <c r="G301" s="662" t="s">
        <v>1449</v>
      </c>
      <c r="H301" s="169" t="s">
        <v>2856</v>
      </c>
      <c r="J301" s="5" t="s">
        <v>2143</v>
      </c>
      <c r="L301" s="144" t="s">
        <v>2422</v>
      </c>
      <c r="P301" s="227"/>
      <c r="Q301" s="229"/>
      <c r="R301" s="170"/>
      <c r="S301" s="521" t="s">
        <v>1499</v>
      </c>
      <c r="T301" s="523" t="s">
        <v>2675</v>
      </c>
      <c r="U301" s="39" t="s">
        <v>2280</v>
      </c>
      <c r="V301" s="60" t="s">
        <v>1990</v>
      </c>
      <c r="W301" s="60" t="s">
        <v>562</v>
      </c>
      <c r="X301" s="60" t="s">
        <v>2007</v>
      </c>
      <c r="Y301" s="60" t="s">
        <v>1987</v>
      </c>
      <c r="Z301" s="20" t="s">
        <v>998</v>
      </c>
      <c r="AA301" s="534" t="s">
        <v>1985</v>
      </c>
      <c r="AC301" s="293" t="str">
        <f t="shared" si="223"/>
        <v>E10-2</v>
      </c>
      <c r="AD301" s="282" t="str">
        <f t="shared" si="191"/>
        <v>0</v>
      </c>
      <c r="AE301" s="282" t="str">
        <f t="shared" si="192"/>
        <v>E1</v>
      </c>
      <c r="AF301" s="272" t="str">
        <f t="shared" si="224"/>
        <v>s</v>
      </c>
      <c r="AG301" s="256" t="str">
        <f t="shared" si="225"/>
        <v/>
      </c>
      <c r="AH301" s="256" t="str">
        <f t="shared" si="226"/>
        <v>rpu</v>
      </c>
      <c r="AI301" s="256" t="str">
        <f t="shared" si="227"/>
        <v/>
      </c>
      <c r="AJ301" s="256">
        <f t="shared" si="228"/>
        <v>1</v>
      </c>
      <c r="AK301" s="256" t="str">
        <f t="shared" si="229"/>
        <v/>
      </c>
      <c r="AL301" s="271" t="str">
        <f t="shared" si="199"/>
        <v/>
      </c>
      <c r="AM301" s="272">
        <f t="shared" si="199"/>
        <v>1</v>
      </c>
      <c r="AN301" s="272" t="str">
        <f t="shared" si="199"/>
        <v/>
      </c>
      <c r="AO301" s="272" t="str">
        <f t="shared" ref="AO301:AO360" si="230">IF(OR($AF301="",$AF301="not suitable"),"",IF($AH301=AO$16,1,""))</f>
        <v/>
      </c>
      <c r="AP301" s="271" t="str">
        <f t="shared" si="200"/>
        <v/>
      </c>
      <c r="AQ301" s="272" t="str">
        <f t="shared" si="201"/>
        <v/>
      </c>
      <c r="AR301" s="272" t="str">
        <f t="shared" si="202"/>
        <v/>
      </c>
      <c r="AS301" s="272" t="str">
        <f t="shared" si="203"/>
        <v/>
      </c>
      <c r="AT301" s="271" t="str">
        <f t="shared" si="204"/>
        <v/>
      </c>
      <c r="AU301" s="271" t="str">
        <f t="shared" si="205"/>
        <v/>
      </c>
      <c r="AV301" s="279" t="str">
        <f t="shared" si="206"/>
        <v/>
      </c>
      <c r="AW301" s="284" t="str">
        <f t="shared" si="207"/>
        <v/>
      </c>
      <c r="AX301" s="284" t="str">
        <f t="shared" si="208"/>
        <v/>
      </c>
      <c r="AY301" s="281" t="str">
        <f t="shared" si="209"/>
        <v/>
      </c>
    </row>
    <row r="302" spans="1:52" ht="48">
      <c r="A302" s="231" t="s">
        <v>1107</v>
      </c>
      <c r="B302" s="144" t="s">
        <v>1285</v>
      </c>
      <c r="C302" s="184" t="s">
        <v>1733</v>
      </c>
      <c r="F302" s="197" t="s">
        <v>1750</v>
      </c>
      <c r="G302" s="662" t="s">
        <v>1094</v>
      </c>
      <c r="H302" s="169" t="s">
        <v>2856</v>
      </c>
      <c r="J302" s="5" t="s">
        <v>2144</v>
      </c>
      <c r="L302" s="144" t="s">
        <v>2422</v>
      </c>
      <c r="P302" s="227"/>
      <c r="Q302" s="229"/>
      <c r="R302" s="170"/>
      <c r="S302" s="521" t="s">
        <v>3130</v>
      </c>
      <c r="T302" s="523" t="s">
        <v>2690</v>
      </c>
      <c r="U302" s="39" t="s">
        <v>2281</v>
      </c>
      <c r="V302" s="60" t="s">
        <v>1249</v>
      </c>
      <c r="W302" s="60" t="s">
        <v>562</v>
      </c>
      <c r="X302" s="60" t="s">
        <v>539</v>
      </c>
      <c r="Y302" s="60" t="s">
        <v>540</v>
      </c>
      <c r="Z302" s="20" t="s">
        <v>999</v>
      </c>
      <c r="AA302" s="534" t="s">
        <v>1986</v>
      </c>
      <c r="AC302" s="293" t="str">
        <f t="shared" si="223"/>
        <v>E10-3</v>
      </c>
      <c r="AD302" s="282" t="str">
        <f t="shared" ref="AD302:AD361" si="231">IF(AE302="","",IF(LEFT(AC302,1)="S","MBA",IF(MID(AC302,LEN(AE302)+1,FIND("-",AC302)-LEN(AE302)-1)="A","App A",MID(AC302,LEN(AE302)+1,FIND("-",AC302)-LEN(AE302)-1))))</f>
        <v>0</v>
      </c>
      <c r="AE302" s="282" t="str">
        <f t="shared" ref="AE302:AE343" si="232">IF(OR(LEFT(AC302,2)="Exe",LEFT(AC302,2)="Pro",LEFT(AC302,2)="Cas",LEFT(AC302,2)="Cas",LEFT(AC302,2)="Tax",LEFT(AC302,2)="Com",AC302=""),"",LEFT(AC302,FIND("-",AC302)-2))</f>
        <v>E1</v>
      </c>
      <c r="AF302" s="272" t="str">
        <f t="shared" si="224"/>
        <v>s</v>
      </c>
      <c r="AG302" s="256" t="str">
        <f t="shared" si="225"/>
        <v/>
      </c>
      <c r="AH302" s="256" t="str">
        <f t="shared" si="226"/>
        <v>rpu</v>
      </c>
      <c r="AI302" s="256" t="str">
        <f t="shared" si="227"/>
        <v/>
      </c>
      <c r="AJ302" s="256">
        <f t="shared" si="228"/>
        <v>1</v>
      </c>
      <c r="AK302" s="256" t="str">
        <f t="shared" si="229"/>
        <v/>
      </c>
      <c r="AL302" s="271" t="str">
        <f t="shared" ref="AL302:AO361" si="233">IF(OR($AF302="",$AF302="not suitable"),"",IF($AH302=AL$16,1,""))</f>
        <v/>
      </c>
      <c r="AM302" s="272">
        <f t="shared" si="233"/>
        <v>1</v>
      </c>
      <c r="AN302" s="272" t="str">
        <f t="shared" si="233"/>
        <v/>
      </c>
      <c r="AO302" s="272" t="str">
        <f t="shared" si="230"/>
        <v/>
      </c>
      <c r="AP302" s="271" t="str">
        <f t="shared" ref="AP302:AP361" si="234">IF(AI302=$AP$16,1,"")</f>
        <v/>
      </c>
      <c r="AQ302" s="272" t="str">
        <f t="shared" ref="AQ302:AQ361" si="235">IF(AI302=$AQ$16,1,"")</f>
        <v/>
      </c>
      <c r="AR302" s="272" t="str">
        <f t="shared" ref="AR302:AR361" si="236">IF(AI302=$AR$16,1,"")</f>
        <v/>
      </c>
      <c r="AS302" s="272" t="str">
        <f t="shared" ref="AS302:AS361" si="237">IF(AI302=$AS$16,1,"")</f>
        <v/>
      </c>
      <c r="AT302" s="271" t="str">
        <f t="shared" ref="AT302:AT361" si="238">IF(AF302="not suitable",1,"")</f>
        <v/>
      </c>
      <c r="AU302" s="271" t="str">
        <f t="shared" ref="AU302:AU361" si="239">IF(AG302="Convert to Dataset",1,"")</f>
        <v/>
      </c>
      <c r="AV302" s="279" t="str">
        <f t="shared" ref="AV302:AV361" si="240">IF(AG302="New Dataset",1,"")</f>
        <v/>
      </c>
      <c r="AW302" s="284" t="str">
        <f t="shared" ref="AW302:AW361" si="241">IF(SUM(AL302:AO302)&gt;1,"ERROR","")</f>
        <v/>
      </c>
      <c r="AX302" s="284" t="str">
        <f t="shared" ref="AX302:AX361" si="242">IF(SUM(AP302:AS302)&gt;1,"ERROR","")</f>
        <v/>
      </c>
      <c r="AY302" s="281" t="str">
        <f t="shared" ref="AY302:AY361" si="243">IF(OR(AF302="a",AF302="b",AF302="s",AF302=""),"",IF(AND(AF302="not suitable",AT302=1),"","ERROR"))</f>
        <v/>
      </c>
    </row>
    <row r="303" spans="1:52" ht="24">
      <c r="A303" s="231" t="s">
        <v>1108</v>
      </c>
      <c r="B303" s="144" t="s">
        <v>1285</v>
      </c>
      <c r="C303" s="184" t="s">
        <v>1733</v>
      </c>
      <c r="F303" s="197" t="s">
        <v>1750</v>
      </c>
      <c r="G303" s="662" t="s">
        <v>1095</v>
      </c>
      <c r="H303" s="169" t="s">
        <v>2856</v>
      </c>
      <c r="J303" s="5" t="s">
        <v>1754</v>
      </c>
      <c r="P303" s="227"/>
      <c r="Q303" s="229"/>
      <c r="R303" s="170"/>
      <c r="S303" s="521" t="s">
        <v>1503</v>
      </c>
      <c r="T303" s="523" t="s">
        <v>2673</v>
      </c>
      <c r="U303" s="39" t="s">
        <v>2282</v>
      </c>
      <c r="V303" s="60" t="s">
        <v>1249</v>
      </c>
      <c r="W303" s="60" t="s">
        <v>562</v>
      </c>
      <c r="X303" s="60" t="s">
        <v>539</v>
      </c>
      <c r="Y303" s="60" t="s">
        <v>1987</v>
      </c>
      <c r="Z303" s="20" t="s">
        <v>998</v>
      </c>
      <c r="AA303" s="534" t="s">
        <v>1985</v>
      </c>
      <c r="AC303" s="293" t="str">
        <f t="shared" si="223"/>
        <v>E10-4</v>
      </c>
      <c r="AD303" s="282" t="str">
        <f t="shared" si="231"/>
        <v>0</v>
      </c>
      <c r="AE303" s="282" t="str">
        <f t="shared" si="232"/>
        <v>E1</v>
      </c>
      <c r="AF303" s="272" t="str">
        <f t="shared" si="224"/>
        <v>s</v>
      </c>
      <c r="AG303" s="256" t="str">
        <f t="shared" si="225"/>
        <v/>
      </c>
      <c r="AH303" s="256" t="str">
        <f t="shared" si="226"/>
        <v>rpu</v>
      </c>
      <c r="AI303" s="256" t="str">
        <f t="shared" si="227"/>
        <v/>
      </c>
      <c r="AJ303" s="256">
        <f t="shared" si="228"/>
        <v>1</v>
      </c>
      <c r="AK303" s="256" t="str">
        <f t="shared" si="229"/>
        <v/>
      </c>
      <c r="AL303" s="271" t="str">
        <f t="shared" si="233"/>
        <v/>
      </c>
      <c r="AM303" s="272">
        <f t="shared" si="233"/>
        <v>1</v>
      </c>
      <c r="AN303" s="272" t="str">
        <f t="shared" si="233"/>
        <v/>
      </c>
      <c r="AO303" s="272" t="str">
        <f t="shared" si="230"/>
        <v/>
      </c>
      <c r="AP303" s="271" t="str">
        <f t="shared" si="234"/>
        <v/>
      </c>
      <c r="AQ303" s="272" t="str">
        <f t="shared" si="235"/>
        <v/>
      </c>
      <c r="AR303" s="272" t="str">
        <f t="shared" si="236"/>
        <v/>
      </c>
      <c r="AS303" s="272" t="str">
        <f t="shared" si="237"/>
        <v/>
      </c>
      <c r="AT303" s="271" t="str">
        <f t="shared" si="238"/>
        <v/>
      </c>
      <c r="AU303" s="271" t="str">
        <f t="shared" si="239"/>
        <v/>
      </c>
      <c r="AV303" s="279" t="str">
        <f t="shared" si="240"/>
        <v/>
      </c>
      <c r="AW303" s="284" t="str">
        <f t="shared" si="241"/>
        <v/>
      </c>
      <c r="AX303" s="284" t="str">
        <f t="shared" si="242"/>
        <v/>
      </c>
      <c r="AY303" s="281" t="str">
        <f t="shared" si="243"/>
        <v/>
      </c>
    </row>
    <row r="304" spans="1:52" ht="24">
      <c r="A304" s="231" t="s">
        <v>1109</v>
      </c>
      <c r="B304" s="144" t="s">
        <v>1285</v>
      </c>
      <c r="C304" s="184" t="s">
        <v>1733</v>
      </c>
      <c r="F304" s="197" t="s">
        <v>1750</v>
      </c>
      <c r="G304" s="662" t="s">
        <v>1096</v>
      </c>
      <c r="H304" s="169" t="s">
        <v>2856</v>
      </c>
      <c r="J304" s="5" t="s">
        <v>1754</v>
      </c>
      <c r="K304" s="169"/>
      <c r="P304" s="227"/>
      <c r="Q304" s="229"/>
      <c r="R304" s="170"/>
      <c r="S304" s="521" t="s">
        <v>3131</v>
      </c>
      <c r="T304" s="523" t="s">
        <v>2691</v>
      </c>
      <c r="U304" s="39" t="s">
        <v>2283</v>
      </c>
      <c r="V304" s="60" t="s">
        <v>1249</v>
      </c>
      <c r="W304" s="60" t="s">
        <v>562</v>
      </c>
      <c r="X304" s="60" t="s">
        <v>539</v>
      </c>
      <c r="Y304" s="60" t="s">
        <v>1987</v>
      </c>
      <c r="Z304" s="20" t="s">
        <v>998</v>
      </c>
      <c r="AA304" s="534" t="s">
        <v>1985</v>
      </c>
      <c r="AC304" s="293" t="str">
        <f t="shared" si="223"/>
        <v>E10-5</v>
      </c>
      <c r="AD304" s="282" t="str">
        <f t="shared" si="231"/>
        <v>0</v>
      </c>
      <c r="AE304" s="282" t="str">
        <f t="shared" si="232"/>
        <v>E1</v>
      </c>
      <c r="AF304" s="272" t="str">
        <f t="shared" si="224"/>
        <v>s</v>
      </c>
      <c r="AG304" s="256" t="str">
        <f t="shared" si="225"/>
        <v/>
      </c>
      <c r="AH304" s="256" t="str">
        <f t="shared" si="226"/>
        <v>rpu</v>
      </c>
      <c r="AI304" s="256" t="str">
        <f t="shared" si="227"/>
        <v/>
      </c>
      <c r="AJ304" s="256">
        <f t="shared" si="228"/>
        <v>1</v>
      </c>
      <c r="AK304" s="256" t="str">
        <f t="shared" si="229"/>
        <v/>
      </c>
      <c r="AL304" s="271" t="str">
        <f t="shared" si="233"/>
        <v/>
      </c>
      <c r="AM304" s="272">
        <f t="shared" si="233"/>
        <v>1</v>
      </c>
      <c r="AN304" s="272" t="str">
        <f t="shared" si="233"/>
        <v/>
      </c>
      <c r="AO304" s="272" t="str">
        <f t="shared" si="230"/>
        <v/>
      </c>
      <c r="AP304" s="271" t="str">
        <f t="shared" si="234"/>
        <v/>
      </c>
      <c r="AQ304" s="272" t="str">
        <f t="shared" si="235"/>
        <v/>
      </c>
      <c r="AR304" s="272" t="str">
        <f t="shared" si="236"/>
        <v/>
      </c>
      <c r="AS304" s="272" t="str">
        <f t="shared" si="237"/>
        <v/>
      </c>
      <c r="AT304" s="271" t="str">
        <f t="shared" si="238"/>
        <v/>
      </c>
      <c r="AU304" s="271" t="str">
        <f t="shared" si="239"/>
        <v/>
      </c>
      <c r="AV304" s="279" t="str">
        <f t="shared" si="240"/>
        <v/>
      </c>
      <c r="AW304" s="284" t="str">
        <f t="shared" si="241"/>
        <v/>
      </c>
      <c r="AX304" s="284" t="str">
        <f t="shared" si="242"/>
        <v/>
      </c>
      <c r="AY304" s="281" t="str">
        <f t="shared" si="243"/>
        <v/>
      </c>
    </row>
    <row r="305" spans="1:52" hidden="1">
      <c r="A305" s="231" t="s">
        <v>1110</v>
      </c>
      <c r="B305" s="144" t="s">
        <v>1808</v>
      </c>
      <c r="F305" s="197"/>
      <c r="G305" s="662" t="s">
        <v>1097</v>
      </c>
      <c r="H305" s="143"/>
      <c r="P305" s="227"/>
      <c r="Q305" s="229"/>
      <c r="R305" s="170"/>
      <c r="S305" s="668">
        <v>43739</v>
      </c>
      <c r="T305" s="523"/>
      <c r="U305" s="5"/>
      <c r="V305" s="60"/>
      <c r="W305" s="60"/>
      <c r="X305" s="60"/>
      <c r="Y305" s="60"/>
      <c r="Z305" s="20"/>
      <c r="AA305" s="60"/>
      <c r="AC305" s="293" t="str">
        <f t="shared" si="223"/>
        <v>E10-6</v>
      </c>
      <c r="AD305" s="282" t="str">
        <f t="shared" si="231"/>
        <v>0</v>
      </c>
      <c r="AE305" s="282" t="str">
        <f t="shared" si="232"/>
        <v>E1</v>
      </c>
      <c r="AF305" s="272" t="str">
        <f t="shared" si="224"/>
        <v>not suitable</v>
      </c>
      <c r="AG305" s="256" t="str">
        <f t="shared" si="225"/>
        <v/>
      </c>
      <c r="AH305" s="256" t="str">
        <f t="shared" si="226"/>
        <v/>
      </c>
      <c r="AI305" s="256" t="str">
        <f t="shared" si="227"/>
        <v/>
      </c>
      <c r="AJ305" s="256" t="str">
        <f t="shared" si="228"/>
        <v/>
      </c>
      <c r="AK305" s="256" t="str">
        <f t="shared" si="229"/>
        <v/>
      </c>
      <c r="AL305" s="271" t="str">
        <f t="shared" si="233"/>
        <v/>
      </c>
      <c r="AM305" s="272" t="str">
        <f t="shared" si="233"/>
        <v/>
      </c>
      <c r="AN305" s="272" t="str">
        <f t="shared" si="233"/>
        <v/>
      </c>
      <c r="AO305" s="272" t="str">
        <f t="shared" si="230"/>
        <v/>
      </c>
      <c r="AP305" s="271" t="str">
        <f t="shared" si="234"/>
        <v/>
      </c>
      <c r="AQ305" s="272" t="str">
        <f t="shared" si="235"/>
        <v/>
      </c>
      <c r="AR305" s="272" t="str">
        <f t="shared" si="236"/>
        <v/>
      </c>
      <c r="AS305" s="272" t="str">
        <f t="shared" si="237"/>
        <v/>
      </c>
      <c r="AT305" s="271">
        <f t="shared" si="238"/>
        <v>1</v>
      </c>
      <c r="AU305" s="271" t="str">
        <f t="shared" si="239"/>
        <v/>
      </c>
      <c r="AV305" s="279" t="str">
        <f t="shared" si="240"/>
        <v/>
      </c>
      <c r="AW305" s="284" t="str">
        <f t="shared" si="241"/>
        <v/>
      </c>
      <c r="AX305" s="284" t="str">
        <f t="shared" si="242"/>
        <v/>
      </c>
      <c r="AY305" s="281" t="str">
        <f t="shared" si="243"/>
        <v/>
      </c>
    </row>
    <row r="306" spans="1:52" ht="57" customHeight="1">
      <c r="A306" s="231" t="s">
        <v>1111</v>
      </c>
      <c r="B306" s="144" t="s">
        <v>1285</v>
      </c>
      <c r="C306" s="184" t="s">
        <v>1733</v>
      </c>
      <c r="F306" s="197" t="s">
        <v>1750</v>
      </c>
      <c r="G306" s="662" t="s">
        <v>1098</v>
      </c>
      <c r="H306" s="169" t="s">
        <v>2856</v>
      </c>
      <c r="J306" s="5" t="s">
        <v>2145</v>
      </c>
      <c r="L306" s="144" t="s">
        <v>2422</v>
      </c>
      <c r="P306" s="227"/>
      <c r="Q306" s="229"/>
      <c r="S306" s="521" t="s">
        <v>3132</v>
      </c>
      <c r="T306" s="523" t="s">
        <v>2689</v>
      </c>
      <c r="U306" s="534" t="s">
        <v>2284</v>
      </c>
      <c r="V306" s="60" t="s">
        <v>1249</v>
      </c>
      <c r="W306" s="60" t="s">
        <v>562</v>
      </c>
      <c r="X306" s="60" t="s">
        <v>539</v>
      </c>
      <c r="Y306" s="60" t="s">
        <v>1987</v>
      </c>
      <c r="Z306" s="20" t="s">
        <v>999</v>
      </c>
      <c r="AA306" s="534" t="s">
        <v>1986</v>
      </c>
      <c r="AC306" s="293" t="str">
        <f t="shared" si="223"/>
        <v>E10-7</v>
      </c>
      <c r="AD306" s="282" t="str">
        <f t="shared" si="231"/>
        <v>0</v>
      </c>
      <c r="AE306" s="282" t="str">
        <f t="shared" si="232"/>
        <v>E1</v>
      </c>
      <c r="AF306" s="272" t="str">
        <f t="shared" si="224"/>
        <v>s</v>
      </c>
      <c r="AG306" s="256" t="str">
        <f t="shared" si="225"/>
        <v/>
      </c>
      <c r="AH306" s="256" t="str">
        <f t="shared" si="226"/>
        <v>rpu</v>
      </c>
      <c r="AI306" s="256" t="str">
        <f t="shared" si="227"/>
        <v/>
      </c>
      <c r="AJ306" s="256">
        <f t="shared" si="228"/>
        <v>1</v>
      </c>
      <c r="AK306" s="256" t="str">
        <f t="shared" si="229"/>
        <v/>
      </c>
      <c r="AL306" s="271" t="str">
        <f t="shared" si="233"/>
        <v/>
      </c>
      <c r="AM306" s="272">
        <f t="shared" si="233"/>
        <v>1</v>
      </c>
      <c r="AN306" s="272" t="str">
        <f t="shared" si="233"/>
        <v/>
      </c>
      <c r="AO306" s="272" t="str">
        <f t="shared" si="230"/>
        <v/>
      </c>
      <c r="AP306" s="271" t="str">
        <f t="shared" si="234"/>
        <v/>
      </c>
      <c r="AQ306" s="272" t="str">
        <f t="shared" si="235"/>
        <v/>
      </c>
      <c r="AR306" s="272" t="str">
        <f t="shared" si="236"/>
        <v/>
      </c>
      <c r="AS306" s="272" t="str">
        <f t="shared" si="237"/>
        <v/>
      </c>
      <c r="AT306" s="271" t="str">
        <f t="shared" si="238"/>
        <v/>
      </c>
      <c r="AU306" s="271" t="str">
        <f t="shared" si="239"/>
        <v/>
      </c>
      <c r="AV306" s="279" t="str">
        <f t="shared" si="240"/>
        <v/>
      </c>
      <c r="AW306" s="284" t="str">
        <f t="shared" si="241"/>
        <v/>
      </c>
      <c r="AX306" s="284" t="str">
        <f t="shared" si="242"/>
        <v/>
      </c>
      <c r="AY306" s="281" t="str">
        <f t="shared" si="243"/>
        <v/>
      </c>
    </row>
    <row r="307" spans="1:52" hidden="1">
      <c r="A307" s="231" t="s">
        <v>1114</v>
      </c>
      <c r="B307" s="144" t="s">
        <v>1808</v>
      </c>
      <c r="F307" s="197"/>
      <c r="G307" s="662"/>
      <c r="H307" s="143"/>
      <c r="I307" s="173"/>
      <c r="J307" s="33"/>
      <c r="K307" s="142"/>
      <c r="P307" s="227"/>
      <c r="Q307" s="229"/>
      <c r="R307" s="170"/>
      <c r="S307" s="521" t="s">
        <v>3130</v>
      </c>
      <c r="T307" s="523"/>
      <c r="U307" s="534"/>
      <c r="V307" s="534"/>
      <c r="W307" s="60"/>
      <c r="X307" s="60"/>
      <c r="Y307" s="60"/>
      <c r="Z307" s="20"/>
      <c r="AA307" s="534"/>
      <c r="AC307" s="293" t="str">
        <f t="shared" si="223"/>
        <v>E10-8</v>
      </c>
      <c r="AD307" s="282" t="str">
        <f t="shared" si="231"/>
        <v>0</v>
      </c>
      <c r="AE307" s="282" t="str">
        <f t="shared" si="232"/>
        <v>E1</v>
      </c>
      <c r="AF307" s="272" t="str">
        <f t="shared" si="224"/>
        <v>not suitable</v>
      </c>
      <c r="AG307" s="256" t="str">
        <f t="shared" si="225"/>
        <v/>
      </c>
      <c r="AH307" s="256" t="str">
        <f t="shared" si="226"/>
        <v/>
      </c>
      <c r="AI307" s="256" t="str">
        <f t="shared" si="227"/>
        <v/>
      </c>
      <c r="AJ307" s="256" t="str">
        <f t="shared" si="228"/>
        <v/>
      </c>
      <c r="AK307" s="256" t="str">
        <f t="shared" si="229"/>
        <v/>
      </c>
      <c r="AL307" s="271" t="str">
        <f t="shared" si="233"/>
        <v/>
      </c>
      <c r="AM307" s="272" t="str">
        <f t="shared" si="233"/>
        <v/>
      </c>
      <c r="AN307" s="272" t="str">
        <f t="shared" si="233"/>
        <v/>
      </c>
      <c r="AO307" s="272" t="str">
        <f t="shared" si="230"/>
        <v/>
      </c>
      <c r="AP307" s="271" t="str">
        <f t="shared" si="234"/>
        <v/>
      </c>
      <c r="AQ307" s="272" t="str">
        <f t="shared" si="235"/>
        <v/>
      </c>
      <c r="AR307" s="272" t="str">
        <f t="shared" si="236"/>
        <v/>
      </c>
      <c r="AS307" s="272" t="str">
        <f t="shared" si="237"/>
        <v/>
      </c>
      <c r="AT307" s="271">
        <f t="shared" si="238"/>
        <v>1</v>
      </c>
      <c r="AU307" s="271" t="str">
        <f t="shared" si="239"/>
        <v/>
      </c>
      <c r="AV307" s="279" t="str">
        <f t="shared" si="240"/>
        <v/>
      </c>
      <c r="AW307" s="284" t="str">
        <f t="shared" si="241"/>
        <v/>
      </c>
      <c r="AX307" s="284" t="str">
        <f t="shared" si="242"/>
        <v/>
      </c>
      <c r="AY307" s="281" t="str">
        <f t="shared" si="243"/>
        <v/>
      </c>
    </row>
    <row r="308" spans="1:52" ht="48">
      <c r="A308" s="231" t="s">
        <v>1115</v>
      </c>
      <c r="B308" s="144" t="s">
        <v>1285</v>
      </c>
      <c r="C308" s="184" t="s">
        <v>1733</v>
      </c>
      <c r="F308" s="197" t="s">
        <v>1750</v>
      </c>
      <c r="G308" s="662" t="s">
        <v>1104</v>
      </c>
      <c r="H308" s="169" t="s">
        <v>2856</v>
      </c>
      <c r="J308" s="5" t="s">
        <v>2146</v>
      </c>
      <c r="P308" s="227"/>
      <c r="Q308" s="229"/>
      <c r="R308" s="170"/>
      <c r="S308" s="521" t="s">
        <v>321</v>
      </c>
      <c r="T308" s="523" t="s">
        <v>2686</v>
      </c>
      <c r="U308" s="534" t="s">
        <v>2285</v>
      </c>
      <c r="V308" s="60" t="s">
        <v>1249</v>
      </c>
      <c r="W308" s="60" t="s">
        <v>562</v>
      </c>
      <c r="X308" s="60" t="s">
        <v>539</v>
      </c>
      <c r="Y308" s="60" t="s">
        <v>540</v>
      </c>
      <c r="Z308" s="20" t="s">
        <v>999</v>
      </c>
      <c r="AA308" s="534" t="s">
        <v>1986</v>
      </c>
      <c r="AC308" s="293" t="str">
        <f t="shared" si="223"/>
        <v>E10-9</v>
      </c>
      <c r="AD308" s="282" t="str">
        <f t="shared" si="231"/>
        <v>0</v>
      </c>
      <c r="AE308" s="282" t="str">
        <f t="shared" si="232"/>
        <v>E1</v>
      </c>
      <c r="AF308" s="272" t="str">
        <f t="shared" si="224"/>
        <v>s</v>
      </c>
      <c r="AG308" s="256" t="str">
        <f t="shared" si="225"/>
        <v/>
      </c>
      <c r="AH308" s="256" t="str">
        <f t="shared" si="226"/>
        <v>rpu</v>
      </c>
      <c r="AI308" s="256" t="str">
        <f t="shared" si="227"/>
        <v/>
      </c>
      <c r="AJ308" s="256">
        <f t="shared" si="228"/>
        <v>1</v>
      </c>
      <c r="AK308" s="256" t="str">
        <f t="shared" si="229"/>
        <v/>
      </c>
      <c r="AL308" s="271" t="str">
        <f t="shared" si="233"/>
        <v/>
      </c>
      <c r="AM308" s="272">
        <f t="shared" si="233"/>
        <v>1</v>
      </c>
      <c r="AN308" s="272" t="str">
        <f t="shared" si="233"/>
        <v/>
      </c>
      <c r="AO308" s="272" t="str">
        <f t="shared" si="230"/>
        <v/>
      </c>
      <c r="AP308" s="271" t="str">
        <f t="shared" si="234"/>
        <v/>
      </c>
      <c r="AQ308" s="272" t="str">
        <f t="shared" si="235"/>
        <v/>
      </c>
      <c r="AR308" s="272" t="str">
        <f t="shared" si="236"/>
        <v/>
      </c>
      <c r="AS308" s="272" t="str">
        <f t="shared" si="237"/>
        <v/>
      </c>
      <c r="AT308" s="271" t="str">
        <f t="shared" si="238"/>
        <v/>
      </c>
      <c r="AU308" s="271" t="str">
        <f t="shared" si="239"/>
        <v/>
      </c>
      <c r="AV308" s="279" t="str">
        <f t="shared" si="240"/>
        <v/>
      </c>
      <c r="AW308" s="284" t="str">
        <f t="shared" si="241"/>
        <v/>
      </c>
      <c r="AX308" s="284" t="str">
        <f t="shared" si="242"/>
        <v/>
      </c>
      <c r="AY308" s="281" t="str">
        <f t="shared" si="243"/>
        <v/>
      </c>
    </row>
    <row r="309" spans="1:52" hidden="1">
      <c r="A309" s="231" t="s">
        <v>1477</v>
      </c>
      <c r="B309" s="144" t="s">
        <v>1808</v>
      </c>
      <c r="F309" s="197"/>
      <c r="G309" s="662"/>
      <c r="H309" s="143"/>
      <c r="J309" s="33"/>
      <c r="K309" s="142"/>
      <c r="P309" s="227"/>
      <c r="Q309" s="229"/>
      <c r="R309" s="170"/>
      <c r="S309" s="668">
        <v>43750</v>
      </c>
      <c r="T309" s="523"/>
      <c r="U309" s="534"/>
      <c r="V309" s="534"/>
      <c r="W309" s="60"/>
      <c r="X309" s="60"/>
      <c r="Y309" s="60"/>
      <c r="Z309" s="20"/>
      <c r="AA309" s="534"/>
      <c r="AC309" s="293" t="str">
        <f t="shared" si="223"/>
        <v>E10-10</v>
      </c>
      <c r="AD309" s="282" t="str">
        <f t="shared" si="231"/>
        <v>0</v>
      </c>
      <c r="AE309" s="282" t="str">
        <f t="shared" si="232"/>
        <v>E1</v>
      </c>
      <c r="AF309" s="272" t="str">
        <f t="shared" si="224"/>
        <v>not suitable</v>
      </c>
      <c r="AG309" s="256" t="str">
        <f t="shared" si="225"/>
        <v/>
      </c>
      <c r="AH309" s="256" t="str">
        <f t="shared" si="226"/>
        <v/>
      </c>
      <c r="AI309" s="256" t="str">
        <f t="shared" si="227"/>
        <v/>
      </c>
      <c r="AJ309" s="256" t="str">
        <f t="shared" si="228"/>
        <v/>
      </c>
      <c r="AK309" s="256" t="str">
        <f t="shared" si="229"/>
        <v/>
      </c>
      <c r="AL309" s="271" t="str">
        <f t="shared" si="233"/>
        <v/>
      </c>
      <c r="AM309" s="272" t="str">
        <f t="shared" si="233"/>
        <v/>
      </c>
      <c r="AN309" s="272" t="str">
        <f t="shared" si="233"/>
        <v/>
      </c>
      <c r="AO309" s="272" t="str">
        <f t="shared" si="230"/>
        <v/>
      </c>
      <c r="AP309" s="271" t="str">
        <f t="shared" si="234"/>
        <v/>
      </c>
      <c r="AQ309" s="272" t="str">
        <f t="shared" si="235"/>
        <v/>
      </c>
      <c r="AR309" s="272" t="str">
        <f t="shared" si="236"/>
        <v/>
      </c>
      <c r="AS309" s="272" t="str">
        <f t="shared" si="237"/>
        <v/>
      </c>
      <c r="AT309" s="271">
        <f t="shared" si="238"/>
        <v>1</v>
      </c>
      <c r="AU309" s="271" t="str">
        <f t="shared" si="239"/>
        <v/>
      </c>
      <c r="AV309" s="279" t="str">
        <f t="shared" si="240"/>
        <v/>
      </c>
      <c r="AW309" s="284" t="str">
        <f t="shared" si="241"/>
        <v/>
      </c>
      <c r="AX309" s="284" t="str">
        <f t="shared" si="242"/>
        <v/>
      </c>
      <c r="AY309" s="281" t="str">
        <f t="shared" si="243"/>
        <v/>
      </c>
    </row>
    <row r="310" spans="1:52" ht="144">
      <c r="A310" s="231" t="s">
        <v>1112</v>
      </c>
      <c r="B310" s="144" t="s">
        <v>1285</v>
      </c>
      <c r="C310" s="184" t="s">
        <v>1733</v>
      </c>
      <c r="F310" s="197" t="s">
        <v>1197</v>
      </c>
      <c r="G310" s="662" t="s">
        <v>1100</v>
      </c>
      <c r="H310" s="169" t="s">
        <v>2856</v>
      </c>
      <c r="J310" s="5" t="s">
        <v>2170</v>
      </c>
      <c r="K310" s="142"/>
      <c r="L310" s="144" t="s">
        <v>2422</v>
      </c>
      <c r="P310" s="227"/>
      <c r="Q310" s="229"/>
      <c r="R310" s="170"/>
      <c r="S310" s="521" t="s">
        <v>1193</v>
      </c>
      <c r="T310" s="523" t="s">
        <v>2692</v>
      </c>
      <c r="U310" s="534" t="s">
        <v>2286</v>
      </c>
      <c r="V310" s="60" t="s">
        <v>1249</v>
      </c>
      <c r="W310" s="60" t="s">
        <v>562</v>
      </c>
      <c r="X310" s="60" t="s">
        <v>539</v>
      </c>
      <c r="Y310" s="60" t="s">
        <v>540</v>
      </c>
      <c r="Z310" s="20" t="s">
        <v>999</v>
      </c>
      <c r="AA310" s="534" t="s">
        <v>1986</v>
      </c>
      <c r="AC310" s="293" t="str">
        <f t="shared" si="223"/>
        <v>E10-11</v>
      </c>
      <c r="AD310" s="282" t="str">
        <f t="shared" si="231"/>
        <v>0</v>
      </c>
      <c r="AE310" s="282" t="str">
        <f t="shared" si="232"/>
        <v>E1</v>
      </c>
      <c r="AF310" s="272" t="str">
        <f t="shared" si="224"/>
        <v>s</v>
      </c>
      <c r="AG310" s="256" t="str">
        <f t="shared" si="225"/>
        <v/>
      </c>
      <c r="AH310" s="256" t="str">
        <f t="shared" si="226"/>
        <v>rpu</v>
      </c>
      <c r="AI310" s="256" t="str">
        <f t="shared" si="227"/>
        <v/>
      </c>
      <c r="AJ310" s="256">
        <f t="shared" si="228"/>
        <v>1</v>
      </c>
      <c r="AK310" s="256" t="str">
        <f t="shared" si="229"/>
        <v/>
      </c>
      <c r="AL310" s="271" t="str">
        <f t="shared" si="233"/>
        <v/>
      </c>
      <c r="AM310" s="272">
        <f t="shared" si="233"/>
        <v>1</v>
      </c>
      <c r="AN310" s="272" t="str">
        <f t="shared" si="233"/>
        <v/>
      </c>
      <c r="AO310" s="272" t="str">
        <f t="shared" si="230"/>
        <v/>
      </c>
      <c r="AP310" s="271" t="str">
        <f t="shared" si="234"/>
        <v/>
      </c>
      <c r="AQ310" s="272" t="str">
        <f t="shared" si="235"/>
        <v/>
      </c>
      <c r="AR310" s="272" t="str">
        <f t="shared" si="236"/>
        <v/>
      </c>
      <c r="AS310" s="272" t="str">
        <f t="shared" si="237"/>
        <v/>
      </c>
      <c r="AT310" s="271" t="str">
        <f t="shared" si="238"/>
        <v/>
      </c>
      <c r="AU310" s="271" t="str">
        <f t="shared" si="239"/>
        <v/>
      </c>
      <c r="AV310" s="279" t="str">
        <f t="shared" si="240"/>
        <v/>
      </c>
      <c r="AW310" s="284" t="str">
        <f t="shared" si="241"/>
        <v/>
      </c>
      <c r="AX310" s="284" t="str">
        <f t="shared" si="242"/>
        <v/>
      </c>
      <c r="AY310" s="281" t="str">
        <f t="shared" si="243"/>
        <v/>
      </c>
    </row>
    <row r="311" spans="1:52" ht="84">
      <c r="A311" s="231" t="s">
        <v>1113</v>
      </c>
      <c r="B311" s="144" t="s">
        <v>1285</v>
      </c>
      <c r="C311" s="184" t="s">
        <v>1733</v>
      </c>
      <c r="F311" s="197" t="s">
        <v>1750</v>
      </c>
      <c r="G311" s="662" t="s">
        <v>1101</v>
      </c>
      <c r="H311" s="169" t="s">
        <v>2856</v>
      </c>
      <c r="J311" s="5" t="s">
        <v>2171</v>
      </c>
      <c r="K311" s="142"/>
      <c r="L311" s="144" t="s">
        <v>2422</v>
      </c>
      <c r="P311" s="227"/>
      <c r="Q311" s="229"/>
      <c r="R311" s="170"/>
      <c r="S311" s="521" t="s">
        <v>1494</v>
      </c>
      <c r="T311" s="523" t="s">
        <v>2679</v>
      </c>
      <c r="U311" s="534" t="s">
        <v>2287</v>
      </c>
      <c r="V311" s="60" t="s">
        <v>1990</v>
      </c>
      <c r="W311" s="60" t="s">
        <v>562</v>
      </c>
      <c r="X311" s="60" t="s">
        <v>539</v>
      </c>
      <c r="Y311" s="60" t="s">
        <v>1987</v>
      </c>
      <c r="Z311" s="20" t="s">
        <v>999</v>
      </c>
      <c r="AA311" s="534" t="s">
        <v>1989</v>
      </c>
      <c r="AC311" s="293" t="str">
        <f t="shared" si="223"/>
        <v>E10-12</v>
      </c>
      <c r="AD311" s="282" t="str">
        <f t="shared" si="231"/>
        <v>0</v>
      </c>
      <c r="AE311" s="282" t="str">
        <f t="shared" si="232"/>
        <v>E1</v>
      </c>
      <c r="AF311" s="272" t="str">
        <f t="shared" si="224"/>
        <v>s</v>
      </c>
      <c r="AG311" s="256" t="str">
        <f t="shared" si="225"/>
        <v/>
      </c>
      <c r="AH311" s="256" t="str">
        <f t="shared" si="226"/>
        <v>rpu</v>
      </c>
      <c r="AI311" s="256" t="str">
        <f t="shared" si="227"/>
        <v/>
      </c>
      <c r="AJ311" s="256">
        <f t="shared" si="228"/>
        <v>1</v>
      </c>
      <c r="AK311" s="256" t="str">
        <f t="shared" si="229"/>
        <v/>
      </c>
      <c r="AL311" s="271" t="str">
        <f t="shared" si="233"/>
        <v/>
      </c>
      <c r="AM311" s="272">
        <f t="shared" si="233"/>
        <v>1</v>
      </c>
      <c r="AN311" s="272" t="str">
        <f t="shared" si="233"/>
        <v/>
      </c>
      <c r="AO311" s="272" t="str">
        <f t="shared" si="230"/>
        <v/>
      </c>
      <c r="AP311" s="271" t="str">
        <f t="shared" si="234"/>
        <v/>
      </c>
      <c r="AQ311" s="272" t="str">
        <f t="shared" si="235"/>
        <v/>
      </c>
      <c r="AR311" s="272" t="str">
        <f t="shared" si="236"/>
        <v/>
      </c>
      <c r="AS311" s="272" t="str">
        <f t="shared" si="237"/>
        <v/>
      </c>
      <c r="AT311" s="271" t="str">
        <f t="shared" si="238"/>
        <v/>
      </c>
      <c r="AU311" s="271" t="str">
        <f t="shared" si="239"/>
        <v/>
      </c>
      <c r="AV311" s="279" t="str">
        <f t="shared" si="240"/>
        <v/>
      </c>
      <c r="AW311" s="284" t="str">
        <f t="shared" si="241"/>
        <v/>
      </c>
      <c r="AX311" s="284" t="str">
        <f t="shared" si="242"/>
        <v/>
      </c>
      <c r="AY311" s="281" t="str">
        <f t="shared" si="243"/>
        <v/>
      </c>
    </row>
    <row r="312" spans="1:52" ht="48">
      <c r="A312" s="231" t="s">
        <v>1116</v>
      </c>
      <c r="B312" s="144" t="s">
        <v>1285</v>
      </c>
      <c r="C312" s="184" t="s">
        <v>1733</v>
      </c>
      <c r="F312" s="197" t="s">
        <v>1750</v>
      </c>
      <c r="G312" s="662" t="s">
        <v>1102</v>
      </c>
      <c r="H312" s="169" t="s">
        <v>2856</v>
      </c>
      <c r="J312" s="5" t="s">
        <v>2172</v>
      </c>
      <c r="K312" s="142"/>
      <c r="L312" s="144" t="s">
        <v>2422</v>
      </c>
      <c r="P312" s="227"/>
      <c r="Q312" s="229"/>
      <c r="R312" s="170"/>
      <c r="S312" s="521" t="s">
        <v>1194</v>
      </c>
      <c r="T312" s="523" t="s">
        <v>2693</v>
      </c>
      <c r="U312" s="5" t="s">
        <v>2288</v>
      </c>
      <c r="V312" s="60" t="s">
        <v>1249</v>
      </c>
      <c r="W312" s="60" t="s">
        <v>562</v>
      </c>
      <c r="X312" s="60" t="s">
        <v>539</v>
      </c>
      <c r="Y312" s="60" t="s">
        <v>540</v>
      </c>
      <c r="Z312" s="20" t="s">
        <v>999</v>
      </c>
      <c r="AA312" s="534" t="s">
        <v>1986</v>
      </c>
      <c r="AC312" s="293" t="str">
        <f t="shared" si="223"/>
        <v>E10-13</v>
      </c>
      <c r="AD312" s="282" t="str">
        <f t="shared" si="231"/>
        <v>0</v>
      </c>
      <c r="AE312" s="282" t="str">
        <f t="shared" si="232"/>
        <v>E1</v>
      </c>
      <c r="AF312" s="272" t="str">
        <f t="shared" si="224"/>
        <v>s</v>
      </c>
      <c r="AG312" s="256" t="str">
        <f t="shared" si="225"/>
        <v/>
      </c>
      <c r="AH312" s="256" t="str">
        <f t="shared" si="226"/>
        <v>rpu</v>
      </c>
      <c r="AI312" s="256" t="str">
        <f t="shared" si="227"/>
        <v/>
      </c>
      <c r="AJ312" s="256">
        <f t="shared" si="228"/>
        <v>1</v>
      </c>
      <c r="AK312" s="256" t="str">
        <f t="shared" si="229"/>
        <v/>
      </c>
      <c r="AL312" s="271" t="str">
        <f t="shared" si="233"/>
        <v/>
      </c>
      <c r="AM312" s="272">
        <f t="shared" si="233"/>
        <v>1</v>
      </c>
      <c r="AN312" s="272" t="str">
        <f t="shared" si="233"/>
        <v/>
      </c>
      <c r="AO312" s="272" t="str">
        <f t="shared" si="230"/>
        <v/>
      </c>
      <c r="AP312" s="271" t="str">
        <f t="shared" si="234"/>
        <v/>
      </c>
      <c r="AQ312" s="272" t="str">
        <f t="shared" si="235"/>
        <v/>
      </c>
      <c r="AR312" s="272" t="str">
        <f t="shared" si="236"/>
        <v/>
      </c>
      <c r="AS312" s="272" t="str">
        <f t="shared" si="237"/>
        <v/>
      </c>
      <c r="AT312" s="271" t="str">
        <f t="shared" si="238"/>
        <v/>
      </c>
      <c r="AU312" s="271" t="str">
        <f t="shared" si="239"/>
        <v/>
      </c>
      <c r="AV312" s="279" t="str">
        <f t="shared" si="240"/>
        <v/>
      </c>
      <c r="AW312" s="284" t="str">
        <f t="shared" si="241"/>
        <v/>
      </c>
      <c r="AX312" s="284" t="str">
        <f t="shared" si="242"/>
        <v/>
      </c>
      <c r="AY312" s="281" t="str">
        <f t="shared" si="243"/>
        <v/>
      </c>
    </row>
    <row r="313" spans="1:52" ht="24">
      <c r="A313" s="231" t="s">
        <v>1117</v>
      </c>
      <c r="B313" s="144" t="s">
        <v>1285</v>
      </c>
      <c r="C313" s="184" t="s">
        <v>1733</v>
      </c>
      <c r="F313" s="197" t="s">
        <v>1750</v>
      </c>
      <c r="G313" s="662" t="s">
        <v>1105</v>
      </c>
      <c r="H313" s="169" t="s">
        <v>2855</v>
      </c>
      <c r="J313" s="5" t="s">
        <v>2083</v>
      </c>
      <c r="K313" s="142"/>
      <c r="P313" s="227"/>
      <c r="Q313" s="229"/>
      <c r="R313" s="170"/>
      <c r="S313" s="521" t="s">
        <v>3133</v>
      </c>
      <c r="T313" s="523" t="s">
        <v>2694</v>
      </c>
      <c r="U313" s="534" t="s">
        <v>2289</v>
      </c>
      <c r="V313" s="60" t="s">
        <v>1249</v>
      </c>
      <c r="W313" s="60" t="s">
        <v>562</v>
      </c>
      <c r="X313" s="60" t="s">
        <v>539</v>
      </c>
      <c r="Y313" s="60" t="s">
        <v>540</v>
      </c>
      <c r="Z313" s="20" t="s">
        <v>998</v>
      </c>
      <c r="AA313" s="534" t="s">
        <v>1985</v>
      </c>
      <c r="AC313" s="293" t="str">
        <f t="shared" si="223"/>
        <v>E10-14</v>
      </c>
      <c r="AD313" s="282" t="str">
        <f t="shared" si="231"/>
        <v>0</v>
      </c>
      <c r="AE313" s="282" t="str">
        <f t="shared" si="232"/>
        <v>E1</v>
      </c>
      <c r="AF313" s="272" t="str">
        <f t="shared" si="224"/>
        <v>s</v>
      </c>
      <c r="AG313" s="256" t="str">
        <f t="shared" si="225"/>
        <v/>
      </c>
      <c r="AH313" s="256" t="str">
        <f t="shared" si="226"/>
        <v>rpu</v>
      </c>
      <c r="AI313" s="256" t="str">
        <f t="shared" si="227"/>
        <v/>
      </c>
      <c r="AJ313" s="256">
        <f t="shared" si="228"/>
        <v>1</v>
      </c>
      <c r="AK313" s="256" t="str">
        <f t="shared" si="229"/>
        <v/>
      </c>
      <c r="AL313" s="271" t="str">
        <f t="shared" si="233"/>
        <v/>
      </c>
      <c r="AM313" s="272">
        <f t="shared" si="233"/>
        <v>1</v>
      </c>
      <c r="AN313" s="272" t="str">
        <f t="shared" si="233"/>
        <v/>
      </c>
      <c r="AO313" s="272" t="str">
        <f t="shared" si="230"/>
        <v/>
      </c>
      <c r="AP313" s="271" t="str">
        <f t="shared" si="234"/>
        <v/>
      </c>
      <c r="AQ313" s="272" t="str">
        <f t="shared" si="235"/>
        <v/>
      </c>
      <c r="AR313" s="272" t="str">
        <f t="shared" si="236"/>
        <v/>
      </c>
      <c r="AS313" s="272" t="str">
        <f t="shared" si="237"/>
        <v/>
      </c>
      <c r="AT313" s="271" t="str">
        <f t="shared" si="238"/>
        <v/>
      </c>
      <c r="AU313" s="271" t="str">
        <f t="shared" si="239"/>
        <v/>
      </c>
      <c r="AV313" s="279" t="str">
        <f t="shared" si="240"/>
        <v/>
      </c>
      <c r="AW313" s="284" t="str">
        <f t="shared" si="241"/>
        <v/>
      </c>
      <c r="AX313" s="284" t="str">
        <f t="shared" si="242"/>
        <v/>
      </c>
      <c r="AY313" s="281" t="str">
        <f t="shared" si="243"/>
        <v/>
      </c>
    </row>
    <row r="314" spans="1:52" ht="36">
      <c r="A314" s="231" t="s">
        <v>1118</v>
      </c>
      <c r="B314" s="144" t="s">
        <v>1285</v>
      </c>
      <c r="C314" s="184" t="s">
        <v>1733</v>
      </c>
      <c r="F314" s="197" t="s">
        <v>1750</v>
      </c>
      <c r="G314" s="662" t="s">
        <v>1106</v>
      </c>
      <c r="H314" s="169" t="s">
        <v>2856</v>
      </c>
      <c r="J314" s="5" t="s">
        <v>2173</v>
      </c>
      <c r="L314" s="144" t="s">
        <v>2422</v>
      </c>
      <c r="P314" s="227"/>
      <c r="Q314" s="229"/>
      <c r="R314" s="170"/>
      <c r="S314" s="521" t="s">
        <v>323</v>
      </c>
      <c r="T314" s="523" t="s">
        <v>2688</v>
      </c>
      <c r="U314" s="534" t="s">
        <v>2290</v>
      </c>
      <c r="V314" s="60" t="s">
        <v>1990</v>
      </c>
      <c r="W314" s="60" t="s">
        <v>562</v>
      </c>
      <c r="X314" s="60" t="s">
        <v>539</v>
      </c>
      <c r="Y314" s="60" t="s">
        <v>1987</v>
      </c>
      <c r="Z314" s="20" t="s">
        <v>999</v>
      </c>
      <c r="AA314" s="534" t="s">
        <v>1989</v>
      </c>
      <c r="AC314" s="293" t="str">
        <f t="shared" si="223"/>
        <v>E10-15</v>
      </c>
      <c r="AD314" s="282" t="str">
        <f t="shared" si="231"/>
        <v>0</v>
      </c>
      <c r="AE314" s="282" t="str">
        <f t="shared" si="232"/>
        <v>E1</v>
      </c>
      <c r="AF314" s="272" t="str">
        <f t="shared" si="224"/>
        <v>s</v>
      </c>
      <c r="AG314" s="256" t="str">
        <f t="shared" si="225"/>
        <v/>
      </c>
      <c r="AH314" s="256" t="str">
        <f t="shared" si="226"/>
        <v>rpu</v>
      </c>
      <c r="AI314" s="256" t="str">
        <f t="shared" si="227"/>
        <v/>
      </c>
      <c r="AJ314" s="256">
        <f t="shared" si="228"/>
        <v>1</v>
      </c>
      <c r="AK314" s="256" t="str">
        <f t="shared" si="229"/>
        <v/>
      </c>
      <c r="AL314" s="271" t="str">
        <f t="shared" si="233"/>
        <v/>
      </c>
      <c r="AM314" s="272">
        <f t="shared" si="233"/>
        <v>1</v>
      </c>
      <c r="AN314" s="272" t="str">
        <f t="shared" si="233"/>
        <v/>
      </c>
      <c r="AO314" s="272" t="str">
        <f t="shared" si="230"/>
        <v/>
      </c>
      <c r="AP314" s="271" t="str">
        <f t="shared" si="234"/>
        <v/>
      </c>
      <c r="AQ314" s="272" t="str">
        <f t="shared" si="235"/>
        <v/>
      </c>
      <c r="AR314" s="272" t="str">
        <f t="shared" si="236"/>
        <v/>
      </c>
      <c r="AS314" s="272" t="str">
        <f t="shared" si="237"/>
        <v/>
      </c>
      <c r="AT314" s="271" t="str">
        <f t="shared" si="238"/>
        <v/>
      </c>
      <c r="AU314" s="271" t="str">
        <f t="shared" si="239"/>
        <v/>
      </c>
      <c r="AV314" s="279" t="str">
        <f t="shared" si="240"/>
        <v/>
      </c>
      <c r="AW314" s="284" t="str">
        <f t="shared" si="241"/>
        <v/>
      </c>
      <c r="AX314" s="284" t="str">
        <f t="shared" si="242"/>
        <v/>
      </c>
      <c r="AY314" s="281" t="str">
        <f t="shared" si="243"/>
        <v/>
      </c>
    </row>
    <row r="315" spans="1:52" s="72" customFormat="1" hidden="1">
      <c r="A315" s="231" t="s">
        <v>1119</v>
      </c>
      <c r="B315" s="144" t="s">
        <v>1808</v>
      </c>
      <c r="C315" s="144"/>
      <c r="D315" s="144"/>
      <c r="E315" s="195"/>
      <c r="F315" s="197"/>
      <c r="G315" s="662"/>
      <c r="J315" s="5"/>
      <c r="L315" s="144"/>
      <c r="M315" s="144"/>
      <c r="N315" s="225"/>
      <c r="O315" s="225"/>
      <c r="P315" s="227"/>
      <c r="Q315" s="229"/>
      <c r="R315" s="170"/>
      <c r="S315" s="521" t="s">
        <v>3134</v>
      </c>
      <c r="T315" s="523"/>
      <c r="U315" s="534"/>
      <c r="V315" s="534"/>
      <c r="W315" s="60"/>
      <c r="X315" s="60"/>
      <c r="Y315" s="60"/>
      <c r="Z315" s="20"/>
      <c r="AA315" s="534"/>
      <c r="AB315" s="145"/>
      <c r="AC315" s="293" t="str">
        <f t="shared" si="223"/>
        <v>E10-16</v>
      </c>
      <c r="AD315" s="282" t="str">
        <f t="shared" si="231"/>
        <v>0</v>
      </c>
      <c r="AE315" s="282" t="str">
        <f t="shared" si="232"/>
        <v>E1</v>
      </c>
      <c r="AF315" s="272" t="str">
        <f t="shared" si="224"/>
        <v>not suitable</v>
      </c>
      <c r="AG315" s="256" t="str">
        <f t="shared" si="225"/>
        <v/>
      </c>
      <c r="AH315" s="256" t="str">
        <f t="shared" si="226"/>
        <v/>
      </c>
      <c r="AI315" s="256" t="str">
        <f t="shared" si="227"/>
        <v/>
      </c>
      <c r="AJ315" s="256" t="str">
        <f t="shared" si="228"/>
        <v/>
      </c>
      <c r="AK315" s="256" t="str">
        <f t="shared" si="229"/>
        <v/>
      </c>
      <c r="AL315" s="271" t="str">
        <f t="shared" si="233"/>
        <v/>
      </c>
      <c r="AM315" s="272" t="str">
        <f t="shared" si="233"/>
        <v/>
      </c>
      <c r="AN315" s="272" t="str">
        <f t="shared" si="233"/>
        <v/>
      </c>
      <c r="AO315" s="272" t="str">
        <f t="shared" si="230"/>
        <v/>
      </c>
      <c r="AP315" s="271" t="str">
        <f t="shared" si="234"/>
        <v/>
      </c>
      <c r="AQ315" s="272" t="str">
        <f t="shared" si="235"/>
        <v/>
      </c>
      <c r="AR315" s="272" t="str">
        <f t="shared" si="236"/>
        <v/>
      </c>
      <c r="AS315" s="272" t="str">
        <f t="shared" si="237"/>
        <v/>
      </c>
      <c r="AT315" s="271">
        <f t="shared" si="238"/>
        <v>1</v>
      </c>
      <c r="AU315" s="271" t="str">
        <f t="shared" si="239"/>
        <v/>
      </c>
      <c r="AV315" s="279" t="str">
        <f t="shared" si="240"/>
        <v/>
      </c>
      <c r="AW315" s="284" t="str">
        <f t="shared" si="241"/>
        <v/>
      </c>
      <c r="AX315" s="284" t="str">
        <f t="shared" si="242"/>
        <v/>
      </c>
      <c r="AY315" s="281" t="str">
        <f t="shared" si="243"/>
        <v/>
      </c>
      <c r="AZ315" s="425"/>
    </row>
    <row r="316" spans="1:52" ht="24">
      <c r="A316" s="231" t="s">
        <v>1478</v>
      </c>
      <c r="B316" s="144" t="s">
        <v>1285</v>
      </c>
      <c r="C316" s="184" t="s">
        <v>1733</v>
      </c>
      <c r="F316" s="197" t="s">
        <v>1750</v>
      </c>
      <c r="G316" s="662" t="s">
        <v>1451</v>
      </c>
      <c r="H316" s="169" t="s">
        <v>2856</v>
      </c>
      <c r="J316" s="5" t="s">
        <v>2174</v>
      </c>
      <c r="P316" s="227"/>
      <c r="Q316" s="229"/>
      <c r="R316" s="170"/>
      <c r="S316" s="521" t="s">
        <v>322</v>
      </c>
      <c r="T316" s="523" t="s">
        <v>2687</v>
      </c>
      <c r="U316" s="534" t="s">
        <v>2291</v>
      </c>
      <c r="V316" s="60" t="s">
        <v>1249</v>
      </c>
      <c r="W316" s="60" t="s">
        <v>562</v>
      </c>
      <c r="X316" s="60" t="s">
        <v>539</v>
      </c>
      <c r="Y316" s="60" t="s">
        <v>540</v>
      </c>
      <c r="Z316" s="20" t="s">
        <v>999</v>
      </c>
      <c r="AA316" s="534" t="s">
        <v>1986</v>
      </c>
      <c r="AC316" s="293" t="str">
        <f t="shared" si="223"/>
        <v>E10-17</v>
      </c>
      <c r="AD316" s="282" t="str">
        <f t="shared" si="231"/>
        <v>0</v>
      </c>
      <c r="AE316" s="282" t="str">
        <f t="shared" si="232"/>
        <v>E1</v>
      </c>
      <c r="AF316" s="272" t="str">
        <f t="shared" si="224"/>
        <v>s</v>
      </c>
      <c r="AG316" s="256" t="str">
        <f t="shared" si="225"/>
        <v/>
      </c>
      <c r="AH316" s="256" t="str">
        <f t="shared" si="226"/>
        <v>rpu</v>
      </c>
      <c r="AI316" s="256" t="str">
        <f t="shared" si="227"/>
        <v/>
      </c>
      <c r="AJ316" s="256">
        <f t="shared" si="228"/>
        <v>1</v>
      </c>
      <c r="AK316" s="256" t="str">
        <f t="shared" si="229"/>
        <v/>
      </c>
      <c r="AL316" s="271" t="str">
        <f t="shared" si="233"/>
        <v/>
      </c>
      <c r="AM316" s="272">
        <f t="shared" si="233"/>
        <v>1</v>
      </c>
      <c r="AN316" s="272" t="str">
        <f t="shared" si="233"/>
        <v/>
      </c>
      <c r="AO316" s="272" t="str">
        <f t="shared" si="230"/>
        <v/>
      </c>
      <c r="AP316" s="271" t="str">
        <f t="shared" si="234"/>
        <v/>
      </c>
      <c r="AQ316" s="272" t="str">
        <f t="shared" si="235"/>
        <v/>
      </c>
      <c r="AR316" s="272" t="str">
        <f t="shared" si="236"/>
        <v/>
      </c>
      <c r="AS316" s="272" t="str">
        <f t="shared" si="237"/>
        <v/>
      </c>
      <c r="AT316" s="271" t="str">
        <f t="shared" si="238"/>
        <v/>
      </c>
      <c r="AU316" s="271" t="str">
        <f t="shared" si="239"/>
        <v/>
      </c>
      <c r="AV316" s="279" t="str">
        <f t="shared" si="240"/>
        <v/>
      </c>
      <c r="AW316" s="284" t="str">
        <f t="shared" si="241"/>
        <v/>
      </c>
      <c r="AX316" s="284" t="str">
        <f t="shared" si="242"/>
        <v/>
      </c>
      <c r="AY316" s="281" t="str">
        <f t="shared" si="243"/>
        <v/>
      </c>
    </row>
    <row r="317" spans="1:52" hidden="1">
      <c r="A317" s="231" t="s">
        <v>1479</v>
      </c>
      <c r="B317" s="144" t="s">
        <v>1808</v>
      </c>
      <c r="F317" s="197"/>
      <c r="G317" s="662"/>
      <c r="K317" s="142"/>
      <c r="P317" s="227"/>
      <c r="Q317" s="229"/>
      <c r="R317" s="170"/>
      <c r="S317" s="668">
        <v>43751</v>
      </c>
      <c r="T317" s="523"/>
      <c r="U317" s="534"/>
      <c r="V317" s="534"/>
      <c r="W317" s="60"/>
      <c r="X317" s="60"/>
      <c r="Y317" s="60"/>
      <c r="Z317" s="20"/>
      <c r="AA317" s="534"/>
      <c r="AC317" s="293" t="str">
        <f t="shared" si="223"/>
        <v>E10-18</v>
      </c>
      <c r="AD317" s="282" t="str">
        <f t="shared" si="231"/>
        <v>0</v>
      </c>
      <c r="AE317" s="282" t="str">
        <f t="shared" si="232"/>
        <v>E1</v>
      </c>
      <c r="AF317" s="272" t="str">
        <f t="shared" si="224"/>
        <v>not suitable</v>
      </c>
      <c r="AG317" s="256" t="str">
        <f t="shared" si="225"/>
        <v/>
      </c>
      <c r="AH317" s="256" t="str">
        <f t="shared" si="226"/>
        <v/>
      </c>
      <c r="AI317" s="256" t="str">
        <f t="shared" si="227"/>
        <v/>
      </c>
      <c r="AJ317" s="256" t="str">
        <f t="shared" si="228"/>
        <v/>
      </c>
      <c r="AK317" s="256" t="str">
        <f t="shared" si="229"/>
        <v/>
      </c>
      <c r="AL317" s="271" t="str">
        <f t="shared" si="233"/>
        <v/>
      </c>
      <c r="AM317" s="272" t="str">
        <f t="shared" si="233"/>
        <v/>
      </c>
      <c r="AN317" s="272" t="str">
        <f t="shared" si="233"/>
        <v/>
      </c>
      <c r="AO317" s="272" t="str">
        <f t="shared" si="230"/>
        <v/>
      </c>
      <c r="AP317" s="271" t="str">
        <f t="shared" si="234"/>
        <v/>
      </c>
      <c r="AQ317" s="272" t="str">
        <f t="shared" si="235"/>
        <v/>
      </c>
      <c r="AR317" s="272" t="str">
        <f t="shared" si="236"/>
        <v/>
      </c>
      <c r="AS317" s="272" t="str">
        <f t="shared" si="237"/>
        <v/>
      </c>
      <c r="AT317" s="271">
        <f t="shared" si="238"/>
        <v>1</v>
      </c>
      <c r="AU317" s="271" t="str">
        <f t="shared" si="239"/>
        <v/>
      </c>
      <c r="AV317" s="279" t="str">
        <f t="shared" si="240"/>
        <v/>
      </c>
      <c r="AW317" s="284" t="str">
        <f t="shared" si="241"/>
        <v/>
      </c>
      <c r="AX317" s="284" t="str">
        <f t="shared" si="242"/>
        <v/>
      </c>
      <c r="AY317" s="281" t="str">
        <f t="shared" si="243"/>
        <v/>
      </c>
    </row>
    <row r="318" spans="1:52" hidden="1">
      <c r="A318" s="231" t="s">
        <v>1480</v>
      </c>
      <c r="B318" s="144" t="s">
        <v>1808</v>
      </c>
      <c r="F318" s="197"/>
      <c r="G318" s="662"/>
      <c r="K318" s="142"/>
      <c r="P318" s="227"/>
      <c r="Q318" s="229"/>
      <c r="R318" s="170"/>
      <c r="S318" s="521" t="s">
        <v>3135</v>
      </c>
      <c r="T318" s="523"/>
      <c r="U318" s="534"/>
      <c r="V318" s="534"/>
      <c r="W318" s="60"/>
      <c r="X318" s="60"/>
      <c r="Y318" s="60"/>
      <c r="Z318" s="20"/>
      <c r="AA318" s="534"/>
      <c r="AC318" s="293" t="str">
        <f t="shared" si="223"/>
        <v>E10-19</v>
      </c>
      <c r="AD318" s="282" t="str">
        <f t="shared" si="231"/>
        <v>0</v>
      </c>
      <c r="AE318" s="282" t="str">
        <f t="shared" si="232"/>
        <v>E1</v>
      </c>
      <c r="AF318" s="272" t="str">
        <f t="shared" si="224"/>
        <v>not suitable</v>
      </c>
      <c r="AG318" s="256" t="str">
        <f t="shared" si="225"/>
        <v/>
      </c>
      <c r="AH318" s="256" t="str">
        <f t="shared" si="226"/>
        <v/>
      </c>
      <c r="AI318" s="256" t="str">
        <f t="shared" si="227"/>
        <v/>
      </c>
      <c r="AJ318" s="256" t="str">
        <f t="shared" si="228"/>
        <v/>
      </c>
      <c r="AK318" s="256" t="str">
        <f t="shared" si="229"/>
        <v/>
      </c>
      <c r="AL318" s="271" t="str">
        <f t="shared" si="233"/>
        <v/>
      </c>
      <c r="AM318" s="272" t="str">
        <f t="shared" si="233"/>
        <v/>
      </c>
      <c r="AN318" s="272" t="str">
        <f t="shared" si="233"/>
        <v/>
      </c>
      <c r="AO318" s="272" t="str">
        <f t="shared" si="230"/>
        <v/>
      </c>
      <c r="AP318" s="271" t="str">
        <f t="shared" si="234"/>
        <v/>
      </c>
      <c r="AQ318" s="272" t="str">
        <f t="shared" si="235"/>
        <v/>
      </c>
      <c r="AR318" s="272" t="str">
        <f t="shared" si="236"/>
        <v/>
      </c>
      <c r="AS318" s="272" t="str">
        <f t="shared" si="237"/>
        <v/>
      </c>
      <c r="AT318" s="271">
        <f t="shared" si="238"/>
        <v>1</v>
      </c>
      <c r="AU318" s="271" t="str">
        <f t="shared" si="239"/>
        <v/>
      </c>
      <c r="AV318" s="279" t="str">
        <f t="shared" si="240"/>
        <v/>
      </c>
      <c r="AW318" s="284" t="str">
        <f t="shared" si="241"/>
        <v/>
      </c>
      <c r="AX318" s="284" t="str">
        <f t="shared" si="242"/>
        <v/>
      </c>
      <c r="AY318" s="281" t="str">
        <f t="shared" si="243"/>
        <v/>
      </c>
    </row>
    <row r="319" spans="1:52">
      <c r="A319" s="230" t="s">
        <v>1269</v>
      </c>
      <c r="F319" s="197"/>
      <c r="G319" s="662"/>
      <c r="P319" s="227"/>
      <c r="Q319" s="229"/>
      <c r="R319" s="170"/>
      <c r="S319" s="521"/>
      <c r="T319" s="523"/>
      <c r="U319" s="534"/>
      <c r="V319" s="534"/>
      <c r="W319" s="60"/>
      <c r="X319" s="60"/>
      <c r="Y319" s="60"/>
      <c r="Z319" s="20"/>
      <c r="AA319" s="534"/>
      <c r="AC319" s="293" t="str">
        <f t="shared" si="223"/>
        <v>PROBLEMS/DISCUSSION QUESTIONS</v>
      </c>
      <c r="AD319" s="282"/>
      <c r="AE319" s="282"/>
      <c r="AF319" s="272"/>
      <c r="AK319" s="256"/>
      <c r="AL319" s="271"/>
      <c r="AM319" s="272"/>
      <c r="AN319" s="272"/>
      <c r="AO319" s="272"/>
      <c r="AP319" s="271"/>
      <c r="AQ319" s="272"/>
      <c r="AR319" s="272"/>
      <c r="AS319" s="272"/>
      <c r="AT319" s="271"/>
      <c r="AU319" s="271"/>
      <c r="AV319" s="279"/>
      <c r="AW319" s="284"/>
      <c r="AX319" s="284"/>
      <c r="AY319" s="281"/>
    </row>
    <row r="320" spans="1:52" hidden="1">
      <c r="A320" s="231" t="s">
        <v>1481</v>
      </c>
      <c r="B320" s="144" t="s">
        <v>1808</v>
      </c>
      <c r="F320" s="197"/>
      <c r="G320" s="662"/>
      <c r="P320" s="227"/>
      <c r="Q320" s="229"/>
      <c r="R320" s="170"/>
      <c r="S320" s="521" t="s">
        <v>3130</v>
      </c>
      <c r="T320" s="523"/>
      <c r="U320" s="534"/>
      <c r="V320" s="534"/>
      <c r="W320" s="60"/>
      <c r="X320" s="60"/>
      <c r="Y320" s="60"/>
      <c r="Z320" s="20"/>
      <c r="AA320" s="534"/>
      <c r="AC320" s="293" t="str">
        <f t="shared" si="223"/>
        <v>P10-1</v>
      </c>
      <c r="AD320" s="282" t="str">
        <f t="shared" si="231"/>
        <v>0</v>
      </c>
      <c r="AE320" s="282" t="str">
        <f t="shared" si="232"/>
        <v>P1</v>
      </c>
      <c r="AF320" s="272" t="str">
        <f t="shared" ref="AF320:AF336" si="244">IF(OR(AE320="",B320=""),"",IF(OR(B320="a",B320="b",B320="s",B320="not suitable"),B320,""))</f>
        <v>not suitable</v>
      </c>
      <c r="AG320" s="256" t="str">
        <f t="shared" ref="AG320:AG336" si="245">IF(E320="","",E320)</f>
        <v/>
      </c>
      <c r="AH320" s="256" t="str">
        <f t="shared" ref="AH320:AH336" si="246">IF(C320="","",C320)</f>
        <v/>
      </c>
      <c r="AI320" s="256" t="str">
        <f t="shared" ref="AI320:AI336" si="247">IF(D320="","",D320)</f>
        <v/>
      </c>
      <c r="AJ320" s="256" t="str">
        <f t="shared" ref="AJ320:AJ336" si="248">IF(J320="","",1)</f>
        <v/>
      </c>
      <c r="AK320" s="256" t="str">
        <f t="shared" ref="AK320:AK336" si="249">IF(I320="","",I320)</f>
        <v/>
      </c>
      <c r="AL320" s="271" t="str">
        <f t="shared" si="233"/>
        <v/>
      </c>
      <c r="AM320" s="272" t="str">
        <f t="shared" si="233"/>
        <v/>
      </c>
      <c r="AN320" s="272" t="str">
        <f t="shared" si="233"/>
        <v/>
      </c>
      <c r="AO320" s="272" t="str">
        <f t="shared" si="230"/>
        <v/>
      </c>
      <c r="AP320" s="271" t="str">
        <f t="shared" si="234"/>
        <v/>
      </c>
      <c r="AQ320" s="272" t="str">
        <f t="shared" si="235"/>
        <v/>
      </c>
      <c r="AR320" s="272" t="str">
        <f t="shared" si="236"/>
        <v/>
      </c>
      <c r="AS320" s="272" t="str">
        <f t="shared" si="237"/>
        <v/>
      </c>
      <c r="AT320" s="271">
        <f t="shared" si="238"/>
        <v>1</v>
      </c>
      <c r="AU320" s="271" t="str">
        <f t="shared" si="239"/>
        <v/>
      </c>
      <c r="AV320" s="279" t="str">
        <f t="shared" si="240"/>
        <v/>
      </c>
      <c r="AW320" s="284" t="str">
        <f t="shared" si="241"/>
        <v/>
      </c>
      <c r="AX320" s="284" t="str">
        <f t="shared" si="242"/>
        <v/>
      </c>
      <c r="AY320" s="281" t="str">
        <f t="shared" si="243"/>
        <v/>
      </c>
    </row>
    <row r="321" spans="1:51" ht="28.5" customHeight="1">
      <c r="A321" s="231" t="s">
        <v>1482</v>
      </c>
      <c r="B321" s="144" t="s">
        <v>1285</v>
      </c>
      <c r="C321" s="184" t="s">
        <v>1734</v>
      </c>
      <c r="F321" s="197" t="s">
        <v>1750</v>
      </c>
      <c r="G321" s="662" t="s">
        <v>1482</v>
      </c>
      <c r="H321" s="169" t="s">
        <v>3082</v>
      </c>
      <c r="J321" s="5" t="s">
        <v>2175</v>
      </c>
      <c r="L321" s="144" t="s">
        <v>2422</v>
      </c>
      <c r="P321" s="227"/>
      <c r="Q321" s="229"/>
      <c r="R321" s="170"/>
      <c r="S321" s="521" t="s">
        <v>3136</v>
      </c>
      <c r="T321" s="523" t="s">
        <v>2695</v>
      </c>
      <c r="U321" s="534" t="s">
        <v>2292</v>
      </c>
      <c r="V321" s="60" t="s">
        <v>1249</v>
      </c>
      <c r="W321" s="60" t="s">
        <v>562</v>
      </c>
      <c r="X321" s="60" t="s">
        <v>539</v>
      </c>
      <c r="Y321" s="60" t="s">
        <v>540</v>
      </c>
      <c r="Z321" s="20" t="s">
        <v>999</v>
      </c>
      <c r="AA321" s="534" t="s">
        <v>1989</v>
      </c>
      <c r="AC321" s="293" t="str">
        <f t="shared" si="223"/>
        <v>P10-2</v>
      </c>
      <c r="AD321" s="282" t="str">
        <f t="shared" si="231"/>
        <v>0</v>
      </c>
      <c r="AE321" s="282" t="str">
        <f t="shared" si="232"/>
        <v>P1</v>
      </c>
      <c r="AF321" s="272" t="str">
        <f t="shared" si="244"/>
        <v>s</v>
      </c>
      <c r="AG321" s="256" t="str">
        <f t="shared" si="245"/>
        <v/>
      </c>
      <c r="AH321" s="256" t="str">
        <f t="shared" si="246"/>
        <v>r</v>
      </c>
      <c r="AI321" s="256" t="str">
        <f t="shared" si="247"/>
        <v/>
      </c>
      <c r="AJ321" s="256">
        <f t="shared" si="248"/>
        <v>1</v>
      </c>
      <c r="AK321" s="256" t="str">
        <f t="shared" si="249"/>
        <v/>
      </c>
      <c r="AL321" s="271" t="str">
        <f t="shared" si="233"/>
        <v/>
      </c>
      <c r="AM321" s="272" t="str">
        <f t="shared" si="233"/>
        <v/>
      </c>
      <c r="AN321" s="272">
        <f t="shared" si="233"/>
        <v>1</v>
      </c>
      <c r="AO321" s="272" t="str">
        <f t="shared" si="230"/>
        <v/>
      </c>
      <c r="AP321" s="271" t="str">
        <f t="shared" si="234"/>
        <v/>
      </c>
      <c r="AQ321" s="272" t="str">
        <f t="shared" si="235"/>
        <v/>
      </c>
      <c r="AR321" s="272" t="str">
        <f t="shared" si="236"/>
        <v/>
      </c>
      <c r="AS321" s="272" t="str">
        <f t="shared" si="237"/>
        <v/>
      </c>
      <c r="AT321" s="271" t="str">
        <f t="shared" si="238"/>
        <v/>
      </c>
      <c r="AU321" s="271" t="str">
        <f t="shared" si="239"/>
        <v/>
      </c>
      <c r="AV321" s="279" t="str">
        <f t="shared" si="240"/>
        <v/>
      </c>
      <c r="AW321" s="284" t="str">
        <f t="shared" si="241"/>
        <v/>
      </c>
      <c r="AX321" s="284" t="str">
        <f t="shared" si="242"/>
        <v/>
      </c>
      <c r="AY321" s="281" t="str">
        <f t="shared" si="243"/>
        <v/>
      </c>
    </row>
    <row r="322" spans="1:51" hidden="1">
      <c r="A322" s="231" t="s">
        <v>1483</v>
      </c>
      <c r="B322" s="144" t="s">
        <v>1808</v>
      </c>
      <c r="F322" s="197"/>
      <c r="G322" s="662"/>
      <c r="P322" s="227"/>
      <c r="Q322" s="229"/>
      <c r="R322" s="170"/>
      <c r="S322" s="521" t="s">
        <v>3130</v>
      </c>
      <c r="T322" s="531"/>
      <c r="U322" s="534"/>
      <c r="V322" s="534"/>
      <c r="W322" s="60"/>
      <c r="X322" s="60"/>
      <c r="Y322" s="60"/>
      <c r="Z322" s="20"/>
      <c r="AA322" s="534"/>
      <c r="AC322" s="293" t="str">
        <f t="shared" si="223"/>
        <v>P10-3</v>
      </c>
      <c r="AD322" s="282" t="str">
        <f t="shared" si="231"/>
        <v>0</v>
      </c>
      <c r="AE322" s="282" t="str">
        <f t="shared" si="232"/>
        <v>P1</v>
      </c>
      <c r="AF322" s="272" t="str">
        <f t="shared" si="244"/>
        <v>not suitable</v>
      </c>
      <c r="AG322" s="256" t="str">
        <f t="shared" si="245"/>
        <v/>
      </c>
      <c r="AH322" s="256" t="str">
        <f t="shared" si="246"/>
        <v/>
      </c>
      <c r="AI322" s="256" t="str">
        <f t="shared" si="247"/>
        <v/>
      </c>
      <c r="AJ322" s="256" t="str">
        <f t="shared" si="248"/>
        <v/>
      </c>
      <c r="AK322" s="256" t="str">
        <f t="shared" si="249"/>
        <v/>
      </c>
      <c r="AL322" s="271" t="str">
        <f t="shared" si="233"/>
        <v/>
      </c>
      <c r="AM322" s="272" t="str">
        <f t="shared" si="233"/>
        <v/>
      </c>
      <c r="AN322" s="272" t="str">
        <f t="shared" si="233"/>
        <v/>
      </c>
      <c r="AO322" s="272" t="str">
        <f t="shared" si="230"/>
        <v/>
      </c>
      <c r="AP322" s="271" t="str">
        <f t="shared" si="234"/>
        <v/>
      </c>
      <c r="AQ322" s="272" t="str">
        <f t="shared" si="235"/>
        <v/>
      </c>
      <c r="AR322" s="272" t="str">
        <f t="shared" si="236"/>
        <v/>
      </c>
      <c r="AS322" s="272" t="str">
        <f t="shared" si="237"/>
        <v/>
      </c>
      <c r="AT322" s="271">
        <f t="shared" si="238"/>
        <v>1</v>
      </c>
      <c r="AU322" s="271" t="str">
        <f t="shared" si="239"/>
        <v/>
      </c>
      <c r="AV322" s="279" t="str">
        <f t="shared" si="240"/>
        <v/>
      </c>
      <c r="AW322" s="284" t="str">
        <f t="shared" si="241"/>
        <v/>
      </c>
      <c r="AX322" s="284" t="str">
        <f t="shared" si="242"/>
        <v/>
      </c>
      <c r="AY322" s="281" t="str">
        <f t="shared" si="243"/>
        <v/>
      </c>
    </row>
    <row r="323" spans="1:51" hidden="1">
      <c r="A323" s="231" t="s">
        <v>1484</v>
      </c>
      <c r="B323" s="144" t="s">
        <v>1808</v>
      </c>
      <c r="F323" s="197"/>
      <c r="G323" s="662"/>
      <c r="K323" s="173"/>
      <c r="P323" s="227"/>
      <c r="Q323" s="229"/>
      <c r="R323" s="170"/>
      <c r="S323" s="668">
        <v>43750</v>
      </c>
      <c r="T323" s="531"/>
      <c r="U323" s="534"/>
      <c r="V323" s="534"/>
      <c r="W323" s="60"/>
      <c r="X323" s="60"/>
      <c r="Y323" s="60"/>
      <c r="Z323" s="20"/>
      <c r="AA323" s="534"/>
      <c r="AC323" s="293" t="str">
        <f t="shared" si="223"/>
        <v>P10-4</v>
      </c>
      <c r="AD323" s="282" t="str">
        <f t="shared" si="231"/>
        <v>0</v>
      </c>
      <c r="AE323" s="282" t="str">
        <f t="shared" si="232"/>
        <v>P1</v>
      </c>
      <c r="AF323" s="272" t="str">
        <f t="shared" si="244"/>
        <v>not suitable</v>
      </c>
      <c r="AG323" s="256" t="str">
        <f t="shared" si="245"/>
        <v/>
      </c>
      <c r="AH323" s="256" t="str">
        <f t="shared" si="246"/>
        <v/>
      </c>
      <c r="AI323" s="256" t="str">
        <f t="shared" si="247"/>
        <v/>
      </c>
      <c r="AJ323" s="256" t="str">
        <f t="shared" si="248"/>
        <v/>
      </c>
      <c r="AK323" s="256" t="str">
        <f t="shared" si="249"/>
        <v/>
      </c>
      <c r="AL323" s="271" t="str">
        <f t="shared" si="233"/>
        <v/>
      </c>
      <c r="AM323" s="272" t="str">
        <f t="shared" si="233"/>
        <v/>
      </c>
      <c r="AN323" s="272" t="str">
        <f t="shared" si="233"/>
        <v/>
      </c>
      <c r="AO323" s="272" t="str">
        <f t="shared" si="230"/>
        <v/>
      </c>
      <c r="AP323" s="271" t="str">
        <f t="shared" si="234"/>
        <v/>
      </c>
      <c r="AQ323" s="272" t="str">
        <f t="shared" si="235"/>
        <v/>
      </c>
      <c r="AR323" s="272" t="str">
        <f t="shared" si="236"/>
        <v/>
      </c>
      <c r="AS323" s="272" t="str">
        <f t="shared" si="237"/>
        <v/>
      </c>
      <c r="AT323" s="271">
        <f t="shared" si="238"/>
        <v>1</v>
      </c>
      <c r="AU323" s="271" t="str">
        <f t="shared" si="239"/>
        <v/>
      </c>
      <c r="AV323" s="279" t="str">
        <f t="shared" si="240"/>
        <v/>
      </c>
      <c r="AW323" s="284" t="str">
        <f t="shared" si="241"/>
        <v/>
      </c>
      <c r="AX323" s="284" t="str">
        <f t="shared" si="242"/>
        <v/>
      </c>
      <c r="AY323" s="281" t="str">
        <f t="shared" si="243"/>
        <v/>
      </c>
    </row>
    <row r="324" spans="1:51" ht="60">
      <c r="A324" s="231" t="s">
        <v>1485</v>
      </c>
      <c r="B324" s="144" t="s">
        <v>1285</v>
      </c>
      <c r="C324" s="184" t="s">
        <v>1733</v>
      </c>
      <c r="F324" s="197" t="s">
        <v>1750</v>
      </c>
      <c r="G324" s="662" t="s">
        <v>1485</v>
      </c>
      <c r="H324" s="169" t="s">
        <v>2856</v>
      </c>
      <c r="J324" s="5" t="s">
        <v>2176</v>
      </c>
      <c r="L324" s="144" t="s">
        <v>2422</v>
      </c>
      <c r="P324" s="227"/>
      <c r="Q324" s="229"/>
      <c r="R324" s="170"/>
      <c r="S324" s="521" t="s">
        <v>1499</v>
      </c>
      <c r="T324" s="531" t="s">
        <v>2675</v>
      </c>
      <c r="U324" s="534" t="s">
        <v>2293</v>
      </c>
      <c r="V324" s="60" t="s">
        <v>1249</v>
      </c>
      <c r="W324" s="60" t="s">
        <v>562</v>
      </c>
      <c r="X324" s="60" t="s">
        <v>539</v>
      </c>
      <c r="Y324" s="60" t="s">
        <v>540</v>
      </c>
      <c r="Z324" s="20" t="s">
        <v>999</v>
      </c>
      <c r="AA324" s="534" t="s">
        <v>1989</v>
      </c>
      <c r="AC324" s="293" t="str">
        <f t="shared" si="223"/>
        <v>P10-5</v>
      </c>
      <c r="AD324" s="282" t="str">
        <f t="shared" si="231"/>
        <v>0</v>
      </c>
      <c r="AE324" s="282" t="str">
        <f t="shared" si="232"/>
        <v>P1</v>
      </c>
      <c r="AF324" s="272" t="str">
        <f t="shared" si="244"/>
        <v>s</v>
      </c>
      <c r="AG324" s="256" t="str">
        <f t="shared" si="245"/>
        <v/>
      </c>
      <c r="AH324" s="256" t="str">
        <f t="shared" si="246"/>
        <v>rpu</v>
      </c>
      <c r="AI324" s="256" t="str">
        <f t="shared" si="247"/>
        <v/>
      </c>
      <c r="AJ324" s="256">
        <f t="shared" si="248"/>
        <v>1</v>
      </c>
      <c r="AK324" s="256" t="str">
        <f t="shared" si="249"/>
        <v/>
      </c>
      <c r="AL324" s="271" t="str">
        <f t="shared" si="233"/>
        <v/>
      </c>
      <c r="AM324" s="272">
        <f t="shared" si="233"/>
        <v>1</v>
      </c>
      <c r="AN324" s="272" t="str">
        <f t="shared" si="233"/>
        <v/>
      </c>
      <c r="AO324" s="272" t="str">
        <f t="shared" si="230"/>
        <v/>
      </c>
      <c r="AP324" s="271" t="str">
        <f t="shared" si="234"/>
        <v/>
      </c>
      <c r="AQ324" s="272" t="str">
        <f t="shared" si="235"/>
        <v/>
      </c>
      <c r="AR324" s="272" t="str">
        <f t="shared" si="236"/>
        <v/>
      </c>
      <c r="AS324" s="272" t="str">
        <f t="shared" si="237"/>
        <v/>
      </c>
      <c r="AT324" s="271" t="str">
        <f t="shared" si="238"/>
        <v/>
      </c>
      <c r="AU324" s="271" t="str">
        <f t="shared" si="239"/>
        <v/>
      </c>
      <c r="AV324" s="279" t="str">
        <f t="shared" si="240"/>
        <v/>
      </c>
      <c r="AW324" s="284" t="str">
        <f t="shared" si="241"/>
        <v/>
      </c>
      <c r="AX324" s="284" t="str">
        <f t="shared" si="242"/>
        <v/>
      </c>
      <c r="AY324" s="281" t="str">
        <f t="shared" si="243"/>
        <v/>
      </c>
    </row>
    <row r="325" spans="1:51" hidden="1">
      <c r="A325" s="231" t="s">
        <v>1486</v>
      </c>
      <c r="B325" s="144" t="s">
        <v>1808</v>
      </c>
      <c r="F325" s="197"/>
      <c r="G325" s="662"/>
      <c r="P325" s="227"/>
      <c r="Q325" s="229"/>
      <c r="R325" s="170"/>
      <c r="S325" s="521" t="s">
        <v>3137</v>
      </c>
      <c r="T325" s="531"/>
      <c r="U325" s="534"/>
      <c r="V325" s="534"/>
      <c r="W325" s="60"/>
      <c r="X325" s="60"/>
      <c r="Y325" s="60"/>
      <c r="Z325" s="20"/>
      <c r="AA325" s="534"/>
      <c r="AC325" s="293" t="str">
        <f t="shared" si="223"/>
        <v>P10-6</v>
      </c>
      <c r="AD325" s="282" t="str">
        <f t="shared" si="231"/>
        <v>0</v>
      </c>
      <c r="AE325" s="282" t="str">
        <f t="shared" si="232"/>
        <v>P1</v>
      </c>
      <c r="AF325" s="272" t="str">
        <f t="shared" si="244"/>
        <v>not suitable</v>
      </c>
      <c r="AG325" s="256" t="str">
        <f t="shared" si="245"/>
        <v/>
      </c>
      <c r="AH325" s="256" t="str">
        <f t="shared" si="246"/>
        <v/>
      </c>
      <c r="AI325" s="256" t="str">
        <f t="shared" si="247"/>
        <v/>
      </c>
      <c r="AJ325" s="256" t="str">
        <f t="shared" si="248"/>
        <v/>
      </c>
      <c r="AK325" s="256" t="str">
        <f t="shared" si="249"/>
        <v/>
      </c>
      <c r="AL325" s="271" t="str">
        <f t="shared" si="233"/>
        <v/>
      </c>
      <c r="AM325" s="272" t="str">
        <f t="shared" si="233"/>
        <v/>
      </c>
      <c r="AN325" s="272" t="str">
        <f t="shared" si="233"/>
        <v/>
      </c>
      <c r="AO325" s="272" t="str">
        <f t="shared" si="230"/>
        <v/>
      </c>
      <c r="AP325" s="271" t="str">
        <f t="shared" si="234"/>
        <v/>
      </c>
      <c r="AQ325" s="272" t="str">
        <f t="shared" si="235"/>
        <v/>
      </c>
      <c r="AR325" s="272" t="str">
        <f t="shared" si="236"/>
        <v/>
      </c>
      <c r="AS325" s="272" t="str">
        <f t="shared" si="237"/>
        <v/>
      </c>
      <c r="AT325" s="271">
        <f t="shared" si="238"/>
        <v>1</v>
      </c>
      <c r="AU325" s="271" t="str">
        <f t="shared" si="239"/>
        <v/>
      </c>
      <c r="AV325" s="279" t="str">
        <f t="shared" si="240"/>
        <v/>
      </c>
      <c r="AW325" s="284" t="str">
        <f t="shared" si="241"/>
        <v/>
      </c>
      <c r="AX325" s="284" t="str">
        <f t="shared" si="242"/>
        <v/>
      </c>
      <c r="AY325" s="281" t="str">
        <f t="shared" si="243"/>
        <v/>
      </c>
    </row>
    <row r="326" spans="1:51" hidden="1">
      <c r="A326" s="231" t="s">
        <v>1487</v>
      </c>
      <c r="B326" s="144" t="s">
        <v>1808</v>
      </c>
      <c r="F326" s="197"/>
      <c r="G326" s="662"/>
      <c r="P326" s="227"/>
      <c r="Q326" s="229"/>
      <c r="R326" s="170"/>
      <c r="S326" s="521" t="s">
        <v>3138</v>
      </c>
      <c r="T326" s="531"/>
      <c r="U326" s="5"/>
      <c r="V326" s="534"/>
      <c r="W326" s="60"/>
      <c r="X326" s="60"/>
      <c r="Y326" s="60"/>
      <c r="Z326" s="20"/>
      <c r="AA326" s="534"/>
      <c r="AC326" s="293" t="str">
        <f t="shared" si="223"/>
        <v>P10-7</v>
      </c>
      <c r="AD326" s="282" t="str">
        <f t="shared" si="231"/>
        <v>0</v>
      </c>
      <c r="AE326" s="282" t="str">
        <f t="shared" si="232"/>
        <v>P1</v>
      </c>
      <c r="AF326" s="272" t="str">
        <f t="shared" si="244"/>
        <v>not suitable</v>
      </c>
      <c r="AG326" s="256" t="str">
        <f t="shared" si="245"/>
        <v/>
      </c>
      <c r="AH326" s="256" t="str">
        <f t="shared" si="246"/>
        <v/>
      </c>
      <c r="AI326" s="256" t="str">
        <f t="shared" si="247"/>
        <v/>
      </c>
      <c r="AJ326" s="256" t="str">
        <f t="shared" si="248"/>
        <v/>
      </c>
      <c r="AK326" s="256" t="str">
        <f t="shared" si="249"/>
        <v/>
      </c>
      <c r="AL326" s="271" t="str">
        <f t="shared" si="233"/>
        <v/>
      </c>
      <c r="AM326" s="272" t="str">
        <f t="shared" si="233"/>
        <v/>
      </c>
      <c r="AN326" s="272" t="str">
        <f t="shared" si="233"/>
        <v/>
      </c>
      <c r="AO326" s="272" t="str">
        <f t="shared" si="230"/>
        <v/>
      </c>
      <c r="AP326" s="271" t="str">
        <f t="shared" si="234"/>
        <v/>
      </c>
      <c r="AQ326" s="272" t="str">
        <f t="shared" si="235"/>
        <v/>
      </c>
      <c r="AR326" s="272" t="str">
        <f t="shared" si="236"/>
        <v/>
      </c>
      <c r="AS326" s="272" t="str">
        <f t="shared" si="237"/>
        <v/>
      </c>
      <c r="AT326" s="271">
        <f t="shared" si="238"/>
        <v>1</v>
      </c>
      <c r="AU326" s="271" t="str">
        <f t="shared" si="239"/>
        <v/>
      </c>
      <c r="AV326" s="279" t="str">
        <f t="shared" si="240"/>
        <v/>
      </c>
      <c r="AW326" s="284" t="str">
        <f t="shared" si="241"/>
        <v/>
      </c>
      <c r="AX326" s="284" t="str">
        <f t="shared" si="242"/>
        <v/>
      </c>
      <c r="AY326" s="281" t="str">
        <f t="shared" si="243"/>
        <v/>
      </c>
    </row>
    <row r="327" spans="1:51" hidden="1">
      <c r="A327" s="231" t="s">
        <v>1488</v>
      </c>
      <c r="B327" s="144" t="s">
        <v>1808</v>
      </c>
      <c r="F327" s="197"/>
      <c r="G327" s="662"/>
      <c r="P327" s="227"/>
      <c r="Q327" s="229"/>
      <c r="R327" s="170"/>
      <c r="S327" s="668">
        <v>43751</v>
      </c>
      <c r="T327" s="531"/>
      <c r="U327" s="534"/>
      <c r="V327" s="534"/>
      <c r="W327" s="60"/>
      <c r="X327" s="60"/>
      <c r="Y327" s="60"/>
      <c r="Z327" s="20"/>
      <c r="AA327" s="534"/>
      <c r="AC327" s="293" t="str">
        <f t="shared" si="223"/>
        <v>P10-8</v>
      </c>
      <c r="AD327" s="282" t="str">
        <f t="shared" si="231"/>
        <v>0</v>
      </c>
      <c r="AE327" s="282" t="str">
        <f t="shared" si="232"/>
        <v>P1</v>
      </c>
      <c r="AF327" s="272" t="str">
        <f t="shared" si="244"/>
        <v>not suitable</v>
      </c>
      <c r="AG327" s="256" t="str">
        <f t="shared" si="245"/>
        <v/>
      </c>
      <c r="AH327" s="256" t="str">
        <f t="shared" si="246"/>
        <v/>
      </c>
      <c r="AI327" s="256" t="str">
        <f t="shared" si="247"/>
        <v/>
      </c>
      <c r="AJ327" s="256" t="str">
        <f t="shared" si="248"/>
        <v/>
      </c>
      <c r="AK327" s="256" t="str">
        <f t="shared" si="249"/>
        <v/>
      </c>
      <c r="AL327" s="271" t="str">
        <f t="shared" si="233"/>
        <v/>
      </c>
      <c r="AM327" s="272" t="str">
        <f t="shared" si="233"/>
        <v/>
      </c>
      <c r="AN327" s="272" t="str">
        <f t="shared" si="233"/>
        <v/>
      </c>
      <c r="AO327" s="272" t="str">
        <f t="shared" si="230"/>
        <v/>
      </c>
      <c r="AP327" s="271" t="str">
        <f t="shared" si="234"/>
        <v/>
      </c>
      <c r="AQ327" s="272" t="str">
        <f t="shared" si="235"/>
        <v/>
      </c>
      <c r="AR327" s="272" t="str">
        <f t="shared" si="236"/>
        <v/>
      </c>
      <c r="AS327" s="272" t="str">
        <f t="shared" si="237"/>
        <v/>
      </c>
      <c r="AT327" s="271">
        <f t="shared" si="238"/>
        <v>1</v>
      </c>
      <c r="AU327" s="271" t="str">
        <f t="shared" si="239"/>
        <v/>
      </c>
      <c r="AV327" s="279" t="str">
        <f t="shared" si="240"/>
        <v/>
      </c>
      <c r="AW327" s="284" t="str">
        <f t="shared" si="241"/>
        <v/>
      </c>
      <c r="AX327" s="284" t="str">
        <f t="shared" si="242"/>
        <v/>
      </c>
      <c r="AY327" s="281" t="str">
        <f t="shared" si="243"/>
        <v/>
      </c>
    </row>
    <row r="328" spans="1:51" ht="36">
      <c r="A328" s="231" t="s">
        <v>1489</v>
      </c>
      <c r="B328" s="144" t="s">
        <v>1285</v>
      </c>
      <c r="C328" s="184" t="s">
        <v>1733</v>
      </c>
      <c r="F328" s="197" t="s">
        <v>1755</v>
      </c>
      <c r="G328" s="662" t="s">
        <v>1489</v>
      </c>
      <c r="H328" s="169" t="s">
        <v>2856</v>
      </c>
      <c r="J328" s="5" t="s">
        <v>2177</v>
      </c>
      <c r="K328" s="167"/>
      <c r="P328" s="227"/>
      <c r="Q328" s="229"/>
      <c r="R328" s="170"/>
      <c r="S328" s="521" t="s">
        <v>323</v>
      </c>
      <c r="T328" s="60" t="s">
        <v>2688</v>
      </c>
      <c r="U328" s="5" t="s">
        <v>2290</v>
      </c>
      <c r="V328" s="60" t="s">
        <v>1990</v>
      </c>
      <c r="W328" s="60" t="s">
        <v>562</v>
      </c>
      <c r="X328" s="60" t="s">
        <v>2007</v>
      </c>
      <c r="Y328" s="60" t="s">
        <v>1987</v>
      </c>
      <c r="Z328" s="20" t="s">
        <v>999</v>
      </c>
      <c r="AA328" s="534" t="s">
        <v>1989</v>
      </c>
      <c r="AB328" s="204"/>
      <c r="AC328" s="293" t="str">
        <f t="shared" si="223"/>
        <v>P10-9</v>
      </c>
      <c r="AD328" s="282" t="str">
        <f t="shared" si="231"/>
        <v>0</v>
      </c>
      <c r="AE328" s="282" t="str">
        <f t="shared" si="232"/>
        <v>P1</v>
      </c>
      <c r="AF328" s="272" t="str">
        <f t="shared" si="244"/>
        <v>s</v>
      </c>
      <c r="AG328" s="256" t="str">
        <f t="shared" si="245"/>
        <v/>
      </c>
      <c r="AH328" s="256" t="str">
        <f t="shared" si="246"/>
        <v>rpu</v>
      </c>
      <c r="AI328" s="256" t="str">
        <f t="shared" si="247"/>
        <v/>
      </c>
      <c r="AJ328" s="256">
        <f t="shared" si="248"/>
        <v>1</v>
      </c>
      <c r="AK328" s="256" t="str">
        <f t="shared" si="249"/>
        <v/>
      </c>
      <c r="AL328" s="271" t="str">
        <f t="shared" si="233"/>
        <v/>
      </c>
      <c r="AM328" s="272">
        <f t="shared" si="233"/>
        <v>1</v>
      </c>
      <c r="AN328" s="272" t="str">
        <f t="shared" si="233"/>
        <v/>
      </c>
      <c r="AO328" s="272" t="str">
        <f t="shared" si="230"/>
        <v/>
      </c>
      <c r="AP328" s="271" t="str">
        <f t="shared" si="234"/>
        <v/>
      </c>
      <c r="AQ328" s="272" t="str">
        <f t="shared" si="235"/>
        <v/>
      </c>
      <c r="AR328" s="272" t="str">
        <f t="shared" si="236"/>
        <v/>
      </c>
      <c r="AS328" s="272" t="str">
        <f t="shared" si="237"/>
        <v/>
      </c>
      <c r="AT328" s="271" t="str">
        <f t="shared" si="238"/>
        <v/>
      </c>
      <c r="AU328" s="271" t="str">
        <f t="shared" si="239"/>
        <v/>
      </c>
      <c r="AV328" s="279" t="str">
        <f t="shared" si="240"/>
        <v/>
      </c>
      <c r="AW328" s="284" t="str">
        <f t="shared" si="241"/>
        <v/>
      </c>
      <c r="AX328" s="284" t="str">
        <f t="shared" si="242"/>
        <v/>
      </c>
      <c r="AY328" s="281" t="str">
        <f t="shared" si="243"/>
        <v/>
      </c>
    </row>
    <row r="329" spans="1:51" hidden="1">
      <c r="A329" s="231" t="s">
        <v>1490</v>
      </c>
      <c r="B329" s="144" t="s">
        <v>1808</v>
      </c>
      <c r="F329" s="197"/>
      <c r="G329" s="662"/>
      <c r="H329" s="143"/>
      <c r="K329" s="167"/>
      <c r="P329" s="227"/>
      <c r="Q329" s="229"/>
      <c r="R329" s="170"/>
      <c r="S329" s="668">
        <v>43746</v>
      </c>
      <c r="T329" s="60"/>
      <c r="U329" s="5"/>
      <c r="V329" s="60"/>
      <c r="W329" s="60"/>
      <c r="X329" s="60"/>
      <c r="Y329" s="20"/>
      <c r="Z329" s="20"/>
      <c r="AA329" s="20"/>
      <c r="AB329" s="204"/>
      <c r="AC329" s="293" t="str">
        <f t="shared" si="223"/>
        <v>P10-10</v>
      </c>
      <c r="AD329" s="282" t="str">
        <f t="shared" si="231"/>
        <v>0</v>
      </c>
      <c r="AE329" s="282" t="str">
        <f t="shared" si="232"/>
        <v>P1</v>
      </c>
      <c r="AF329" s="272" t="str">
        <f t="shared" si="244"/>
        <v>not suitable</v>
      </c>
      <c r="AG329" s="256" t="str">
        <f t="shared" si="245"/>
        <v/>
      </c>
      <c r="AH329" s="256" t="str">
        <f t="shared" si="246"/>
        <v/>
      </c>
      <c r="AI329" s="256" t="str">
        <f t="shared" si="247"/>
        <v/>
      </c>
      <c r="AJ329" s="256" t="str">
        <f t="shared" si="248"/>
        <v/>
      </c>
      <c r="AK329" s="256" t="str">
        <f t="shared" si="249"/>
        <v/>
      </c>
      <c r="AL329" s="271" t="str">
        <f t="shared" si="233"/>
        <v/>
      </c>
      <c r="AM329" s="272" t="str">
        <f t="shared" si="233"/>
        <v/>
      </c>
      <c r="AN329" s="272" t="str">
        <f t="shared" si="233"/>
        <v/>
      </c>
      <c r="AO329" s="272" t="str">
        <f t="shared" si="230"/>
        <v/>
      </c>
      <c r="AP329" s="271" t="str">
        <f t="shared" si="234"/>
        <v/>
      </c>
      <c r="AQ329" s="272" t="str">
        <f t="shared" si="235"/>
        <v/>
      </c>
      <c r="AR329" s="272" t="str">
        <f t="shared" si="236"/>
        <v/>
      </c>
      <c r="AS329" s="272" t="str">
        <f t="shared" si="237"/>
        <v/>
      </c>
      <c r="AT329" s="271">
        <f t="shared" si="238"/>
        <v>1</v>
      </c>
      <c r="AU329" s="271" t="str">
        <f t="shared" si="239"/>
        <v/>
      </c>
      <c r="AV329" s="279" t="str">
        <f t="shared" si="240"/>
        <v/>
      </c>
      <c r="AW329" s="284" t="str">
        <f t="shared" si="241"/>
        <v/>
      </c>
      <c r="AX329" s="284" t="str">
        <f t="shared" si="242"/>
        <v/>
      </c>
      <c r="AY329" s="281" t="str">
        <f t="shared" si="243"/>
        <v/>
      </c>
    </row>
    <row r="330" spans="1:51" hidden="1">
      <c r="A330" s="231" t="s">
        <v>1491</v>
      </c>
      <c r="B330" s="144" t="s">
        <v>1808</v>
      </c>
      <c r="F330" s="197"/>
      <c r="G330" s="662"/>
      <c r="K330" s="167"/>
      <c r="P330" s="227"/>
      <c r="Q330" s="229"/>
      <c r="R330" s="170"/>
      <c r="S330" s="668">
        <v>43742</v>
      </c>
      <c r="T330" s="521"/>
      <c r="U330" s="534"/>
      <c r="V330" s="60"/>
      <c r="W330" s="60"/>
      <c r="X330" s="60"/>
      <c r="Y330" s="60"/>
      <c r="Z330" s="20"/>
      <c r="AA330" s="534"/>
      <c r="AC330" s="293" t="str">
        <f t="shared" si="223"/>
        <v>P10-11</v>
      </c>
      <c r="AD330" s="282" t="str">
        <f t="shared" si="231"/>
        <v>0</v>
      </c>
      <c r="AE330" s="282" t="str">
        <f t="shared" si="232"/>
        <v>P1</v>
      </c>
      <c r="AF330" s="272" t="str">
        <f t="shared" si="244"/>
        <v>not suitable</v>
      </c>
      <c r="AG330" s="256" t="str">
        <f t="shared" si="245"/>
        <v/>
      </c>
      <c r="AH330" s="256" t="str">
        <f t="shared" si="246"/>
        <v/>
      </c>
      <c r="AI330" s="256" t="str">
        <f t="shared" si="247"/>
        <v/>
      </c>
      <c r="AJ330" s="256" t="str">
        <f t="shared" si="248"/>
        <v/>
      </c>
      <c r="AK330" s="256" t="str">
        <f t="shared" si="249"/>
        <v/>
      </c>
      <c r="AL330" s="271" t="str">
        <f t="shared" si="233"/>
        <v/>
      </c>
      <c r="AM330" s="272" t="str">
        <f t="shared" si="233"/>
        <v/>
      </c>
      <c r="AN330" s="272" t="str">
        <f t="shared" si="233"/>
        <v/>
      </c>
      <c r="AO330" s="272" t="str">
        <f t="shared" si="230"/>
        <v/>
      </c>
      <c r="AP330" s="271" t="str">
        <f t="shared" si="234"/>
        <v/>
      </c>
      <c r="AQ330" s="272" t="str">
        <f t="shared" si="235"/>
        <v/>
      </c>
      <c r="AR330" s="272" t="str">
        <f t="shared" si="236"/>
        <v/>
      </c>
      <c r="AS330" s="272" t="str">
        <f t="shared" si="237"/>
        <v/>
      </c>
      <c r="AT330" s="271">
        <f t="shared" si="238"/>
        <v>1</v>
      </c>
      <c r="AU330" s="271" t="str">
        <f t="shared" si="239"/>
        <v/>
      </c>
      <c r="AV330" s="279" t="str">
        <f t="shared" si="240"/>
        <v/>
      </c>
      <c r="AW330" s="284" t="str">
        <f t="shared" si="241"/>
        <v/>
      </c>
      <c r="AX330" s="284" t="str">
        <f t="shared" si="242"/>
        <v/>
      </c>
      <c r="AY330" s="281" t="str">
        <f t="shared" si="243"/>
        <v/>
      </c>
    </row>
    <row r="331" spans="1:51" ht="186.75" customHeight="1">
      <c r="A331" s="231" t="s">
        <v>1492</v>
      </c>
      <c r="B331" s="144" t="s">
        <v>1285</v>
      </c>
      <c r="C331" s="184" t="s">
        <v>1734</v>
      </c>
      <c r="F331" s="197" t="s">
        <v>1197</v>
      </c>
      <c r="G331" s="662" t="s">
        <v>1457</v>
      </c>
      <c r="H331" s="169" t="s">
        <v>2888</v>
      </c>
      <c r="J331" s="5" t="s">
        <v>2178</v>
      </c>
      <c r="K331" s="167"/>
      <c r="L331" s="144" t="s">
        <v>2422</v>
      </c>
      <c r="P331" s="227"/>
      <c r="Q331" s="229"/>
      <c r="R331" s="170"/>
      <c r="S331" s="521" t="s">
        <v>3139</v>
      </c>
      <c r="T331" s="521" t="s">
        <v>2696</v>
      </c>
      <c r="U331" s="534" t="s">
        <v>2294</v>
      </c>
      <c r="V331" s="60" t="s">
        <v>1249</v>
      </c>
      <c r="W331" s="60" t="s">
        <v>562</v>
      </c>
      <c r="X331" s="60" t="s">
        <v>539</v>
      </c>
      <c r="Y331" s="60" t="s">
        <v>540</v>
      </c>
      <c r="Z331" s="20" t="s">
        <v>1000</v>
      </c>
      <c r="AA331" s="534" t="s">
        <v>1994</v>
      </c>
      <c r="AC331" s="293" t="str">
        <f t="shared" si="223"/>
        <v>P10-12</v>
      </c>
      <c r="AD331" s="282" t="str">
        <f t="shared" si="231"/>
        <v>0</v>
      </c>
      <c r="AE331" s="282" t="str">
        <f t="shared" si="232"/>
        <v>P1</v>
      </c>
      <c r="AF331" s="272" t="str">
        <f t="shared" si="244"/>
        <v>s</v>
      </c>
      <c r="AG331" s="256" t="str">
        <f t="shared" si="245"/>
        <v/>
      </c>
      <c r="AH331" s="256" t="str">
        <f t="shared" si="246"/>
        <v>r</v>
      </c>
      <c r="AI331" s="256" t="str">
        <f t="shared" si="247"/>
        <v/>
      </c>
      <c r="AJ331" s="256">
        <f t="shared" si="248"/>
        <v>1</v>
      </c>
      <c r="AK331" s="256" t="str">
        <f t="shared" si="249"/>
        <v/>
      </c>
      <c r="AL331" s="271" t="str">
        <f t="shared" si="233"/>
        <v/>
      </c>
      <c r="AM331" s="272" t="str">
        <f t="shared" si="233"/>
        <v/>
      </c>
      <c r="AN331" s="272">
        <f t="shared" si="233"/>
        <v>1</v>
      </c>
      <c r="AO331" s="272" t="str">
        <f t="shared" si="230"/>
        <v/>
      </c>
      <c r="AP331" s="271" t="str">
        <f t="shared" si="234"/>
        <v/>
      </c>
      <c r="AQ331" s="272" t="str">
        <f t="shared" si="235"/>
        <v/>
      </c>
      <c r="AR331" s="272" t="str">
        <f t="shared" si="236"/>
        <v/>
      </c>
      <c r="AS331" s="272" t="str">
        <f t="shared" si="237"/>
        <v/>
      </c>
      <c r="AT331" s="271" t="str">
        <f t="shared" si="238"/>
        <v/>
      </c>
      <c r="AU331" s="271" t="str">
        <f t="shared" si="239"/>
        <v/>
      </c>
      <c r="AV331" s="279" t="str">
        <f t="shared" si="240"/>
        <v/>
      </c>
      <c r="AW331" s="284" t="str">
        <f t="shared" si="241"/>
        <v/>
      </c>
      <c r="AX331" s="284" t="str">
        <f t="shared" si="242"/>
        <v/>
      </c>
      <c r="AY331" s="281" t="str">
        <f t="shared" si="243"/>
        <v/>
      </c>
    </row>
    <row r="332" spans="1:51" ht="126.75" customHeight="1">
      <c r="A332" s="231" t="s">
        <v>1493</v>
      </c>
      <c r="B332" s="144" t="s">
        <v>1285</v>
      </c>
      <c r="C332" s="184" t="s">
        <v>1286</v>
      </c>
      <c r="F332" s="197" t="s">
        <v>1750</v>
      </c>
      <c r="G332" s="662"/>
      <c r="K332" s="167"/>
      <c r="L332" s="144" t="s">
        <v>2422</v>
      </c>
      <c r="P332" s="227"/>
      <c r="Q332" s="229"/>
      <c r="R332" s="170"/>
      <c r="S332" s="607" t="s">
        <v>3121</v>
      </c>
      <c r="T332" s="607" t="s">
        <v>2697</v>
      </c>
      <c r="U332" s="617" t="s">
        <v>3122</v>
      </c>
      <c r="V332" s="60" t="s">
        <v>1990</v>
      </c>
      <c r="W332" s="60" t="s">
        <v>562</v>
      </c>
      <c r="X332" s="60" t="s">
        <v>539</v>
      </c>
      <c r="Y332" s="60" t="s">
        <v>1987</v>
      </c>
      <c r="Z332" s="20" t="s">
        <v>1000</v>
      </c>
      <c r="AA332" s="534" t="s">
        <v>1994</v>
      </c>
      <c r="AC332" s="293" t="str">
        <f t="shared" si="223"/>
        <v>P10-13</v>
      </c>
      <c r="AD332" s="282" t="str">
        <f t="shared" si="231"/>
        <v>0</v>
      </c>
      <c r="AE332" s="282" t="str">
        <f t="shared" si="232"/>
        <v>P1</v>
      </c>
      <c r="AF332" s="272" t="str">
        <f t="shared" si="244"/>
        <v>s</v>
      </c>
      <c r="AG332" s="256" t="str">
        <f t="shared" si="245"/>
        <v/>
      </c>
      <c r="AH332" s="256" t="str">
        <f t="shared" si="246"/>
        <v>n</v>
      </c>
      <c r="AI332" s="256" t="str">
        <f t="shared" si="247"/>
        <v/>
      </c>
      <c r="AJ332" s="256" t="str">
        <f t="shared" si="248"/>
        <v/>
      </c>
      <c r="AK332" s="256" t="str">
        <f t="shared" si="249"/>
        <v/>
      </c>
      <c r="AL332" s="271" t="str">
        <f t="shared" si="233"/>
        <v/>
      </c>
      <c r="AM332" s="272" t="str">
        <f t="shared" si="233"/>
        <v/>
      </c>
      <c r="AN332" s="272" t="str">
        <f t="shared" si="233"/>
        <v/>
      </c>
      <c r="AO332" s="272">
        <f t="shared" si="230"/>
        <v>1</v>
      </c>
      <c r="AP332" s="271" t="str">
        <f t="shared" si="234"/>
        <v/>
      </c>
      <c r="AQ332" s="272" t="str">
        <f t="shared" si="235"/>
        <v/>
      </c>
      <c r="AR332" s="272" t="str">
        <f t="shared" si="236"/>
        <v/>
      </c>
      <c r="AS332" s="272" t="str">
        <f t="shared" si="237"/>
        <v/>
      </c>
      <c r="AT332" s="271" t="str">
        <f t="shared" si="238"/>
        <v/>
      </c>
      <c r="AU332" s="271" t="str">
        <f t="shared" si="239"/>
        <v/>
      </c>
      <c r="AV332" s="279" t="str">
        <f t="shared" si="240"/>
        <v/>
      </c>
      <c r="AW332" s="284" t="str">
        <f t="shared" si="241"/>
        <v/>
      </c>
      <c r="AX332" s="284" t="str">
        <f t="shared" si="242"/>
        <v/>
      </c>
      <c r="AY332" s="281" t="str">
        <f t="shared" si="243"/>
        <v/>
      </c>
    </row>
    <row r="333" spans="1:51" ht="409.5" customHeight="1">
      <c r="A333" s="231" t="s">
        <v>1495</v>
      </c>
      <c r="B333" s="144" t="s">
        <v>1285</v>
      </c>
      <c r="C333" s="184" t="s">
        <v>1734</v>
      </c>
      <c r="F333" s="197" t="s">
        <v>1197</v>
      </c>
      <c r="G333" s="662" t="s">
        <v>1458</v>
      </c>
      <c r="H333" s="169" t="s">
        <v>3082</v>
      </c>
      <c r="J333" s="5" t="s">
        <v>2190</v>
      </c>
      <c r="K333" s="446" t="s">
        <v>1806</v>
      </c>
      <c r="P333" s="227"/>
      <c r="Q333" s="229"/>
      <c r="R333" s="170"/>
      <c r="S333" s="521" t="s">
        <v>3140</v>
      </c>
      <c r="T333" s="521" t="s">
        <v>2697</v>
      </c>
      <c r="U333" s="534" t="s">
        <v>2295</v>
      </c>
      <c r="V333" s="60" t="s">
        <v>1990</v>
      </c>
      <c r="W333" s="60" t="s">
        <v>562</v>
      </c>
      <c r="X333" s="60" t="s">
        <v>539</v>
      </c>
      <c r="Y333" s="60" t="s">
        <v>1987</v>
      </c>
      <c r="Z333" s="20" t="s">
        <v>1000</v>
      </c>
      <c r="AA333" s="534" t="s">
        <v>2330</v>
      </c>
      <c r="AC333" s="293" t="str">
        <f t="shared" si="223"/>
        <v>P10-14</v>
      </c>
      <c r="AD333" s="282" t="str">
        <f t="shared" si="231"/>
        <v>0</v>
      </c>
      <c r="AE333" s="282" t="str">
        <f t="shared" si="232"/>
        <v>P1</v>
      </c>
      <c r="AF333" s="272" t="str">
        <f t="shared" si="244"/>
        <v>s</v>
      </c>
      <c r="AG333" s="256" t="str">
        <f t="shared" si="245"/>
        <v/>
      </c>
      <c r="AH333" s="256" t="str">
        <f t="shared" si="246"/>
        <v>r</v>
      </c>
      <c r="AI333" s="256" t="str">
        <f t="shared" si="247"/>
        <v/>
      </c>
      <c r="AJ333" s="256">
        <f t="shared" si="248"/>
        <v>1</v>
      </c>
      <c r="AK333" s="256" t="str">
        <f t="shared" si="249"/>
        <v/>
      </c>
      <c r="AL333" s="271" t="str">
        <f t="shared" si="233"/>
        <v/>
      </c>
      <c r="AM333" s="272" t="str">
        <f t="shared" si="233"/>
        <v/>
      </c>
      <c r="AN333" s="272">
        <f t="shared" si="233"/>
        <v>1</v>
      </c>
      <c r="AO333" s="272" t="str">
        <f t="shared" si="230"/>
        <v/>
      </c>
      <c r="AP333" s="271" t="str">
        <f t="shared" si="234"/>
        <v/>
      </c>
      <c r="AQ333" s="272" t="str">
        <f t="shared" si="235"/>
        <v/>
      </c>
      <c r="AR333" s="272" t="str">
        <f t="shared" si="236"/>
        <v/>
      </c>
      <c r="AS333" s="272" t="str">
        <f t="shared" si="237"/>
        <v/>
      </c>
      <c r="AT333" s="271" t="str">
        <f t="shared" si="238"/>
        <v/>
      </c>
      <c r="AU333" s="271" t="str">
        <f t="shared" si="239"/>
        <v/>
      </c>
      <c r="AV333" s="279" t="str">
        <f t="shared" si="240"/>
        <v/>
      </c>
      <c r="AW333" s="284" t="str">
        <f t="shared" si="241"/>
        <v/>
      </c>
      <c r="AX333" s="284" t="str">
        <f t="shared" si="242"/>
        <v/>
      </c>
      <c r="AY333" s="281" t="str">
        <f t="shared" si="243"/>
        <v/>
      </c>
    </row>
    <row r="334" spans="1:51" hidden="1">
      <c r="A334" s="231" t="s">
        <v>1459</v>
      </c>
      <c r="B334" s="144" t="s">
        <v>1808</v>
      </c>
      <c r="F334" s="197" t="s">
        <v>1750</v>
      </c>
      <c r="G334" s="662"/>
      <c r="K334" s="167"/>
      <c r="P334" s="227"/>
      <c r="Q334" s="229"/>
      <c r="R334" s="170"/>
      <c r="S334" s="517" t="s">
        <v>1462</v>
      </c>
      <c r="T334" s="521"/>
      <c r="U334" s="534"/>
      <c r="V334" s="60"/>
      <c r="W334" s="60"/>
      <c r="X334" s="60"/>
      <c r="Y334" s="60"/>
      <c r="Z334" s="20"/>
      <c r="AA334" s="534"/>
      <c r="AC334" s="293" t="str">
        <f t="shared" si="223"/>
        <v>P9-15</v>
      </c>
      <c r="AD334" s="282" t="str">
        <f t="shared" si="231"/>
        <v>9</v>
      </c>
      <c r="AE334" s="282" t="str">
        <f t="shared" si="232"/>
        <v>P</v>
      </c>
      <c r="AF334" s="272" t="str">
        <f t="shared" si="244"/>
        <v>not suitable</v>
      </c>
      <c r="AG334" s="256" t="str">
        <f t="shared" si="245"/>
        <v/>
      </c>
      <c r="AH334" s="256" t="str">
        <f t="shared" si="246"/>
        <v/>
      </c>
      <c r="AI334" s="256" t="str">
        <f t="shared" si="247"/>
        <v/>
      </c>
      <c r="AJ334" s="256" t="str">
        <f t="shared" si="248"/>
        <v/>
      </c>
      <c r="AK334" s="256" t="str">
        <f t="shared" si="249"/>
        <v/>
      </c>
      <c r="AL334" s="271" t="str">
        <f t="shared" si="233"/>
        <v/>
      </c>
      <c r="AM334" s="272" t="str">
        <f t="shared" si="233"/>
        <v/>
      </c>
      <c r="AN334" s="272" t="str">
        <f t="shared" si="233"/>
        <v/>
      </c>
      <c r="AO334" s="272" t="str">
        <f t="shared" si="230"/>
        <v/>
      </c>
      <c r="AP334" s="271" t="str">
        <f t="shared" si="234"/>
        <v/>
      </c>
      <c r="AQ334" s="272" t="str">
        <f t="shared" si="235"/>
        <v/>
      </c>
      <c r="AR334" s="272" t="str">
        <f t="shared" si="236"/>
        <v/>
      </c>
      <c r="AS334" s="272" t="str">
        <f t="shared" si="237"/>
        <v/>
      </c>
      <c r="AT334" s="271">
        <f t="shared" si="238"/>
        <v>1</v>
      </c>
      <c r="AU334" s="271" t="str">
        <f t="shared" si="239"/>
        <v/>
      </c>
      <c r="AV334" s="279" t="str">
        <f t="shared" si="240"/>
        <v/>
      </c>
      <c r="AW334" s="284" t="str">
        <f t="shared" si="241"/>
        <v/>
      </c>
      <c r="AX334" s="284" t="str">
        <f t="shared" si="242"/>
        <v/>
      </c>
      <c r="AY334" s="281" t="str">
        <f t="shared" si="243"/>
        <v/>
      </c>
    </row>
    <row r="335" spans="1:51" hidden="1">
      <c r="A335" s="231" t="s">
        <v>1460</v>
      </c>
      <c r="B335" s="144" t="s">
        <v>1808</v>
      </c>
      <c r="F335" s="197" t="s">
        <v>1750</v>
      </c>
      <c r="G335" s="662"/>
      <c r="K335" s="167"/>
      <c r="P335" s="227"/>
      <c r="Q335" s="229"/>
      <c r="R335" s="170"/>
      <c r="S335" s="517" t="s">
        <v>1463</v>
      </c>
      <c r="T335" s="521"/>
      <c r="U335" s="534"/>
      <c r="V335" s="60"/>
      <c r="W335" s="60"/>
      <c r="X335" s="60"/>
      <c r="Y335" s="60"/>
      <c r="Z335" s="20"/>
      <c r="AA335" s="534"/>
      <c r="AC335" s="293" t="str">
        <f t="shared" si="223"/>
        <v>P9-16</v>
      </c>
      <c r="AD335" s="282" t="str">
        <f t="shared" si="231"/>
        <v>9</v>
      </c>
      <c r="AE335" s="282" t="str">
        <f t="shared" si="232"/>
        <v>P</v>
      </c>
      <c r="AF335" s="272" t="str">
        <f t="shared" si="244"/>
        <v>not suitable</v>
      </c>
      <c r="AG335" s="256" t="str">
        <f t="shared" si="245"/>
        <v/>
      </c>
      <c r="AH335" s="256" t="str">
        <f t="shared" si="246"/>
        <v/>
      </c>
      <c r="AI335" s="256" t="str">
        <f t="shared" si="247"/>
        <v/>
      </c>
      <c r="AJ335" s="256" t="str">
        <f t="shared" si="248"/>
        <v/>
      </c>
      <c r="AK335" s="256" t="str">
        <f t="shared" si="249"/>
        <v/>
      </c>
      <c r="AL335" s="271" t="str">
        <f t="shared" si="233"/>
        <v/>
      </c>
      <c r="AM335" s="272" t="str">
        <f t="shared" si="233"/>
        <v/>
      </c>
      <c r="AN335" s="272" t="str">
        <f t="shared" si="233"/>
        <v/>
      </c>
      <c r="AO335" s="272" t="str">
        <f t="shared" si="230"/>
        <v/>
      </c>
      <c r="AP335" s="271" t="str">
        <f t="shared" si="234"/>
        <v/>
      </c>
      <c r="AQ335" s="272" t="str">
        <f t="shared" si="235"/>
        <v/>
      </c>
      <c r="AR335" s="272" t="str">
        <f t="shared" si="236"/>
        <v/>
      </c>
      <c r="AS335" s="272" t="str">
        <f t="shared" si="237"/>
        <v/>
      </c>
      <c r="AT335" s="271">
        <f t="shared" si="238"/>
        <v>1</v>
      </c>
      <c r="AU335" s="271" t="str">
        <f t="shared" si="239"/>
        <v/>
      </c>
      <c r="AV335" s="279" t="str">
        <f t="shared" si="240"/>
        <v/>
      </c>
      <c r="AW335" s="284" t="str">
        <f t="shared" si="241"/>
        <v/>
      </c>
      <c r="AX335" s="284" t="str">
        <f t="shared" si="242"/>
        <v/>
      </c>
      <c r="AY335" s="281" t="str">
        <f t="shared" si="243"/>
        <v/>
      </c>
    </row>
    <row r="336" spans="1:51" hidden="1">
      <c r="A336" s="231" t="s">
        <v>1465</v>
      </c>
      <c r="B336" s="144" t="s">
        <v>1808</v>
      </c>
      <c r="F336" s="197" t="s">
        <v>1750</v>
      </c>
      <c r="G336" s="662"/>
      <c r="K336" s="167"/>
      <c r="P336" s="227"/>
      <c r="Q336" s="229"/>
      <c r="R336" s="170"/>
      <c r="S336" s="517" t="s">
        <v>1464</v>
      </c>
      <c r="T336" s="521"/>
      <c r="U336" s="534"/>
      <c r="V336" s="60"/>
      <c r="W336" s="60"/>
      <c r="X336" s="60"/>
      <c r="Y336" s="60"/>
      <c r="Z336" s="20"/>
      <c r="AA336" s="534"/>
      <c r="AC336" s="293" t="str">
        <f t="shared" si="223"/>
        <v>P9-17</v>
      </c>
      <c r="AD336" s="282" t="str">
        <f t="shared" si="231"/>
        <v>9</v>
      </c>
      <c r="AE336" s="282" t="str">
        <f t="shared" si="232"/>
        <v>P</v>
      </c>
      <c r="AF336" s="272" t="str">
        <f t="shared" si="244"/>
        <v>not suitable</v>
      </c>
      <c r="AG336" s="256" t="str">
        <f t="shared" si="245"/>
        <v/>
      </c>
      <c r="AH336" s="256" t="str">
        <f t="shared" si="246"/>
        <v/>
      </c>
      <c r="AI336" s="256" t="str">
        <f t="shared" si="247"/>
        <v/>
      </c>
      <c r="AJ336" s="256" t="str">
        <f t="shared" si="248"/>
        <v/>
      </c>
      <c r="AK336" s="256" t="str">
        <f t="shared" si="249"/>
        <v/>
      </c>
      <c r="AL336" s="271" t="str">
        <f t="shared" si="233"/>
        <v/>
      </c>
      <c r="AM336" s="272" t="str">
        <f t="shared" si="233"/>
        <v/>
      </c>
      <c r="AN336" s="272" t="str">
        <f t="shared" si="233"/>
        <v/>
      </c>
      <c r="AO336" s="272" t="str">
        <f t="shared" si="230"/>
        <v/>
      </c>
      <c r="AP336" s="271" t="str">
        <f t="shared" si="234"/>
        <v/>
      </c>
      <c r="AQ336" s="272" t="str">
        <f t="shared" si="235"/>
        <v/>
      </c>
      <c r="AR336" s="272" t="str">
        <f t="shared" si="236"/>
        <v/>
      </c>
      <c r="AS336" s="272" t="str">
        <f t="shared" si="237"/>
        <v/>
      </c>
      <c r="AT336" s="271">
        <f t="shared" si="238"/>
        <v>1</v>
      </c>
      <c r="AU336" s="271" t="str">
        <f t="shared" si="239"/>
        <v/>
      </c>
      <c r="AV336" s="279" t="str">
        <f t="shared" si="240"/>
        <v/>
      </c>
      <c r="AW336" s="284" t="str">
        <f t="shared" si="241"/>
        <v/>
      </c>
      <c r="AX336" s="284" t="str">
        <f t="shared" si="242"/>
        <v/>
      </c>
      <c r="AY336" s="281" t="str">
        <f t="shared" si="243"/>
        <v/>
      </c>
    </row>
    <row r="337" spans="1:52" hidden="1">
      <c r="A337" s="230" t="s">
        <v>1287</v>
      </c>
      <c r="F337" s="197" t="s">
        <v>1750</v>
      </c>
      <c r="G337" s="662"/>
      <c r="K337" s="167"/>
      <c r="P337" s="227"/>
      <c r="Q337" s="229"/>
      <c r="R337" s="170"/>
      <c r="S337" s="521"/>
      <c r="T337" s="521"/>
      <c r="U337" s="534"/>
      <c r="V337" s="60"/>
      <c r="W337" s="60"/>
      <c r="X337" s="60"/>
      <c r="Y337" s="60"/>
      <c r="Z337" s="20"/>
      <c r="AA337" s="534"/>
      <c r="AC337" s="293" t="str">
        <f t="shared" si="223"/>
        <v>CASES</v>
      </c>
      <c r="AD337" s="282"/>
      <c r="AE337" s="282"/>
      <c r="AF337" s="272"/>
      <c r="AK337" s="256"/>
      <c r="AL337" s="271"/>
      <c r="AM337" s="272"/>
      <c r="AN337" s="272"/>
      <c r="AO337" s="272"/>
      <c r="AP337" s="271"/>
      <c r="AQ337" s="272"/>
      <c r="AR337" s="272"/>
      <c r="AS337" s="272"/>
      <c r="AT337" s="271"/>
      <c r="AU337" s="271"/>
      <c r="AV337" s="279"/>
      <c r="AW337" s="284"/>
      <c r="AX337" s="284"/>
      <c r="AY337" s="281"/>
    </row>
    <row r="338" spans="1:52" hidden="1">
      <c r="A338" s="231" t="s">
        <v>1468</v>
      </c>
      <c r="B338" s="144" t="s">
        <v>1808</v>
      </c>
      <c r="F338" s="197" t="s">
        <v>1750</v>
      </c>
      <c r="G338" s="662"/>
      <c r="S338" s="518" t="s">
        <v>1469</v>
      </c>
      <c r="T338" s="521"/>
      <c r="U338" s="534"/>
      <c r="V338" s="60"/>
      <c r="W338" s="60"/>
      <c r="X338" s="60"/>
      <c r="Y338" s="60"/>
      <c r="Z338" s="20"/>
      <c r="AA338" s="534"/>
      <c r="AC338" s="293" t="str">
        <f t="shared" si="223"/>
        <v>C9-1</v>
      </c>
      <c r="AD338" s="282" t="str">
        <f t="shared" si="231"/>
        <v>9</v>
      </c>
      <c r="AE338" s="282" t="str">
        <f t="shared" si="232"/>
        <v>C</v>
      </c>
      <c r="AF338" s="272" t="str">
        <f t="shared" ref="AF338:AF343" si="250">IF(OR(AE338="",B338=""),"",IF(OR(B338="a",B338="b",B338="s",B338="not suitable"),B338,""))</f>
        <v>not suitable</v>
      </c>
      <c r="AG338" s="256" t="str">
        <f t="shared" ref="AG338:AG343" si="251">IF(E338="","",E338)</f>
        <v/>
      </c>
      <c r="AH338" s="256" t="str">
        <f t="shared" ref="AH338:AI343" si="252">IF(C338="","",C338)</f>
        <v/>
      </c>
      <c r="AI338" s="256" t="str">
        <f t="shared" si="252"/>
        <v/>
      </c>
      <c r="AJ338" s="256" t="str">
        <f t="shared" ref="AJ338:AJ343" si="253">IF(J338="","",1)</f>
        <v/>
      </c>
      <c r="AK338" s="256" t="str">
        <f t="shared" ref="AK338:AK343" si="254">IF(I338="","",I338)</f>
        <v/>
      </c>
      <c r="AL338" s="271" t="str">
        <f t="shared" si="233"/>
        <v/>
      </c>
      <c r="AM338" s="272" t="str">
        <f t="shared" si="233"/>
        <v/>
      </c>
      <c r="AN338" s="272" t="str">
        <f t="shared" si="233"/>
        <v/>
      </c>
      <c r="AO338" s="272" t="str">
        <f t="shared" si="230"/>
        <v/>
      </c>
      <c r="AP338" s="271" t="str">
        <f t="shared" si="234"/>
        <v/>
      </c>
      <c r="AQ338" s="272" t="str">
        <f t="shared" si="235"/>
        <v/>
      </c>
      <c r="AR338" s="272" t="str">
        <f t="shared" si="236"/>
        <v/>
      </c>
      <c r="AS338" s="272" t="str">
        <f t="shared" si="237"/>
        <v/>
      </c>
      <c r="AT338" s="271">
        <f t="shared" si="238"/>
        <v>1</v>
      </c>
      <c r="AU338" s="271" t="str">
        <f t="shared" si="239"/>
        <v/>
      </c>
      <c r="AV338" s="279" t="str">
        <f t="shared" si="240"/>
        <v/>
      </c>
      <c r="AW338" s="284" t="str">
        <f t="shared" si="241"/>
        <v/>
      </c>
      <c r="AX338" s="284" t="str">
        <f t="shared" si="242"/>
        <v/>
      </c>
      <c r="AY338" s="281" t="str">
        <f t="shared" si="243"/>
        <v/>
      </c>
    </row>
    <row r="339" spans="1:52" hidden="1">
      <c r="A339" s="231" t="s">
        <v>1466</v>
      </c>
      <c r="B339" s="144" t="s">
        <v>1808</v>
      </c>
      <c r="F339" s="197" t="s">
        <v>1750</v>
      </c>
      <c r="G339" s="662"/>
      <c r="K339" s="167"/>
      <c r="P339" s="227"/>
      <c r="Q339" s="229"/>
      <c r="R339" s="170"/>
      <c r="S339" s="517" t="s">
        <v>1461</v>
      </c>
      <c r="T339" s="521"/>
      <c r="U339" s="534"/>
      <c r="V339" s="60"/>
      <c r="W339" s="60"/>
      <c r="X339" s="60"/>
      <c r="Y339" s="60"/>
      <c r="Z339" s="20"/>
      <c r="AA339" s="534"/>
      <c r="AC339" s="293" t="str">
        <f t="shared" si="223"/>
        <v>C9-2</v>
      </c>
      <c r="AD339" s="282" t="str">
        <f t="shared" si="231"/>
        <v>9</v>
      </c>
      <c r="AE339" s="282" t="str">
        <f t="shared" si="232"/>
        <v>C</v>
      </c>
      <c r="AF339" s="272" t="str">
        <f t="shared" si="250"/>
        <v>not suitable</v>
      </c>
      <c r="AG339" s="256" t="str">
        <f t="shared" si="251"/>
        <v/>
      </c>
      <c r="AH339" s="256" t="str">
        <f t="shared" si="252"/>
        <v/>
      </c>
      <c r="AI339" s="256" t="str">
        <f t="shared" si="252"/>
        <v/>
      </c>
      <c r="AJ339" s="256" t="str">
        <f t="shared" si="253"/>
        <v/>
      </c>
      <c r="AK339" s="256" t="str">
        <f t="shared" si="254"/>
        <v/>
      </c>
      <c r="AL339" s="271" t="str">
        <f t="shared" si="233"/>
        <v/>
      </c>
      <c r="AM339" s="272" t="str">
        <f t="shared" si="233"/>
        <v/>
      </c>
      <c r="AN339" s="272" t="str">
        <f t="shared" si="233"/>
        <v/>
      </c>
      <c r="AO339" s="272" t="str">
        <f t="shared" si="230"/>
        <v/>
      </c>
      <c r="AP339" s="271" t="str">
        <f t="shared" si="234"/>
        <v/>
      </c>
      <c r="AQ339" s="272" t="str">
        <f t="shared" si="235"/>
        <v/>
      </c>
      <c r="AR339" s="272" t="str">
        <f t="shared" si="236"/>
        <v/>
      </c>
      <c r="AS339" s="272" t="str">
        <f t="shared" si="237"/>
        <v/>
      </c>
      <c r="AT339" s="271">
        <f t="shared" si="238"/>
        <v>1</v>
      </c>
      <c r="AU339" s="271" t="str">
        <f t="shared" si="239"/>
        <v/>
      </c>
      <c r="AV339" s="279" t="str">
        <f t="shared" si="240"/>
        <v/>
      </c>
      <c r="AW339" s="284" t="str">
        <f t="shared" si="241"/>
        <v/>
      </c>
      <c r="AX339" s="284" t="str">
        <f t="shared" si="242"/>
        <v/>
      </c>
      <c r="AY339" s="281" t="str">
        <f t="shared" si="243"/>
        <v/>
      </c>
    </row>
    <row r="340" spans="1:52" hidden="1">
      <c r="A340" s="231" t="s">
        <v>1467</v>
      </c>
      <c r="B340" s="144" t="s">
        <v>1808</v>
      </c>
      <c r="F340" s="197" t="s">
        <v>1750</v>
      </c>
      <c r="G340" s="662"/>
      <c r="K340" s="167"/>
      <c r="P340" s="227"/>
      <c r="Q340" s="229"/>
      <c r="R340" s="170"/>
      <c r="S340" s="517" t="s">
        <v>1461</v>
      </c>
      <c r="T340" s="521"/>
      <c r="U340" s="534"/>
      <c r="V340" s="60"/>
      <c r="W340" s="60"/>
      <c r="X340" s="60"/>
      <c r="Y340" s="60"/>
      <c r="Z340" s="20"/>
      <c r="AA340" s="534"/>
      <c r="AC340" s="293" t="str">
        <f t="shared" si="223"/>
        <v>C9-3</v>
      </c>
      <c r="AD340" s="282" t="str">
        <f t="shared" si="231"/>
        <v>9</v>
      </c>
      <c r="AE340" s="282" t="str">
        <f t="shared" si="232"/>
        <v>C</v>
      </c>
      <c r="AF340" s="272" t="str">
        <f t="shared" si="250"/>
        <v>not suitable</v>
      </c>
      <c r="AG340" s="256" t="str">
        <f t="shared" si="251"/>
        <v/>
      </c>
      <c r="AH340" s="256" t="str">
        <f t="shared" si="252"/>
        <v/>
      </c>
      <c r="AI340" s="256" t="str">
        <f t="shared" si="252"/>
        <v/>
      </c>
      <c r="AJ340" s="256" t="str">
        <f t="shared" si="253"/>
        <v/>
      </c>
      <c r="AK340" s="256" t="str">
        <f t="shared" si="254"/>
        <v/>
      </c>
      <c r="AL340" s="271" t="str">
        <f t="shared" si="233"/>
        <v/>
      </c>
      <c r="AM340" s="272" t="str">
        <f t="shared" si="233"/>
        <v/>
      </c>
      <c r="AN340" s="272" t="str">
        <f t="shared" si="233"/>
        <v/>
      </c>
      <c r="AO340" s="272" t="str">
        <f t="shared" si="230"/>
        <v/>
      </c>
      <c r="AP340" s="271" t="str">
        <f t="shared" si="234"/>
        <v/>
      </c>
      <c r="AQ340" s="272" t="str">
        <f t="shared" si="235"/>
        <v/>
      </c>
      <c r="AR340" s="272" t="str">
        <f t="shared" si="236"/>
        <v/>
      </c>
      <c r="AS340" s="272" t="str">
        <f t="shared" si="237"/>
        <v/>
      </c>
      <c r="AT340" s="271">
        <f t="shared" si="238"/>
        <v>1</v>
      </c>
      <c r="AU340" s="271" t="str">
        <f t="shared" si="239"/>
        <v/>
      </c>
      <c r="AV340" s="279" t="str">
        <f t="shared" si="240"/>
        <v/>
      </c>
      <c r="AW340" s="284" t="str">
        <f t="shared" si="241"/>
        <v/>
      </c>
      <c r="AX340" s="284" t="str">
        <f t="shared" si="242"/>
        <v/>
      </c>
      <c r="AY340" s="281" t="str">
        <f t="shared" si="243"/>
        <v/>
      </c>
    </row>
    <row r="341" spans="1:52" hidden="1">
      <c r="A341" s="231" t="s">
        <v>1470</v>
      </c>
      <c r="B341" s="144" t="s">
        <v>1808</v>
      </c>
      <c r="F341" s="197" t="s">
        <v>1750</v>
      </c>
      <c r="G341" s="662"/>
      <c r="I341" s="169"/>
      <c r="K341" s="167"/>
      <c r="P341" s="227"/>
      <c r="Q341" s="229"/>
      <c r="R341" s="170"/>
      <c r="S341" s="517" t="s">
        <v>1450</v>
      </c>
      <c r="T341" s="521"/>
      <c r="U341" s="534"/>
      <c r="V341" s="60"/>
      <c r="W341" s="60"/>
      <c r="X341" s="60"/>
      <c r="Y341" s="60"/>
      <c r="Z341" s="20"/>
      <c r="AA341" s="534"/>
      <c r="AC341" s="293" t="str">
        <f t="shared" si="223"/>
        <v>C9-4</v>
      </c>
      <c r="AD341" s="282" t="str">
        <f t="shared" si="231"/>
        <v>9</v>
      </c>
      <c r="AE341" s="282" t="str">
        <f t="shared" si="232"/>
        <v>C</v>
      </c>
      <c r="AF341" s="272" t="str">
        <f t="shared" si="250"/>
        <v>not suitable</v>
      </c>
      <c r="AG341" s="256" t="str">
        <f t="shared" si="251"/>
        <v/>
      </c>
      <c r="AH341" s="256" t="str">
        <f t="shared" si="252"/>
        <v/>
      </c>
      <c r="AI341" s="256" t="str">
        <f t="shared" si="252"/>
        <v/>
      </c>
      <c r="AJ341" s="256" t="str">
        <f t="shared" si="253"/>
        <v/>
      </c>
      <c r="AK341" s="256" t="str">
        <f t="shared" si="254"/>
        <v/>
      </c>
      <c r="AL341" s="271" t="str">
        <f t="shared" si="233"/>
        <v/>
      </c>
      <c r="AM341" s="272" t="str">
        <f t="shared" si="233"/>
        <v/>
      </c>
      <c r="AN341" s="272" t="str">
        <f t="shared" si="233"/>
        <v/>
      </c>
      <c r="AO341" s="272" t="str">
        <f t="shared" si="230"/>
        <v/>
      </c>
      <c r="AP341" s="271" t="str">
        <f t="shared" si="234"/>
        <v/>
      </c>
      <c r="AQ341" s="272" t="str">
        <f t="shared" si="235"/>
        <v/>
      </c>
      <c r="AR341" s="272" t="str">
        <f t="shared" si="236"/>
        <v/>
      </c>
      <c r="AS341" s="272" t="str">
        <f t="shared" si="237"/>
        <v/>
      </c>
      <c r="AT341" s="271">
        <f t="shared" si="238"/>
        <v>1</v>
      </c>
      <c r="AU341" s="271" t="str">
        <f t="shared" si="239"/>
        <v/>
      </c>
      <c r="AV341" s="279" t="str">
        <f t="shared" si="240"/>
        <v/>
      </c>
      <c r="AW341" s="284" t="str">
        <f t="shared" si="241"/>
        <v/>
      </c>
      <c r="AX341" s="284" t="str">
        <f t="shared" si="242"/>
        <v/>
      </c>
      <c r="AY341" s="281" t="str">
        <f t="shared" si="243"/>
        <v/>
      </c>
    </row>
    <row r="342" spans="1:52" hidden="1">
      <c r="A342" s="231" t="s">
        <v>1471</v>
      </c>
      <c r="B342" s="144" t="s">
        <v>1808</v>
      </c>
      <c r="F342" s="197" t="s">
        <v>1750</v>
      </c>
      <c r="G342" s="663"/>
      <c r="K342" s="167"/>
      <c r="P342" s="227"/>
      <c r="Q342" s="229"/>
      <c r="R342" s="170"/>
      <c r="S342" s="518" t="s">
        <v>1473</v>
      </c>
      <c r="T342" s="515"/>
      <c r="U342" s="5"/>
      <c r="V342" s="60"/>
      <c r="W342" s="60"/>
      <c r="X342" s="60"/>
      <c r="Y342" s="60"/>
      <c r="Z342" s="20"/>
      <c r="AA342" s="60"/>
      <c r="AC342" s="293" t="str">
        <f t="shared" si="223"/>
        <v>C9-5</v>
      </c>
      <c r="AD342" s="282" t="str">
        <f t="shared" si="231"/>
        <v>9</v>
      </c>
      <c r="AE342" s="282" t="str">
        <f t="shared" si="232"/>
        <v>C</v>
      </c>
      <c r="AF342" s="272" t="str">
        <f t="shared" si="250"/>
        <v>not suitable</v>
      </c>
      <c r="AG342" s="256" t="str">
        <f t="shared" si="251"/>
        <v/>
      </c>
      <c r="AH342" s="256" t="str">
        <f t="shared" si="252"/>
        <v/>
      </c>
      <c r="AI342" s="256" t="str">
        <f t="shared" si="252"/>
        <v/>
      </c>
      <c r="AJ342" s="256" t="str">
        <f t="shared" si="253"/>
        <v/>
      </c>
      <c r="AK342" s="256" t="str">
        <f t="shared" si="254"/>
        <v/>
      </c>
      <c r="AL342" s="271" t="str">
        <f t="shared" si="233"/>
        <v/>
      </c>
      <c r="AM342" s="272" t="str">
        <f t="shared" si="233"/>
        <v/>
      </c>
      <c r="AN342" s="272" t="str">
        <f t="shared" si="233"/>
        <v/>
      </c>
      <c r="AO342" s="272" t="str">
        <f t="shared" si="230"/>
        <v/>
      </c>
      <c r="AP342" s="271" t="str">
        <f t="shared" si="234"/>
        <v/>
      </c>
      <c r="AQ342" s="272" t="str">
        <f t="shared" si="235"/>
        <v/>
      </c>
      <c r="AR342" s="272" t="str">
        <f t="shared" si="236"/>
        <v/>
      </c>
      <c r="AS342" s="272" t="str">
        <f t="shared" si="237"/>
        <v/>
      </c>
      <c r="AT342" s="271">
        <f t="shared" si="238"/>
        <v>1</v>
      </c>
      <c r="AU342" s="271" t="str">
        <f t="shared" si="239"/>
        <v/>
      </c>
      <c r="AV342" s="279" t="str">
        <f t="shared" si="240"/>
        <v/>
      </c>
      <c r="AW342" s="284" t="str">
        <f t="shared" si="241"/>
        <v/>
      </c>
      <c r="AX342" s="284" t="str">
        <f t="shared" si="242"/>
        <v/>
      </c>
      <c r="AY342" s="281" t="str">
        <f t="shared" si="243"/>
        <v/>
      </c>
    </row>
    <row r="343" spans="1:52" hidden="1">
      <c r="A343" s="231" t="s">
        <v>1472</v>
      </c>
      <c r="B343" s="144" t="s">
        <v>1808</v>
      </c>
      <c r="F343" s="197" t="s">
        <v>1750</v>
      </c>
      <c r="G343" s="662"/>
      <c r="K343" s="167"/>
      <c r="P343" s="227"/>
      <c r="Q343" s="229"/>
      <c r="R343" s="170"/>
      <c r="S343" s="517" t="s">
        <v>1474</v>
      </c>
      <c r="T343" s="521"/>
      <c r="U343" s="534"/>
      <c r="V343" s="60"/>
      <c r="W343" s="60"/>
      <c r="X343" s="60"/>
      <c r="Y343" s="60"/>
      <c r="Z343" s="20"/>
      <c r="AA343" s="534"/>
      <c r="AC343" s="293" t="str">
        <f t="shared" si="223"/>
        <v>C9-6</v>
      </c>
      <c r="AD343" s="282" t="str">
        <f t="shared" si="231"/>
        <v>9</v>
      </c>
      <c r="AE343" s="282" t="str">
        <f t="shared" si="232"/>
        <v>C</v>
      </c>
      <c r="AF343" s="272" t="str">
        <f t="shared" si="250"/>
        <v>not suitable</v>
      </c>
      <c r="AG343" s="256" t="str">
        <f t="shared" si="251"/>
        <v/>
      </c>
      <c r="AH343" s="256" t="str">
        <f t="shared" si="252"/>
        <v/>
      </c>
      <c r="AI343" s="256" t="str">
        <f t="shared" si="252"/>
        <v/>
      </c>
      <c r="AJ343" s="256" t="str">
        <f t="shared" si="253"/>
        <v/>
      </c>
      <c r="AK343" s="256" t="str">
        <f t="shared" si="254"/>
        <v/>
      </c>
      <c r="AL343" s="271" t="str">
        <f t="shared" si="233"/>
        <v/>
      </c>
      <c r="AM343" s="272" t="str">
        <f t="shared" si="233"/>
        <v/>
      </c>
      <c r="AN343" s="272" t="str">
        <f t="shared" si="233"/>
        <v/>
      </c>
      <c r="AO343" s="272" t="str">
        <f t="shared" si="230"/>
        <v/>
      </c>
      <c r="AP343" s="271" t="str">
        <f t="shared" si="234"/>
        <v/>
      </c>
      <c r="AQ343" s="272" t="str">
        <f t="shared" si="235"/>
        <v/>
      </c>
      <c r="AR343" s="272" t="str">
        <f t="shared" si="236"/>
        <v/>
      </c>
      <c r="AS343" s="272" t="str">
        <f t="shared" si="237"/>
        <v/>
      </c>
      <c r="AT343" s="271">
        <f t="shared" si="238"/>
        <v>1</v>
      </c>
      <c r="AU343" s="271" t="str">
        <f t="shared" si="239"/>
        <v/>
      </c>
      <c r="AV343" s="279" t="str">
        <f t="shared" si="240"/>
        <v/>
      </c>
      <c r="AW343" s="284" t="str">
        <f t="shared" si="241"/>
        <v/>
      </c>
      <c r="AX343" s="284" t="str">
        <f t="shared" si="242"/>
        <v/>
      </c>
      <c r="AY343" s="281" t="str">
        <f t="shared" si="243"/>
        <v/>
      </c>
    </row>
    <row r="344" spans="1:52" s="324" customFormat="1">
      <c r="A344" s="319" t="s">
        <v>11</v>
      </c>
      <c r="B344" s="320"/>
      <c r="C344" s="320"/>
      <c r="D344" s="320"/>
      <c r="E344" s="340"/>
      <c r="F344" s="340"/>
      <c r="G344" s="664"/>
      <c r="J344" s="6"/>
      <c r="L344" s="320"/>
      <c r="M344" s="320"/>
      <c r="N344" s="341"/>
      <c r="O344" s="341"/>
      <c r="P344" s="326"/>
      <c r="Q344" s="327"/>
      <c r="R344" s="342"/>
      <c r="S344" s="522"/>
      <c r="T344" s="532"/>
      <c r="U344" s="544"/>
      <c r="V344" s="529"/>
      <c r="W344" s="529"/>
      <c r="X344" s="529"/>
      <c r="Y344" s="529"/>
      <c r="Z344" s="540"/>
      <c r="AA344" s="544"/>
      <c r="AB344" s="328"/>
      <c r="AC344" s="329" t="str">
        <f t="shared" si="223"/>
        <v>Chapter 11</v>
      </c>
      <c r="AD344" s="330"/>
      <c r="AE344" s="330"/>
      <c r="AF344" s="331"/>
      <c r="AG344" s="331"/>
      <c r="AH344" s="331"/>
      <c r="AI344" s="331"/>
      <c r="AJ344" s="331"/>
      <c r="AK344" s="331"/>
      <c r="AL344" s="332"/>
      <c r="AM344" s="331"/>
      <c r="AN344" s="331"/>
      <c r="AO344" s="331"/>
      <c r="AP344" s="332"/>
      <c r="AQ344" s="331"/>
      <c r="AR344" s="331"/>
      <c r="AS344" s="331"/>
      <c r="AT344" s="332"/>
      <c r="AU344" s="332"/>
      <c r="AV344" s="333"/>
      <c r="AW344" s="334"/>
      <c r="AX344" s="334"/>
      <c r="AY344" s="421"/>
      <c r="AZ344" s="427"/>
    </row>
    <row r="345" spans="1:52">
      <c r="A345" s="230" t="s">
        <v>1295</v>
      </c>
      <c r="G345" s="662"/>
      <c r="K345" s="167"/>
      <c r="P345" s="227"/>
      <c r="Q345" s="229"/>
      <c r="R345" s="170"/>
      <c r="S345" s="521"/>
      <c r="T345" s="533"/>
      <c r="U345" s="534"/>
      <c r="V345" s="60"/>
      <c r="W345" s="60"/>
      <c r="X345" s="60"/>
      <c r="Y345" s="60"/>
      <c r="Z345" s="20"/>
      <c r="AA345" s="534"/>
      <c r="AC345" s="293" t="str">
        <f t="shared" si="223"/>
        <v>EXERCISES</v>
      </c>
      <c r="AD345" s="282"/>
      <c r="AE345" s="282"/>
      <c r="AF345" s="272"/>
      <c r="AK345" s="256"/>
      <c r="AL345" s="271"/>
      <c r="AM345" s="272"/>
      <c r="AN345" s="272"/>
      <c r="AO345" s="272"/>
      <c r="AP345" s="271"/>
      <c r="AQ345" s="272"/>
      <c r="AR345" s="272"/>
      <c r="AS345" s="272"/>
      <c r="AT345" s="271"/>
      <c r="AU345" s="271"/>
      <c r="AV345" s="279"/>
      <c r="AW345" s="284"/>
      <c r="AX345" s="284"/>
      <c r="AY345" s="281"/>
    </row>
    <row r="346" spans="1:52" ht="12.75" hidden="1" customHeight="1">
      <c r="A346" s="231" t="s">
        <v>1475</v>
      </c>
      <c r="B346" s="144" t="s">
        <v>1808</v>
      </c>
      <c r="F346" s="197"/>
      <c r="G346" s="662"/>
      <c r="K346" s="167"/>
      <c r="P346" s="227"/>
      <c r="Q346" s="229"/>
      <c r="R346" s="170"/>
      <c r="S346" s="521" t="s">
        <v>1192</v>
      </c>
      <c r="T346" s="521"/>
      <c r="U346" s="534"/>
      <c r="V346" s="60"/>
      <c r="W346" s="60"/>
      <c r="X346" s="60"/>
      <c r="Y346" s="60"/>
      <c r="Z346" s="20"/>
      <c r="AA346" s="534"/>
      <c r="AC346" s="293" t="str">
        <f t="shared" si="223"/>
        <v>E10-1</v>
      </c>
      <c r="AD346" s="282" t="str">
        <f t="shared" si="231"/>
        <v>10</v>
      </c>
      <c r="AE346" s="282" t="str">
        <f>IF(OR(LEFT(AC346,3)="Exe",LEFT(AC346,3)="Pro",LEFT(AC346,3)="Cas",LEFT(AC346,3)="Cas",LEFT(AC346,3)="Tax",LEFT(AC346,3)="Com",AC346=""),"",LEFT(AC346,FIND("-",AC346)-3))</f>
        <v>E</v>
      </c>
      <c r="AF346" s="272" t="str">
        <f t="shared" ref="AF346:AF369" si="255">IF(OR(AE346="",B346=""),"",IF(OR(B346="a",B346="b",B346="s",B346="not suitable"),B346,""))</f>
        <v>not suitable</v>
      </c>
      <c r="AG346" s="256" t="str">
        <f t="shared" ref="AG346:AG369" si="256">IF(E346="","",E346)</f>
        <v/>
      </c>
      <c r="AH346" s="256" t="str">
        <f t="shared" ref="AH346:AH369" si="257">IF(C346="","",C346)</f>
        <v/>
      </c>
      <c r="AI346" s="256" t="str">
        <f t="shared" ref="AI346:AI369" si="258">IF(D346="","",D346)</f>
        <v/>
      </c>
      <c r="AJ346" s="256" t="str">
        <f t="shared" ref="AJ346:AJ377" si="259">IF(J346="","",1)</f>
        <v/>
      </c>
      <c r="AK346" s="256" t="str">
        <f t="shared" ref="AK346:AK369" si="260">IF(I346="","",I346)</f>
        <v/>
      </c>
      <c r="AL346" s="271" t="str">
        <f t="shared" si="233"/>
        <v/>
      </c>
      <c r="AM346" s="272" t="str">
        <f t="shared" si="233"/>
        <v/>
      </c>
      <c r="AN346" s="272" t="str">
        <f t="shared" si="233"/>
        <v/>
      </c>
      <c r="AO346" s="272" t="str">
        <f t="shared" si="230"/>
        <v/>
      </c>
      <c r="AP346" s="271" t="str">
        <f t="shared" si="234"/>
        <v/>
      </c>
      <c r="AQ346" s="272" t="str">
        <f t="shared" si="235"/>
        <v/>
      </c>
      <c r="AR346" s="272" t="str">
        <f t="shared" si="236"/>
        <v/>
      </c>
      <c r="AS346" s="272" t="str">
        <f t="shared" si="237"/>
        <v/>
      </c>
      <c r="AT346" s="271">
        <f t="shared" si="238"/>
        <v>1</v>
      </c>
      <c r="AU346" s="271" t="str">
        <f t="shared" si="239"/>
        <v/>
      </c>
      <c r="AV346" s="279" t="str">
        <f t="shared" si="240"/>
        <v/>
      </c>
      <c r="AW346" s="284" t="str">
        <f t="shared" si="241"/>
        <v/>
      </c>
      <c r="AX346" s="284" t="str">
        <f t="shared" si="242"/>
        <v/>
      </c>
      <c r="AY346" s="281" t="str">
        <f t="shared" si="243"/>
        <v/>
      </c>
    </row>
    <row r="347" spans="1:52" s="72" customFormat="1" ht="36">
      <c r="A347" s="231" t="s">
        <v>1514</v>
      </c>
      <c r="B347" s="144" t="s">
        <v>1285</v>
      </c>
      <c r="C347" s="184" t="s">
        <v>1733</v>
      </c>
      <c r="D347" s="144"/>
      <c r="E347" s="195"/>
      <c r="F347" s="197" t="s">
        <v>1750</v>
      </c>
      <c r="G347" s="231" t="s">
        <v>1476</v>
      </c>
      <c r="H347" s="169" t="s">
        <v>2856</v>
      </c>
      <c r="J347" s="5" t="s">
        <v>2147</v>
      </c>
      <c r="L347" s="144" t="s">
        <v>2422</v>
      </c>
      <c r="M347" s="144"/>
      <c r="N347" s="225"/>
      <c r="O347" s="225"/>
      <c r="P347" s="227"/>
      <c r="Q347" s="229"/>
      <c r="R347" s="170"/>
      <c r="S347" s="521" t="s">
        <v>1532</v>
      </c>
      <c r="T347" s="521" t="s">
        <v>2715</v>
      </c>
      <c r="U347" s="534" t="s">
        <v>2296</v>
      </c>
      <c r="V347" s="60" t="s">
        <v>1249</v>
      </c>
      <c r="W347" s="60" t="s">
        <v>562</v>
      </c>
      <c r="X347" s="60" t="s">
        <v>539</v>
      </c>
      <c r="Y347" s="60" t="s">
        <v>540</v>
      </c>
      <c r="Z347" s="20" t="s">
        <v>999</v>
      </c>
      <c r="AA347" s="534" t="s">
        <v>1986</v>
      </c>
      <c r="AB347" s="145"/>
      <c r="AC347" s="293" t="str">
        <f t="shared" si="223"/>
        <v>E11-2</v>
      </c>
      <c r="AD347" s="282" t="str">
        <f t="shared" si="231"/>
        <v>11</v>
      </c>
      <c r="AE347" s="282" t="str">
        <f t="shared" ref="AE347:AE405" si="261">IF(OR(LEFT(AC347,3)="Exe",LEFT(AC347,3)="Pro",LEFT(AC347,3)="Cas",LEFT(AC347,3)="Cas",LEFT(AC347,3)="Tax",LEFT(AC347,3)="Com",AC347=""),"",LEFT(AC347,FIND("-",AC347)-3))</f>
        <v>E</v>
      </c>
      <c r="AF347" s="272" t="str">
        <f t="shared" si="255"/>
        <v>s</v>
      </c>
      <c r="AG347" s="256" t="str">
        <f t="shared" si="256"/>
        <v/>
      </c>
      <c r="AH347" s="256" t="str">
        <f t="shared" si="257"/>
        <v>rpu</v>
      </c>
      <c r="AI347" s="256" t="str">
        <f t="shared" si="258"/>
        <v/>
      </c>
      <c r="AJ347" s="256">
        <f t="shared" si="259"/>
        <v>1</v>
      </c>
      <c r="AK347" s="256" t="str">
        <f t="shared" si="260"/>
        <v/>
      </c>
      <c r="AL347" s="271" t="str">
        <f t="shared" si="233"/>
        <v/>
      </c>
      <c r="AM347" s="272">
        <f t="shared" si="233"/>
        <v>1</v>
      </c>
      <c r="AN347" s="272" t="str">
        <f t="shared" si="233"/>
        <v/>
      </c>
      <c r="AO347" s="272" t="str">
        <f t="shared" si="230"/>
        <v/>
      </c>
      <c r="AP347" s="271" t="str">
        <f t="shared" si="234"/>
        <v/>
      </c>
      <c r="AQ347" s="272" t="str">
        <f t="shared" si="235"/>
        <v/>
      </c>
      <c r="AR347" s="272" t="str">
        <f t="shared" si="236"/>
        <v/>
      </c>
      <c r="AS347" s="272" t="str">
        <f t="shared" si="237"/>
        <v/>
      </c>
      <c r="AT347" s="271" t="str">
        <f t="shared" si="238"/>
        <v/>
      </c>
      <c r="AU347" s="271" t="str">
        <f t="shared" si="239"/>
        <v/>
      </c>
      <c r="AV347" s="279" t="str">
        <f t="shared" si="240"/>
        <v/>
      </c>
      <c r="AW347" s="284" t="str">
        <f t="shared" si="241"/>
        <v/>
      </c>
      <c r="AX347" s="284" t="str">
        <f t="shared" si="242"/>
        <v/>
      </c>
      <c r="AY347" s="281" t="str">
        <f t="shared" si="243"/>
        <v/>
      </c>
      <c r="AZ347" s="425"/>
    </row>
    <row r="348" spans="1:52" ht="108">
      <c r="A348" s="231" t="s">
        <v>1515</v>
      </c>
      <c r="B348" s="144" t="s">
        <v>1285</v>
      </c>
      <c r="C348" s="184" t="s">
        <v>1733</v>
      </c>
      <c r="F348" s="197" t="s">
        <v>1750</v>
      </c>
      <c r="G348" s="231" t="s">
        <v>1107</v>
      </c>
      <c r="H348" s="169" t="s">
        <v>2856</v>
      </c>
      <c r="J348" s="5" t="s">
        <v>3353</v>
      </c>
      <c r="K348" s="167"/>
      <c r="L348" s="144" t="s">
        <v>2422</v>
      </c>
      <c r="P348" s="227"/>
      <c r="Q348" s="229"/>
      <c r="R348" s="170"/>
      <c r="S348" s="521" t="s">
        <v>1513</v>
      </c>
      <c r="T348" s="521" t="s">
        <v>2716</v>
      </c>
      <c r="U348" s="534" t="s">
        <v>2297</v>
      </c>
      <c r="V348" s="60" t="s">
        <v>1249</v>
      </c>
      <c r="W348" s="60" t="s">
        <v>562</v>
      </c>
      <c r="X348" s="60" t="s">
        <v>539</v>
      </c>
      <c r="Y348" s="60" t="s">
        <v>540</v>
      </c>
      <c r="Z348" s="20" t="s">
        <v>998</v>
      </c>
      <c r="AA348" s="534" t="s">
        <v>1985</v>
      </c>
      <c r="AC348" s="293" t="str">
        <f t="shared" si="223"/>
        <v>E11-3</v>
      </c>
      <c r="AD348" s="282" t="str">
        <f t="shared" si="231"/>
        <v>11</v>
      </c>
      <c r="AE348" s="282" t="str">
        <f t="shared" si="261"/>
        <v>E</v>
      </c>
      <c r="AF348" s="272" t="str">
        <f t="shared" si="255"/>
        <v>s</v>
      </c>
      <c r="AG348" s="256" t="str">
        <f t="shared" si="256"/>
        <v/>
      </c>
      <c r="AH348" s="256" t="str">
        <f t="shared" si="257"/>
        <v>rpu</v>
      </c>
      <c r="AI348" s="256" t="str">
        <f t="shared" si="258"/>
        <v/>
      </c>
      <c r="AJ348" s="256">
        <f t="shared" si="259"/>
        <v>1</v>
      </c>
      <c r="AK348" s="256" t="str">
        <f t="shared" si="260"/>
        <v/>
      </c>
      <c r="AL348" s="271" t="str">
        <f t="shared" si="233"/>
        <v/>
      </c>
      <c r="AM348" s="272">
        <f t="shared" si="233"/>
        <v>1</v>
      </c>
      <c r="AN348" s="272" t="str">
        <f t="shared" si="233"/>
        <v/>
      </c>
      <c r="AO348" s="272" t="str">
        <f t="shared" si="230"/>
        <v/>
      </c>
      <c r="AP348" s="271" t="str">
        <f t="shared" si="234"/>
        <v/>
      </c>
      <c r="AQ348" s="272" t="str">
        <f t="shared" si="235"/>
        <v/>
      </c>
      <c r="AR348" s="272" t="str">
        <f t="shared" si="236"/>
        <v/>
      </c>
      <c r="AS348" s="272" t="str">
        <f t="shared" si="237"/>
        <v/>
      </c>
      <c r="AT348" s="271" t="str">
        <f t="shared" si="238"/>
        <v/>
      </c>
      <c r="AU348" s="271" t="str">
        <f t="shared" si="239"/>
        <v/>
      </c>
      <c r="AV348" s="279" t="str">
        <f t="shared" si="240"/>
        <v/>
      </c>
      <c r="AW348" s="284" t="str">
        <f t="shared" si="241"/>
        <v/>
      </c>
      <c r="AX348" s="284" t="str">
        <f t="shared" si="242"/>
        <v/>
      </c>
      <c r="AY348" s="281" t="str">
        <f t="shared" si="243"/>
        <v/>
      </c>
    </row>
    <row r="349" spans="1:52" ht="12.75" hidden="1" customHeight="1">
      <c r="A349" s="231" t="s">
        <v>1516</v>
      </c>
      <c r="B349" s="144" t="s">
        <v>1808</v>
      </c>
      <c r="F349" s="197"/>
      <c r="G349" s="231" t="s">
        <v>1108</v>
      </c>
      <c r="K349" s="167"/>
      <c r="P349" s="227"/>
      <c r="Q349" s="229"/>
      <c r="R349" s="170"/>
      <c r="S349" s="668">
        <v>43776</v>
      </c>
      <c r="T349" s="521"/>
      <c r="U349" s="534"/>
      <c r="V349" s="60"/>
      <c r="W349" s="60"/>
      <c r="X349" s="60"/>
      <c r="Y349" s="60"/>
      <c r="Z349" s="20"/>
      <c r="AA349" s="534"/>
      <c r="AC349" s="293" t="str">
        <f t="shared" si="223"/>
        <v>E11-4</v>
      </c>
      <c r="AD349" s="282" t="str">
        <f t="shared" si="231"/>
        <v>11</v>
      </c>
      <c r="AE349" s="282" t="str">
        <f t="shared" si="261"/>
        <v>E</v>
      </c>
      <c r="AF349" s="272" t="str">
        <f t="shared" si="255"/>
        <v>not suitable</v>
      </c>
      <c r="AG349" s="256" t="str">
        <f t="shared" si="256"/>
        <v/>
      </c>
      <c r="AH349" s="256" t="str">
        <f t="shared" si="257"/>
        <v/>
      </c>
      <c r="AI349" s="256" t="str">
        <f t="shared" si="258"/>
        <v/>
      </c>
      <c r="AJ349" s="256" t="str">
        <f t="shared" si="259"/>
        <v/>
      </c>
      <c r="AK349" s="256" t="str">
        <f t="shared" si="260"/>
        <v/>
      </c>
      <c r="AL349" s="271" t="str">
        <f t="shared" si="233"/>
        <v/>
      </c>
      <c r="AM349" s="272" t="str">
        <f t="shared" si="233"/>
        <v/>
      </c>
      <c r="AN349" s="272" t="str">
        <f t="shared" si="233"/>
        <v/>
      </c>
      <c r="AO349" s="272" t="str">
        <f t="shared" si="230"/>
        <v/>
      </c>
      <c r="AP349" s="271" t="str">
        <f t="shared" si="234"/>
        <v/>
      </c>
      <c r="AQ349" s="272" t="str">
        <f t="shared" si="235"/>
        <v/>
      </c>
      <c r="AR349" s="272" t="str">
        <f t="shared" si="236"/>
        <v/>
      </c>
      <c r="AS349" s="272" t="str">
        <f t="shared" si="237"/>
        <v/>
      </c>
      <c r="AT349" s="271">
        <f t="shared" si="238"/>
        <v>1</v>
      </c>
      <c r="AU349" s="271" t="str">
        <f t="shared" si="239"/>
        <v/>
      </c>
      <c r="AV349" s="279" t="str">
        <f t="shared" si="240"/>
        <v/>
      </c>
      <c r="AW349" s="284" t="str">
        <f t="shared" si="241"/>
        <v/>
      </c>
      <c r="AX349" s="284" t="str">
        <f t="shared" si="242"/>
        <v/>
      </c>
      <c r="AY349" s="281" t="str">
        <f t="shared" si="243"/>
        <v/>
      </c>
    </row>
    <row r="350" spans="1:52" ht="60">
      <c r="A350" s="231" t="s">
        <v>1517</v>
      </c>
      <c r="B350" s="144" t="s">
        <v>1285</v>
      </c>
      <c r="C350" s="184" t="s">
        <v>1733</v>
      </c>
      <c r="F350" s="197" t="s">
        <v>1750</v>
      </c>
      <c r="G350" s="231" t="s">
        <v>1109</v>
      </c>
      <c r="H350" s="169" t="s">
        <v>2856</v>
      </c>
      <c r="J350" s="5" t="s">
        <v>2150</v>
      </c>
      <c r="K350" s="167"/>
      <c r="L350" s="144" t="s">
        <v>2422</v>
      </c>
      <c r="P350" s="227"/>
      <c r="Q350" s="229"/>
      <c r="R350" s="170"/>
      <c r="S350" s="521" t="s">
        <v>3141</v>
      </c>
      <c r="T350" s="521" t="s">
        <v>2717</v>
      </c>
      <c r="U350" s="546" t="s">
        <v>2298</v>
      </c>
      <c r="V350" s="60" t="s">
        <v>1249</v>
      </c>
      <c r="W350" s="60" t="s">
        <v>562</v>
      </c>
      <c r="X350" s="60" t="s">
        <v>539</v>
      </c>
      <c r="Y350" s="60" t="s">
        <v>540</v>
      </c>
      <c r="Z350" s="20" t="s">
        <v>998</v>
      </c>
      <c r="AA350" s="534" t="s">
        <v>1985</v>
      </c>
      <c r="AC350" s="293" t="str">
        <f t="shared" si="223"/>
        <v>E11-5</v>
      </c>
      <c r="AD350" s="282" t="str">
        <f t="shared" si="231"/>
        <v>11</v>
      </c>
      <c r="AE350" s="282" t="str">
        <f t="shared" si="261"/>
        <v>E</v>
      </c>
      <c r="AF350" s="272" t="str">
        <f t="shared" si="255"/>
        <v>s</v>
      </c>
      <c r="AG350" s="256" t="str">
        <f t="shared" si="256"/>
        <v/>
      </c>
      <c r="AH350" s="256" t="str">
        <f t="shared" si="257"/>
        <v>rpu</v>
      </c>
      <c r="AI350" s="256" t="str">
        <f t="shared" si="258"/>
        <v/>
      </c>
      <c r="AJ350" s="256">
        <f t="shared" si="259"/>
        <v>1</v>
      </c>
      <c r="AK350" s="256" t="str">
        <f t="shared" si="260"/>
        <v/>
      </c>
      <c r="AL350" s="271" t="str">
        <f t="shared" si="233"/>
        <v/>
      </c>
      <c r="AM350" s="272">
        <f t="shared" si="233"/>
        <v>1</v>
      </c>
      <c r="AN350" s="272" t="str">
        <f t="shared" si="233"/>
        <v/>
      </c>
      <c r="AO350" s="272" t="str">
        <f t="shared" si="230"/>
        <v/>
      </c>
      <c r="AP350" s="271" t="str">
        <f t="shared" si="234"/>
        <v/>
      </c>
      <c r="AQ350" s="272" t="str">
        <f t="shared" si="235"/>
        <v/>
      </c>
      <c r="AR350" s="272" t="str">
        <f t="shared" si="236"/>
        <v/>
      </c>
      <c r="AS350" s="272" t="str">
        <f t="shared" si="237"/>
        <v/>
      </c>
      <c r="AT350" s="271" t="str">
        <f t="shared" si="238"/>
        <v/>
      </c>
      <c r="AU350" s="271" t="str">
        <f t="shared" si="239"/>
        <v/>
      </c>
      <c r="AV350" s="279" t="str">
        <f t="shared" si="240"/>
        <v/>
      </c>
      <c r="AW350" s="284" t="str">
        <f t="shared" si="241"/>
        <v/>
      </c>
      <c r="AX350" s="284" t="str">
        <f t="shared" si="242"/>
        <v/>
      </c>
      <c r="AY350" s="281" t="str">
        <f t="shared" si="243"/>
        <v/>
      </c>
    </row>
    <row r="351" spans="1:52" ht="24">
      <c r="A351" s="231" t="s">
        <v>1518</v>
      </c>
      <c r="B351" s="144" t="s">
        <v>1285</v>
      </c>
      <c r="C351" s="184" t="s">
        <v>1732</v>
      </c>
      <c r="F351" s="197" t="s">
        <v>1198</v>
      </c>
      <c r="G351" s="231" t="s">
        <v>1110</v>
      </c>
      <c r="J351" s="5" t="s">
        <v>2148</v>
      </c>
      <c r="K351" s="167"/>
      <c r="L351" s="144" t="s">
        <v>2422</v>
      </c>
      <c r="P351" s="227"/>
      <c r="Q351" s="229"/>
      <c r="R351" s="170"/>
      <c r="S351" s="521" t="s">
        <v>1520</v>
      </c>
      <c r="T351" s="521" t="s">
        <v>2713</v>
      </c>
      <c r="U351" s="534" t="s">
        <v>2299</v>
      </c>
      <c r="V351" s="60" t="s">
        <v>1249</v>
      </c>
      <c r="W351" s="60" t="s">
        <v>562</v>
      </c>
      <c r="X351" s="60" t="s">
        <v>539</v>
      </c>
      <c r="Y351" s="60" t="s">
        <v>540</v>
      </c>
      <c r="Z351" s="20" t="s">
        <v>999</v>
      </c>
      <c r="AA351" s="534" t="s">
        <v>1986</v>
      </c>
      <c r="AC351" s="293" t="str">
        <f t="shared" si="223"/>
        <v>E11-6</v>
      </c>
      <c r="AD351" s="282" t="str">
        <f t="shared" si="231"/>
        <v>11</v>
      </c>
      <c r="AE351" s="282" t="str">
        <f t="shared" si="261"/>
        <v>E</v>
      </c>
      <c r="AF351" s="272" t="str">
        <f t="shared" si="255"/>
        <v>s</v>
      </c>
      <c r="AG351" s="256" t="str">
        <f t="shared" si="256"/>
        <v/>
      </c>
      <c r="AH351" s="256" t="str">
        <f t="shared" si="257"/>
        <v>p</v>
      </c>
      <c r="AI351" s="256" t="str">
        <f t="shared" si="258"/>
        <v/>
      </c>
      <c r="AJ351" s="256">
        <f t="shared" si="259"/>
        <v>1</v>
      </c>
      <c r="AK351" s="256" t="str">
        <f t="shared" si="260"/>
        <v/>
      </c>
      <c r="AL351" s="271">
        <f t="shared" si="233"/>
        <v>1</v>
      </c>
      <c r="AM351" s="272" t="str">
        <f t="shared" si="233"/>
        <v/>
      </c>
      <c r="AN351" s="272" t="str">
        <f t="shared" si="233"/>
        <v/>
      </c>
      <c r="AO351" s="272" t="str">
        <f t="shared" si="230"/>
        <v/>
      </c>
      <c r="AP351" s="271" t="str">
        <f t="shared" si="234"/>
        <v/>
      </c>
      <c r="AQ351" s="272" t="str">
        <f t="shared" si="235"/>
        <v/>
      </c>
      <c r="AR351" s="272" t="str">
        <f t="shared" si="236"/>
        <v/>
      </c>
      <c r="AS351" s="272" t="str">
        <f t="shared" si="237"/>
        <v/>
      </c>
      <c r="AT351" s="271" t="str">
        <f t="shared" si="238"/>
        <v/>
      </c>
      <c r="AU351" s="271" t="str">
        <f t="shared" si="239"/>
        <v/>
      </c>
      <c r="AV351" s="279" t="str">
        <f t="shared" si="240"/>
        <v/>
      </c>
      <c r="AW351" s="284" t="str">
        <f t="shared" si="241"/>
        <v/>
      </c>
      <c r="AX351" s="284" t="str">
        <f t="shared" si="242"/>
        <v/>
      </c>
      <c r="AY351" s="281" t="str">
        <f t="shared" si="243"/>
        <v/>
      </c>
    </row>
    <row r="352" spans="1:52" ht="60">
      <c r="A352" s="231" t="s">
        <v>1149</v>
      </c>
      <c r="B352" s="144" t="s">
        <v>1285</v>
      </c>
      <c r="C352" s="184" t="s">
        <v>1733</v>
      </c>
      <c r="F352" s="197" t="s">
        <v>1750</v>
      </c>
      <c r="G352" s="231" t="s">
        <v>1111</v>
      </c>
      <c r="H352" s="169" t="s">
        <v>2870</v>
      </c>
      <c r="J352" s="5" t="s">
        <v>1840</v>
      </c>
      <c r="K352" s="167"/>
      <c r="P352" s="227"/>
      <c r="Q352" s="229"/>
      <c r="R352" s="170"/>
      <c r="S352" s="521" t="s">
        <v>3141</v>
      </c>
      <c r="T352" s="521" t="s">
        <v>2717</v>
      </c>
      <c r="U352" s="534" t="s">
        <v>2300</v>
      </c>
      <c r="V352" s="60" t="s">
        <v>1249</v>
      </c>
      <c r="W352" s="60" t="s">
        <v>562</v>
      </c>
      <c r="X352" s="60" t="s">
        <v>539</v>
      </c>
      <c r="Y352" s="60" t="s">
        <v>540</v>
      </c>
      <c r="Z352" s="20" t="s">
        <v>999</v>
      </c>
      <c r="AA352" s="534" t="s">
        <v>1986</v>
      </c>
      <c r="AC352" s="293" t="str">
        <f t="shared" si="223"/>
        <v>E11-7</v>
      </c>
      <c r="AD352" s="282" t="str">
        <f t="shared" si="231"/>
        <v>11</v>
      </c>
      <c r="AE352" s="282" t="str">
        <f t="shared" si="261"/>
        <v>E</v>
      </c>
      <c r="AF352" s="272" t="str">
        <f t="shared" si="255"/>
        <v>s</v>
      </c>
      <c r="AG352" s="256" t="str">
        <f t="shared" si="256"/>
        <v/>
      </c>
      <c r="AH352" s="256" t="str">
        <f t="shared" si="257"/>
        <v>rpu</v>
      </c>
      <c r="AI352" s="256" t="str">
        <f t="shared" si="258"/>
        <v/>
      </c>
      <c r="AJ352" s="256">
        <f t="shared" si="259"/>
        <v>1</v>
      </c>
      <c r="AK352" s="256" t="str">
        <f t="shared" si="260"/>
        <v/>
      </c>
      <c r="AL352" s="271" t="str">
        <f t="shared" si="233"/>
        <v/>
      </c>
      <c r="AM352" s="272">
        <f t="shared" si="233"/>
        <v>1</v>
      </c>
      <c r="AN352" s="272" t="str">
        <f t="shared" si="233"/>
        <v/>
      </c>
      <c r="AO352" s="272" t="str">
        <f t="shared" si="230"/>
        <v/>
      </c>
      <c r="AP352" s="271" t="str">
        <f t="shared" si="234"/>
        <v/>
      </c>
      <c r="AQ352" s="272" t="str">
        <f t="shared" si="235"/>
        <v/>
      </c>
      <c r="AR352" s="272" t="str">
        <f t="shared" si="236"/>
        <v/>
      </c>
      <c r="AS352" s="272" t="str">
        <f t="shared" si="237"/>
        <v/>
      </c>
      <c r="AT352" s="271" t="str">
        <f t="shared" si="238"/>
        <v/>
      </c>
      <c r="AU352" s="271" t="str">
        <f t="shared" si="239"/>
        <v/>
      </c>
      <c r="AV352" s="279" t="str">
        <f t="shared" si="240"/>
        <v/>
      </c>
      <c r="AW352" s="284" t="str">
        <f t="shared" si="241"/>
        <v/>
      </c>
      <c r="AX352" s="284" t="str">
        <f t="shared" si="242"/>
        <v/>
      </c>
      <c r="AY352" s="281" t="str">
        <f t="shared" si="243"/>
        <v/>
      </c>
    </row>
    <row r="353" spans="1:52" s="72" customFormat="1" ht="12.75" hidden="1" customHeight="1">
      <c r="A353" s="231" t="s">
        <v>1120</v>
      </c>
      <c r="B353" s="144" t="s">
        <v>1808</v>
      </c>
      <c r="C353" s="144"/>
      <c r="D353" s="144"/>
      <c r="E353" s="195"/>
      <c r="F353" s="197"/>
      <c r="G353" s="231" t="s">
        <v>1114</v>
      </c>
      <c r="J353" s="5"/>
      <c r="L353" s="144"/>
      <c r="M353" s="144"/>
      <c r="N353" s="225"/>
      <c r="O353" s="225"/>
      <c r="P353" s="227"/>
      <c r="Q353" s="229"/>
      <c r="R353" s="170"/>
      <c r="S353" s="668">
        <v>43771</v>
      </c>
      <c r="T353" s="521"/>
      <c r="U353" s="534"/>
      <c r="V353" s="60"/>
      <c r="W353" s="60"/>
      <c r="X353" s="60"/>
      <c r="Y353" s="60"/>
      <c r="Z353" s="20"/>
      <c r="AA353" s="534"/>
      <c r="AB353" s="145"/>
      <c r="AC353" s="293" t="str">
        <f t="shared" si="223"/>
        <v>E11-8</v>
      </c>
      <c r="AD353" s="282" t="str">
        <f t="shared" si="231"/>
        <v>11</v>
      </c>
      <c r="AE353" s="282" t="str">
        <f t="shared" si="261"/>
        <v>E</v>
      </c>
      <c r="AF353" s="272" t="str">
        <f t="shared" si="255"/>
        <v>not suitable</v>
      </c>
      <c r="AG353" s="256" t="str">
        <f t="shared" si="256"/>
        <v/>
      </c>
      <c r="AH353" s="256" t="str">
        <f t="shared" si="257"/>
        <v/>
      </c>
      <c r="AI353" s="256" t="str">
        <f t="shared" si="258"/>
        <v/>
      </c>
      <c r="AJ353" s="256" t="str">
        <f t="shared" si="259"/>
        <v/>
      </c>
      <c r="AK353" s="256" t="str">
        <f t="shared" si="260"/>
        <v/>
      </c>
      <c r="AL353" s="271" t="str">
        <f t="shared" si="233"/>
        <v/>
      </c>
      <c r="AM353" s="272" t="str">
        <f t="shared" si="233"/>
        <v/>
      </c>
      <c r="AN353" s="272" t="str">
        <f t="shared" si="233"/>
        <v/>
      </c>
      <c r="AO353" s="272" t="str">
        <f t="shared" si="230"/>
        <v/>
      </c>
      <c r="AP353" s="271" t="str">
        <f t="shared" si="234"/>
        <v/>
      </c>
      <c r="AQ353" s="272" t="str">
        <f t="shared" si="235"/>
        <v/>
      </c>
      <c r="AR353" s="272" t="str">
        <f t="shared" si="236"/>
        <v/>
      </c>
      <c r="AS353" s="272" t="str">
        <f t="shared" si="237"/>
        <v/>
      </c>
      <c r="AT353" s="271">
        <f t="shared" si="238"/>
        <v>1</v>
      </c>
      <c r="AU353" s="271" t="str">
        <f t="shared" si="239"/>
        <v/>
      </c>
      <c r="AV353" s="279" t="str">
        <f t="shared" si="240"/>
        <v/>
      </c>
      <c r="AW353" s="284" t="str">
        <f t="shared" si="241"/>
        <v/>
      </c>
      <c r="AX353" s="284" t="str">
        <f t="shared" si="242"/>
        <v/>
      </c>
      <c r="AY353" s="281" t="str">
        <f t="shared" si="243"/>
        <v/>
      </c>
      <c r="AZ353" s="425"/>
    </row>
    <row r="354" spans="1:52" ht="24">
      <c r="A354" s="231" t="s">
        <v>1121</v>
      </c>
      <c r="B354" s="144" t="s">
        <v>1285</v>
      </c>
      <c r="C354" s="184" t="s">
        <v>1732</v>
      </c>
      <c r="F354" s="197" t="s">
        <v>1750</v>
      </c>
      <c r="G354" s="231" t="s">
        <v>1115</v>
      </c>
      <c r="J354" s="5" t="s">
        <v>1840</v>
      </c>
      <c r="K354" s="167"/>
      <c r="P354" s="227"/>
      <c r="Q354" s="229"/>
      <c r="R354" s="170"/>
      <c r="S354" s="521" t="s">
        <v>3147</v>
      </c>
      <c r="T354" s="533" t="s">
        <v>2718</v>
      </c>
      <c r="U354" s="534" t="s">
        <v>2301</v>
      </c>
      <c r="V354" s="60" t="s">
        <v>1249</v>
      </c>
      <c r="W354" s="60" t="s">
        <v>562</v>
      </c>
      <c r="X354" s="60" t="s">
        <v>539</v>
      </c>
      <c r="Y354" s="60" t="s">
        <v>540</v>
      </c>
      <c r="Z354" s="20" t="s">
        <v>999</v>
      </c>
      <c r="AA354" s="534" t="s">
        <v>1985</v>
      </c>
      <c r="AC354" s="293" t="str">
        <f t="shared" si="223"/>
        <v>E11-9</v>
      </c>
      <c r="AD354" s="282" t="str">
        <f t="shared" si="231"/>
        <v>11</v>
      </c>
      <c r="AE354" s="282" t="str">
        <f t="shared" si="261"/>
        <v>E</v>
      </c>
      <c r="AF354" s="272" t="str">
        <f t="shared" si="255"/>
        <v>s</v>
      </c>
      <c r="AG354" s="256" t="str">
        <f t="shared" si="256"/>
        <v/>
      </c>
      <c r="AH354" s="256" t="str">
        <f t="shared" si="257"/>
        <v>p</v>
      </c>
      <c r="AI354" s="256" t="str">
        <f t="shared" si="258"/>
        <v/>
      </c>
      <c r="AJ354" s="256">
        <f t="shared" si="259"/>
        <v>1</v>
      </c>
      <c r="AK354" s="256" t="str">
        <f t="shared" si="260"/>
        <v/>
      </c>
      <c r="AL354" s="271">
        <f t="shared" si="233"/>
        <v>1</v>
      </c>
      <c r="AM354" s="272" t="str">
        <f t="shared" si="233"/>
        <v/>
      </c>
      <c r="AN354" s="272" t="str">
        <f t="shared" si="233"/>
        <v/>
      </c>
      <c r="AO354" s="272" t="str">
        <f t="shared" si="230"/>
        <v/>
      </c>
      <c r="AP354" s="271" t="str">
        <f t="shared" si="234"/>
        <v/>
      </c>
      <c r="AQ354" s="272" t="str">
        <f t="shared" si="235"/>
        <v/>
      </c>
      <c r="AR354" s="272" t="str">
        <f t="shared" si="236"/>
        <v/>
      </c>
      <c r="AS354" s="272" t="str">
        <f t="shared" si="237"/>
        <v/>
      </c>
      <c r="AT354" s="271" t="str">
        <f t="shared" si="238"/>
        <v/>
      </c>
      <c r="AU354" s="271" t="str">
        <f t="shared" si="239"/>
        <v/>
      </c>
      <c r="AV354" s="279" t="str">
        <f t="shared" si="240"/>
        <v/>
      </c>
      <c r="AW354" s="284" t="str">
        <f t="shared" si="241"/>
        <v/>
      </c>
      <c r="AX354" s="284" t="str">
        <f t="shared" si="242"/>
        <v/>
      </c>
      <c r="AY354" s="281" t="str">
        <f t="shared" si="243"/>
        <v/>
      </c>
    </row>
    <row r="355" spans="1:52" ht="12.75" hidden="1" customHeight="1">
      <c r="A355" s="231" t="s">
        <v>1122</v>
      </c>
      <c r="B355" s="144" t="s">
        <v>1808</v>
      </c>
      <c r="F355" s="197"/>
      <c r="G355" s="231" t="s">
        <v>1477</v>
      </c>
      <c r="K355" s="167"/>
      <c r="P355" s="227"/>
      <c r="Q355" s="229"/>
      <c r="R355" s="170"/>
      <c r="S355" s="668">
        <v>43771</v>
      </c>
      <c r="T355" s="533"/>
      <c r="U355" s="534"/>
      <c r="V355" s="60"/>
      <c r="W355" s="60"/>
      <c r="X355" s="60"/>
      <c r="Y355" s="60"/>
      <c r="Z355" s="20"/>
      <c r="AA355" s="534"/>
      <c r="AC355" s="293" t="str">
        <f t="shared" si="223"/>
        <v>E11-10</v>
      </c>
      <c r="AD355" s="282" t="str">
        <f t="shared" si="231"/>
        <v>11</v>
      </c>
      <c r="AE355" s="282" t="str">
        <f t="shared" si="261"/>
        <v>E</v>
      </c>
      <c r="AF355" s="272" t="str">
        <f t="shared" si="255"/>
        <v>not suitable</v>
      </c>
      <c r="AG355" s="256" t="str">
        <f t="shared" si="256"/>
        <v/>
      </c>
      <c r="AH355" s="256" t="str">
        <f t="shared" si="257"/>
        <v/>
      </c>
      <c r="AI355" s="256" t="str">
        <f t="shared" si="258"/>
        <v/>
      </c>
      <c r="AJ355" s="256" t="str">
        <f t="shared" si="259"/>
        <v/>
      </c>
      <c r="AK355" s="256" t="str">
        <f t="shared" si="260"/>
        <v/>
      </c>
      <c r="AL355" s="271" t="str">
        <f t="shared" si="233"/>
        <v/>
      </c>
      <c r="AM355" s="272" t="str">
        <f t="shared" si="233"/>
        <v/>
      </c>
      <c r="AN355" s="272" t="str">
        <f t="shared" si="233"/>
        <v/>
      </c>
      <c r="AO355" s="272" t="str">
        <f t="shared" si="230"/>
        <v/>
      </c>
      <c r="AP355" s="271" t="str">
        <f t="shared" si="234"/>
        <v/>
      </c>
      <c r="AQ355" s="272" t="str">
        <f t="shared" si="235"/>
        <v/>
      </c>
      <c r="AR355" s="272" t="str">
        <f t="shared" si="236"/>
        <v/>
      </c>
      <c r="AS355" s="272" t="str">
        <f t="shared" si="237"/>
        <v/>
      </c>
      <c r="AT355" s="271">
        <f t="shared" si="238"/>
        <v>1</v>
      </c>
      <c r="AU355" s="271" t="str">
        <f t="shared" si="239"/>
        <v/>
      </c>
      <c r="AV355" s="279" t="str">
        <f t="shared" si="240"/>
        <v/>
      </c>
      <c r="AW355" s="284" t="str">
        <f t="shared" si="241"/>
        <v/>
      </c>
      <c r="AX355" s="284" t="str">
        <f t="shared" si="242"/>
        <v/>
      </c>
      <c r="AY355" s="281" t="str">
        <f t="shared" si="243"/>
        <v/>
      </c>
    </row>
    <row r="356" spans="1:52" ht="48">
      <c r="A356" s="231" t="s">
        <v>1123</v>
      </c>
      <c r="B356" s="144" t="s">
        <v>1285</v>
      </c>
      <c r="C356" s="184" t="s">
        <v>1733</v>
      </c>
      <c r="F356" s="197" t="s">
        <v>1198</v>
      </c>
      <c r="G356" s="231" t="s">
        <v>1112</v>
      </c>
      <c r="H356" s="169" t="s">
        <v>3129</v>
      </c>
      <c r="J356" s="5" t="s">
        <v>2149</v>
      </c>
      <c r="K356" s="167"/>
      <c r="L356" s="144" t="s">
        <v>2422</v>
      </c>
      <c r="P356" s="227"/>
      <c r="Q356" s="229"/>
      <c r="R356" s="170"/>
      <c r="S356" s="521" t="s">
        <v>1513</v>
      </c>
      <c r="T356" s="521" t="s">
        <v>2716</v>
      </c>
      <c r="U356" s="534" t="s">
        <v>3128</v>
      </c>
      <c r="V356" s="60" t="s">
        <v>1249</v>
      </c>
      <c r="W356" s="60" t="s">
        <v>562</v>
      </c>
      <c r="X356" s="60" t="s">
        <v>539</v>
      </c>
      <c r="Y356" s="60" t="s">
        <v>540</v>
      </c>
      <c r="Z356" s="20" t="s">
        <v>999</v>
      </c>
      <c r="AA356" s="534" t="s">
        <v>1986</v>
      </c>
      <c r="AC356" s="293" t="str">
        <f t="shared" si="223"/>
        <v>E11-11</v>
      </c>
      <c r="AD356" s="282" t="str">
        <f t="shared" si="231"/>
        <v>11</v>
      </c>
      <c r="AE356" s="282" t="str">
        <f t="shared" si="261"/>
        <v>E</v>
      </c>
      <c r="AF356" s="272" t="str">
        <f t="shared" si="255"/>
        <v>s</v>
      </c>
      <c r="AG356" s="256" t="str">
        <f t="shared" si="256"/>
        <v/>
      </c>
      <c r="AH356" s="256" t="str">
        <f t="shared" si="257"/>
        <v>rpu</v>
      </c>
      <c r="AI356" s="256" t="str">
        <f t="shared" si="258"/>
        <v/>
      </c>
      <c r="AJ356" s="256">
        <f t="shared" si="259"/>
        <v>1</v>
      </c>
      <c r="AK356" s="256" t="str">
        <f t="shared" si="260"/>
        <v/>
      </c>
      <c r="AL356" s="271" t="str">
        <f t="shared" si="233"/>
        <v/>
      </c>
      <c r="AM356" s="272">
        <f t="shared" si="233"/>
        <v>1</v>
      </c>
      <c r="AN356" s="272" t="str">
        <f t="shared" si="233"/>
        <v/>
      </c>
      <c r="AO356" s="272" t="str">
        <f t="shared" si="230"/>
        <v/>
      </c>
      <c r="AP356" s="271" t="str">
        <f t="shared" si="234"/>
        <v/>
      </c>
      <c r="AQ356" s="272" t="str">
        <f t="shared" si="235"/>
        <v/>
      </c>
      <c r="AR356" s="272" t="str">
        <f t="shared" si="236"/>
        <v/>
      </c>
      <c r="AS356" s="272" t="str">
        <f t="shared" si="237"/>
        <v/>
      </c>
      <c r="AT356" s="271" t="str">
        <f t="shared" si="238"/>
        <v/>
      </c>
      <c r="AU356" s="271" t="str">
        <f t="shared" si="239"/>
        <v/>
      </c>
      <c r="AV356" s="279" t="str">
        <f t="shared" si="240"/>
        <v/>
      </c>
      <c r="AW356" s="284" t="str">
        <f t="shared" si="241"/>
        <v/>
      </c>
      <c r="AX356" s="284" t="str">
        <f t="shared" si="242"/>
        <v/>
      </c>
      <c r="AY356" s="281" t="str">
        <f t="shared" si="243"/>
        <v/>
      </c>
    </row>
    <row r="357" spans="1:52" ht="36">
      <c r="A357" s="231" t="s">
        <v>1124</v>
      </c>
      <c r="B357" s="144" t="s">
        <v>1285</v>
      </c>
      <c r="C357" s="184" t="s">
        <v>1733</v>
      </c>
      <c r="F357" s="197" t="s">
        <v>1750</v>
      </c>
      <c r="G357" s="231" t="s">
        <v>1113</v>
      </c>
      <c r="H357" s="169" t="s">
        <v>3088</v>
      </c>
      <c r="J357" s="5" t="s">
        <v>1840</v>
      </c>
      <c r="K357" s="167"/>
      <c r="L357" s="144" t="s">
        <v>2422</v>
      </c>
      <c r="P357" s="227"/>
      <c r="Q357" s="229"/>
      <c r="R357" s="170"/>
      <c r="S357" s="521" t="s">
        <v>3142</v>
      </c>
      <c r="T357" s="521" t="s">
        <v>2719</v>
      </c>
      <c r="U357" s="534" t="s">
        <v>2303</v>
      </c>
      <c r="V357" s="60" t="s">
        <v>1990</v>
      </c>
      <c r="W357" s="60" t="s">
        <v>562</v>
      </c>
      <c r="X357" s="60" t="s">
        <v>539</v>
      </c>
      <c r="Y357" s="60" t="s">
        <v>1987</v>
      </c>
      <c r="Z357" s="20" t="s">
        <v>999</v>
      </c>
      <c r="AA357" s="534" t="s">
        <v>1985</v>
      </c>
      <c r="AC357" s="293" t="str">
        <f t="shared" si="223"/>
        <v>E11-12</v>
      </c>
      <c r="AD357" s="282" t="str">
        <f t="shared" si="231"/>
        <v>11</v>
      </c>
      <c r="AE357" s="282" t="str">
        <f t="shared" si="261"/>
        <v>E</v>
      </c>
      <c r="AF357" s="272" t="str">
        <f t="shared" si="255"/>
        <v>s</v>
      </c>
      <c r="AG357" s="256" t="str">
        <f t="shared" si="256"/>
        <v/>
      </c>
      <c r="AH357" s="256" t="str">
        <f t="shared" si="257"/>
        <v>rpu</v>
      </c>
      <c r="AI357" s="256" t="str">
        <f t="shared" si="258"/>
        <v/>
      </c>
      <c r="AJ357" s="256">
        <f t="shared" si="259"/>
        <v>1</v>
      </c>
      <c r="AK357" s="256" t="str">
        <f t="shared" si="260"/>
        <v/>
      </c>
      <c r="AL357" s="271" t="str">
        <f t="shared" si="233"/>
        <v/>
      </c>
      <c r="AM357" s="272">
        <f t="shared" si="233"/>
        <v>1</v>
      </c>
      <c r="AN357" s="272" t="str">
        <f t="shared" si="233"/>
        <v/>
      </c>
      <c r="AO357" s="272" t="str">
        <f t="shared" si="230"/>
        <v/>
      </c>
      <c r="AP357" s="271" t="str">
        <f t="shared" si="234"/>
        <v/>
      </c>
      <c r="AQ357" s="272" t="str">
        <f t="shared" si="235"/>
        <v/>
      </c>
      <c r="AR357" s="272" t="str">
        <f t="shared" si="236"/>
        <v/>
      </c>
      <c r="AS357" s="272" t="str">
        <f t="shared" si="237"/>
        <v/>
      </c>
      <c r="AT357" s="271" t="str">
        <f t="shared" si="238"/>
        <v/>
      </c>
      <c r="AU357" s="271" t="str">
        <f t="shared" si="239"/>
        <v/>
      </c>
      <c r="AV357" s="279" t="str">
        <f t="shared" si="240"/>
        <v/>
      </c>
      <c r="AW357" s="284" t="str">
        <f t="shared" si="241"/>
        <v/>
      </c>
      <c r="AX357" s="284" t="str">
        <f t="shared" si="242"/>
        <v/>
      </c>
      <c r="AY357" s="281" t="str">
        <f t="shared" si="243"/>
        <v/>
      </c>
    </row>
    <row r="358" spans="1:52" hidden="1">
      <c r="A358" s="231" t="s">
        <v>1125</v>
      </c>
      <c r="B358" s="144" t="s">
        <v>1808</v>
      </c>
      <c r="F358" s="197"/>
      <c r="G358" s="231" t="s">
        <v>1116</v>
      </c>
      <c r="K358" s="167"/>
      <c r="P358" s="227"/>
      <c r="Q358" s="229"/>
      <c r="R358" s="170"/>
      <c r="S358" s="668">
        <v>43776</v>
      </c>
      <c r="T358" s="515"/>
      <c r="U358" s="5"/>
      <c r="V358" s="60"/>
      <c r="W358" s="60"/>
      <c r="X358" s="60"/>
      <c r="Y358" s="60"/>
      <c r="Z358" s="20"/>
      <c r="AA358" s="534"/>
      <c r="AC358" s="293" t="str">
        <f t="shared" si="223"/>
        <v>E11-13</v>
      </c>
      <c r="AD358" s="282" t="str">
        <f t="shared" si="231"/>
        <v>11</v>
      </c>
      <c r="AE358" s="282" t="str">
        <f t="shared" si="261"/>
        <v>E</v>
      </c>
      <c r="AF358" s="272" t="str">
        <f t="shared" si="255"/>
        <v>not suitable</v>
      </c>
      <c r="AG358" s="256" t="str">
        <f t="shared" si="256"/>
        <v/>
      </c>
      <c r="AH358" s="256" t="str">
        <f t="shared" si="257"/>
        <v/>
      </c>
      <c r="AI358" s="256" t="str">
        <f t="shared" si="258"/>
        <v/>
      </c>
      <c r="AJ358" s="256" t="str">
        <f t="shared" si="259"/>
        <v/>
      </c>
      <c r="AK358" s="256" t="str">
        <f t="shared" si="260"/>
        <v/>
      </c>
      <c r="AL358" s="271" t="str">
        <f t="shared" si="233"/>
        <v/>
      </c>
      <c r="AM358" s="272" t="str">
        <f t="shared" si="233"/>
        <v/>
      </c>
      <c r="AN358" s="272" t="str">
        <f t="shared" si="233"/>
        <v/>
      </c>
      <c r="AO358" s="272" t="str">
        <f t="shared" si="230"/>
        <v/>
      </c>
      <c r="AP358" s="271" t="str">
        <f t="shared" si="234"/>
        <v/>
      </c>
      <c r="AQ358" s="272" t="str">
        <f t="shared" si="235"/>
        <v/>
      </c>
      <c r="AR358" s="272" t="str">
        <f t="shared" si="236"/>
        <v/>
      </c>
      <c r="AS358" s="272" t="str">
        <f t="shared" si="237"/>
        <v/>
      </c>
      <c r="AT358" s="271">
        <f t="shared" si="238"/>
        <v>1</v>
      </c>
      <c r="AU358" s="271" t="str">
        <f t="shared" si="239"/>
        <v/>
      </c>
      <c r="AV358" s="279" t="str">
        <f t="shared" si="240"/>
        <v/>
      </c>
      <c r="AW358" s="284" t="str">
        <f t="shared" si="241"/>
        <v/>
      </c>
      <c r="AX358" s="284" t="str">
        <f t="shared" si="242"/>
        <v/>
      </c>
      <c r="AY358" s="281" t="str">
        <f t="shared" si="243"/>
        <v/>
      </c>
    </row>
    <row r="359" spans="1:52" ht="24">
      <c r="A359" s="231" t="s">
        <v>1126</v>
      </c>
      <c r="B359" s="144" t="s">
        <v>1285</v>
      </c>
      <c r="C359" s="184" t="s">
        <v>1733</v>
      </c>
      <c r="F359" s="197" t="s">
        <v>1750</v>
      </c>
      <c r="G359" s="231" t="s">
        <v>1117</v>
      </c>
      <c r="H359" s="169" t="s">
        <v>2856</v>
      </c>
      <c r="J359" s="5" t="s">
        <v>1840</v>
      </c>
      <c r="K359" s="167"/>
      <c r="P359" s="227"/>
      <c r="Q359" s="229"/>
      <c r="R359" s="170"/>
      <c r="S359" s="521" t="s">
        <v>1519</v>
      </c>
      <c r="T359" s="521" t="s">
        <v>2704</v>
      </c>
      <c r="U359" s="534" t="s">
        <v>2304</v>
      </c>
      <c r="V359" s="60" t="s">
        <v>1249</v>
      </c>
      <c r="W359" s="60" t="s">
        <v>562</v>
      </c>
      <c r="X359" s="60" t="s">
        <v>539</v>
      </c>
      <c r="Y359" s="60" t="s">
        <v>540</v>
      </c>
      <c r="Z359" s="20" t="s">
        <v>999</v>
      </c>
      <c r="AA359" s="534" t="s">
        <v>1986</v>
      </c>
      <c r="AC359" s="293" t="str">
        <f t="shared" si="223"/>
        <v>E11-14</v>
      </c>
      <c r="AD359" s="282" t="str">
        <f t="shared" si="231"/>
        <v>11</v>
      </c>
      <c r="AE359" s="282" t="str">
        <f t="shared" si="261"/>
        <v>E</v>
      </c>
      <c r="AF359" s="272" t="str">
        <f t="shared" si="255"/>
        <v>s</v>
      </c>
      <c r="AG359" s="256" t="str">
        <f t="shared" si="256"/>
        <v/>
      </c>
      <c r="AH359" s="256" t="str">
        <f t="shared" si="257"/>
        <v>rpu</v>
      </c>
      <c r="AI359" s="256" t="str">
        <f t="shared" si="258"/>
        <v/>
      </c>
      <c r="AJ359" s="256">
        <f t="shared" si="259"/>
        <v>1</v>
      </c>
      <c r="AK359" s="256" t="str">
        <f t="shared" si="260"/>
        <v/>
      </c>
      <c r="AL359" s="271" t="str">
        <f t="shared" si="233"/>
        <v/>
      </c>
      <c r="AM359" s="272">
        <f t="shared" si="233"/>
        <v>1</v>
      </c>
      <c r="AN359" s="272" t="str">
        <f t="shared" si="233"/>
        <v/>
      </c>
      <c r="AO359" s="272" t="str">
        <f t="shared" si="230"/>
        <v/>
      </c>
      <c r="AP359" s="271" t="str">
        <f t="shared" si="234"/>
        <v/>
      </c>
      <c r="AQ359" s="272" t="str">
        <f t="shared" si="235"/>
        <v/>
      </c>
      <c r="AR359" s="272" t="str">
        <f t="shared" si="236"/>
        <v/>
      </c>
      <c r="AS359" s="272" t="str">
        <f t="shared" si="237"/>
        <v/>
      </c>
      <c r="AT359" s="271" t="str">
        <f t="shared" si="238"/>
        <v/>
      </c>
      <c r="AU359" s="271" t="str">
        <f t="shared" si="239"/>
        <v/>
      </c>
      <c r="AV359" s="279" t="str">
        <f t="shared" si="240"/>
        <v/>
      </c>
      <c r="AW359" s="284" t="str">
        <f t="shared" si="241"/>
        <v/>
      </c>
      <c r="AX359" s="284" t="str">
        <f t="shared" si="242"/>
        <v/>
      </c>
      <c r="AY359" s="281" t="str">
        <f t="shared" si="243"/>
        <v/>
      </c>
    </row>
    <row r="360" spans="1:52" ht="24">
      <c r="A360" s="231" t="s">
        <v>3123</v>
      </c>
      <c r="B360" s="144" t="s">
        <v>1285</v>
      </c>
      <c r="C360" s="184" t="s">
        <v>1733</v>
      </c>
      <c r="F360" s="197" t="s">
        <v>1750</v>
      </c>
      <c r="G360" s="231" t="s">
        <v>1118</v>
      </c>
      <c r="H360" s="169" t="s">
        <v>2856</v>
      </c>
      <c r="J360" s="5" t="s">
        <v>1840</v>
      </c>
      <c r="K360" s="167"/>
      <c r="P360" s="227"/>
      <c r="Q360" s="229"/>
      <c r="R360" s="170"/>
      <c r="S360" s="521" t="s">
        <v>1519</v>
      </c>
      <c r="T360" s="521" t="s">
        <v>2704</v>
      </c>
      <c r="U360" s="5" t="s">
        <v>2304</v>
      </c>
      <c r="V360" s="60" t="s">
        <v>1249</v>
      </c>
      <c r="W360" s="60" t="s">
        <v>562</v>
      </c>
      <c r="X360" s="60" t="s">
        <v>539</v>
      </c>
      <c r="Y360" s="60" t="s">
        <v>540</v>
      </c>
      <c r="Z360" s="20" t="s">
        <v>999</v>
      </c>
      <c r="AA360" s="534" t="s">
        <v>1986</v>
      </c>
      <c r="AC360" s="293" t="str">
        <f t="shared" si="223"/>
        <v>E11-15</v>
      </c>
      <c r="AD360" s="282" t="str">
        <f t="shared" si="231"/>
        <v>11</v>
      </c>
      <c r="AE360" s="282" t="str">
        <f t="shared" si="261"/>
        <v>E</v>
      </c>
      <c r="AF360" s="272" t="str">
        <f t="shared" si="255"/>
        <v>s</v>
      </c>
      <c r="AG360" s="256" t="str">
        <f t="shared" si="256"/>
        <v/>
      </c>
      <c r="AH360" s="256" t="str">
        <f t="shared" si="257"/>
        <v>rpu</v>
      </c>
      <c r="AI360" s="256" t="str">
        <f t="shared" si="258"/>
        <v/>
      </c>
      <c r="AJ360" s="256">
        <f t="shared" si="259"/>
        <v>1</v>
      </c>
      <c r="AK360" s="256" t="str">
        <f t="shared" si="260"/>
        <v/>
      </c>
      <c r="AL360" s="271" t="str">
        <f t="shared" si="233"/>
        <v/>
      </c>
      <c r="AM360" s="272">
        <f t="shared" si="233"/>
        <v>1</v>
      </c>
      <c r="AN360" s="272" t="str">
        <f t="shared" si="233"/>
        <v/>
      </c>
      <c r="AO360" s="272" t="str">
        <f t="shared" si="230"/>
        <v/>
      </c>
      <c r="AP360" s="271" t="str">
        <f t="shared" si="234"/>
        <v/>
      </c>
      <c r="AQ360" s="272" t="str">
        <f t="shared" si="235"/>
        <v/>
      </c>
      <c r="AR360" s="272" t="str">
        <f t="shared" si="236"/>
        <v/>
      </c>
      <c r="AS360" s="272" t="str">
        <f t="shared" si="237"/>
        <v/>
      </c>
      <c r="AT360" s="271" t="str">
        <f t="shared" si="238"/>
        <v/>
      </c>
      <c r="AU360" s="271" t="str">
        <f t="shared" si="239"/>
        <v/>
      </c>
      <c r="AV360" s="279" t="str">
        <f t="shared" si="240"/>
        <v/>
      </c>
      <c r="AW360" s="284" t="str">
        <f t="shared" si="241"/>
        <v/>
      </c>
      <c r="AX360" s="284" t="str">
        <f t="shared" si="242"/>
        <v/>
      </c>
      <c r="AY360" s="281" t="str">
        <f t="shared" si="243"/>
        <v/>
      </c>
    </row>
    <row r="361" spans="1:52" ht="12.75" hidden="1" customHeight="1">
      <c r="A361" s="231" t="s">
        <v>3124</v>
      </c>
      <c r="B361" s="144" t="s">
        <v>1808</v>
      </c>
      <c r="F361" s="197"/>
      <c r="G361" s="231" t="s">
        <v>1119</v>
      </c>
      <c r="K361" s="167"/>
      <c r="P361" s="227"/>
      <c r="Q361" s="229"/>
      <c r="R361" s="170"/>
      <c r="S361" s="668">
        <v>43773</v>
      </c>
      <c r="T361" s="521" t="s">
        <v>2704</v>
      </c>
      <c r="U361" s="534"/>
      <c r="V361" s="60"/>
      <c r="W361" s="60"/>
      <c r="X361" s="60"/>
      <c r="Y361" s="60"/>
      <c r="Z361" s="20"/>
      <c r="AA361" s="534"/>
      <c r="AC361" s="293" t="str">
        <f t="shared" si="223"/>
        <v>E11-16</v>
      </c>
      <c r="AD361" s="282" t="str">
        <f t="shared" si="231"/>
        <v>11</v>
      </c>
      <c r="AE361" s="282" t="str">
        <f t="shared" si="261"/>
        <v>E</v>
      </c>
      <c r="AF361" s="272" t="str">
        <f t="shared" si="255"/>
        <v>not suitable</v>
      </c>
      <c r="AG361" s="256" t="str">
        <f t="shared" si="256"/>
        <v/>
      </c>
      <c r="AH361" s="256" t="str">
        <f t="shared" si="257"/>
        <v/>
      </c>
      <c r="AI361" s="256" t="str">
        <f t="shared" si="258"/>
        <v/>
      </c>
      <c r="AJ361" s="256" t="str">
        <f t="shared" si="259"/>
        <v/>
      </c>
      <c r="AK361" s="256" t="str">
        <f t="shared" si="260"/>
        <v/>
      </c>
      <c r="AL361" s="271" t="str">
        <f t="shared" si="233"/>
        <v/>
      </c>
      <c r="AM361" s="272" t="str">
        <f t="shared" si="233"/>
        <v/>
      </c>
      <c r="AN361" s="272" t="str">
        <f t="shared" si="233"/>
        <v/>
      </c>
      <c r="AO361" s="272" t="str">
        <f t="shared" si="233"/>
        <v/>
      </c>
      <c r="AP361" s="271" t="str">
        <f t="shared" si="234"/>
        <v/>
      </c>
      <c r="AQ361" s="272" t="str">
        <f t="shared" si="235"/>
        <v/>
      </c>
      <c r="AR361" s="272" t="str">
        <f t="shared" si="236"/>
        <v/>
      </c>
      <c r="AS361" s="272" t="str">
        <f t="shared" si="237"/>
        <v/>
      </c>
      <c r="AT361" s="271">
        <f t="shared" si="238"/>
        <v>1</v>
      </c>
      <c r="AU361" s="271" t="str">
        <f t="shared" si="239"/>
        <v/>
      </c>
      <c r="AV361" s="279" t="str">
        <f t="shared" si="240"/>
        <v/>
      </c>
      <c r="AW361" s="284" t="str">
        <f t="shared" si="241"/>
        <v/>
      </c>
      <c r="AX361" s="284" t="str">
        <f t="shared" si="242"/>
        <v/>
      </c>
      <c r="AY361" s="281" t="str">
        <f t="shared" si="243"/>
        <v/>
      </c>
    </row>
    <row r="362" spans="1:52" ht="24">
      <c r="A362" s="231" t="s">
        <v>3125</v>
      </c>
      <c r="B362" s="144" t="s">
        <v>1285</v>
      </c>
      <c r="C362" s="184" t="s">
        <v>1733</v>
      </c>
      <c r="D362" s="168"/>
      <c r="E362" s="197"/>
      <c r="F362" s="197" t="s">
        <v>1750</v>
      </c>
      <c r="G362" s="231" t="s">
        <v>1478</v>
      </c>
      <c r="H362" s="169" t="s">
        <v>2856</v>
      </c>
      <c r="I362" s="168"/>
      <c r="J362" s="5" t="s">
        <v>1840</v>
      </c>
      <c r="K362" s="167"/>
      <c r="L362" s="168" t="s">
        <v>2422</v>
      </c>
      <c r="M362" s="168"/>
      <c r="N362" s="224"/>
      <c r="O362" s="224"/>
      <c r="P362" s="227"/>
      <c r="Q362" s="229"/>
      <c r="S362" s="521" t="s">
        <v>1519</v>
      </c>
      <c r="T362" s="521" t="s">
        <v>2704</v>
      </c>
      <c r="U362" s="5" t="s">
        <v>2305</v>
      </c>
      <c r="V362" s="60" t="s">
        <v>1249</v>
      </c>
      <c r="W362" s="60" t="s">
        <v>562</v>
      </c>
      <c r="X362" s="60" t="s">
        <v>539</v>
      </c>
      <c r="Y362" s="60" t="s">
        <v>540</v>
      </c>
      <c r="Z362" s="20" t="s">
        <v>998</v>
      </c>
      <c r="AA362" s="534" t="s">
        <v>1985</v>
      </c>
      <c r="AC362" s="293" t="str">
        <f t="shared" ref="AC362:AC369" si="262">IF(A362="","",A362)</f>
        <v>E11-17</v>
      </c>
      <c r="AD362" s="282" t="str">
        <f t="shared" ref="AD362:AD419" si="263">IF(AE362="","",IF(LEFT(AC362,1)="S","MBA",IF(MID(AC362,LEN(AE362)+1,FIND("-",AC362)-LEN(AE362)-1)="A","App A",MID(AC362,LEN(AE362)+1,FIND("-",AC362)-LEN(AE362)-1))))</f>
        <v>11</v>
      </c>
      <c r="AE362" s="282" t="str">
        <f t="shared" si="261"/>
        <v>E</v>
      </c>
      <c r="AF362" s="272" t="str">
        <f t="shared" si="255"/>
        <v>s</v>
      </c>
      <c r="AG362" s="256" t="str">
        <f t="shared" si="256"/>
        <v/>
      </c>
      <c r="AH362" s="256" t="str">
        <f t="shared" si="257"/>
        <v>rpu</v>
      </c>
      <c r="AI362" s="256" t="str">
        <f t="shared" si="258"/>
        <v/>
      </c>
      <c r="AJ362" s="256">
        <f t="shared" si="259"/>
        <v>1</v>
      </c>
      <c r="AK362" s="256" t="str">
        <f t="shared" si="260"/>
        <v/>
      </c>
      <c r="AL362" s="271" t="str">
        <f t="shared" ref="AL362:AO419" si="264">IF(OR($AF362="",$AF362="not suitable"),"",IF($AH362=AL$16,1,""))</f>
        <v/>
      </c>
      <c r="AM362" s="272">
        <f t="shared" si="264"/>
        <v>1</v>
      </c>
      <c r="AN362" s="272" t="str">
        <f t="shared" si="264"/>
        <v/>
      </c>
      <c r="AO362" s="272" t="str">
        <f t="shared" si="264"/>
        <v/>
      </c>
      <c r="AP362" s="271" t="str">
        <f t="shared" ref="AP362:AP419" si="265">IF(AI362=$AP$16,1,"")</f>
        <v/>
      </c>
      <c r="AQ362" s="272" t="str">
        <f t="shared" ref="AQ362:AQ419" si="266">IF(AI362=$AQ$16,1,"")</f>
        <v/>
      </c>
      <c r="AR362" s="272" t="str">
        <f t="shared" ref="AR362:AR419" si="267">IF(AI362=$AR$16,1,"")</f>
        <v/>
      </c>
      <c r="AS362" s="272" t="str">
        <f t="shared" ref="AS362:AS419" si="268">IF(AI362=$AS$16,1,"")</f>
        <v/>
      </c>
      <c r="AT362" s="271" t="str">
        <f t="shared" ref="AT362:AT419" si="269">IF(AF362="not suitable",1,"")</f>
        <v/>
      </c>
      <c r="AU362" s="271" t="str">
        <f t="shared" ref="AU362:AU419" si="270">IF(AG362="Convert to Dataset",1,"")</f>
        <v/>
      </c>
      <c r="AV362" s="279" t="str">
        <f t="shared" ref="AV362:AV419" si="271">IF(AG362="New Dataset",1,"")</f>
        <v/>
      </c>
      <c r="AW362" s="284" t="str">
        <f t="shared" ref="AW362:AW419" si="272">IF(SUM(AL362:AO362)&gt;1,"ERROR","")</f>
        <v/>
      </c>
      <c r="AX362" s="284" t="str">
        <f t="shared" ref="AX362:AX419" si="273">IF(SUM(AP362:AS362)&gt;1,"ERROR","")</f>
        <v/>
      </c>
      <c r="AY362" s="281" t="str">
        <f t="shared" ref="AY362:AY419" si="274">IF(OR(AF362="a",AF362="b",AF362="s",AF362=""),"",IF(AND(AF362="not suitable",AT362=1),"","ERROR"))</f>
        <v/>
      </c>
    </row>
    <row r="363" spans="1:52" ht="12.75" hidden="1" customHeight="1">
      <c r="A363" s="231" t="s">
        <v>3126</v>
      </c>
      <c r="B363" s="144" t="s">
        <v>1808</v>
      </c>
      <c r="F363" s="197" t="s">
        <v>1750</v>
      </c>
      <c r="G363" s="231" t="s">
        <v>1479</v>
      </c>
      <c r="K363" s="167"/>
      <c r="P363" s="227"/>
      <c r="Q363" s="229"/>
      <c r="S363" s="668">
        <v>43773</v>
      </c>
      <c r="T363" s="521"/>
      <c r="U363" s="534"/>
      <c r="V363" s="60"/>
      <c r="W363" s="60"/>
      <c r="X363" s="60"/>
      <c r="Y363" s="60"/>
      <c r="Z363" s="60"/>
      <c r="AA363" s="534"/>
      <c r="AC363" s="293" t="str">
        <f t="shared" si="262"/>
        <v>E11-18</v>
      </c>
      <c r="AD363" s="282" t="str">
        <f t="shared" si="263"/>
        <v>11</v>
      </c>
      <c r="AE363" s="282" t="str">
        <f t="shared" si="261"/>
        <v>E</v>
      </c>
      <c r="AF363" s="272" t="str">
        <f t="shared" si="255"/>
        <v>not suitable</v>
      </c>
      <c r="AG363" s="256" t="str">
        <f t="shared" si="256"/>
        <v/>
      </c>
      <c r="AH363" s="256" t="str">
        <f t="shared" si="257"/>
        <v/>
      </c>
      <c r="AI363" s="256" t="str">
        <f t="shared" si="258"/>
        <v/>
      </c>
      <c r="AJ363" s="256" t="str">
        <f t="shared" si="259"/>
        <v/>
      </c>
      <c r="AK363" s="256" t="str">
        <f t="shared" si="260"/>
        <v/>
      </c>
      <c r="AL363" s="271" t="str">
        <f t="shared" si="264"/>
        <v/>
      </c>
      <c r="AM363" s="272" t="str">
        <f t="shared" si="264"/>
        <v/>
      </c>
      <c r="AN363" s="272" t="str">
        <f t="shared" si="264"/>
        <v/>
      </c>
      <c r="AO363" s="272" t="str">
        <f t="shared" si="264"/>
        <v/>
      </c>
      <c r="AP363" s="271" t="str">
        <f t="shared" si="265"/>
        <v/>
      </c>
      <c r="AQ363" s="272" t="str">
        <f t="shared" si="266"/>
        <v/>
      </c>
      <c r="AR363" s="272" t="str">
        <f t="shared" si="267"/>
        <v/>
      </c>
      <c r="AS363" s="272" t="str">
        <f t="shared" si="268"/>
        <v/>
      </c>
      <c r="AT363" s="271">
        <f t="shared" si="269"/>
        <v>1</v>
      </c>
      <c r="AU363" s="271" t="str">
        <f t="shared" si="270"/>
        <v/>
      </c>
      <c r="AV363" s="279" t="str">
        <f t="shared" si="271"/>
        <v/>
      </c>
      <c r="AW363" s="284" t="str">
        <f t="shared" si="272"/>
        <v/>
      </c>
      <c r="AX363" s="284" t="str">
        <f t="shared" si="273"/>
        <v/>
      </c>
      <c r="AY363" s="281" t="str">
        <f t="shared" si="274"/>
        <v/>
      </c>
    </row>
    <row r="364" spans="1:52" ht="48">
      <c r="A364" s="231" t="s">
        <v>3127</v>
      </c>
      <c r="B364" s="144" t="s">
        <v>1285</v>
      </c>
      <c r="C364" s="184" t="s">
        <v>1733</v>
      </c>
      <c r="F364" s="197" t="s">
        <v>1750</v>
      </c>
      <c r="G364" s="231" t="s">
        <v>1480</v>
      </c>
      <c r="H364" s="169" t="s">
        <v>2856</v>
      </c>
      <c r="J364" s="5" t="s">
        <v>1840</v>
      </c>
      <c r="K364" s="167"/>
      <c r="P364" s="227"/>
      <c r="Q364" s="229"/>
      <c r="R364" s="170"/>
      <c r="S364" s="521" t="s">
        <v>3143</v>
      </c>
      <c r="T364" s="521" t="s">
        <v>2720</v>
      </c>
      <c r="U364" s="534" t="s">
        <v>2306</v>
      </c>
      <c r="V364" s="60" t="s">
        <v>1990</v>
      </c>
      <c r="W364" s="60" t="s">
        <v>562</v>
      </c>
      <c r="X364" s="60" t="s">
        <v>539</v>
      </c>
      <c r="Y364" s="60" t="s">
        <v>1987</v>
      </c>
      <c r="Z364" s="20" t="s">
        <v>999</v>
      </c>
      <c r="AA364" s="534" t="s">
        <v>1985</v>
      </c>
      <c r="AC364" s="293" t="str">
        <f t="shared" si="262"/>
        <v>E11-19</v>
      </c>
      <c r="AD364" s="282" t="str">
        <f t="shared" si="263"/>
        <v>11</v>
      </c>
      <c r="AE364" s="282" t="str">
        <f t="shared" si="261"/>
        <v>E</v>
      </c>
      <c r="AF364" s="272" t="str">
        <f t="shared" si="255"/>
        <v>s</v>
      </c>
      <c r="AG364" s="256" t="str">
        <f t="shared" si="256"/>
        <v/>
      </c>
      <c r="AH364" s="256" t="str">
        <f t="shared" si="257"/>
        <v>rpu</v>
      </c>
      <c r="AI364" s="256" t="str">
        <f t="shared" si="258"/>
        <v/>
      </c>
      <c r="AJ364" s="256">
        <f t="shared" si="259"/>
        <v>1</v>
      </c>
      <c r="AK364" s="256" t="str">
        <f t="shared" si="260"/>
        <v/>
      </c>
      <c r="AL364" s="271" t="str">
        <f t="shared" si="264"/>
        <v/>
      </c>
      <c r="AM364" s="272">
        <f t="shared" si="264"/>
        <v>1</v>
      </c>
      <c r="AN364" s="272" t="str">
        <f t="shared" si="264"/>
        <v/>
      </c>
      <c r="AO364" s="272" t="str">
        <f t="shared" si="264"/>
        <v/>
      </c>
      <c r="AP364" s="271" t="str">
        <f t="shared" si="265"/>
        <v/>
      </c>
      <c r="AQ364" s="272" t="str">
        <f t="shared" si="266"/>
        <v/>
      </c>
      <c r="AR364" s="272" t="str">
        <f t="shared" si="267"/>
        <v/>
      </c>
      <c r="AS364" s="272" t="str">
        <f t="shared" si="268"/>
        <v/>
      </c>
      <c r="AT364" s="271" t="str">
        <f t="shared" si="269"/>
        <v/>
      </c>
      <c r="AU364" s="271" t="str">
        <f t="shared" si="270"/>
        <v/>
      </c>
      <c r="AV364" s="279" t="str">
        <f t="shared" si="271"/>
        <v/>
      </c>
      <c r="AW364" s="284" t="str">
        <f t="shared" si="272"/>
        <v/>
      </c>
      <c r="AX364" s="284" t="str">
        <f t="shared" si="273"/>
        <v/>
      </c>
      <c r="AY364" s="281" t="str">
        <f t="shared" si="274"/>
        <v/>
      </c>
    </row>
    <row r="365" spans="1:52">
      <c r="A365" s="230" t="s">
        <v>1269</v>
      </c>
      <c r="F365" s="197"/>
      <c r="G365" s="662"/>
      <c r="K365" s="167"/>
      <c r="P365" s="227"/>
      <c r="Q365" s="229"/>
      <c r="R365" s="170"/>
      <c r="S365" s="521"/>
      <c r="T365" s="521"/>
      <c r="U365" s="534"/>
      <c r="V365" s="60"/>
      <c r="W365" s="60"/>
      <c r="X365" s="60"/>
      <c r="Y365" s="60"/>
      <c r="Z365" s="60"/>
      <c r="AA365" s="534"/>
      <c r="AC365" s="293" t="str">
        <f t="shared" si="262"/>
        <v>PROBLEMS/DISCUSSION QUESTIONS</v>
      </c>
      <c r="AD365" s="282" t="str">
        <f t="shared" si="263"/>
        <v/>
      </c>
      <c r="AE365" s="282" t="str">
        <f t="shared" si="261"/>
        <v/>
      </c>
      <c r="AF365" s="272" t="str">
        <f t="shared" si="255"/>
        <v/>
      </c>
      <c r="AG365" s="256" t="str">
        <f t="shared" si="256"/>
        <v/>
      </c>
      <c r="AH365" s="256" t="str">
        <f t="shared" si="257"/>
        <v/>
      </c>
      <c r="AI365" s="256" t="str">
        <f t="shared" si="258"/>
        <v/>
      </c>
      <c r="AJ365" s="256" t="str">
        <f t="shared" si="259"/>
        <v/>
      </c>
      <c r="AK365" s="256" t="str">
        <f t="shared" si="260"/>
        <v/>
      </c>
      <c r="AL365" s="271" t="str">
        <f t="shared" si="264"/>
        <v/>
      </c>
      <c r="AM365" s="272" t="str">
        <f t="shared" si="264"/>
        <v/>
      </c>
      <c r="AN365" s="272" t="str">
        <f t="shared" si="264"/>
        <v/>
      </c>
      <c r="AO365" s="272" t="str">
        <f t="shared" si="264"/>
        <v/>
      </c>
      <c r="AP365" s="271" t="str">
        <f t="shared" si="265"/>
        <v/>
      </c>
      <c r="AQ365" s="272" t="str">
        <f t="shared" si="266"/>
        <v/>
      </c>
      <c r="AR365" s="272" t="str">
        <f t="shared" si="267"/>
        <v/>
      </c>
      <c r="AS365" s="272" t="str">
        <f t="shared" si="268"/>
        <v/>
      </c>
      <c r="AT365" s="271" t="str">
        <f t="shared" si="269"/>
        <v/>
      </c>
      <c r="AU365" s="271" t="str">
        <f t="shared" si="270"/>
        <v/>
      </c>
      <c r="AV365" s="279" t="str">
        <f t="shared" si="271"/>
        <v/>
      </c>
      <c r="AW365" s="284" t="str">
        <f t="shared" si="272"/>
        <v/>
      </c>
      <c r="AX365" s="284" t="str">
        <f t="shared" si="273"/>
        <v/>
      </c>
      <c r="AY365" s="281" t="str">
        <f t="shared" si="274"/>
        <v/>
      </c>
    </row>
    <row r="366" spans="1:52" hidden="1">
      <c r="A366" s="231" t="s">
        <v>1524</v>
      </c>
      <c r="B366" s="144" t="s">
        <v>1808</v>
      </c>
      <c r="F366" s="197"/>
      <c r="G366" s="662"/>
      <c r="K366" s="167"/>
      <c r="P366" s="227"/>
      <c r="Q366" s="229"/>
      <c r="R366" s="170"/>
      <c r="S366" s="668">
        <v>43776</v>
      </c>
      <c r="T366" s="521"/>
      <c r="U366" s="534"/>
      <c r="V366" s="60"/>
      <c r="W366" s="60"/>
      <c r="X366" s="60"/>
      <c r="Y366" s="60"/>
      <c r="Z366" s="60"/>
      <c r="AA366" s="534"/>
      <c r="AC366" s="293" t="str">
        <f t="shared" si="262"/>
        <v>P11-1</v>
      </c>
      <c r="AD366" s="282" t="str">
        <f t="shared" si="263"/>
        <v>11</v>
      </c>
      <c r="AE366" s="282" t="str">
        <f t="shared" si="261"/>
        <v>P</v>
      </c>
      <c r="AF366" s="272" t="str">
        <f t="shared" si="255"/>
        <v>not suitable</v>
      </c>
      <c r="AG366" s="256" t="str">
        <f t="shared" si="256"/>
        <v/>
      </c>
      <c r="AH366" s="256" t="str">
        <f t="shared" si="257"/>
        <v/>
      </c>
      <c r="AI366" s="256" t="str">
        <f t="shared" si="258"/>
        <v/>
      </c>
      <c r="AJ366" s="256" t="str">
        <f t="shared" si="259"/>
        <v/>
      </c>
      <c r="AK366" s="256" t="str">
        <f t="shared" si="260"/>
        <v/>
      </c>
      <c r="AL366" s="271" t="str">
        <f t="shared" si="264"/>
        <v/>
      </c>
      <c r="AM366" s="272" t="str">
        <f t="shared" si="264"/>
        <v/>
      </c>
      <c r="AN366" s="272" t="str">
        <f t="shared" si="264"/>
        <v/>
      </c>
      <c r="AO366" s="272" t="str">
        <f t="shared" si="264"/>
        <v/>
      </c>
      <c r="AP366" s="271" t="str">
        <f t="shared" si="265"/>
        <v/>
      </c>
      <c r="AQ366" s="272" t="str">
        <f t="shared" si="266"/>
        <v/>
      </c>
      <c r="AR366" s="272" t="str">
        <f t="shared" si="267"/>
        <v/>
      </c>
      <c r="AS366" s="272" t="str">
        <f t="shared" si="268"/>
        <v/>
      </c>
      <c r="AT366" s="271">
        <f t="shared" si="269"/>
        <v>1</v>
      </c>
      <c r="AU366" s="271" t="str">
        <f t="shared" si="270"/>
        <v/>
      </c>
      <c r="AV366" s="279" t="str">
        <f t="shared" si="271"/>
        <v/>
      </c>
      <c r="AW366" s="284" t="str">
        <f t="shared" si="272"/>
        <v/>
      </c>
      <c r="AX366" s="284" t="str">
        <f t="shared" si="273"/>
        <v/>
      </c>
      <c r="AY366" s="281" t="str">
        <f t="shared" si="274"/>
        <v/>
      </c>
    </row>
    <row r="367" spans="1:52" hidden="1">
      <c r="A367" s="231" t="s">
        <v>1525</v>
      </c>
      <c r="B367" s="144" t="s">
        <v>1808</v>
      </c>
      <c r="F367" s="197"/>
      <c r="G367" s="662"/>
      <c r="K367" s="167"/>
      <c r="P367" s="227"/>
      <c r="Q367" s="229"/>
      <c r="R367" s="170"/>
      <c r="S367" s="668">
        <v>43771</v>
      </c>
      <c r="T367" s="521"/>
      <c r="U367" s="534"/>
      <c r="V367" s="60"/>
      <c r="W367" s="60"/>
      <c r="X367" s="60"/>
      <c r="Y367" s="60"/>
      <c r="Z367" s="60"/>
      <c r="AA367" s="534"/>
      <c r="AC367" s="293" t="str">
        <f t="shared" si="262"/>
        <v>P11-2</v>
      </c>
      <c r="AD367" s="282" t="str">
        <f t="shared" si="263"/>
        <v>11</v>
      </c>
      <c r="AE367" s="282" t="str">
        <f t="shared" si="261"/>
        <v>P</v>
      </c>
      <c r="AF367" s="272" t="str">
        <f t="shared" si="255"/>
        <v>not suitable</v>
      </c>
      <c r="AG367" s="256" t="str">
        <f t="shared" si="256"/>
        <v/>
      </c>
      <c r="AH367" s="256" t="str">
        <f t="shared" si="257"/>
        <v/>
      </c>
      <c r="AI367" s="256" t="str">
        <f t="shared" si="258"/>
        <v/>
      </c>
      <c r="AJ367" s="256" t="str">
        <f t="shared" si="259"/>
        <v/>
      </c>
      <c r="AK367" s="256" t="str">
        <f t="shared" si="260"/>
        <v/>
      </c>
      <c r="AL367" s="271" t="str">
        <f t="shared" si="264"/>
        <v/>
      </c>
      <c r="AM367" s="272" t="str">
        <f t="shared" si="264"/>
        <v/>
      </c>
      <c r="AN367" s="272" t="str">
        <f t="shared" si="264"/>
        <v/>
      </c>
      <c r="AO367" s="272" t="str">
        <f t="shared" si="264"/>
        <v/>
      </c>
      <c r="AP367" s="271" t="str">
        <f t="shared" si="265"/>
        <v/>
      </c>
      <c r="AQ367" s="272" t="str">
        <f t="shared" si="266"/>
        <v/>
      </c>
      <c r="AR367" s="272" t="str">
        <f t="shared" si="267"/>
        <v/>
      </c>
      <c r="AS367" s="272" t="str">
        <f t="shared" si="268"/>
        <v/>
      </c>
      <c r="AT367" s="271">
        <f t="shared" si="269"/>
        <v>1</v>
      </c>
      <c r="AU367" s="271" t="str">
        <f t="shared" si="270"/>
        <v/>
      </c>
      <c r="AV367" s="279" t="str">
        <f t="shared" si="271"/>
        <v/>
      </c>
      <c r="AW367" s="284" t="str">
        <f t="shared" si="272"/>
        <v/>
      </c>
      <c r="AX367" s="284" t="str">
        <f t="shared" si="273"/>
        <v/>
      </c>
      <c r="AY367" s="281" t="str">
        <f t="shared" si="274"/>
        <v/>
      </c>
    </row>
    <row r="368" spans="1:52" hidden="1">
      <c r="A368" s="231" t="s">
        <v>1526</v>
      </c>
      <c r="B368" s="144" t="s">
        <v>1808</v>
      </c>
      <c r="F368" s="197"/>
      <c r="G368" s="662"/>
      <c r="K368" s="167"/>
      <c r="P368" s="227"/>
      <c r="Q368" s="229"/>
      <c r="R368" s="170"/>
      <c r="S368" s="668">
        <v>43771</v>
      </c>
      <c r="T368" s="521"/>
      <c r="U368" s="534"/>
      <c r="V368" s="60"/>
      <c r="W368" s="60"/>
      <c r="X368" s="60"/>
      <c r="Y368" s="60"/>
      <c r="Z368" s="60"/>
      <c r="AA368" s="534"/>
      <c r="AC368" s="293" t="str">
        <f t="shared" si="262"/>
        <v>P11-3</v>
      </c>
      <c r="AD368" s="282" t="str">
        <f t="shared" si="263"/>
        <v>11</v>
      </c>
      <c r="AE368" s="282" t="str">
        <f t="shared" si="261"/>
        <v>P</v>
      </c>
      <c r="AF368" s="272" t="str">
        <f t="shared" si="255"/>
        <v>not suitable</v>
      </c>
      <c r="AG368" s="256" t="str">
        <f t="shared" si="256"/>
        <v/>
      </c>
      <c r="AH368" s="256" t="str">
        <f t="shared" si="257"/>
        <v/>
      </c>
      <c r="AI368" s="256" t="str">
        <f t="shared" si="258"/>
        <v/>
      </c>
      <c r="AJ368" s="256" t="str">
        <f t="shared" si="259"/>
        <v/>
      </c>
      <c r="AK368" s="256" t="str">
        <f t="shared" si="260"/>
        <v/>
      </c>
      <c r="AL368" s="271" t="str">
        <f t="shared" si="264"/>
        <v/>
      </c>
      <c r="AM368" s="272" t="str">
        <f t="shared" si="264"/>
        <v/>
      </c>
      <c r="AN368" s="272" t="str">
        <f t="shared" si="264"/>
        <v/>
      </c>
      <c r="AO368" s="272" t="str">
        <f t="shared" si="264"/>
        <v/>
      </c>
      <c r="AP368" s="271" t="str">
        <f t="shared" si="265"/>
        <v/>
      </c>
      <c r="AQ368" s="272" t="str">
        <f t="shared" si="266"/>
        <v/>
      </c>
      <c r="AR368" s="272" t="str">
        <f t="shared" si="267"/>
        <v/>
      </c>
      <c r="AS368" s="272" t="str">
        <f t="shared" si="268"/>
        <v/>
      </c>
      <c r="AT368" s="271">
        <f t="shared" si="269"/>
        <v>1</v>
      </c>
      <c r="AU368" s="271" t="str">
        <f t="shared" si="270"/>
        <v/>
      </c>
      <c r="AV368" s="279" t="str">
        <f t="shared" si="271"/>
        <v/>
      </c>
      <c r="AW368" s="284" t="str">
        <f t="shared" si="272"/>
        <v/>
      </c>
      <c r="AX368" s="284" t="str">
        <f t="shared" si="273"/>
        <v/>
      </c>
      <c r="AY368" s="281" t="str">
        <f t="shared" si="274"/>
        <v/>
      </c>
    </row>
    <row r="369" spans="1:51" hidden="1">
      <c r="A369" s="231" t="s">
        <v>1527</v>
      </c>
      <c r="B369" s="144" t="s">
        <v>1808</v>
      </c>
      <c r="F369" s="197"/>
      <c r="G369" s="662"/>
      <c r="K369" s="167"/>
      <c r="P369" s="227"/>
      <c r="Q369" s="229"/>
      <c r="R369" s="170"/>
      <c r="S369" s="668">
        <v>43771</v>
      </c>
      <c r="T369" s="521"/>
      <c r="U369" s="534"/>
      <c r="V369" s="60"/>
      <c r="W369" s="60"/>
      <c r="X369" s="60"/>
      <c r="Y369" s="60"/>
      <c r="Z369" s="60"/>
      <c r="AA369" s="534"/>
      <c r="AC369" s="293" t="str">
        <f t="shared" si="262"/>
        <v>P11-4</v>
      </c>
      <c r="AD369" s="282" t="str">
        <f t="shared" si="263"/>
        <v>11</v>
      </c>
      <c r="AE369" s="282" t="str">
        <f t="shared" si="261"/>
        <v>P</v>
      </c>
      <c r="AF369" s="272" t="str">
        <f t="shared" si="255"/>
        <v>not suitable</v>
      </c>
      <c r="AG369" s="256" t="str">
        <f t="shared" si="256"/>
        <v/>
      </c>
      <c r="AH369" s="256" t="str">
        <f t="shared" si="257"/>
        <v/>
      </c>
      <c r="AI369" s="256" t="str">
        <f t="shared" si="258"/>
        <v/>
      </c>
      <c r="AJ369" s="256" t="str">
        <f t="shared" si="259"/>
        <v/>
      </c>
      <c r="AK369" s="256" t="str">
        <f t="shared" si="260"/>
        <v/>
      </c>
      <c r="AL369" s="271" t="str">
        <f t="shared" si="264"/>
        <v/>
      </c>
      <c r="AM369" s="272" t="str">
        <f t="shared" si="264"/>
        <v/>
      </c>
      <c r="AN369" s="272" t="str">
        <f t="shared" si="264"/>
        <v/>
      </c>
      <c r="AO369" s="272" t="str">
        <f t="shared" si="264"/>
        <v/>
      </c>
      <c r="AP369" s="271" t="str">
        <f t="shared" si="265"/>
        <v/>
      </c>
      <c r="AQ369" s="272" t="str">
        <f t="shared" si="266"/>
        <v/>
      </c>
      <c r="AR369" s="272" t="str">
        <f t="shared" si="267"/>
        <v/>
      </c>
      <c r="AS369" s="272" t="str">
        <f t="shared" si="268"/>
        <v/>
      </c>
      <c r="AT369" s="271">
        <f t="shared" si="269"/>
        <v>1</v>
      </c>
      <c r="AU369" s="271" t="str">
        <f t="shared" si="270"/>
        <v/>
      </c>
      <c r="AV369" s="279" t="str">
        <f t="shared" si="271"/>
        <v/>
      </c>
      <c r="AW369" s="284" t="str">
        <f t="shared" si="272"/>
        <v/>
      </c>
      <c r="AX369" s="284" t="str">
        <f t="shared" si="273"/>
        <v/>
      </c>
      <c r="AY369" s="281" t="str">
        <f t="shared" si="274"/>
        <v/>
      </c>
    </row>
    <row r="370" spans="1:51" ht="36">
      <c r="A370" s="167" t="s">
        <v>1529</v>
      </c>
      <c r="B370" s="144" t="s">
        <v>1285</v>
      </c>
      <c r="C370" s="184" t="s">
        <v>1733</v>
      </c>
      <c r="F370" s="197" t="s">
        <v>1198</v>
      </c>
      <c r="G370" s="231" t="s">
        <v>1485</v>
      </c>
      <c r="H370" s="169"/>
      <c r="I370" s="169"/>
      <c r="J370" s="5" t="s">
        <v>2153</v>
      </c>
      <c r="K370" s="167"/>
      <c r="L370" s="144" t="s">
        <v>2422</v>
      </c>
      <c r="P370" s="227"/>
      <c r="Q370" s="229"/>
      <c r="R370" s="170"/>
      <c r="S370" s="521" t="s">
        <v>1520</v>
      </c>
      <c r="T370" s="521" t="s">
        <v>2713</v>
      </c>
      <c r="U370" s="534" t="s">
        <v>2307</v>
      </c>
      <c r="V370" s="60" t="s">
        <v>1249</v>
      </c>
      <c r="W370" s="60" t="s">
        <v>562</v>
      </c>
      <c r="X370" s="60" t="s">
        <v>539</v>
      </c>
      <c r="Y370" s="60" t="s">
        <v>540</v>
      </c>
      <c r="Z370" s="20" t="s">
        <v>999</v>
      </c>
      <c r="AA370" s="534" t="s">
        <v>1986</v>
      </c>
      <c r="AC370" s="293" t="e">
        <f>IF(#REF!="","",#REF!)</f>
        <v>#REF!</v>
      </c>
      <c r="AD370" s="282" t="e">
        <f t="shared" si="263"/>
        <v>#REF!</v>
      </c>
      <c r="AE370" s="282" t="e">
        <f t="shared" si="261"/>
        <v>#REF!</v>
      </c>
      <c r="AF370" s="272" t="e">
        <f t="shared" ref="AF370:AF394" si="275">IF(OR(AE370="",B370=""),"",IF(OR(B370="a",B370="b",B370="s",B370="not suitable"),B370,""))</f>
        <v>#REF!</v>
      </c>
      <c r="AG370" s="256" t="str">
        <f t="shared" ref="AG370:AG394" si="276">IF(E370="","",E370)</f>
        <v/>
      </c>
      <c r="AH370" s="256" t="str">
        <f t="shared" ref="AH370:AH394" si="277">IF(C370="","",C370)</f>
        <v>rpu</v>
      </c>
      <c r="AI370" s="256" t="str">
        <f t="shared" ref="AI370:AI394" si="278">IF(D370="","",D370)</f>
        <v/>
      </c>
      <c r="AJ370" s="256">
        <f t="shared" si="259"/>
        <v>1</v>
      </c>
      <c r="AK370" s="256" t="str">
        <f t="shared" ref="AK370:AK394" si="279">IF(I370="","",I370)</f>
        <v/>
      </c>
      <c r="AL370" s="271" t="e">
        <f t="shared" si="264"/>
        <v>#REF!</v>
      </c>
      <c r="AM370" s="272" t="e">
        <f t="shared" si="264"/>
        <v>#REF!</v>
      </c>
      <c r="AN370" s="272" t="e">
        <f t="shared" si="264"/>
        <v>#REF!</v>
      </c>
      <c r="AO370" s="272" t="e">
        <f t="shared" si="264"/>
        <v>#REF!</v>
      </c>
      <c r="AP370" s="271" t="str">
        <f t="shared" si="265"/>
        <v/>
      </c>
      <c r="AQ370" s="272" t="str">
        <f t="shared" si="266"/>
        <v/>
      </c>
      <c r="AR370" s="272" t="str">
        <f t="shared" si="267"/>
        <v/>
      </c>
      <c r="AS370" s="272" t="str">
        <f t="shared" si="268"/>
        <v/>
      </c>
      <c r="AT370" s="271" t="e">
        <f t="shared" si="269"/>
        <v>#REF!</v>
      </c>
      <c r="AU370" s="271" t="str">
        <f t="shared" si="270"/>
        <v/>
      </c>
      <c r="AV370" s="279" t="str">
        <f t="shared" si="271"/>
        <v/>
      </c>
      <c r="AW370" s="284" t="e">
        <f t="shared" si="272"/>
        <v>#REF!</v>
      </c>
      <c r="AX370" s="284" t="str">
        <f t="shared" si="273"/>
        <v/>
      </c>
      <c r="AY370" s="281" t="e">
        <f t="shared" si="274"/>
        <v>#REF!</v>
      </c>
    </row>
    <row r="371" spans="1:51" hidden="1">
      <c r="A371" s="231" t="s">
        <v>1528</v>
      </c>
      <c r="B371" s="144" t="s">
        <v>1808</v>
      </c>
      <c r="F371" s="197"/>
      <c r="G371" s="231" t="s">
        <v>1486</v>
      </c>
      <c r="K371" s="167"/>
      <c r="P371" s="227"/>
      <c r="Q371" s="229"/>
      <c r="R371" s="170"/>
      <c r="S371" s="668">
        <v>43771</v>
      </c>
      <c r="T371" s="515"/>
      <c r="U371" s="5"/>
      <c r="V371" s="60"/>
      <c r="W371" s="60"/>
      <c r="X371" s="60"/>
      <c r="Y371" s="60"/>
      <c r="Z371" s="20"/>
      <c r="AA371" s="60"/>
      <c r="AC371" s="293" t="str">
        <f t="shared" ref="AC371:AC402" si="280">IF(A371="","",A371)</f>
        <v>P11-6</v>
      </c>
      <c r="AD371" s="282" t="str">
        <f t="shared" si="263"/>
        <v>11</v>
      </c>
      <c r="AE371" s="282" t="str">
        <f t="shared" si="261"/>
        <v>P</v>
      </c>
      <c r="AF371" s="272" t="str">
        <f t="shared" si="275"/>
        <v>not suitable</v>
      </c>
      <c r="AG371" s="256" t="str">
        <f t="shared" si="276"/>
        <v/>
      </c>
      <c r="AH371" s="256" t="str">
        <f t="shared" si="277"/>
        <v/>
      </c>
      <c r="AI371" s="256" t="str">
        <f t="shared" si="278"/>
        <v/>
      </c>
      <c r="AJ371" s="256" t="str">
        <f t="shared" si="259"/>
        <v/>
      </c>
      <c r="AK371" s="256" t="str">
        <f t="shared" si="279"/>
        <v/>
      </c>
      <c r="AL371" s="271" t="str">
        <f t="shared" si="264"/>
        <v/>
      </c>
      <c r="AM371" s="272" t="str">
        <f t="shared" si="264"/>
        <v/>
      </c>
      <c r="AN371" s="272" t="str">
        <f t="shared" si="264"/>
        <v/>
      </c>
      <c r="AO371" s="272" t="str">
        <f t="shared" si="264"/>
        <v/>
      </c>
      <c r="AP371" s="271" t="str">
        <f t="shared" si="265"/>
        <v/>
      </c>
      <c r="AQ371" s="272" t="str">
        <f t="shared" si="266"/>
        <v/>
      </c>
      <c r="AR371" s="272" t="str">
        <f t="shared" si="267"/>
        <v/>
      </c>
      <c r="AS371" s="272" t="str">
        <f t="shared" si="268"/>
        <v/>
      </c>
      <c r="AT371" s="271">
        <f t="shared" si="269"/>
        <v>1</v>
      </c>
      <c r="AU371" s="271" t="str">
        <f t="shared" si="270"/>
        <v/>
      </c>
      <c r="AV371" s="279" t="str">
        <f t="shared" si="271"/>
        <v/>
      </c>
      <c r="AW371" s="284" t="str">
        <f t="shared" si="272"/>
        <v/>
      </c>
      <c r="AX371" s="284" t="str">
        <f t="shared" si="273"/>
        <v/>
      </c>
      <c r="AY371" s="281" t="str">
        <f t="shared" si="274"/>
        <v/>
      </c>
    </row>
    <row r="372" spans="1:51" ht="36">
      <c r="A372" s="231" t="s">
        <v>1531</v>
      </c>
      <c r="B372" s="144" t="s">
        <v>1285</v>
      </c>
      <c r="C372" s="184" t="s">
        <v>1732</v>
      </c>
      <c r="F372" s="197" t="s">
        <v>1750</v>
      </c>
      <c r="G372" s="231" t="s">
        <v>1487</v>
      </c>
      <c r="H372" s="169"/>
      <c r="J372" s="5" t="s">
        <v>2151</v>
      </c>
      <c r="K372" s="167"/>
      <c r="L372" s="144" t="s">
        <v>2422</v>
      </c>
      <c r="P372" s="227"/>
      <c r="Q372" s="229"/>
      <c r="R372" s="170"/>
      <c r="S372" s="521" t="s">
        <v>1522</v>
      </c>
      <c r="T372" s="521" t="s">
        <v>2721</v>
      </c>
      <c r="U372" s="534" t="s">
        <v>2308</v>
      </c>
      <c r="V372" s="60" t="s">
        <v>1249</v>
      </c>
      <c r="W372" s="60" t="s">
        <v>562</v>
      </c>
      <c r="X372" s="60" t="s">
        <v>539</v>
      </c>
      <c r="Y372" s="60" t="s">
        <v>540</v>
      </c>
      <c r="Z372" s="20" t="s">
        <v>999</v>
      </c>
      <c r="AA372" s="534" t="s">
        <v>1986</v>
      </c>
      <c r="AC372" s="293" t="str">
        <f t="shared" si="280"/>
        <v>P11-9</v>
      </c>
      <c r="AD372" s="282" t="str">
        <f t="shared" si="263"/>
        <v>11</v>
      </c>
      <c r="AE372" s="282" t="str">
        <f t="shared" si="261"/>
        <v>P</v>
      </c>
      <c r="AF372" s="272" t="str">
        <f t="shared" si="275"/>
        <v>s</v>
      </c>
      <c r="AG372" s="256" t="str">
        <f t="shared" si="276"/>
        <v/>
      </c>
      <c r="AH372" s="256" t="str">
        <f t="shared" si="277"/>
        <v>p</v>
      </c>
      <c r="AI372" s="256" t="str">
        <f t="shared" si="278"/>
        <v/>
      </c>
      <c r="AJ372" s="256">
        <f t="shared" si="259"/>
        <v>1</v>
      </c>
      <c r="AK372" s="256" t="str">
        <f t="shared" si="279"/>
        <v/>
      </c>
      <c r="AL372" s="271">
        <f t="shared" si="264"/>
        <v>1</v>
      </c>
      <c r="AM372" s="272" t="str">
        <f t="shared" si="264"/>
        <v/>
      </c>
      <c r="AN372" s="272" t="str">
        <f t="shared" si="264"/>
        <v/>
      </c>
      <c r="AO372" s="272" t="str">
        <f t="shared" si="264"/>
        <v/>
      </c>
      <c r="AP372" s="271" t="str">
        <f t="shared" si="265"/>
        <v/>
      </c>
      <c r="AQ372" s="272" t="str">
        <f t="shared" si="266"/>
        <v/>
      </c>
      <c r="AR372" s="272" t="str">
        <f t="shared" si="267"/>
        <v/>
      </c>
      <c r="AS372" s="272" t="str">
        <f t="shared" si="268"/>
        <v/>
      </c>
      <c r="AT372" s="271" t="str">
        <f t="shared" si="269"/>
        <v/>
      </c>
      <c r="AU372" s="271" t="str">
        <f t="shared" si="270"/>
        <v/>
      </c>
      <c r="AV372" s="279" t="str">
        <f t="shared" si="271"/>
        <v/>
      </c>
      <c r="AW372" s="284" t="str">
        <f t="shared" si="272"/>
        <v/>
      </c>
      <c r="AX372" s="284" t="str">
        <f t="shared" si="273"/>
        <v/>
      </c>
      <c r="AY372" s="281" t="str">
        <f t="shared" si="274"/>
        <v/>
      </c>
    </row>
    <row r="373" spans="1:51" hidden="1">
      <c r="A373" s="231" t="s">
        <v>1530</v>
      </c>
      <c r="B373" s="144" t="s">
        <v>1808</v>
      </c>
      <c r="F373" s="197"/>
      <c r="G373" s="231" t="s">
        <v>1488</v>
      </c>
      <c r="K373" s="167"/>
      <c r="P373" s="227"/>
      <c r="Q373" s="229"/>
      <c r="R373" s="170"/>
      <c r="S373" s="668">
        <v>43774</v>
      </c>
      <c r="T373" s="521"/>
      <c r="U373" s="534"/>
      <c r="V373" s="60"/>
      <c r="W373" s="60"/>
      <c r="X373" s="60"/>
      <c r="Y373" s="60"/>
      <c r="Z373" s="20"/>
      <c r="AA373" s="534"/>
      <c r="AC373" s="293" t="str">
        <f t="shared" si="280"/>
        <v>P11-8</v>
      </c>
      <c r="AD373" s="282" t="str">
        <f t="shared" si="263"/>
        <v>11</v>
      </c>
      <c r="AE373" s="282" t="str">
        <f t="shared" si="261"/>
        <v>P</v>
      </c>
      <c r="AF373" s="272" t="str">
        <f t="shared" si="275"/>
        <v>not suitable</v>
      </c>
      <c r="AG373" s="256" t="str">
        <f t="shared" si="276"/>
        <v/>
      </c>
      <c r="AH373" s="256" t="str">
        <f t="shared" si="277"/>
        <v/>
      </c>
      <c r="AI373" s="256" t="str">
        <f t="shared" si="278"/>
        <v/>
      </c>
      <c r="AJ373" s="256" t="str">
        <f t="shared" si="259"/>
        <v/>
      </c>
      <c r="AK373" s="256" t="str">
        <f t="shared" si="279"/>
        <v/>
      </c>
      <c r="AL373" s="271" t="str">
        <f t="shared" si="264"/>
        <v/>
      </c>
      <c r="AM373" s="272" t="str">
        <f t="shared" si="264"/>
        <v/>
      </c>
      <c r="AN373" s="272" t="str">
        <f t="shared" si="264"/>
        <v/>
      </c>
      <c r="AO373" s="272" t="str">
        <f t="shared" si="264"/>
        <v/>
      </c>
      <c r="AP373" s="271" t="str">
        <f t="shared" si="265"/>
        <v/>
      </c>
      <c r="AQ373" s="272" t="str">
        <f t="shared" si="266"/>
        <v/>
      </c>
      <c r="AR373" s="272" t="str">
        <f t="shared" si="267"/>
        <v/>
      </c>
      <c r="AS373" s="272" t="str">
        <f t="shared" si="268"/>
        <v/>
      </c>
      <c r="AT373" s="271">
        <f t="shared" si="269"/>
        <v>1</v>
      </c>
      <c r="AU373" s="271" t="str">
        <f t="shared" si="270"/>
        <v/>
      </c>
      <c r="AV373" s="279" t="str">
        <f t="shared" si="271"/>
        <v/>
      </c>
      <c r="AW373" s="284" t="str">
        <f t="shared" si="272"/>
        <v/>
      </c>
      <c r="AX373" s="284" t="str">
        <f t="shared" si="273"/>
        <v/>
      </c>
      <c r="AY373" s="281" t="str">
        <f t="shared" si="274"/>
        <v/>
      </c>
    </row>
    <row r="374" spans="1:51" hidden="1">
      <c r="A374" s="231" t="s">
        <v>1531</v>
      </c>
      <c r="B374" s="144" t="s">
        <v>1808</v>
      </c>
      <c r="F374" s="197"/>
      <c r="G374" s="231" t="s">
        <v>1489</v>
      </c>
      <c r="K374" s="167"/>
      <c r="P374" s="227"/>
      <c r="Q374" s="229"/>
      <c r="R374" s="170"/>
      <c r="S374" s="521" t="s">
        <v>3144</v>
      </c>
      <c r="T374" s="521"/>
      <c r="U374" s="534"/>
      <c r="V374" s="60"/>
      <c r="W374" s="60"/>
      <c r="X374" s="60"/>
      <c r="Y374" s="60"/>
      <c r="Z374" s="20"/>
      <c r="AA374" s="534"/>
      <c r="AC374" s="293" t="str">
        <f t="shared" si="280"/>
        <v>P11-9</v>
      </c>
      <c r="AD374" s="282" t="str">
        <f t="shared" si="263"/>
        <v>11</v>
      </c>
      <c r="AE374" s="282" t="str">
        <f t="shared" si="261"/>
        <v>P</v>
      </c>
      <c r="AF374" s="272" t="str">
        <f t="shared" si="275"/>
        <v>not suitable</v>
      </c>
      <c r="AG374" s="256" t="str">
        <f t="shared" si="276"/>
        <v/>
      </c>
      <c r="AH374" s="256" t="str">
        <f t="shared" si="277"/>
        <v/>
      </c>
      <c r="AI374" s="256" t="str">
        <f t="shared" si="278"/>
        <v/>
      </c>
      <c r="AJ374" s="256" t="str">
        <f t="shared" si="259"/>
        <v/>
      </c>
      <c r="AK374" s="256" t="str">
        <f t="shared" si="279"/>
        <v/>
      </c>
      <c r="AL374" s="271" t="str">
        <f t="shared" si="264"/>
        <v/>
      </c>
      <c r="AM374" s="272" t="str">
        <f t="shared" si="264"/>
        <v/>
      </c>
      <c r="AN374" s="272" t="str">
        <f t="shared" si="264"/>
        <v/>
      </c>
      <c r="AO374" s="272" t="str">
        <f t="shared" si="264"/>
        <v/>
      </c>
      <c r="AP374" s="271" t="str">
        <f t="shared" si="265"/>
        <v/>
      </c>
      <c r="AQ374" s="272" t="str">
        <f t="shared" si="266"/>
        <v/>
      </c>
      <c r="AR374" s="272" t="str">
        <f t="shared" si="267"/>
        <v/>
      </c>
      <c r="AS374" s="272" t="str">
        <f t="shared" si="268"/>
        <v/>
      </c>
      <c r="AT374" s="271">
        <f t="shared" si="269"/>
        <v>1</v>
      </c>
      <c r="AU374" s="271" t="str">
        <f t="shared" si="270"/>
        <v/>
      </c>
      <c r="AV374" s="279" t="str">
        <f t="shared" si="271"/>
        <v/>
      </c>
      <c r="AW374" s="284" t="str">
        <f t="shared" si="272"/>
        <v/>
      </c>
      <c r="AX374" s="284" t="str">
        <f t="shared" si="273"/>
        <v/>
      </c>
      <c r="AY374" s="281" t="str">
        <f t="shared" si="274"/>
        <v/>
      </c>
    </row>
    <row r="375" spans="1:51" hidden="1">
      <c r="A375" s="231" t="s">
        <v>1151</v>
      </c>
      <c r="B375" s="144" t="s">
        <v>1808</v>
      </c>
      <c r="F375" s="197"/>
      <c r="G375" s="231" t="s">
        <v>1490</v>
      </c>
      <c r="K375" s="167"/>
      <c r="P375" s="227"/>
      <c r="Q375" s="229"/>
      <c r="R375" s="170"/>
      <c r="S375" s="668">
        <v>43773</v>
      </c>
      <c r="T375" s="521"/>
      <c r="U375" s="534"/>
      <c r="V375" s="60"/>
      <c r="W375" s="60"/>
      <c r="X375" s="60"/>
      <c r="Y375" s="60"/>
      <c r="Z375" s="20"/>
      <c r="AA375" s="534"/>
      <c r="AC375" s="293" t="str">
        <f t="shared" si="280"/>
        <v>P11-10</v>
      </c>
      <c r="AD375" s="282" t="str">
        <f t="shared" si="263"/>
        <v>11</v>
      </c>
      <c r="AE375" s="282" t="str">
        <f t="shared" si="261"/>
        <v>P</v>
      </c>
      <c r="AF375" s="272" t="str">
        <f t="shared" si="275"/>
        <v>not suitable</v>
      </c>
      <c r="AG375" s="256" t="str">
        <f t="shared" si="276"/>
        <v/>
      </c>
      <c r="AH375" s="256" t="str">
        <f t="shared" si="277"/>
        <v/>
      </c>
      <c r="AI375" s="256" t="str">
        <f t="shared" si="278"/>
        <v/>
      </c>
      <c r="AJ375" s="256" t="str">
        <f t="shared" si="259"/>
        <v/>
      </c>
      <c r="AK375" s="256" t="str">
        <f t="shared" si="279"/>
        <v/>
      </c>
      <c r="AL375" s="271" t="str">
        <f t="shared" si="264"/>
        <v/>
      </c>
      <c r="AM375" s="272" t="str">
        <f t="shared" si="264"/>
        <v/>
      </c>
      <c r="AN375" s="272" t="str">
        <f t="shared" si="264"/>
        <v/>
      </c>
      <c r="AO375" s="272" t="str">
        <f t="shared" si="264"/>
        <v/>
      </c>
      <c r="AP375" s="271" t="str">
        <f t="shared" si="265"/>
        <v/>
      </c>
      <c r="AQ375" s="272" t="str">
        <f t="shared" si="266"/>
        <v/>
      </c>
      <c r="AR375" s="272" t="str">
        <f t="shared" si="267"/>
        <v/>
      </c>
      <c r="AS375" s="272" t="str">
        <f t="shared" si="268"/>
        <v/>
      </c>
      <c r="AT375" s="271">
        <f t="shared" si="269"/>
        <v>1</v>
      </c>
      <c r="AU375" s="271" t="str">
        <f t="shared" si="270"/>
        <v/>
      </c>
      <c r="AV375" s="279" t="str">
        <f t="shared" si="271"/>
        <v/>
      </c>
      <c r="AW375" s="284" t="str">
        <f t="shared" si="272"/>
        <v/>
      </c>
      <c r="AX375" s="284" t="str">
        <f t="shared" si="273"/>
        <v/>
      </c>
      <c r="AY375" s="281" t="str">
        <f t="shared" si="274"/>
        <v/>
      </c>
    </row>
    <row r="376" spans="1:51" hidden="1">
      <c r="A376" s="231" t="s">
        <v>1534</v>
      </c>
      <c r="B376" s="144" t="s">
        <v>1808</v>
      </c>
      <c r="F376" s="197"/>
      <c r="G376" s="231" t="s">
        <v>1491</v>
      </c>
      <c r="K376" s="167"/>
      <c r="P376" s="227"/>
      <c r="Q376" s="229"/>
      <c r="R376" s="170"/>
      <c r="S376" s="668">
        <v>43774</v>
      </c>
      <c r="T376" s="521"/>
      <c r="U376" s="534"/>
      <c r="V376" s="60"/>
      <c r="W376" s="60"/>
      <c r="X376" s="60"/>
      <c r="Y376" s="60"/>
      <c r="Z376" s="20"/>
      <c r="AA376" s="534"/>
      <c r="AC376" s="293" t="str">
        <f t="shared" si="280"/>
        <v>P11-11</v>
      </c>
      <c r="AD376" s="282" t="str">
        <f t="shared" si="263"/>
        <v>11</v>
      </c>
      <c r="AE376" s="282" t="str">
        <f t="shared" si="261"/>
        <v>P</v>
      </c>
      <c r="AF376" s="272" t="str">
        <f t="shared" si="275"/>
        <v>not suitable</v>
      </c>
      <c r="AG376" s="256" t="str">
        <f t="shared" si="276"/>
        <v/>
      </c>
      <c r="AH376" s="256" t="str">
        <f t="shared" si="277"/>
        <v/>
      </c>
      <c r="AI376" s="256" t="str">
        <f t="shared" si="278"/>
        <v/>
      </c>
      <c r="AJ376" s="256" t="str">
        <f t="shared" si="259"/>
        <v/>
      </c>
      <c r="AK376" s="256" t="str">
        <f t="shared" si="279"/>
        <v/>
      </c>
      <c r="AL376" s="271" t="str">
        <f t="shared" si="264"/>
        <v/>
      </c>
      <c r="AM376" s="272" t="str">
        <f t="shared" si="264"/>
        <v/>
      </c>
      <c r="AN376" s="272" t="str">
        <f t="shared" si="264"/>
        <v/>
      </c>
      <c r="AO376" s="272" t="str">
        <f t="shared" si="264"/>
        <v/>
      </c>
      <c r="AP376" s="271" t="str">
        <f t="shared" si="265"/>
        <v/>
      </c>
      <c r="AQ376" s="272" t="str">
        <f t="shared" si="266"/>
        <v/>
      </c>
      <c r="AR376" s="272" t="str">
        <f t="shared" si="267"/>
        <v/>
      </c>
      <c r="AS376" s="272" t="str">
        <f t="shared" si="268"/>
        <v/>
      </c>
      <c r="AT376" s="271">
        <f t="shared" si="269"/>
        <v>1</v>
      </c>
      <c r="AU376" s="271" t="str">
        <f t="shared" si="270"/>
        <v/>
      </c>
      <c r="AV376" s="279" t="str">
        <f t="shared" si="271"/>
        <v/>
      </c>
      <c r="AW376" s="284" t="str">
        <f t="shared" si="272"/>
        <v/>
      </c>
      <c r="AX376" s="284" t="str">
        <f t="shared" si="273"/>
        <v/>
      </c>
      <c r="AY376" s="281" t="str">
        <f t="shared" si="274"/>
        <v/>
      </c>
    </row>
    <row r="377" spans="1:51" hidden="1">
      <c r="A377" s="231" t="s">
        <v>1535</v>
      </c>
      <c r="B377" s="144" t="s">
        <v>1808</v>
      </c>
      <c r="F377" s="197"/>
      <c r="G377" s="231" t="s">
        <v>1492</v>
      </c>
      <c r="K377" s="167"/>
      <c r="P377" s="227"/>
      <c r="Q377" s="229"/>
      <c r="R377" s="170"/>
      <c r="S377" s="668">
        <v>43771</v>
      </c>
      <c r="T377" s="521"/>
      <c r="U377" s="534"/>
      <c r="V377" s="60"/>
      <c r="W377" s="60"/>
      <c r="X377" s="60"/>
      <c r="Y377" s="60"/>
      <c r="Z377" s="20"/>
      <c r="AA377" s="534"/>
      <c r="AC377" s="293" t="str">
        <f t="shared" si="280"/>
        <v>P11-12</v>
      </c>
      <c r="AD377" s="282" t="str">
        <f t="shared" si="263"/>
        <v>11</v>
      </c>
      <c r="AE377" s="282" t="str">
        <f t="shared" si="261"/>
        <v>P</v>
      </c>
      <c r="AF377" s="272" t="str">
        <f t="shared" si="275"/>
        <v>not suitable</v>
      </c>
      <c r="AG377" s="256" t="str">
        <f t="shared" si="276"/>
        <v/>
      </c>
      <c r="AH377" s="256" t="str">
        <f t="shared" si="277"/>
        <v/>
      </c>
      <c r="AI377" s="256" t="str">
        <f t="shared" si="278"/>
        <v/>
      </c>
      <c r="AJ377" s="256" t="str">
        <f t="shared" si="259"/>
        <v/>
      </c>
      <c r="AK377" s="256" t="str">
        <f t="shared" si="279"/>
        <v/>
      </c>
      <c r="AL377" s="271" t="str">
        <f t="shared" si="264"/>
        <v/>
      </c>
      <c r="AM377" s="272" t="str">
        <f t="shared" si="264"/>
        <v/>
      </c>
      <c r="AN377" s="272" t="str">
        <f t="shared" si="264"/>
        <v/>
      </c>
      <c r="AO377" s="272" t="str">
        <f t="shared" si="264"/>
        <v/>
      </c>
      <c r="AP377" s="271" t="str">
        <f t="shared" si="265"/>
        <v/>
      </c>
      <c r="AQ377" s="272" t="str">
        <f t="shared" si="266"/>
        <v/>
      </c>
      <c r="AR377" s="272" t="str">
        <f t="shared" si="267"/>
        <v/>
      </c>
      <c r="AS377" s="272" t="str">
        <f t="shared" si="268"/>
        <v/>
      </c>
      <c r="AT377" s="271">
        <f t="shared" si="269"/>
        <v>1</v>
      </c>
      <c r="AU377" s="271" t="str">
        <f t="shared" si="270"/>
        <v/>
      </c>
      <c r="AV377" s="279" t="str">
        <f t="shared" si="271"/>
        <v/>
      </c>
      <c r="AW377" s="284" t="str">
        <f t="shared" si="272"/>
        <v/>
      </c>
      <c r="AX377" s="284" t="str">
        <f t="shared" si="273"/>
        <v/>
      </c>
      <c r="AY377" s="281" t="str">
        <f t="shared" si="274"/>
        <v/>
      </c>
    </row>
    <row r="378" spans="1:51" hidden="1">
      <c r="A378" s="231" t="s">
        <v>1536</v>
      </c>
      <c r="B378" s="144" t="s">
        <v>1808</v>
      </c>
      <c r="F378" s="197"/>
      <c r="G378" s="231" t="s">
        <v>1493</v>
      </c>
      <c r="K378" s="167"/>
      <c r="P378" s="227"/>
      <c r="Q378" s="229"/>
      <c r="R378" s="170"/>
      <c r="S378" s="521" t="s">
        <v>3145</v>
      </c>
      <c r="T378" s="521"/>
      <c r="U378" s="534"/>
      <c r="V378" s="60"/>
      <c r="W378" s="60"/>
      <c r="X378" s="60"/>
      <c r="Y378" s="60"/>
      <c r="Z378" s="20"/>
      <c r="AA378" s="534"/>
      <c r="AC378" s="293" t="str">
        <f t="shared" si="280"/>
        <v>P11-13</v>
      </c>
      <c r="AD378" s="282" t="str">
        <f t="shared" si="263"/>
        <v>11</v>
      </c>
      <c r="AE378" s="282" t="str">
        <f t="shared" si="261"/>
        <v>P</v>
      </c>
      <c r="AF378" s="272" t="str">
        <f t="shared" si="275"/>
        <v>not suitable</v>
      </c>
      <c r="AG378" s="256" t="str">
        <f t="shared" si="276"/>
        <v/>
      </c>
      <c r="AH378" s="256" t="str">
        <f t="shared" si="277"/>
        <v/>
      </c>
      <c r="AI378" s="256" t="str">
        <f t="shared" si="278"/>
        <v/>
      </c>
      <c r="AJ378" s="256" t="str">
        <f t="shared" ref="AJ378:AJ394" si="281">IF(J378="","",1)</f>
        <v/>
      </c>
      <c r="AK378" s="256" t="str">
        <f t="shared" si="279"/>
        <v/>
      </c>
      <c r="AL378" s="271" t="str">
        <f t="shared" si="264"/>
        <v/>
      </c>
      <c r="AM378" s="272" t="str">
        <f t="shared" si="264"/>
        <v/>
      </c>
      <c r="AN378" s="272" t="str">
        <f t="shared" si="264"/>
        <v/>
      </c>
      <c r="AO378" s="272" t="str">
        <f t="shared" si="264"/>
        <v/>
      </c>
      <c r="AP378" s="271" t="str">
        <f t="shared" si="265"/>
        <v/>
      </c>
      <c r="AQ378" s="272" t="str">
        <f t="shared" si="266"/>
        <v/>
      </c>
      <c r="AR378" s="272" t="str">
        <f t="shared" si="267"/>
        <v/>
      </c>
      <c r="AS378" s="272" t="str">
        <f t="shared" si="268"/>
        <v/>
      </c>
      <c r="AT378" s="271">
        <f t="shared" si="269"/>
        <v>1</v>
      </c>
      <c r="AU378" s="271" t="str">
        <f t="shared" si="270"/>
        <v/>
      </c>
      <c r="AV378" s="279" t="str">
        <f t="shared" si="271"/>
        <v/>
      </c>
      <c r="AW378" s="284" t="str">
        <f t="shared" si="272"/>
        <v/>
      </c>
      <c r="AX378" s="284" t="str">
        <f t="shared" si="273"/>
        <v/>
      </c>
      <c r="AY378" s="281" t="str">
        <f t="shared" si="274"/>
        <v/>
      </c>
    </row>
    <row r="379" spans="1:51" hidden="1">
      <c r="A379" s="231" t="s">
        <v>1537</v>
      </c>
      <c r="B379" s="144" t="s">
        <v>1808</v>
      </c>
      <c r="F379" s="197"/>
      <c r="G379" s="231" t="s">
        <v>1495</v>
      </c>
      <c r="K379" s="167"/>
      <c r="P379" s="227"/>
      <c r="Q379" s="229"/>
      <c r="R379" s="170"/>
      <c r="S379" s="668">
        <v>43776</v>
      </c>
      <c r="T379" s="521"/>
      <c r="U379" s="534"/>
      <c r="V379" s="60"/>
      <c r="W379" s="60"/>
      <c r="X379" s="60"/>
      <c r="Y379" s="60"/>
      <c r="Z379" s="20"/>
      <c r="AA379" s="534"/>
      <c r="AC379" s="293" t="str">
        <f t="shared" si="280"/>
        <v>P11-14</v>
      </c>
      <c r="AD379" s="282" t="str">
        <f t="shared" si="263"/>
        <v>11</v>
      </c>
      <c r="AE379" s="282" t="str">
        <f t="shared" si="261"/>
        <v>P</v>
      </c>
      <c r="AF379" s="272" t="str">
        <f t="shared" si="275"/>
        <v>not suitable</v>
      </c>
      <c r="AG379" s="256" t="str">
        <f t="shared" si="276"/>
        <v/>
      </c>
      <c r="AH379" s="256" t="str">
        <f t="shared" si="277"/>
        <v/>
      </c>
      <c r="AI379" s="256" t="str">
        <f t="shared" si="278"/>
        <v/>
      </c>
      <c r="AJ379" s="256" t="str">
        <f t="shared" si="281"/>
        <v/>
      </c>
      <c r="AK379" s="256" t="str">
        <f t="shared" si="279"/>
        <v/>
      </c>
      <c r="AL379" s="271" t="str">
        <f t="shared" si="264"/>
        <v/>
      </c>
      <c r="AM379" s="272" t="str">
        <f t="shared" si="264"/>
        <v/>
      </c>
      <c r="AN379" s="272" t="str">
        <f t="shared" si="264"/>
        <v/>
      </c>
      <c r="AO379" s="272" t="str">
        <f t="shared" si="264"/>
        <v/>
      </c>
      <c r="AP379" s="271" t="str">
        <f t="shared" si="265"/>
        <v/>
      </c>
      <c r="AQ379" s="272" t="str">
        <f t="shared" si="266"/>
        <v/>
      </c>
      <c r="AR379" s="272" t="str">
        <f t="shared" si="267"/>
        <v/>
      </c>
      <c r="AS379" s="272" t="str">
        <f t="shared" si="268"/>
        <v/>
      </c>
      <c r="AT379" s="271">
        <f t="shared" si="269"/>
        <v>1</v>
      </c>
      <c r="AU379" s="271" t="str">
        <f t="shared" si="270"/>
        <v/>
      </c>
      <c r="AV379" s="279" t="str">
        <f t="shared" si="271"/>
        <v/>
      </c>
      <c r="AW379" s="284" t="str">
        <f t="shared" si="272"/>
        <v/>
      </c>
      <c r="AX379" s="284" t="str">
        <f t="shared" si="273"/>
        <v/>
      </c>
      <c r="AY379" s="281" t="str">
        <f t="shared" si="274"/>
        <v/>
      </c>
    </row>
    <row r="380" spans="1:51" hidden="1">
      <c r="A380" s="231" t="s">
        <v>1538</v>
      </c>
      <c r="B380" s="144" t="s">
        <v>1808</v>
      </c>
      <c r="F380" s="197"/>
      <c r="G380" s="231" t="s">
        <v>1496</v>
      </c>
      <c r="K380" s="167"/>
      <c r="P380" s="227"/>
      <c r="Q380" s="229"/>
      <c r="R380" s="170"/>
      <c r="S380" s="521" t="s">
        <v>1533</v>
      </c>
      <c r="T380" s="521"/>
      <c r="U380" s="534"/>
      <c r="V380" s="60"/>
      <c r="W380" s="60"/>
      <c r="X380" s="60"/>
      <c r="Y380" s="60"/>
      <c r="Z380" s="20"/>
      <c r="AA380" s="534"/>
      <c r="AC380" s="293" t="str">
        <f t="shared" si="280"/>
        <v>P11-15</v>
      </c>
      <c r="AD380" s="282" t="str">
        <f t="shared" si="263"/>
        <v>11</v>
      </c>
      <c r="AE380" s="282" t="str">
        <f t="shared" si="261"/>
        <v>P</v>
      </c>
      <c r="AF380" s="272" t="str">
        <f t="shared" si="275"/>
        <v>not suitable</v>
      </c>
      <c r="AG380" s="256" t="str">
        <f t="shared" si="276"/>
        <v/>
      </c>
      <c r="AH380" s="256" t="str">
        <f t="shared" si="277"/>
        <v/>
      </c>
      <c r="AI380" s="256" t="str">
        <f t="shared" si="278"/>
        <v/>
      </c>
      <c r="AJ380" s="256" t="str">
        <f t="shared" si="281"/>
        <v/>
      </c>
      <c r="AK380" s="256" t="str">
        <f t="shared" si="279"/>
        <v/>
      </c>
      <c r="AL380" s="271" t="str">
        <f t="shared" si="264"/>
        <v/>
      </c>
      <c r="AM380" s="272" t="str">
        <f t="shared" si="264"/>
        <v/>
      </c>
      <c r="AN380" s="272" t="str">
        <f t="shared" si="264"/>
        <v/>
      </c>
      <c r="AO380" s="272" t="str">
        <f t="shared" si="264"/>
        <v/>
      </c>
      <c r="AP380" s="271" t="str">
        <f t="shared" si="265"/>
        <v/>
      </c>
      <c r="AQ380" s="272" t="str">
        <f t="shared" si="266"/>
        <v/>
      </c>
      <c r="AR380" s="272" t="str">
        <f t="shared" si="267"/>
        <v/>
      </c>
      <c r="AS380" s="272" t="str">
        <f t="shared" si="268"/>
        <v/>
      </c>
      <c r="AT380" s="271">
        <f t="shared" si="269"/>
        <v>1</v>
      </c>
      <c r="AU380" s="271" t="str">
        <f t="shared" si="270"/>
        <v/>
      </c>
      <c r="AV380" s="279" t="str">
        <f t="shared" si="271"/>
        <v/>
      </c>
      <c r="AW380" s="284" t="str">
        <f t="shared" si="272"/>
        <v/>
      </c>
      <c r="AX380" s="284" t="str">
        <f t="shared" si="273"/>
        <v/>
      </c>
      <c r="AY380" s="281" t="str">
        <f t="shared" si="274"/>
        <v/>
      </c>
    </row>
    <row r="381" spans="1:51" ht="72">
      <c r="A381" s="231" t="s">
        <v>1541</v>
      </c>
      <c r="B381" s="144" t="s">
        <v>1285</v>
      </c>
      <c r="C381" s="184" t="s">
        <v>1733</v>
      </c>
      <c r="F381" s="197" t="s">
        <v>1750</v>
      </c>
      <c r="G381" s="231" t="s">
        <v>1497</v>
      </c>
      <c r="H381" s="169" t="s">
        <v>2862</v>
      </c>
      <c r="J381" s="5" t="s">
        <v>2152</v>
      </c>
      <c r="K381" s="167"/>
      <c r="L381" s="144" t="s">
        <v>2422</v>
      </c>
      <c r="P381" s="227"/>
      <c r="Q381" s="229"/>
      <c r="R381" s="170"/>
      <c r="S381" s="521" t="s">
        <v>1521</v>
      </c>
      <c r="T381" s="533" t="s">
        <v>2703</v>
      </c>
      <c r="U381" s="534" t="s">
        <v>2309</v>
      </c>
      <c r="V381" s="60" t="s">
        <v>1990</v>
      </c>
      <c r="W381" s="60" t="s">
        <v>562</v>
      </c>
      <c r="X381" s="60" t="s">
        <v>539</v>
      </c>
      <c r="Y381" s="60" t="s">
        <v>1987</v>
      </c>
      <c r="Z381" s="20" t="s">
        <v>999</v>
      </c>
      <c r="AA381" s="534" t="s">
        <v>1994</v>
      </c>
      <c r="AC381" s="293" t="str">
        <f t="shared" si="280"/>
        <v>P11-18</v>
      </c>
      <c r="AD381" s="282" t="str">
        <f t="shared" si="263"/>
        <v>11</v>
      </c>
      <c r="AE381" s="282" t="str">
        <f t="shared" si="261"/>
        <v>P</v>
      </c>
      <c r="AF381" s="272" t="str">
        <f t="shared" si="275"/>
        <v>s</v>
      </c>
      <c r="AG381" s="256" t="str">
        <f t="shared" si="276"/>
        <v/>
      </c>
      <c r="AH381" s="256" t="str">
        <f t="shared" si="277"/>
        <v>rpu</v>
      </c>
      <c r="AI381" s="256" t="str">
        <f t="shared" si="278"/>
        <v/>
      </c>
      <c r="AJ381" s="256">
        <f t="shared" si="281"/>
        <v>1</v>
      </c>
      <c r="AK381" s="256" t="str">
        <f t="shared" si="279"/>
        <v/>
      </c>
      <c r="AL381" s="271" t="str">
        <f t="shared" si="264"/>
        <v/>
      </c>
      <c r="AM381" s="272">
        <f t="shared" si="264"/>
        <v>1</v>
      </c>
      <c r="AN381" s="272" t="str">
        <f t="shared" si="264"/>
        <v/>
      </c>
      <c r="AO381" s="272" t="str">
        <f t="shared" si="264"/>
        <v/>
      </c>
      <c r="AP381" s="271" t="str">
        <f t="shared" si="265"/>
        <v/>
      </c>
      <c r="AQ381" s="272" t="str">
        <f t="shared" si="266"/>
        <v/>
      </c>
      <c r="AR381" s="272" t="str">
        <f t="shared" si="267"/>
        <v/>
      </c>
      <c r="AS381" s="272" t="str">
        <f t="shared" si="268"/>
        <v/>
      </c>
      <c r="AT381" s="271" t="str">
        <f t="shared" si="269"/>
        <v/>
      </c>
      <c r="AU381" s="271" t="str">
        <f t="shared" si="270"/>
        <v/>
      </c>
      <c r="AV381" s="279" t="str">
        <f t="shared" si="271"/>
        <v/>
      </c>
      <c r="AW381" s="284" t="str">
        <f t="shared" si="272"/>
        <v/>
      </c>
      <c r="AX381" s="284" t="str">
        <f t="shared" si="273"/>
        <v/>
      </c>
      <c r="AY381" s="281" t="str">
        <f t="shared" si="274"/>
        <v/>
      </c>
    </row>
    <row r="382" spans="1:51" ht="130.5" customHeight="1">
      <c r="A382" s="231" t="s">
        <v>1542</v>
      </c>
      <c r="B382" s="144" t="s">
        <v>1285</v>
      </c>
      <c r="C382" s="184" t="s">
        <v>1732</v>
      </c>
      <c r="F382" s="197" t="s">
        <v>1198</v>
      </c>
      <c r="G382" s="231" t="s">
        <v>1498</v>
      </c>
      <c r="H382" s="169"/>
      <c r="J382" s="5" t="s">
        <v>2199</v>
      </c>
      <c r="K382" s="167"/>
      <c r="L382" s="144" t="s">
        <v>2422</v>
      </c>
      <c r="P382" s="227"/>
      <c r="Q382" s="229"/>
      <c r="R382" s="170"/>
      <c r="S382" s="521" t="s">
        <v>3147</v>
      </c>
      <c r="T382" s="521" t="s">
        <v>2718</v>
      </c>
      <c r="U382" s="534" t="s">
        <v>2310</v>
      </c>
      <c r="V382" s="60" t="s">
        <v>1249</v>
      </c>
      <c r="W382" s="60" t="s">
        <v>562</v>
      </c>
      <c r="X382" s="60" t="s">
        <v>539</v>
      </c>
      <c r="Y382" s="60" t="s">
        <v>540</v>
      </c>
      <c r="Z382" s="20" t="s">
        <v>1000</v>
      </c>
      <c r="AA382" s="534" t="s">
        <v>1994</v>
      </c>
      <c r="AC382" s="293" t="str">
        <f t="shared" si="280"/>
        <v>P11-19</v>
      </c>
      <c r="AD382" s="282" t="str">
        <f t="shared" si="263"/>
        <v>11</v>
      </c>
      <c r="AE382" s="282" t="str">
        <f t="shared" si="261"/>
        <v>P</v>
      </c>
      <c r="AF382" s="272" t="str">
        <f t="shared" si="275"/>
        <v>s</v>
      </c>
      <c r="AG382" s="256" t="str">
        <f t="shared" si="276"/>
        <v/>
      </c>
      <c r="AH382" s="256" t="str">
        <f t="shared" si="277"/>
        <v>p</v>
      </c>
      <c r="AI382" s="256" t="str">
        <f t="shared" si="278"/>
        <v/>
      </c>
      <c r="AJ382" s="256">
        <f t="shared" si="281"/>
        <v>1</v>
      </c>
      <c r="AK382" s="256" t="str">
        <f t="shared" si="279"/>
        <v/>
      </c>
      <c r="AL382" s="271">
        <f t="shared" si="264"/>
        <v>1</v>
      </c>
      <c r="AM382" s="272" t="str">
        <f t="shared" si="264"/>
        <v/>
      </c>
      <c r="AN382" s="272" t="str">
        <f t="shared" si="264"/>
        <v/>
      </c>
      <c r="AO382" s="272" t="str">
        <f t="shared" si="264"/>
        <v/>
      </c>
      <c r="AP382" s="271" t="str">
        <f t="shared" si="265"/>
        <v/>
      </c>
      <c r="AQ382" s="272" t="str">
        <f t="shared" si="266"/>
        <v/>
      </c>
      <c r="AR382" s="272" t="str">
        <f t="shared" si="267"/>
        <v/>
      </c>
      <c r="AS382" s="272" t="str">
        <f t="shared" si="268"/>
        <v/>
      </c>
      <c r="AT382" s="271" t="str">
        <f t="shared" si="269"/>
        <v/>
      </c>
      <c r="AU382" s="271" t="str">
        <f t="shared" si="270"/>
        <v/>
      </c>
      <c r="AV382" s="279" t="str">
        <f t="shared" si="271"/>
        <v/>
      </c>
      <c r="AW382" s="284" t="str">
        <f t="shared" si="272"/>
        <v/>
      </c>
      <c r="AX382" s="284" t="str">
        <f t="shared" si="273"/>
        <v/>
      </c>
      <c r="AY382" s="281" t="str">
        <f t="shared" si="274"/>
        <v/>
      </c>
    </row>
    <row r="383" spans="1:51" hidden="1">
      <c r="A383" s="231" t="s">
        <v>1541</v>
      </c>
      <c r="B383" s="144" t="s">
        <v>1808</v>
      </c>
      <c r="F383" s="197"/>
      <c r="G383" s="231" t="s">
        <v>1500</v>
      </c>
      <c r="K383" s="167"/>
      <c r="P383" s="227"/>
      <c r="Q383" s="229"/>
      <c r="R383" s="170"/>
      <c r="S383" s="668">
        <v>43775</v>
      </c>
      <c r="T383" s="521"/>
      <c r="U383" s="534"/>
      <c r="V383" s="60"/>
      <c r="W383" s="60"/>
      <c r="X383" s="60"/>
      <c r="Y383" s="60"/>
      <c r="Z383" s="20"/>
      <c r="AA383" s="534"/>
      <c r="AC383" s="293" t="str">
        <f t="shared" si="280"/>
        <v>P11-18</v>
      </c>
      <c r="AD383" s="282" t="str">
        <f t="shared" si="263"/>
        <v>11</v>
      </c>
      <c r="AE383" s="282" t="str">
        <f t="shared" si="261"/>
        <v>P</v>
      </c>
      <c r="AF383" s="272" t="str">
        <f t="shared" si="275"/>
        <v>not suitable</v>
      </c>
      <c r="AG383" s="256" t="str">
        <f t="shared" si="276"/>
        <v/>
      </c>
      <c r="AH383" s="256" t="str">
        <f t="shared" si="277"/>
        <v/>
      </c>
      <c r="AI383" s="256" t="str">
        <f t="shared" si="278"/>
        <v/>
      </c>
      <c r="AJ383" s="256" t="str">
        <f t="shared" si="281"/>
        <v/>
      </c>
      <c r="AK383" s="256" t="str">
        <f t="shared" si="279"/>
        <v/>
      </c>
      <c r="AL383" s="271" t="str">
        <f t="shared" si="264"/>
        <v/>
      </c>
      <c r="AM383" s="272" t="str">
        <f t="shared" si="264"/>
        <v/>
      </c>
      <c r="AN383" s="272" t="str">
        <f t="shared" si="264"/>
        <v/>
      </c>
      <c r="AO383" s="272" t="str">
        <f t="shared" si="264"/>
        <v/>
      </c>
      <c r="AP383" s="271" t="str">
        <f t="shared" si="265"/>
        <v/>
      </c>
      <c r="AQ383" s="272" t="str">
        <f t="shared" si="266"/>
        <v/>
      </c>
      <c r="AR383" s="272" t="str">
        <f t="shared" si="267"/>
        <v/>
      </c>
      <c r="AS383" s="272" t="str">
        <f t="shared" si="268"/>
        <v/>
      </c>
      <c r="AT383" s="271">
        <f t="shared" si="269"/>
        <v>1</v>
      </c>
      <c r="AU383" s="271" t="str">
        <f t="shared" si="270"/>
        <v/>
      </c>
      <c r="AV383" s="279" t="str">
        <f t="shared" si="271"/>
        <v/>
      </c>
      <c r="AW383" s="284" t="str">
        <f t="shared" si="272"/>
        <v/>
      </c>
      <c r="AX383" s="284" t="str">
        <f t="shared" si="273"/>
        <v/>
      </c>
      <c r="AY383" s="281" t="str">
        <f t="shared" si="274"/>
        <v/>
      </c>
    </row>
    <row r="384" spans="1:51" hidden="1">
      <c r="A384" s="231" t="s">
        <v>1542</v>
      </c>
      <c r="B384" s="144" t="s">
        <v>1808</v>
      </c>
      <c r="F384" s="197"/>
      <c r="G384" s="231" t="s">
        <v>1501</v>
      </c>
      <c r="K384" s="167"/>
      <c r="P384" s="227"/>
      <c r="Q384" s="229"/>
      <c r="R384" s="170"/>
      <c r="S384" s="668">
        <v>43770</v>
      </c>
      <c r="T384" s="521"/>
      <c r="U384" s="534"/>
      <c r="V384" s="60"/>
      <c r="W384" s="60"/>
      <c r="X384" s="60"/>
      <c r="Y384" s="60"/>
      <c r="Z384" s="20"/>
      <c r="AA384" s="534"/>
      <c r="AC384" s="293" t="str">
        <f t="shared" si="280"/>
        <v>P11-19</v>
      </c>
      <c r="AD384" s="282" t="str">
        <f t="shared" si="263"/>
        <v>11</v>
      </c>
      <c r="AE384" s="282" t="str">
        <f t="shared" si="261"/>
        <v>P</v>
      </c>
      <c r="AF384" s="272" t="str">
        <f t="shared" si="275"/>
        <v>not suitable</v>
      </c>
      <c r="AG384" s="256" t="str">
        <f t="shared" si="276"/>
        <v/>
      </c>
      <c r="AH384" s="256" t="str">
        <f t="shared" si="277"/>
        <v/>
      </c>
      <c r="AI384" s="256" t="str">
        <f t="shared" si="278"/>
        <v/>
      </c>
      <c r="AJ384" s="256" t="str">
        <f t="shared" si="281"/>
        <v/>
      </c>
      <c r="AK384" s="256" t="str">
        <f t="shared" si="279"/>
        <v/>
      </c>
      <c r="AL384" s="271" t="str">
        <f t="shared" si="264"/>
        <v/>
      </c>
      <c r="AM384" s="272" t="str">
        <f t="shared" si="264"/>
        <v/>
      </c>
      <c r="AN384" s="272" t="str">
        <f t="shared" si="264"/>
        <v/>
      </c>
      <c r="AO384" s="272" t="str">
        <f t="shared" si="264"/>
        <v/>
      </c>
      <c r="AP384" s="271" t="str">
        <f t="shared" si="265"/>
        <v/>
      </c>
      <c r="AQ384" s="272" t="str">
        <f t="shared" si="266"/>
        <v/>
      </c>
      <c r="AR384" s="272" t="str">
        <f t="shared" si="267"/>
        <v/>
      </c>
      <c r="AS384" s="272" t="str">
        <f t="shared" si="268"/>
        <v/>
      </c>
      <c r="AT384" s="271">
        <f t="shared" si="269"/>
        <v>1</v>
      </c>
      <c r="AU384" s="271" t="str">
        <f t="shared" si="270"/>
        <v/>
      </c>
      <c r="AV384" s="279" t="str">
        <f t="shared" si="271"/>
        <v/>
      </c>
      <c r="AW384" s="284" t="str">
        <f t="shared" si="272"/>
        <v/>
      </c>
      <c r="AX384" s="284" t="str">
        <f t="shared" si="273"/>
        <v/>
      </c>
      <c r="AY384" s="281" t="str">
        <f t="shared" si="274"/>
        <v/>
      </c>
    </row>
    <row r="385" spans="1:52" s="72" customFormat="1" ht="111" customHeight="1">
      <c r="A385" s="671" t="s">
        <v>1545</v>
      </c>
      <c r="B385" s="144" t="s">
        <v>1285</v>
      </c>
      <c r="C385" s="184" t="s">
        <v>3148</v>
      </c>
      <c r="D385" s="144"/>
      <c r="E385" s="195"/>
      <c r="F385" s="197" t="s">
        <v>1197</v>
      </c>
      <c r="G385" s="506" t="s">
        <v>1502</v>
      </c>
      <c r="H385" s="169" t="s">
        <v>2888</v>
      </c>
      <c r="J385" s="5" t="s">
        <v>2274</v>
      </c>
      <c r="L385" s="144"/>
      <c r="M385" s="144"/>
      <c r="N385" s="225"/>
      <c r="O385" s="225"/>
      <c r="P385" s="227"/>
      <c r="Q385" s="229"/>
      <c r="R385" s="170"/>
      <c r="S385" s="521" t="s">
        <v>3146</v>
      </c>
      <c r="T385" s="521" t="s">
        <v>2722</v>
      </c>
      <c r="U385" s="534" t="s">
        <v>2311</v>
      </c>
      <c r="V385" s="60" t="s">
        <v>1990</v>
      </c>
      <c r="W385" s="60" t="s">
        <v>562</v>
      </c>
      <c r="X385" s="60" t="s">
        <v>539</v>
      </c>
      <c r="Y385" s="60" t="s">
        <v>1987</v>
      </c>
      <c r="Z385" s="20" t="s">
        <v>1000</v>
      </c>
      <c r="AA385" s="534" t="s">
        <v>2331</v>
      </c>
      <c r="AB385" s="145"/>
      <c r="AC385" s="507" t="str">
        <f t="shared" si="280"/>
        <v>P11-22</v>
      </c>
      <c r="AD385" s="282" t="str">
        <f t="shared" si="263"/>
        <v>11</v>
      </c>
      <c r="AE385" s="282" t="str">
        <f t="shared" si="261"/>
        <v>P</v>
      </c>
      <c r="AF385" s="272" t="str">
        <f t="shared" si="275"/>
        <v>s</v>
      </c>
      <c r="AG385" s="272" t="str">
        <f t="shared" si="276"/>
        <v/>
      </c>
      <c r="AH385" s="272" t="str">
        <f t="shared" si="277"/>
        <v xml:space="preserve">r </v>
      </c>
      <c r="AI385" s="272" t="str">
        <f t="shared" si="278"/>
        <v/>
      </c>
      <c r="AJ385" s="272">
        <f t="shared" si="281"/>
        <v>1</v>
      </c>
      <c r="AK385" s="272" t="str">
        <f t="shared" si="279"/>
        <v/>
      </c>
      <c r="AL385" s="271" t="str">
        <f t="shared" si="264"/>
        <v/>
      </c>
      <c r="AM385" s="272" t="str">
        <f t="shared" si="264"/>
        <v/>
      </c>
      <c r="AN385" s="272" t="str">
        <f t="shared" si="264"/>
        <v/>
      </c>
      <c r="AO385" s="272" t="str">
        <f t="shared" si="264"/>
        <v/>
      </c>
      <c r="AP385" s="271" t="str">
        <f t="shared" si="265"/>
        <v/>
      </c>
      <c r="AQ385" s="272" t="str">
        <f t="shared" si="266"/>
        <v/>
      </c>
      <c r="AR385" s="272" t="str">
        <f t="shared" si="267"/>
        <v/>
      </c>
      <c r="AS385" s="272" t="str">
        <f t="shared" si="268"/>
        <v/>
      </c>
      <c r="AT385" s="271" t="str">
        <f t="shared" si="269"/>
        <v/>
      </c>
      <c r="AU385" s="271" t="str">
        <f t="shared" si="270"/>
        <v/>
      </c>
      <c r="AV385" s="279" t="str">
        <f t="shared" si="271"/>
        <v/>
      </c>
      <c r="AW385" s="284" t="str">
        <f t="shared" si="272"/>
        <v/>
      </c>
      <c r="AX385" s="284" t="str">
        <f t="shared" si="273"/>
        <v/>
      </c>
      <c r="AY385" s="281" t="str">
        <f t="shared" si="274"/>
        <v/>
      </c>
      <c r="AZ385" s="425"/>
    </row>
    <row r="386" spans="1:52" ht="36">
      <c r="A386" s="672" t="s">
        <v>1546</v>
      </c>
      <c r="B386" s="144" t="s">
        <v>1285</v>
      </c>
      <c r="C386" s="184" t="s">
        <v>1733</v>
      </c>
      <c r="F386" s="197" t="s">
        <v>1198</v>
      </c>
      <c r="G386" s="231" t="s">
        <v>1504</v>
      </c>
      <c r="H386" s="169" t="s">
        <v>3088</v>
      </c>
      <c r="J386" s="5" t="s">
        <v>2154</v>
      </c>
      <c r="K386" s="167"/>
      <c r="L386" s="144" t="s">
        <v>2422</v>
      </c>
      <c r="P386" s="227"/>
      <c r="Q386" s="229"/>
      <c r="R386" s="170"/>
      <c r="S386" s="521" t="s">
        <v>306</v>
      </c>
      <c r="T386" s="521" t="s">
        <v>2714</v>
      </c>
      <c r="U386" s="534" t="s">
        <v>2312</v>
      </c>
      <c r="V386" s="60" t="s">
        <v>1249</v>
      </c>
      <c r="W386" s="60" t="s">
        <v>562</v>
      </c>
      <c r="X386" s="60" t="s">
        <v>539</v>
      </c>
      <c r="Y386" s="60" t="s">
        <v>540</v>
      </c>
      <c r="Z386" s="20" t="s">
        <v>999</v>
      </c>
      <c r="AA386" s="534" t="s">
        <v>1989</v>
      </c>
      <c r="AC386" s="293" t="str">
        <f t="shared" si="280"/>
        <v>P11-23</v>
      </c>
      <c r="AD386" s="282" t="str">
        <f t="shared" si="263"/>
        <v>11</v>
      </c>
      <c r="AE386" s="282" t="str">
        <f t="shared" si="261"/>
        <v>P</v>
      </c>
      <c r="AF386" s="272" t="str">
        <f t="shared" si="275"/>
        <v>s</v>
      </c>
      <c r="AG386" s="256" t="str">
        <f t="shared" si="276"/>
        <v/>
      </c>
      <c r="AH386" s="256" t="str">
        <f t="shared" si="277"/>
        <v>rpu</v>
      </c>
      <c r="AI386" s="256" t="str">
        <f t="shared" si="278"/>
        <v/>
      </c>
      <c r="AJ386" s="256">
        <f t="shared" si="281"/>
        <v>1</v>
      </c>
      <c r="AK386" s="256" t="str">
        <f t="shared" si="279"/>
        <v/>
      </c>
      <c r="AL386" s="271" t="str">
        <f t="shared" si="264"/>
        <v/>
      </c>
      <c r="AM386" s="272">
        <f t="shared" si="264"/>
        <v>1</v>
      </c>
      <c r="AN386" s="272" t="str">
        <f t="shared" si="264"/>
        <v/>
      </c>
      <c r="AO386" s="272" t="str">
        <f t="shared" si="264"/>
        <v/>
      </c>
      <c r="AP386" s="271" t="str">
        <f t="shared" si="265"/>
        <v/>
      </c>
      <c r="AQ386" s="272" t="str">
        <f t="shared" si="266"/>
        <v/>
      </c>
      <c r="AR386" s="272" t="str">
        <f t="shared" si="267"/>
        <v/>
      </c>
      <c r="AS386" s="272" t="str">
        <f t="shared" si="268"/>
        <v/>
      </c>
      <c r="AT386" s="271" t="str">
        <f t="shared" si="269"/>
        <v/>
      </c>
      <c r="AU386" s="271" t="str">
        <f t="shared" si="270"/>
        <v/>
      </c>
      <c r="AV386" s="279" t="str">
        <f t="shared" si="271"/>
        <v/>
      </c>
      <c r="AW386" s="284" t="str">
        <f t="shared" si="272"/>
        <v/>
      </c>
      <c r="AX386" s="284" t="str">
        <f t="shared" si="273"/>
        <v/>
      </c>
      <c r="AY386" s="281" t="str">
        <f t="shared" si="274"/>
        <v/>
      </c>
    </row>
    <row r="387" spans="1:52" s="72" customFormat="1" hidden="1">
      <c r="A387" s="231" t="s">
        <v>1505</v>
      </c>
      <c r="B387" s="144" t="s">
        <v>1808</v>
      </c>
      <c r="C387" s="144"/>
      <c r="D387" s="144"/>
      <c r="E387" s="195"/>
      <c r="F387" s="195"/>
      <c r="G387" s="662"/>
      <c r="J387" s="5"/>
      <c r="L387" s="144"/>
      <c r="M387" s="144"/>
      <c r="N387" s="225"/>
      <c r="O387" s="225"/>
      <c r="P387" s="227"/>
      <c r="Q387" s="229"/>
      <c r="R387" s="170"/>
      <c r="S387" s="669">
        <v>43779</v>
      </c>
      <c r="T387" s="515"/>
      <c r="U387" s="5"/>
      <c r="V387" s="60"/>
      <c r="W387" s="60"/>
      <c r="X387" s="60"/>
      <c r="Y387" s="60"/>
      <c r="Z387" s="20"/>
      <c r="AA387" s="60"/>
      <c r="AB387" s="145"/>
      <c r="AC387" s="293" t="str">
        <f t="shared" si="280"/>
        <v>P10-22</v>
      </c>
      <c r="AD387" s="282" t="str">
        <f t="shared" si="263"/>
        <v>10</v>
      </c>
      <c r="AE387" s="282" t="str">
        <f t="shared" si="261"/>
        <v>P</v>
      </c>
      <c r="AF387" s="272" t="str">
        <f t="shared" si="275"/>
        <v>not suitable</v>
      </c>
      <c r="AG387" s="256" t="str">
        <f t="shared" si="276"/>
        <v/>
      </c>
      <c r="AH387" s="256" t="str">
        <f t="shared" si="277"/>
        <v/>
      </c>
      <c r="AI387" s="256" t="str">
        <f t="shared" si="278"/>
        <v/>
      </c>
      <c r="AJ387" s="256" t="str">
        <f t="shared" si="281"/>
        <v/>
      </c>
      <c r="AK387" s="256" t="str">
        <f t="shared" si="279"/>
        <v/>
      </c>
      <c r="AL387" s="271" t="str">
        <f t="shared" si="264"/>
        <v/>
      </c>
      <c r="AM387" s="272" t="str">
        <f t="shared" si="264"/>
        <v/>
      </c>
      <c r="AN387" s="272" t="str">
        <f t="shared" si="264"/>
        <v/>
      </c>
      <c r="AO387" s="272" t="str">
        <f t="shared" si="264"/>
        <v/>
      </c>
      <c r="AP387" s="271" t="str">
        <f t="shared" si="265"/>
        <v/>
      </c>
      <c r="AQ387" s="272" t="str">
        <f t="shared" si="266"/>
        <v/>
      </c>
      <c r="AR387" s="272" t="str">
        <f t="shared" si="267"/>
        <v/>
      </c>
      <c r="AS387" s="272" t="str">
        <f t="shared" si="268"/>
        <v/>
      </c>
      <c r="AT387" s="271">
        <f t="shared" si="269"/>
        <v>1</v>
      </c>
      <c r="AU387" s="271" t="str">
        <f t="shared" si="270"/>
        <v/>
      </c>
      <c r="AV387" s="279" t="str">
        <f t="shared" si="271"/>
        <v/>
      </c>
      <c r="AW387" s="284" t="str">
        <f t="shared" si="272"/>
        <v/>
      </c>
      <c r="AX387" s="284" t="str">
        <f t="shared" si="273"/>
        <v/>
      </c>
      <c r="AY387" s="281" t="str">
        <f t="shared" si="274"/>
        <v/>
      </c>
      <c r="AZ387" s="425"/>
    </row>
    <row r="388" spans="1:52" s="72" customFormat="1" hidden="1">
      <c r="A388" s="230" t="s">
        <v>1287</v>
      </c>
      <c r="B388" s="144"/>
      <c r="C388" s="144"/>
      <c r="D388" s="144"/>
      <c r="E388" s="195"/>
      <c r="F388" s="195"/>
      <c r="G388" s="662"/>
      <c r="J388" s="5"/>
      <c r="L388" s="144"/>
      <c r="M388" s="144"/>
      <c r="N388" s="225"/>
      <c r="O388" s="225"/>
      <c r="P388" s="227"/>
      <c r="Q388" s="229"/>
      <c r="R388" s="170"/>
      <c r="S388" s="521"/>
      <c r="T388" s="521"/>
      <c r="U388" s="534"/>
      <c r="V388" s="60"/>
      <c r="W388" s="60"/>
      <c r="X388" s="60"/>
      <c r="Y388" s="60"/>
      <c r="Z388" s="20"/>
      <c r="AA388" s="534"/>
      <c r="AB388" s="145"/>
      <c r="AC388" s="293" t="str">
        <f t="shared" si="280"/>
        <v>CASES</v>
      </c>
      <c r="AD388" s="282" t="str">
        <f t="shared" si="263"/>
        <v/>
      </c>
      <c r="AE388" s="282" t="str">
        <f t="shared" si="261"/>
        <v/>
      </c>
      <c r="AF388" s="272" t="str">
        <f t="shared" si="275"/>
        <v/>
      </c>
      <c r="AG388" s="256" t="str">
        <f t="shared" si="276"/>
        <v/>
      </c>
      <c r="AH388" s="256" t="str">
        <f t="shared" si="277"/>
        <v/>
      </c>
      <c r="AI388" s="256" t="str">
        <f t="shared" si="278"/>
        <v/>
      </c>
      <c r="AJ388" s="256" t="str">
        <f t="shared" si="281"/>
        <v/>
      </c>
      <c r="AK388" s="256" t="str">
        <f t="shared" si="279"/>
        <v/>
      </c>
      <c r="AL388" s="271" t="str">
        <f t="shared" si="264"/>
        <v/>
      </c>
      <c r="AM388" s="272" t="str">
        <f t="shared" si="264"/>
        <v/>
      </c>
      <c r="AN388" s="272" t="str">
        <f t="shared" si="264"/>
        <v/>
      </c>
      <c r="AO388" s="272" t="str">
        <f t="shared" si="264"/>
        <v/>
      </c>
      <c r="AP388" s="271" t="str">
        <f t="shared" si="265"/>
        <v/>
      </c>
      <c r="AQ388" s="272" t="str">
        <f t="shared" si="266"/>
        <v/>
      </c>
      <c r="AR388" s="272" t="str">
        <f t="shared" si="267"/>
        <v/>
      </c>
      <c r="AS388" s="272" t="str">
        <f t="shared" si="268"/>
        <v/>
      </c>
      <c r="AT388" s="271" t="str">
        <f t="shared" si="269"/>
        <v/>
      </c>
      <c r="AU388" s="271" t="str">
        <f t="shared" si="270"/>
        <v/>
      </c>
      <c r="AV388" s="279" t="str">
        <f t="shared" si="271"/>
        <v/>
      </c>
      <c r="AW388" s="284" t="str">
        <f t="shared" si="272"/>
        <v/>
      </c>
      <c r="AX388" s="284" t="str">
        <f t="shared" si="273"/>
        <v/>
      </c>
      <c r="AY388" s="281" t="str">
        <f t="shared" si="274"/>
        <v/>
      </c>
      <c r="AZ388" s="425"/>
    </row>
    <row r="389" spans="1:52" hidden="1">
      <c r="A389" s="231" t="s">
        <v>1506</v>
      </c>
      <c r="B389" s="144" t="s">
        <v>1808</v>
      </c>
      <c r="G389" s="662"/>
      <c r="K389" s="167"/>
      <c r="P389" s="227"/>
      <c r="Q389" s="229"/>
      <c r="R389" s="170"/>
      <c r="S389" s="669">
        <v>43777</v>
      </c>
      <c r="T389" s="515"/>
      <c r="U389" s="5"/>
      <c r="V389" s="60"/>
      <c r="W389" s="60"/>
      <c r="X389" s="60"/>
      <c r="Y389" s="60"/>
      <c r="Z389" s="20"/>
      <c r="AA389" s="60"/>
      <c r="AC389" s="293" t="str">
        <f t="shared" si="280"/>
        <v>C10-1</v>
      </c>
      <c r="AD389" s="282" t="str">
        <f t="shared" si="263"/>
        <v>10</v>
      </c>
      <c r="AE389" s="282" t="str">
        <f t="shared" si="261"/>
        <v>C</v>
      </c>
      <c r="AF389" s="272" t="str">
        <f t="shared" si="275"/>
        <v>not suitable</v>
      </c>
      <c r="AG389" s="256" t="str">
        <f t="shared" si="276"/>
        <v/>
      </c>
      <c r="AH389" s="256" t="str">
        <f t="shared" si="277"/>
        <v/>
      </c>
      <c r="AI389" s="256" t="str">
        <f t="shared" si="278"/>
        <v/>
      </c>
      <c r="AJ389" s="256" t="str">
        <f t="shared" si="281"/>
        <v/>
      </c>
      <c r="AK389" s="256" t="str">
        <f t="shared" si="279"/>
        <v/>
      </c>
      <c r="AL389" s="271" t="str">
        <f t="shared" si="264"/>
        <v/>
      </c>
      <c r="AM389" s="272" t="str">
        <f t="shared" si="264"/>
        <v/>
      </c>
      <c r="AN389" s="272" t="str">
        <f t="shared" si="264"/>
        <v/>
      </c>
      <c r="AO389" s="272" t="str">
        <f t="shared" si="264"/>
        <v/>
      </c>
      <c r="AP389" s="271" t="str">
        <f t="shared" si="265"/>
        <v/>
      </c>
      <c r="AQ389" s="272" t="str">
        <f t="shared" si="266"/>
        <v/>
      </c>
      <c r="AR389" s="272" t="str">
        <f t="shared" si="267"/>
        <v/>
      </c>
      <c r="AS389" s="272" t="str">
        <f t="shared" si="268"/>
        <v/>
      </c>
      <c r="AT389" s="271">
        <f t="shared" si="269"/>
        <v>1</v>
      </c>
      <c r="AU389" s="271" t="str">
        <f t="shared" si="270"/>
        <v/>
      </c>
      <c r="AV389" s="279" t="str">
        <f t="shared" si="271"/>
        <v/>
      </c>
      <c r="AW389" s="284" t="str">
        <f t="shared" si="272"/>
        <v/>
      </c>
      <c r="AX389" s="284" t="str">
        <f t="shared" si="273"/>
        <v/>
      </c>
      <c r="AY389" s="281" t="str">
        <f t="shared" si="274"/>
        <v/>
      </c>
    </row>
    <row r="390" spans="1:52" hidden="1">
      <c r="A390" s="231" t="s">
        <v>1507</v>
      </c>
      <c r="B390" s="144" t="s">
        <v>1808</v>
      </c>
      <c r="G390" s="662"/>
      <c r="K390" s="167"/>
      <c r="P390" s="227"/>
      <c r="Q390" s="229"/>
      <c r="R390" s="170"/>
      <c r="S390" s="669">
        <v>43771</v>
      </c>
      <c r="T390" s="521"/>
      <c r="U390" s="534"/>
      <c r="V390" s="60"/>
      <c r="W390" s="60"/>
      <c r="X390" s="60"/>
      <c r="Y390" s="60"/>
      <c r="Z390" s="20"/>
      <c r="AA390" s="534"/>
      <c r="AC390" s="293" t="str">
        <f t="shared" si="280"/>
        <v>C10-2</v>
      </c>
      <c r="AD390" s="282" t="str">
        <f t="shared" si="263"/>
        <v>10</v>
      </c>
      <c r="AE390" s="282" t="str">
        <f t="shared" si="261"/>
        <v>C</v>
      </c>
      <c r="AF390" s="272" t="str">
        <f t="shared" si="275"/>
        <v>not suitable</v>
      </c>
      <c r="AG390" s="256" t="str">
        <f t="shared" si="276"/>
        <v/>
      </c>
      <c r="AH390" s="256" t="str">
        <f t="shared" si="277"/>
        <v/>
      </c>
      <c r="AI390" s="256" t="str">
        <f t="shared" si="278"/>
        <v/>
      </c>
      <c r="AJ390" s="256" t="str">
        <f t="shared" si="281"/>
        <v/>
      </c>
      <c r="AK390" s="256" t="str">
        <f t="shared" si="279"/>
        <v/>
      </c>
      <c r="AL390" s="271" t="str">
        <f t="shared" si="264"/>
        <v/>
      </c>
      <c r="AM390" s="272" t="str">
        <f t="shared" si="264"/>
        <v/>
      </c>
      <c r="AN390" s="272" t="str">
        <f t="shared" si="264"/>
        <v/>
      </c>
      <c r="AO390" s="272" t="str">
        <f t="shared" si="264"/>
        <v/>
      </c>
      <c r="AP390" s="271" t="str">
        <f t="shared" si="265"/>
        <v/>
      </c>
      <c r="AQ390" s="272" t="str">
        <f t="shared" si="266"/>
        <v/>
      </c>
      <c r="AR390" s="272" t="str">
        <f t="shared" si="267"/>
        <v/>
      </c>
      <c r="AS390" s="272" t="str">
        <f t="shared" si="268"/>
        <v/>
      </c>
      <c r="AT390" s="271">
        <f t="shared" si="269"/>
        <v>1</v>
      </c>
      <c r="AU390" s="271" t="str">
        <f t="shared" si="270"/>
        <v/>
      </c>
      <c r="AV390" s="279" t="str">
        <f t="shared" si="271"/>
        <v/>
      </c>
      <c r="AW390" s="284" t="str">
        <f t="shared" si="272"/>
        <v/>
      </c>
      <c r="AX390" s="284" t="str">
        <f t="shared" si="273"/>
        <v/>
      </c>
      <c r="AY390" s="281" t="str">
        <f t="shared" si="274"/>
        <v/>
      </c>
    </row>
    <row r="391" spans="1:52" hidden="1">
      <c r="A391" s="231" t="s">
        <v>1508</v>
      </c>
      <c r="B391" s="144" t="s">
        <v>1808</v>
      </c>
      <c r="G391" s="662"/>
      <c r="K391" s="167"/>
      <c r="P391" s="227"/>
      <c r="Q391" s="229"/>
      <c r="R391" s="170"/>
      <c r="S391" s="669">
        <v>43771</v>
      </c>
      <c r="T391" s="521"/>
      <c r="U391" s="534"/>
      <c r="V391" s="60"/>
      <c r="W391" s="60"/>
      <c r="X391" s="60"/>
      <c r="Y391" s="60"/>
      <c r="Z391" s="20"/>
      <c r="AA391" s="534"/>
      <c r="AC391" s="293" t="str">
        <f t="shared" si="280"/>
        <v>C10-3</v>
      </c>
      <c r="AD391" s="282" t="str">
        <f t="shared" si="263"/>
        <v>10</v>
      </c>
      <c r="AE391" s="282" t="str">
        <f t="shared" si="261"/>
        <v>C</v>
      </c>
      <c r="AF391" s="272" t="str">
        <f t="shared" si="275"/>
        <v>not suitable</v>
      </c>
      <c r="AG391" s="256" t="str">
        <f t="shared" si="276"/>
        <v/>
      </c>
      <c r="AH391" s="256" t="str">
        <f t="shared" si="277"/>
        <v/>
      </c>
      <c r="AI391" s="256" t="str">
        <f t="shared" si="278"/>
        <v/>
      </c>
      <c r="AJ391" s="256" t="str">
        <f t="shared" si="281"/>
        <v/>
      </c>
      <c r="AK391" s="256" t="str">
        <f t="shared" si="279"/>
        <v/>
      </c>
      <c r="AL391" s="271" t="str">
        <f t="shared" si="264"/>
        <v/>
      </c>
      <c r="AM391" s="272" t="str">
        <f t="shared" si="264"/>
        <v/>
      </c>
      <c r="AN391" s="272" t="str">
        <f t="shared" si="264"/>
        <v/>
      </c>
      <c r="AO391" s="272" t="str">
        <f t="shared" si="264"/>
        <v/>
      </c>
      <c r="AP391" s="271" t="str">
        <f t="shared" si="265"/>
        <v/>
      </c>
      <c r="AQ391" s="272" t="str">
        <f t="shared" si="266"/>
        <v/>
      </c>
      <c r="AR391" s="272" t="str">
        <f t="shared" si="267"/>
        <v/>
      </c>
      <c r="AS391" s="272" t="str">
        <f t="shared" si="268"/>
        <v/>
      </c>
      <c r="AT391" s="271">
        <f t="shared" si="269"/>
        <v>1</v>
      </c>
      <c r="AU391" s="271" t="str">
        <f t="shared" si="270"/>
        <v/>
      </c>
      <c r="AV391" s="279" t="str">
        <f t="shared" si="271"/>
        <v/>
      </c>
      <c r="AW391" s="284" t="str">
        <f t="shared" si="272"/>
        <v/>
      </c>
      <c r="AX391" s="284" t="str">
        <f t="shared" si="273"/>
        <v/>
      </c>
      <c r="AY391" s="281" t="str">
        <f t="shared" si="274"/>
        <v/>
      </c>
    </row>
    <row r="392" spans="1:52" hidden="1">
      <c r="A392" s="231" t="s">
        <v>1509</v>
      </c>
      <c r="B392" s="144" t="s">
        <v>1808</v>
      </c>
      <c r="G392" s="662"/>
      <c r="K392" s="167"/>
      <c r="P392" s="227"/>
      <c r="Q392" s="229"/>
      <c r="R392" s="170"/>
      <c r="S392" s="669">
        <v>43774</v>
      </c>
      <c r="T392" s="521"/>
      <c r="U392" s="534"/>
      <c r="V392" s="60"/>
      <c r="W392" s="60"/>
      <c r="X392" s="60"/>
      <c r="Y392" s="60"/>
      <c r="Z392" s="20"/>
      <c r="AA392" s="534"/>
      <c r="AC392" s="293" t="str">
        <f t="shared" si="280"/>
        <v>C10-4</v>
      </c>
      <c r="AD392" s="282" t="str">
        <f t="shared" si="263"/>
        <v>10</v>
      </c>
      <c r="AE392" s="282" t="str">
        <f t="shared" si="261"/>
        <v>C</v>
      </c>
      <c r="AF392" s="272" t="str">
        <f t="shared" si="275"/>
        <v>not suitable</v>
      </c>
      <c r="AG392" s="256" t="str">
        <f t="shared" si="276"/>
        <v/>
      </c>
      <c r="AH392" s="256" t="str">
        <f t="shared" si="277"/>
        <v/>
      </c>
      <c r="AI392" s="256" t="str">
        <f t="shared" si="278"/>
        <v/>
      </c>
      <c r="AJ392" s="256" t="str">
        <f t="shared" si="281"/>
        <v/>
      </c>
      <c r="AK392" s="256" t="str">
        <f t="shared" si="279"/>
        <v/>
      </c>
      <c r="AL392" s="271" t="str">
        <f t="shared" si="264"/>
        <v/>
      </c>
      <c r="AM392" s="272" t="str">
        <f t="shared" si="264"/>
        <v/>
      </c>
      <c r="AN392" s="272" t="str">
        <f t="shared" si="264"/>
        <v/>
      </c>
      <c r="AO392" s="272" t="str">
        <f t="shared" si="264"/>
        <v/>
      </c>
      <c r="AP392" s="271" t="str">
        <f t="shared" si="265"/>
        <v/>
      </c>
      <c r="AQ392" s="272" t="str">
        <f t="shared" si="266"/>
        <v/>
      </c>
      <c r="AR392" s="272" t="str">
        <f t="shared" si="267"/>
        <v/>
      </c>
      <c r="AS392" s="272" t="str">
        <f t="shared" si="268"/>
        <v/>
      </c>
      <c r="AT392" s="271">
        <f t="shared" si="269"/>
        <v>1</v>
      </c>
      <c r="AU392" s="271" t="str">
        <f t="shared" si="270"/>
        <v/>
      </c>
      <c r="AV392" s="279" t="str">
        <f t="shared" si="271"/>
        <v/>
      </c>
      <c r="AW392" s="284" t="str">
        <f t="shared" si="272"/>
        <v/>
      </c>
      <c r="AX392" s="284" t="str">
        <f t="shared" si="273"/>
        <v/>
      </c>
      <c r="AY392" s="281" t="str">
        <f t="shared" si="274"/>
        <v/>
      </c>
    </row>
    <row r="393" spans="1:52" hidden="1">
      <c r="A393" s="231" t="s">
        <v>1510</v>
      </c>
      <c r="B393" s="144" t="s">
        <v>1808</v>
      </c>
      <c r="G393" s="662"/>
      <c r="K393" s="167"/>
      <c r="P393" s="227"/>
      <c r="Q393" s="229"/>
      <c r="R393" s="170"/>
      <c r="S393" s="669">
        <v>43779</v>
      </c>
      <c r="T393" s="521"/>
      <c r="U393" s="534"/>
      <c r="V393" s="60"/>
      <c r="W393" s="60"/>
      <c r="X393" s="60"/>
      <c r="Y393" s="60"/>
      <c r="Z393" s="20"/>
      <c r="AA393" s="534"/>
      <c r="AC393" s="293" t="str">
        <f t="shared" si="280"/>
        <v>C10-5</v>
      </c>
      <c r="AD393" s="282" t="str">
        <f t="shared" si="263"/>
        <v>10</v>
      </c>
      <c r="AE393" s="282" t="str">
        <f t="shared" si="261"/>
        <v>C</v>
      </c>
      <c r="AF393" s="272" t="str">
        <f t="shared" si="275"/>
        <v>not suitable</v>
      </c>
      <c r="AG393" s="256" t="str">
        <f t="shared" si="276"/>
        <v/>
      </c>
      <c r="AH393" s="256" t="str">
        <f t="shared" si="277"/>
        <v/>
      </c>
      <c r="AI393" s="256" t="str">
        <f t="shared" si="278"/>
        <v/>
      </c>
      <c r="AJ393" s="256" t="str">
        <f t="shared" si="281"/>
        <v/>
      </c>
      <c r="AK393" s="256" t="str">
        <f t="shared" si="279"/>
        <v/>
      </c>
      <c r="AL393" s="271" t="str">
        <f t="shared" si="264"/>
        <v/>
      </c>
      <c r="AM393" s="272" t="str">
        <f t="shared" si="264"/>
        <v/>
      </c>
      <c r="AN393" s="272" t="str">
        <f t="shared" si="264"/>
        <v/>
      </c>
      <c r="AO393" s="272" t="str">
        <f t="shared" si="264"/>
        <v/>
      </c>
      <c r="AP393" s="271" t="str">
        <f t="shared" si="265"/>
        <v/>
      </c>
      <c r="AQ393" s="272" t="str">
        <f t="shared" si="266"/>
        <v/>
      </c>
      <c r="AR393" s="272" t="str">
        <f t="shared" si="267"/>
        <v/>
      </c>
      <c r="AS393" s="272" t="str">
        <f t="shared" si="268"/>
        <v/>
      </c>
      <c r="AT393" s="271">
        <f t="shared" si="269"/>
        <v>1</v>
      </c>
      <c r="AU393" s="271" t="str">
        <f t="shared" si="270"/>
        <v/>
      </c>
      <c r="AV393" s="279" t="str">
        <f t="shared" si="271"/>
        <v/>
      </c>
      <c r="AW393" s="284" t="str">
        <f t="shared" si="272"/>
        <v/>
      </c>
      <c r="AX393" s="284" t="str">
        <f t="shared" si="273"/>
        <v/>
      </c>
      <c r="AY393" s="281" t="str">
        <f t="shared" si="274"/>
        <v/>
      </c>
    </row>
    <row r="394" spans="1:52" hidden="1">
      <c r="A394" s="231" t="s">
        <v>1511</v>
      </c>
      <c r="B394" s="144" t="s">
        <v>1808</v>
      </c>
      <c r="G394" s="665"/>
      <c r="H394" s="171"/>
      <c r="I394" s="171"/>
      <c r="K394" s="167"/>
      <c r="P394" s="227"/>
      <c r="Q394" s="229"/>
      <c r="R394" s="172"/>
      <c r="S394" s="669">
        <v>43779</v>
      </c>
      <c r="T394" s="521"/>
      <c r="U394" s="534"/>
      <c r="V394" s="60"/>
      <c r="W394" s="60"/>
      <c r="X394" s="60"/>
      <c r="Y394" s="60"/>
      <c r="Z394" s="20"/>
      <c r="AA394" s="534"/>
      <c r="AC394" s="293" t="str">
        <f t="shared" si="280"/>
        <v>C10-6</v>
      </c>
      <c r="AD394" s="282" t="str">
        <f t="shared" si="263"/>
        <v>10</v>
      </c>
      <c r="AE394" s="282" t="str">
        <f t="shared" si="261"/>
        <v>C</v>
      </c>
      <c r="AF394" s="272" t="str">
        <f t="shared" si="275"/>
        <v>not suitable</v>
      </c>
      <c r="AG394" s="256" t="str">
        <f t="shared" si="276"/>
        <v/>
      </c>
      <c r="AH394" s="256" t="str">
        <f t="shared" si="277"/>
        <v/>
      </c>
      <c r="AI394" s="256" t="str">
        <f t="shared" si="278"/>
        <v/>
      </c>
      <c r="AJ394" s="256" t="str">
        <f t="shared" si="281"/>
        <v/>
      </c>
      <c r="AK394" s="256" t="str">
        <f t="shared" si="279"/>
        <v/>
      </c>
      <c r="AL394" s="271" t="str">
        <f t="shared" si="264"/>
        <v/>
      </c>
      <c r="AM394" s="272" t="str">
        <f t="shared" si="264"/>
        <v/>
      </c>
      <c r="AN394" s="272" t="str">
        <f t="shared" si="264"/>
        <v/>
      </c>
      <c r="AO394" s="272" t="str">
        <f t="shared" si="264"/>
        <v/>
      </c>
      <c r="AP394" s="271" t="str">
        <f t="shared" si="265"/>
        <v/>
      </c>
      <c r="AQ394" s="272" t="str">
        <f t="shared" si="266"/>
        <v/>
      </c>
      <c r="AR394" s="272" t="str">
        <f t="shared" si="267"/>
        <v/>
      </c>
      <c r="AS394" s="272" t="str">
        <f t="shared" si="268"/>
        <v/>
      </c>
      <c r="AT394" s="271">
        <f t="shared" si="269"/>
        <v>1</v>
      </c>
      <c r="AU394" s="271" t="str">
        <f t="shared" si="270"/>
        <v/>
      </c>
      <c r="AV394" s="279" t="str">
        <f t="shared" si="271"/>
        <v/>
      </c>
      <c r="AW394" s="284" t="str">
        <f t="shared" si="272"/>
        <v/>
      </c>
      <c r="AX394" s="284" t="str">
        <f t="shared" si="273"/>
        <v/>
      </c>
      <c r="AY394" s="281" t="str">
        <f t="shared" si="274"/>
        <v/>
      </c>
    </row>
    <row r="395" spans="1:52" s="324" customFormat="1">
      <c r="A395" s="319" t="s">
        <v>358</v>
      </c>
      <c r="B395" s="320"/>
      <c r="C395" s="320"/>
      <c r="D395" s="320"/>
      <c r="E395" s="340"/>
      <c r="F395" s="340"/>
      <c r="G395" s="664"/>
      <c r="J395" s="6"/>
      <c r="L395" s="320"/>
      <c r="M395" s="320"/>
      <c r="N395" s="341"/>
      <c r="O395" s="341"/>
      <c r="P395" s="326"/>
      <c r="Q395" s="327"/>
      <c r="R395" s="342"/>
      <c r="S395" s="522"/>
      <c r="T395" s="522"/>
      <c r="U395" s="544"/>
      <c r="V395" s="529"/>
      <c r="W395" s="529"/>
      <c r="X395" s="529"/>
      <c r="Y395" s="529"/>
      <c r="Z395" s="540"/>
      <c r="AA395" s="544"/>
      <c r="AB395" s="328"/>
      <c r="AC395" s="329" t="str">
        <f t="shared" si="280"/>
        <v>Chapter 12</v>
      </c>
      <c r="AD395" s="330"/>
      <c r="AE395" s="330"/>
      <c r="AF395" s="331"/>
      <c r="AG395" s="331"/>
      <c r="AH395" s="331"/>
      <c r="AI395" s="331"/>
      <c r="AJ395" s="331"/>
      <c r="AK395" s="331"/>
      <c r="AL395" s="332"/>
      <c r="AM395" s="331"/>
      <c r="AN395" s="331"/>
      <c r="AO395" s="331"/>
      <c r="AP395" s="332"/>
      <c r="AQ395" s="331"/>
      <c r="AR395" s="331"/>
      <c r="AS395" s="331"/>
      <c r="AT395" s="332"/>
      <c r="AU395" s="332"/>
      <c r="AV395" s="333"/>
      <c r="AW395" s="334"/>
      <c r="AX395" s="334"/>
      <c r="AY395" s="421"/>
      <c r="AZ395" s="427"/>
    </row>
    <row r="396" spans="1:52">
      <c r="A396" s="230" t="s">
        <v>1295</v>
      </c>
      <c r="G396" s="662"/>
      <c r="K396" s="167"/>
      <c r="P396" s="227"/>
      <c r="Q396" s="229"/>
      <c r="R396" s="170"/>
      <c r="S396" s="521"/>
      <c r="T396" s="521"/>
      <c r="U396" s="534"/>
      <c r="V396" s="60"/>
      <c r="W396" s="60"/>
      <c r="X396" s="60"/>
      <c r="Y396" s="60"/>
      <c r="Z396" s="20"/>
      <c r="AA396" s="534"/>
      <c r="AC396" s="293" t="str">
        <f t="shared" si="280"/>
        <v>EXERCISES</v>
      </c>
      <c r="AD396" s="282" t="str">
        <f t="shared" si="263"/>
        <v/>
      </c>
      <c r="AE396" s="282" t="str">
        <f t="shared" si="261"/>
        <v/>
      </c>
      <c r="AF396" s="272" t="str">
        <f t="shared" ref="AF396:AF441" si="282">IF(OR(AE396="",B396=""),"",IF(OR(B396="a",B396="b",B396="s",B396="not suitable"),B396,""))</f>
        <v/>
      </c>
      <c r="AG396" s="256" t="str">
        <f t="shared" ref="AG396:AG441" si="283">IF(E396="","",E396)</f>
        <v/>
      </c>
      <c r="AH396" s="256" t="str">
        <f t="shared" ref="AH396:AH441" si="284">IF(C396="","",C396)</f>
        <v/>
      </c>
      <c r="AI396" s="256" t="str">
        <f t="shared" ref="AI396:AI441" si="285">IF(D396="","",D396)</f>
        <v/>
      </c>
      <c r="AJ396" s="256" t="str">
        <f t="shared" ref="AJ396:AJ441" si="286">IF(J396="","",1)</f>
        <v/>
      </c>
      <c r="AK396" s="256" t="str">
        <f t="shared" ref="AK396:AK441" si="287">IF(I396="","",I396)</f>
        <v/>
      </c>
      <c r="AL396" s="271" t="str">
        <f t="shared" si="264"/>
        <v/>
      </c>
      <c r="AM396" s="272" t="str">
        <f t="shared" si="264"/>
        <v/>
      </c>
      <c r="AN396" s="272" t="str">
        <f t="shared" si="264"/>
        <v/>
      </c>
      <c r="AO396" s="272" t="str">
        <f t="shared" si="264"/>
        <v/>
      </c>
      <c r="AP396" s="271" t="str">
        <f t="shared" si="265"/>
        <v/>
      </c>
      <c r="AQ396" s="272" t="str">
        <f t="shared" si="266"/>
        <v/>
      </c>
      <c r="AR396" s="272" t="str">
        <f t="shared" si="267"/>
        <v/>
      </c>
      <c r="AS396" s="272" t="str">
        <f t="shared" si="268"/>
        <v/>
      </c>
      <c r="AT396" s="271" t="str">
        <f t="shared" si="269"/>
        <v/>
      </c>
      <c r="AU396" s="271" t="str">
        <f t="shared" si="270"/>
        <v/>
      </c>
      <c r="AV396" s="279" t="str">
        <f t="shared" si="271"/>
        <v/>
      </c>
      <c r="AW396" s="284" t="str">
        <f t="shared" si="272"/>
        <v/>
      </c>
      <c r="AX396" s="284" t="str">
        <f t="shared" si="273"/>
        <v/>
      </c>
      <c r="AY396" s="281" t="str">
        <f t="shared" si="274"/>
        <v/>
      </c>
    </row>
    <row r="397" spans="1:52" ht="60">
      <c r="A397" s="231" t="s">
        <v>1556</v>
      </c>
      <c r="B397" s="144" t="s">
        <v>1285</v>
      </c>
      <c r="C397" s="184" t="s">
        <v>1733</v>
      </c>
      <c r="F397" s="197" t="s">
        <v>1750</v>
      </c>
      <c r="G397" s="231" t="s">
        <v>1512</v>
      </c>
      <c r="H397" s="169" t="s">
        <v>2856</v>
      </c>
      <c r="J397" s="5" t="s">
        <v>2155</v>
      </c>
      <c r="K397" s="167"/>
      <c r="L397" s="144" t="s">
        <v>2422</v>
      </c>
      <c r="P397" s="227"/>
      <c r="Q397" s="229"/>
      <c r="R397" s="170"/>
      <c r="S397" s="521" t="s">
        <v>3152</v>
      </c>
      <c r="T397" s="521" t="s">
        <v>1911</v>
      </c>
      <c r="U397" s="534" t="s">
        <v>2313</v>
      </c>
      <c r="V397" s="60" t="s">
        <v>1249</v>
      </c>
      <c r="W397" s="60" t="s">
        <v>562</v>
      </c>
      <c r="X397" s="60" t="s">
        <v>539</v>
      </c>
      <c r="Y397" s="60" t="s">
        <v>540</v>
      </c>
      <c r="Z397" s="20" t="s">
        <v>999</v>
      </c>
      <c r="AA397" s="534" t="s">
        <v>1986</v>
      </c>
      <c r="AC397" s="293" t="str">
        <f t="shared" si="280"/>
        <v>E12-1</v>
      </c>
      <c r="AD397" s="282" t="str">
        <f t="shared" si="263"/>
        <v>12</v>
      </c>
      <c r="AE397" s="282" t="str">
        <f t="shared" si="261"/>
        <v>E</v>
      </c>
      <c r="AF397" s="272" t="str">
        <f t="shared" si="282"/>
        <v>s</v>
      </c>
      <c r="AG397" s="256" t="str">
        <f t="shared" si="283"/>
        <v/>
      </c>
      <c r="AH397" s="256" t="str">
        <f t="shared" si="284"/>
        <v>rpu</v>
      </c>
      <c r="AI397" s="256" t="str">
        <f t="shared" si="285"/>
        <v/>
      </c>
      <c r="AJ397" s="256">
        <f t="shared" si="286"/>
        <v>1</v>
      </c>
      <c r="AK397" s="256" t="str">
        <f t="shared" si="287"/>
        <v/>
      </c>
      <c r="AL397" s="271" t="str">
        <f t="shared" si="264"/>
        <v/>
      </c>
      <c r="AM397" s="272">
        <f t="shared" si="264"/>
        <v>1</v>
      </c>
      <c r="AN397" s="272" t="str">
        <f t="shared" si="264"/>
        <v/>
      </c>
      <c r="AO397" s="272" t="str">
        <f t="shared" si="264"/>
        <v/>
      </c>
      <c r="AP397" s="271" t="str">
        <f t="shared" si="265"/>
        <v/>
      </c>
      <c r="AQ397" s="272" t="str">
        <f t="shared" si="266"/>
        <v/>
      </c>
      <c r="AR397" s="272" t="str">
        <f t="shared" si="267"/>
        <v/>
      </c>
      <c r="AS397" s="272" t="str">
        <f t="shared" si="268"/>
        <v/>
      </c>
      <c r="AT397" s="271" t="str">
        <f t="shared" si="269"/>
        <v/>
      </c>
      <c r="AU397" s="271" t="str">
        <f t="shared" si="270"/>
        <v/>
      </c>
      <c r="AV397" s="279" t="str">
        <f t="shared" si="271"/>
        <v/>
      </c>
      <c r="AW397" s="284" t="str">
        <f t="shared" si="272"/>
        <v/>
      </c>
      <c r="AX397" s="284" t="str">
        <f t="shared" si="273"/>
        <v/>
      </c>
      <c r="AY397" s="281" t="str">
        <f t="shared" si="274"/>
        <v/>
      </c>
    </row>
    <row r="398" spans="1:52" ht="60">
      <c r="A398" s="231" t="s">
        <v>1127</v>
      </c>
      <c r="B398" s="144" t="s">
        <v>1285</v>
      </c>
      <c r="C398" s="184" t="s">
        <v>1733</v>
      </c>
      <c r="F398" s="197" t="s">
        <v>1750</v>
      </c>
      <c r="G398" s="231" t="s">
        <v>1514</v>
      </c>
      <c r="H398" s="169" t="s">
        <v>2856</v>
      </c>
      <c r="J398" s="5" t="s">
        <v>2155</v>
      </c>
      <c r="K398" s="167"/>
      <c r="P398" s="227"/>
      <c r="Q398" s="229"/>
      <c r="R398" s="170"/>
      <c r="S398" s="521" t="s">
        <v>3152</v>
      </c>
      <c r="T398" s="521" t="s">
        <v>1911</v>
      </c>
      <c r="U398" s="534" t="s">
        <v>2314</v>
      </c>
      <c r="V398" s="60" t="s">
        <v>1249</v>
      </c>
      <c r="W398" s="60" t="s">
        <v>562</v>
      </c>
      <c r="X398" s="60" t="s">
        <v>539</v>
      </c>
      <c r="Y398" s="60" t="s">
        <v>540</v>
      </c>
      <c r="Z398" s="20" t="s">
        <v>998</v>
      </c>
      <c r="AA398" s="534" t="s">
        <v>1985</v>
      </c>
      <c r="AC398" s="293" t="str">
        <f t="shared" si="280"/>
        <v>E12-2</v>
      </c>
      <c r="AD398" s="282" t="str">
        <f t="shared" si="263"/>
        <v>12</v>
      </c>
      <c r="AE398" s="282" t="str">
        <f t="shared" si="261"/>
        <v>E</v>
      </c>
      <c r="AF398" s="272" t="str">
        <f t="shared" si="282"/>
        <v>s</v>
      </c>
      <c r="AG398" s="256" t="str">
        <f t="shared" si="283"/>
        <v/>
      </c>
      <c r="AH398" s="256" t="str">
        <f t="shared" si="284"/>
        <v>rpu</v>
      </c>
      <c r="AI398" s="256" t="str">
        <f t="shared" si="285"/>
        <v/>
      </c>
      <c r="AJ398" s="256">
        <f t="shared" si="286"/>
        <v>1</v>
      </c>
      <c r="AK398" s="256" t="str">
        <f t="shared" si="287"/>
        <v/>
      </c>
      <c r="AL398" s="271" t="str">
        <f t="shared" si="264"/>
        <v/>
      </c>
      <c r="AM398" s="272">
        <f t="shared" si="264"/>
        <v>1</v>
      </c>
      <c r="AN398" s="272" t="str">
        <f t="shared" si="264"/>
        <v/>
      </c>
      <c r="AO398" s="272" t="str">
        <f t="shared" si="264"/>
        <v/>
      </c>
      <c r="AP398" s="271" t="str">
        <f t="shared" si="265"/>
        <v/>
      </c>
      <c r="AQ398" s="272" t="str">
        <f t="shared" si="266"/>
        <v/>
      </c>
      <c r="AR398" s="272" t="str">
        <f t="shared" si="267"/>
        <v/>
      </c>
      <c r="AS398" s="272" t="str">
        <f t="shared" si="268"/>
        <v/>
      </c>
      <c r="AT398" s="271" t="str">
        <f t="shared" si="269"/>
        <v/>
      </c>
      <c r="AU398" s="271" t="str">
        <f t="shared" si="270"/>
        <v/>
      </c>
      <c r="AV398" s="279" t="str">
        <f t="shared" si="271"/>
        <v/>
      </c>
      <c r="AW398" s="284" t="str">
        <f t="shared" si="272"/>
        <v/>
      </c>
      <c r="AX398" s="284" t="str">
        <f t="shared" si="273"/>
        <v/>
      </c>
      <c r="AY398" s="281" t="str">
        <f t="shared" si="274"/>
        <v/>
      </c>
    </row>
    <row r="399" spans="1:52" ht="54.75" customHeight="1">
      <c r="A399" s="231" t="s">
        <v>1128</v>
      </c>
      <c r="B399" s="144" t="s">
        <v>1285</v>
      </c>
      <c r="C399" s="184" t="s">
        <v>1733</v>
      </c>
      <c r="F399" s="197" t="s">
        <v>1750</v>
      </c>
      <c r="G399" s="231" t="s">
        <v>1515</v>
      </c>
      <c r="H399" s="169" t="s">
        <v>2856</v>
      </c>
      <c r="J399" s="5" t="s">
        <v>2159</v>
      </c>
      <c r="K399" s="167"/>
      <c r="P399" s="227"/>
      <c r="Q399" s="229"/>
      <c r="R399" s="170"/>
      <c r="S399" s="521" t="s">
        <v>3152</v>
      </c>
      <c r="T399" s="521" t="s">
        <v>1911</v>
      </c>
      <c r="U399" s="534" t="s">
        <v>2315</v>
      </c>
      <c r="V399" s="60" t="s">
        <v>1990</v>
      </c>
      <c r="W399" s="60" t="s">
        <v>562</v>
      </c>
      <c r="X399" s="60" t="s">
        <v>539</v>
      </c>
      <c r="Y399" s="60" t="s">
        <v>1987</v>
      </c>
      <c r="Z399" s="20" t="s">
        <v>999</v>
      </c>
      <c r="AA399" s="534" t="s">
        <v>1986</v>
      </c>
      <c r="AC399" s="293" t="str">
        <f t="shared" si="280"/>
        <v>E12-3</v>
      </c>
      <c r="AD399" s="282" t="str">
        <f t="shared" si="263"/>
        <v>12</v>
      </c>
      <c r="AE399" s="282" t="str">
        <f t="shared" si="261"/>
        <v>E</v>
      </c>
      <c r="AF399" s="272" t="str">
        <f t="shared" si="282"/>
        <v>s</v>
      </c>
      <c r="AG399" s="256" t="str">
        <f t="shared" si="283"/>
        <v/>
      </c>
      <c r="AH399" s="256" t="str">
        <f t="shared" si="284"/>
        <v>rpu</v>
      </c>
      <c r="AI399" s="256" t="str">
        <f t="shared" si="285"/>
        <v/>
      </c>
      <c r="AJ399" s="256">
        <f t="shared" si="286"/>
        <v>1</v>
      </c>
      <c r="AK399" s="256" t="str">
        <f t="shared" si="287"/>
        <v/>
      </c>
      <c r="AL399" s="271" t="str">
        <f t="shared" si="264"/>
        <v/>
      </c>
      <c r="AM399" s="272">
        <f t="shared" si="264"/>
        <v>1</v>
      </c>
      <c r="AN399" s="272" t="str">
        <f t="shared" si="264"/>
        <v/>
      </c>
      <c r="AO399" s="272" t="str">
        <f t="shared" si="264"/>
        <v/>
      </c>
      <c r="AP399" s="271" t="str">
        <f t="shared" si="265"/>
        <v/>
      </c>
      <c r="AQ399" s="272" t="str">
        <f t="shared" si="266"/>
        <v/>
      </c>
      <c r="AR399" s="272" t="str">
        <f t="shared" si="267"/>
        <v/>
      </c>
      <c r="AS399" s="272" t="str">
        <f t="shared" si="268"/>
        <v/>
      </c>
      <c r="AT399" s="271" t="str">
        <f t="shared" si="269"/>
        <v/>
      </c>
      <c r="AU399" s="271" t="str">
        <f t="shared" si="270"/>
        <v/>
      </c>
      <c r="AV399" s="279" t="str">
        <f t="shared" si="271"/>
        <v/>
      </c>
      <c r="AW399" s="284" t="str">
        <f t="shared" si="272"/>
        <v/>
      </c>
      <c r="AX399" s="284" t="str">
        <f t="shared" si="273"/>
        <v/>
      </c>
      <c r="AY399" s="281" t="str">
        <f t="shared" si="274"/>
        <v/>
      </c>
    </row>
    <row r="400" spans="1:52" s="72" customFormat="1" ht="24">
      <c r="A400" s="506" t="s">
        <v>1129</v>
      </c>
      <c r="B400" s="144" t="s">
        <v>1285</v>
      </c>
      <c r="C400" s="184" t="s">
        <v>1733</v>
      </c>
      <c r="D400" s="144"/>
      <c r="E400" s="195"/>
      <c r="F400" s="197" t="s">
        <v>1750</v>
      </c>
      <c r="G400" s="506" t="s">
        <v>1516</v>
      </c>
      <c r="H400" s="169" t="s">
        <v>2862</v>
      </c>
      <c r="J400" s="5" t="s">
        <v>2053</v>
      </c>
      <c r="L400" s="144"/>
      <c r="M400" s="144"/>
      <c r="N400" s="225"/>
      <c r="O400" s="225"/>
      <c r="P400" s="227"/>
      <c r="Q400" s="229"/>
      <c r="R400" s="170"/>
      <c r="S400" s="521" t="s">
        <v>3152</v>
      </c>
      <c r="T400" s="521" t="s">
        <v>1911</v>
      </c>
      <c r="U400" s="534" t="s">
        <v>2316</v>
      </c>
      <c r="V400" s="60" t="s">
        <v>1249</v>
      </c>
      <c r="W400" s="60" t="s">
        <v>562</v>
      </c>
      <c r="X400" s="60" t="s">
        <v>539</v>
      </c>
      <c r="Y400" s="60" t="s">
        <v>540</v>
      </c>
      <c r="Z400" s="20" t="s">
        <v>999</v>
      </c>
      <c r="AA400" s="534" t="s">
        <v>1985</v>
      </c>
      <c r="AB400" s="145"/>
      <c r="AC400" s="507" t="str">
        <f t="shared" si="280"/>
        <v>E12-4</v>
      </c>
      <c r="AD400" s="282" t="str">
        <f t="shared" si="263"/>
        <v>12</v>
      </c>
      <c r="AE400" s="282" t="str">
        <f t="shared" si="261"/>
        <v>E</v>
      </c>
      <c r="AF400" s="272" t="str">
        <f t="shared" si="282"/>
        <v>s</v>
      </c>
      <c r="AG400" s="272" t="str">
        <f t="shared" si="283"/>
        <v/>
      </c>
      <c r="AH400" s="272" t="str">
        <f t="shared" si="284"/>
        <v>rpu</v>
      </c>
      <c r="AI400" s="272" t="str">
        <f t="shared" si="285"/>
        <v/>
      </c>
      <c r="AJ400" s="272">
        <f t="shared" si="286"/>
        <v>1</v>
      </c>
      <c r="AK400" s="272" t="str">
        <f t="shared" si="287"/>
        <v/>
      </c>
      <c r="AL400" s="271" t="str">
        <f t="shared" si="264"/>
        <v/>
      </c>
      <c r="AM400" s="272">
        <f t="shared" si="264"/>
        <v>1</v>
      </c>
      <c r="AN400" s="272" t="str">
        <f t="shared" si="264"/>
        <v/>
      </c>
      <c r="AO400" s="272" t="str">
        <f t="shared" si="264"/>
        <v/>
      </c>
      <c r="AP400" s="271" t="str">
        <f t="shared" si="265"/>
        <v/>
      </c>
      <c r="AQ400" s="272" t="str">
        <f t="shared" si="266"/>
        <v/>
      </c>
      <c r="AR400" s="272" t="str">
        <f t="shared" si="267"/>
        <v/>
      </c>
      <c r="AS400" s="272" t="str">
        <f t="shared" si="268"/>
        <v/>
      </c>
      <c r="AT400" s="271" t="str">
        <f t="shared" si="269"/>
        <v/>
      </c>
      <c r="AU400" s="271" t="str">
        <f t="shared" si="270"/>
        <v/>
      </c>
      <c r="AV400" s="279" t="str">
        <f t="shared" si="271"/>
        <v/>
      </c>
      <c r="AW400" s="284" t="str">
        <f t="shared" si="272"/>
        <v/>
      </c>
      <c r="AX400" s="284" t="str">
        <f t="shared" si="273"/>
        <v/>
      </c>
      <c r="AY400" s="281" t="str">
        <f t="shared" si="274"/>
        <v/>
      </c>
      <c r="AZ400" s="425"/>
    </row>
    <row r="401" spans="1:52" ht="36">
      <c r="A401" s="231" t="s">
        <v>1130</v>
      </c>
      <c r="B401" s="144" t="s">
        <v>1285</v>
      </c>
      <c r="C401" s="184" t="s">
        <v>1733</v>
      </c>
      <c r="F401" s="197" t="s">
        <v>1750</v>
      </c>
      <c r="G401" s="231" t="s">
        <v>1517</v>
      </c>
      <c r="H401" s="169" t="s">
        <v>2856</v>
      </c>
      <c r="J401" s="5" t="s">
        <v>2156</v>
      </c>
      <c r="K401" s="167"/>
      <c r="L401" s="144" t="s">
        <v>2422</v>
      </c>
      <c r="P401" s="227"/>
      <c r="Q401" s="229"/>
      <c r="R401" s="170"/>
      <c r="S401" s="521" t="s">
        <v>2141</v>
      </c>
      <c r="T401" s="521" t="s">
        <v>2724</v>
      </c>
      <c r="U401" s="534" t="s">
        <v>2317</v>
      </c>
      <c r="V401" s="60" t="s">
        <v>1249</v>
      </c>
      <c r="W401" s="60" t="s">
        <v>562</v>
      </c>
      <c r="X401" s="60" t="s">
        <v>539</v>
      </c>
      <c r="Y401" s="60" t="s">
        <v>540</v>
      </c>
      <c r="Z401" s="20" t="s">
        <v>998</v>
      </c>
      <c r="AA401" s="534" t="s">
        <v>1985</v>
      </c>
      <c r="AC401" s="293" t="str">
        <f t="shared" si="280"/>
        <v>E12-5</v>
      </c>
      <c r="AD401" s="282" t="str">
        <f t="shared" si="263"/>
        <v>12</v>
      </c>
      <c r="AE401" s="282" t="str">
        <f t="shared" si="261"/>
        <v>E</v>
      </c>
      <c r="AF401" s="272" t="str">
        <f t="shared" si="282"/>
        <v>s</v>
      </c>
      <c r="AG401" s="256" t="str">
        <f t="shared" si="283"/>
        <v/>
      </c>
      <c r="AH401" s="256" t="str">
        <f t="shared" si="284"/>
        <v>rpu</v>
      </c>
      <c r="AI401" s="256" t="str">
        <f t="shared" si="285"/>
        <v/>
      </c>
      <c r="AJ401" s="256">
        <f t="shared" si="286"/>
        <v>1</v>
      </c>
      <c r="AK401" s="256" t="str">
        <f t="shared" si="287"/>
        <v/>
      </c>
      <c r="AL401" s="271" t="str">
        <f t="shared" si="264"/>
        <v/>
      </c>
      <c r="AM401" s="272">
        <f t="shared" si="264"/>
        <v>1</v>
      </c>
      <c r="AN401" s="272" t="str">
        <f t="shared" si="264"/>
        <v/>
      </c>
      <c r="AO401" s="272" t="str">
        <f t="shared" si="264"/>
        <v/>
      </c>
      <c r="AP401" s="271" t="str">
        <f t="shared" si="265"/>
        <v/>
      </c>
      <c r="AQ401" s="272" t="str">
        <f t="shared" si="266"/>
        <v/>
      </c>
      <c r="AR401" s="272" t="str">
        <f t="shared" si="267"/>
        <v/>
      </c>
      <c r="AS401" s="272" t="str">
        <f t="shared" si="268"/>
        <v/>
      </c>
      <c r="AT401" s="271" t="str">
        <f t="shared" si="269"/>
        <v/>
      </c>
      <c r="AU401" s="271" t="str">
        <f t="shared" si="270"/>
        <v/>
      </c>
      <c r="AV401" s="279" t="str">
        <f t="shared" si="271"/>
        <v/>
      </c>
      <c r="AW401" s="284" t="str">
        <f t="shared" si="272"/>
        <v/>
      </c>
      <c r="AX401" s="284" t="str">
        <f t="shared" si="273"/>
        <v/>
      </c>
      <c r="AY401" s="281" t="str">
        <f t="shared" si="274"/>
        <v/>
      </c>
    </row>
    <row r="402" spans="1:52" ht="24">
      <c r="A402" s="231" t="s">
        <v>1131</v>
      </c>
      <c r="B402" s="144" t="s">
        <v>1285</v>
      </c>
      <c r="C402" s="184" t="s">
        <v>1733</v>
      </c>
      <c r="F402" s="197" t="s">
        <v>1750</v>
      </c>
      <c r="G402" s="231" t="s">
        <v>1518</v>
      </c>
      <c r="H402" s="169" t="s">
        <v>2856</v>
      </c>
      <c r="J402" s="5" t="s">
        <v>2053</v>
      </c>
      <c r="K402" s="167"/>
      <c r="P402" s="227"/>
      <c r="Q402" s="229"/>
      <c r="R402" s="170"/>
      <c r="S402" s="521" t="s">
        <v>3152</v>
      </c>
      <c r="T402" s="521" t="s">
        <v>1911</v>
      </c>
      <c r="U402" s="5" t="s">
        <v>2318</v>
      </c>
      <c r="V402" s="60" t="s">
        <v>1249</v>
      </c>
      <c r="W402" s="60" t="s">
        <v>562</v>
      </c>
      <c r="X402" s="60" t="s">
        <v>539</v>
      </c>
      <c r="Y402" s="60" t="s">
        <v>540</v>
      </c>
      <c r="Z402" s="20" t="s">
        <v>999</v>
      </c>
      <c r="AA402" s="534" t="s">
        <v>1985</v>
      </c>
      <c r="AC402" s="293" t="str">
        <f t="shared" si="280"/>
        <v>E12-6</v>
      </c>
      <c r="AD402" s="282" t="str">
        <f t="shared" si="263"/>
        <v>12</v>
      </c>
      <c r="AE402" s="282" t="str">
        <f t="shared" si="261"/>
        <v>E</v>
      </c>
      <c r="AF402" s="272" t="str">
        <f t="shared" si="282"/>
        <v>s</v>
      </c>
      <c r="AG402" s="256" t="str">
        <f t="shared" si="283"/>
        <v/>
      </c>
      <c r="AH402" s="256" t="str">
        <f t="shared" si="284"/>
        <v>rpu</v>
      </c>
      <c r="AI402" s="256" t="str">
        <f t="shared" si="285"/>
        <v/>
      </c>
      <c r="AJ402" s="256">
        <f t="shared" si="286"/>
        <v>1</v>
      </c>
      <c r="AK402" s="256" t="str">
        <f t="shared" si="287"/>
        <v/>
      </c>
      <c r="AL402" s="271" t="str">
        <f t="shared" si="264"/>
        <v/>
      </c>
      <c r="AM402" s="272">
        <f t="shared" si="264"/>
        <v>1</v>
      </c>
      <c r="AN402" s="272" t="str">
        <f t="shared" si="264"/>
        <v/>
      </c>
      <c r="AO402" s="272" t="str">
        <f t="shared" si="264"/>
        <v/>
      </c>
      <c r="AP402" s="271" t="str">
        <f t="shared" si="265"/>
        <v/>
      </c>
      <c r="AQ402" s="272" t="str">
        <f t="shared" si="266"/>
        <v/>
      </c>
      <c r="AR402" s="272" t="str">
        <f t="shared" si="267"/>
        <v/>
      </c>
      <c r="AS402" s="272" t="str">
        <f t="shared" si="268"/>
        <v/>
      </c>
      <c r="AT402" s="271" t="str">
        <f t="shared" si="269"/>
        <v/>
      </c>
      <c r="AU402" s="271" t="str">
        <f t="shared" si="270"/>
        <v/>
      </c>
      <c r="AV402" s="279" t="str">
        <f t="shared" si="271"/>
        <v/>
      </c>
      <c r="AW402" s="284" t="str">
        <f t="shared" si="272"/>
        <v/>
      </c>
      <c r="AX402" s="284" t="str">
        <f t="shared" si="273"/>
        <v/>
      </c>
      <c r="AY402" s="281" t="str">
        <f t="shared" si="274"/>
        <v/>
      </c>
    </row>
    <row r="403" spans="1:52" ht="24">
      <c r="A403" s="231" t="s">
        <v>1132</v>
      </c>
      <c r="B403" s="144" t="s">
        <v>1285</v>
      </c>
      <c r="C403" s="184" t="s">
        <v>1733</v>
      </c>
      <c r="F403" s="197" t="s">
        <v>1750</v>
      </c>
      <c r="G403" s="662" t="s">
        <v>1120</v>
      </c>
      <c r="H403" s="169" t="s">
        <v>2862</v>
      </c>
      <c r="J403" s="5" t="s">
        <v>2157</v>
      </c>
      <c r="K403" s="167"/>
      <c r="P403" s="227"/>
      <c r="Q403" s="229"/>
      <c r="R403" s="170"/>
      <c r="S403" s="521" t="s">
        <v>3152</v>
      </c>
      <c r="T403" s="521" t="s">
        <v>2276</v>
      </c>
      <c r="U403" s="534" t="s">
        <v>2319</v>
      </c>
      <c r="V403" s="60" t="s">
        <v>1249</v>
      </c>
      <c r="W403" s="60" t="s">
        <v>562</v>
      </c>
      <c r="X403" s="60" t="s">
        <v>539</v>
      </c>
      <c r="Y403" s="60" t="s">
        <v>540</v>
      </c>
      <c r="Z403" s="20" t="s">
        <v>999</v>
      </c>
      <c r="AA403" s="534" t="s">
        <v>1989</v>
      </c>
      <c r="AC403" s="293" t="str">
        <f t="shared" ref="AC403:AC428" si="288">IF(A403="","",A403)</f>
        <v>E12-7</v>
      </c>
      <c r="AD403" s="282" t="str">
        <f t="shared" si="263"/>
        <v>12</v>
      </c>
      <c r="AE403" s="282" t="str">
        <f t="shared" si="261"/>
        <v>E</v>
      </c>
      <c r="AF403" s="272" t="str">
        <f t="shared" si="282"/>
        <v>s</v>
      </c>
      <c r="AG403" s="256" t="str">
        <f t="shared" si="283"/>
        <v/>
      </c>
      <c r="AH403" s="256" t="str">
        <f t="shared" si="284"/>
        <v>rpu</v>
      </c>
      <c r="AI403" s="256" t="str">
        <f t="shared" si="285"/>
        <v/>
      </c>
      <c r="AJ403" s="256">
        <f t="shared" si="286"/>
        <v>1</v>
      </c>
      <c r="AK403" s="256" t="str">
        <f t="shared" si="287"/>
        <v/>
      </c>
      <c r="AL403" s="271" t="str">
        <f t="shared" si="264"/>
        <v/>
      </c>
      <c r="AM403" s="272">
        <f t="shared" si="264"/>
        <v>1</v>
      </c>
      <c r="AN403" s="272" t="str">
        <f t="shared" si="264"/>
        <v/>
      </c>
      <c r="AO403" s="272" t="str">
        <f t="shared" si="264"/>
        <v/>
      </c>
      <c r="AP403" s="271" t="str">
        <f t="shared" si="265"/>
        <v/>
      </c>
      <c r="AQ403" s="272" t="str">
        <f t="shared" si="266"/>
        <v/>
      </c>
      <c r="AR403" s="272" t="str">
        <f t="shared" si="267"/>
        <v/>
      </c>
      <c r="AS403" s="272" t="str">
        <f t="shared" si="268"/>
        <v/>
      </c>
      <c r="AT403" s="271" t="str">
        <f t="shared" si="269"/>
        <v/>
      </c>
      <c r="AU403" s="271" t="str">
        <f t="shared" si="270"/>
        <v/>
      </c>
      <c r="AV403" s="279" t="str">
        <f t="shared" si="271"/>
        <v/>
      </c>
      <c r="AW403" s="284" t="str">
        <f t="shared" si="272"/>
        <v/>
      </c>
      <c r="AX403" s="284" t="str">
        <f t="shared" si="273"/>
        <v/>
      </c>
      <c r="AY403" s="281" t="str">
        <f t="shared" si="274"/>
        <v/>
      </c>
    </row>
    <row r="404" spans="1:52" ht="36">
      <c r="A404" s="231" t="s">
        <v>1134</v>
      </c>
      <c r="B404" s="144" t="s">
        <v>1285</v>
      </c>
      <c r="C404" s="144" t="s">
        <v>1733</v>
      </c>
      <c r="F404" s="197" t="s">
        <v>1750</v>
      </c>
      <c r="G404" s="662" t="s">
        <v>1121</v>
      </c>
      <c r="H404" s="169" t="s">
        <v>3150</v>
      </c>
      <c r="J404" s="5" t="s">
        <v>2158</v>
      </c>
      <c r="K404" s="167"/>
      <c r="L404" s="144" t="s">
        <v>2422</v>
      </c>
      <c r="P404" s="227"/>
      <c r="Q404" s="229"/>
      <c r="R404" s="170"/>
      <c r="S404" s="521" t="s">
        <v>3151</v>
      </c>
      <c r="T404" s="521" t="s">
        <v>2320</v>
      </c>
      <c r="U404" s="534" t="s">
        <v>2320</v>
      </c>
      <c r="V404" s="60" t="s">
        <v>1990</v>
      </c>
      <c r="W404" s="60" t="s">
        <v>562</v>
      </c>
      <c r="X404" s="60" t="s">
        <v>539</v>
      </c>
      <c r="Y404" s="60" t="s">
        <v>1987</v>
      </c>
      <c r="Z404" s="20" t="s">
        <v>999</v>
      </c>
      <c r="AA404" s="534" t="s">
        <v>1986</v>
      </c>
      <c r="AC404" s="293" t="str">
        <f t="shared" si="288"/>
        <v>E12-8</v>
      </c>
      <c r="AD404" s="282" t="str">
        <f t="shared" si="263"/>
        <v>12</v>
      </c>
      <c r="AE404" s="282" t="str">
        <f t="shared" si="261"/>
        <v>E</v>
      </c>
      <c r="AF404" s="272" t="str">
        <f t="shared" si="282"/>
        <v>s</v>
      </c>
      <c r="AG404" s="256" t="str">
        <f t="shared" si="283"/>
        <v/>
      </c>
      <c r="AH404" s="256" t="str">
        <f t="shared" si="284"/>
        <v>rpu</v>
      </c>
      <c r="AI404" s="256" t="str">
        <f t="shared" si="285"/>
        <v/>
      </c>
      <c r="AJ404" s="256">
        <f t="shared" si="286"/>
        <v>1</v>
      </c>
      <c r="AK404" s="256" t="str">
        <f t="shared" si="287"/>
        <v/>
      </c>
      <c r="AL404" s="271" t="str">
        <f t="shared" si="264"/>
        <v/>
      </c>
      <c r="AM404" s="272">
        <f t="shared" si="264"/>
        <v>1</v>
      </c>
      <c r="AN404" s="272" t="str">
        <f t="shared" si="264"/>
        <v/>
      </c>
      <c r="AO404" s="272" t="str">
        <f t="shared" si="264"/>
        <v/>
      </c>
      <c r="AP404" s="271" t="str">
        <f t="shared" si="265"/>
        <v/>
      </c>
      <c r="AQ404" s="272" t="str">
        <f t="shared" si="266"/>
        <v/>
      </c>
      <c r="AR404" s="272" t="str">
        <f t="shared" si="267"/>
        <v/>
      </c>
      <c r="AS404" s="272" t="str">
        <f t="shared" si="268"/>
        <v/>
      </c>
      <c r="AT404" s="271" t="str">
        <f t="shared" si="269"/>
        <v/>
      </c>
      <c r="AU404" s="271" t="str">
        <f t="shared" si="270"/>
        <v/>
      </c>
      <c r="AV404" s="279" t="str">
        <f t="shared" si="271"/>
        <v/>
      </c>
      <c r="AW404" s="284" t="str">
        <f t="shared" si="272"/>
        <v/>
      </c>
      <c r="AX404" s="284" t="str">
        <f t="shared" si="273"/>
        <v/>
      </c>
      <c r="AY404" s="281" t="str">
        <f t="shared" si="274"/>
        <v/>
      </c>
    </row>
    <row r="405" spans="1:52" hidden="1">
      <c r="A405" s="231" t="s">
        <v>1122</v>
      </c>
      <c r="B405" s="144" t="s">
        <v>1808</v>
      </c>
      <c r="F405" s="197"/>
      <c r="G405" s="666"/>
      <c r="H405" s="169"/>
      <c r="K405" s="167"/>
      <c r="P405" s="227"/>
      <c r="Q405" s="229"/>
      <c r="R405" s="170"/>
      <c r="S405" s="521" t="s">
        <v>1519</v>
      </c>
      <c r="T405" s="521"/>
      <c r="U405" s="534"/>
      <c r="V405" s="60"/>
      <c r="W405" s="60"/>
      <c r="X405" s="60"/>
      <c r="Y405" s="60"/>
      <c r="Z405" s="20"/>
      <c r="AA405" s="534"/>
      <c r="AC405" s="293" t="str">
        <f t="shared" si="288"/>
        <v>E11-10</v>
      </c>
      <c r="AD405" s="282" t="str">
        <f t="shared" si="263"/>
        <v>11</v>
      </c>
      <c r="AE405" s="282" t="str">
        <f t="shared" si="261"/>
        <v>E</v>
      </c>
      <c r="AF405" s="272" t="str">
        <f t="shared" si="282"/>
        <v>not suitable</v>
      </c>
      <c r="AG405" s="256" t="str">
        <f t="shared" si="283"/>
        <v/>
      </c>
      <c r="AH405" s="256" t="str">
        <f t="shared" si="284"/>
        <v/>
      </c>
      <c r="AI405" s="256" t="str">
        <f t="shared" si="285"/>
        <v/>
      </c>
      <c r="AJ405" s="256" t="str">
        <f t="shared" si="286"/>
        <v/>
      </c>
      <c r="AK405" s="256" t="str">
        <f t="shared" si="287"/>
        <v/>
      </c>
      <c r="AL405" s="271" t="str">
        <f t="shared" si="264"/>
        <v/>
      </c>
      <c r="AM405" s="272" t="str">
        <f t="shared" si="264"/>
        <v/>
      </c>
      <c r="AN405" s="272" t="str">
        <f t="shared" si="264"/>
        <v/>
      </c>
      <c r="AO405" s="272" t="str">
        <f t="shared" si="264"/>
        <v/>
      </c>
      <c r="AP405" s="271" t="str">
        <f t="shared" si="265"/>
        <v/>
      </c>
      <c r="AQ405" s="272" t="str">
        <f t="shared" si="266"/>
        <v/>
      </c>
      <c r="AR405" s="272" t="str">
        <f t="shared" si="267"/>
        <v/>
      </c>
      <c r="AS405" s="272" t="str">
        <f t="shared" si="268"/>
        <v/>
      </c>
      <c r="AT405" s="271">
        <f t="shared" si="269"/>
        <v>1</v>
      </c>
      <c r="AU405" s="271" t="str">
        <f t="shared" si="270"/>
        <v/>
      </c>
      <c r="AV405" s="279" t="str">
        <f t="shared" si="271"/>
        <v/>
      </c>
      <c r="AW405" s="284" t="str">
        <f t="shared" si="272"/>
        <v/>
      </c>
      <c r="AX405" s="284" t="str">
        <f t="shared" si="273"/>
        <v/>
      </c>
      <c r="AY405" s="281" t="str">
        <f t="shared" si="274"/>
        <v/>
      </c>
    </row>
    <row r="406" spans="1:52" ht="60">
      <c r="A406" s="231" t="s">
        <v>1133</v>
      </c>
      <c r="B406" s="144" t="s">
        <v>1285</v>
      </c>
      <c r="C406" s="184" t="s">
        <v>1733</v>
      </c>
      <c r="F406" s="197" t="s">
        <v>1198</v>
      </c>
      <c r="G406" s="662" t="s">
        <v>1123</v>
      </c>
      <c r="H406" s="169" t="s">
        <v>3149</v>
      </c>
      <c r="J406" s="5" t="s">
        <v>2163</v>
      </c>
      <c r="K406" s="167"/>
      <c r="P406" s="227"/>
      <c r="Q406" s="229"/>
      <c r="R406" s="170"/>
      <c r="S406" s="521" t="s">
        <v>3154</v>
      </c>
      <c r="T406" s="521" t="s">
        <v>2733</v>
      </c>
      <c r="U406" s="39" t="s">
        <v>2321</v>
      </c>
      <c r="V406" s="60" t="s">
        <v>1990</v>
      </c>
      <c r="W406" s="60" t="s">
        <v>562</v>
      </c>
      <c r="X406" s="60" t="s">
        <v>539</v>
      </c>
      <c r="Y406" s="60" t="s">
        <v>1987</v>
      </c>
      <c r="Z406" s="20" t="s">
        <v>999</v>
      </c>
      <c r="AA406" s="534" t="s">
        <v>1989</v>
      </c>
      <c r="AC406" s="293" t="str">
        <f t="shared" si="288"/>
        <v>E12-10</v>
      </c>
      <c r="AD406" s="282" t="str">
        <f t="shared" si="263"/>
        <v>12</v>
      </c>
      <c r="AE406" s="282" t="str">
        <f t="shared" ref="AE406:AE454" si="289">IF(OR(LEFT(AC406,3)="Exe",LEFT(AC406,3)="Pro",LEFT(AC406,3)="Cas",LEFT(AC406,3)="Cas",LEFT(AC406,3)="Tax",LEFT(AC406,3)="Com",AC406=""),"",LEFT(AC406,FIND("-",AC406)-3))</f>
        <v>E</v>
      </c>
      <c r="AF406" s="272" t="str">
        <f t="shared" si="282"/>
        <v>s</v>
      </c>
      <c r="AG406" s="256" t="str">
        <f t="shared" si="283"/>
        <v/>
      </c>
      <c r="AH406" s="256" t="str">
        <f t="shared" si="284"/>
        <v>rpu</v>
      </c>
      <c r="AI406" s="256" t="str">
        <f t="shared" si="285"/>
        <v/>
      </c>
      <c r="AJ406" s="256">
        <f t="shared" si="286"/>
        <v>1</v>
      </c>
      <c r="AK406" s="256" t="str">
        <f t="shared" si="287"/>
        <v/>
      </c>
      <c r="AL406" s="271" t="str">
        <f t="shared" si="264"/>
        <v/>
      </c>
      <c r="AM406" s="272">
        <f t="shared" si="264"/>
        <v>1</v>
      </c>
      <c r="AN406" s="272" t="str">
        <f t="shared" si="264"/>
        <v/>
      </c>
      <c r="AO406" s="272" t="str">
        <f t="shared" si="264"/>
        <v/>
      </c>
      <c r="AP406" s="271" t="str">
        <f t="shared" si="265"/>
        <v/>
      </c>
      <c r="AQ406" s="272" t="str">
        <f t="shared" si="266"/>
        <v/>
      </c>
      <c r="AR406" s="272" t="str">
        <f t="shared" si="267"/>
        <v/>
      </c>
      <c r="AS406" s="272" t="str">
        <f t="shared" si="268"/>
        <v/>
      </c>
      <c r="AT406" s="271" t="str">
        <f t="shared" si="269"/>
        <v/>
      </c>
      <c r="AU406" s="271" t="str">
        <f t="shared" si="270"/>
        <v/>
      </c>
      <c r="AV406" s="279" t="str">
        <f t="shared" si="271"/>
        <v/>
      </c>
      <c r="AW406" s="284" t="str">
        <f t="shared" si="272"/>
        <v/>
      </c>
      <c r="AX406" s="284" t="str">
        <f t="shared" si="273"/>
        <v/>
      </c>
      <c r="AY406" s="281" t="str">
        <f t="shared" si="274"/>
        <v/>
      </c>
    </row>
    <row r="407" spans="1:52" ht="60">
      <c r="A407" s="231" t="s">
        <v>1557</v>
      </c>
      <c r="B407" s="144" t="s">
        <v>1285</v>
      </c>
      <c r="C407" s="184" t="s">
        <v>1733</v>
      </c>
      <c r="F407" s="197" t="s">
        <v>1198</v>
      </c>
      <c r="G407" s="231" t="s">
        <v>1124</v>
      </c>
      <c r="H407" s="169" t="s">
        <v>3149</v>
      </c>
      <c r="J407" s="5" t="s">
        <v>2164</v>
      </c>
      <c r="K407" s="167"/>
      <c r="L407" s="144" t="s">
        <v>2422</v>
      </c>
      <c r="P407" s="227"/>
      <c r="Q407" s="229"/>
      <c r="R407" s="170"/>
      <c r="S407" s="521" t="s">
        <v>3153</v>
      </c>
      <c r="T407" s="515" t="s">
        <v>2725</v>
      </c>
      <c r="U407" s="5" t="s">
        <v>2322</v>
      </c>
      <c r="V407" s="60" t="s">
        <v>1990</v>
      </c>
      <c r="W407" s="60" t="s">
        <v>562</v>
      </c>
      <c r="X407" s="60" t="s">
        <v>539</v>
      </c>
      <c r="Y407" s="60" t="s">
        <v>1987</v>
      </c>
      <c r="Z407" s="20" t="s">
        <v>999</v>
      </c>
      <c r="AA407" s="534" t="s">
        <v>1989</v>
      </c>
      <c r="AC407" s="293" t="str">
        <f t="shared" si="288"/>
        <v>E12-11</v>
      </c>
      <c r="AD407" s="282" t="str">
        <f t="shared" si="263"/>
        <v>12</v>
      </c>
      <c r="AE407" s="282" t="str">
        <f t="shared" si="289"/>
        <v>E</v>
      </c>
      <c r="AF407" s="272" t="str">
        <f t="shared" si="282"/>
        <v>s</v>
      </c>
      <c r="AG407" s="256" t="str">
        <f t="shared" si="283"/>
        <v/>
      </c>
      <c r="AH407" s="256" t="str">
        <f t="shared" si="284"/>
        <v>rpu</v>
      </c>
      <c r="AI407" s="256" t="str">
        <f t="shared" si="285"/>
        <v/>
      </c>
      <c r="AJ407" s="256">
        <f t="shared" si="286"/>
        <v>1</v>
      </c>
      <c r="AK407" s="256" t="str">
        <f t="shared" si="287"/>
        <v/>
      </c>
      <c r="AL407" s="271" t="str">
        <f t="shared" si="264"/>
        <v/>
      </c>
      <c r="AM407" s="272">
        <f t="shared" si="264"/>
        <v>1</v>
      </c>
      <c r="AN407" s="272" t="str">
        <f t="shared" si="264"/>
        <v/>
      </c>
      <c r="AO407" s="272" t="str">
        <f t="shared" si="264"/>
        <v/>
      </c>
      <c r="AP407" s="271" t="str">
        <f t="shared" si="265"/>
        <v/>
      </c>
      <c r="AQ407" s="272" t="str">
        <f t="shared" si="266"/>
        <v/>
      </c>
      <c r="AR407" s="272" t="str">
        <f t="shared" si="267"/>
        <v/>
      </c>
      <c r="AS407" s="272" t="str">
        <f t="shared" si="268"/>
        <v/>
      </c>
      <c r="AT407" s="271" t="str">
        <f t="shared" si="269"/>
        <v/>
      </c>
      <c r="AU407" s="271" t="str">
        <f t="shared" si="270"/>
        <v/>
      </c>
      <c r="AV407" s="279" t="str">
        <f t="shared" si="271"/>
        <v/>
      </c>
      <c r="AW407" s="284" t="str">
        <f t="shared" si="272"/>
        <v/>
      </c>
      <c r="AX407" s="284" t="str">
        <f t="shared" si="273"/>
        <v/>
      </c>
      <c r="AY407" s="281" t="str">
        <f t="shared" si="274"/>
        <v/>
      </c>
    </row>
    <row r="408" spans="1:52" ht="60">
      <c r="A408" s="231" t="s">
        <v>1135</v>
      </c>
      <c r="B408" s="144" t="s">
        <v>1285</v>
      </c>
      <c r="C408" s="184" t="s">
        <v>1733</v>
      </c>
      <c r="F408" s="197" t="s">
        <v>1198</v>
      </c>
      <c r="G408" s="231" t="s">
        <v>1125</v>
      </c>
      <c r="H408" s="169" t="s">
        <v>3155</v>
      </c>
      <c r="J408" s="5" t="s">
        <v>2164</v>
      </c>
      <c r="K408" s="167"/>
      <c r="P408" s="227"/>
      <c r="Q408" s="229"/>
      <c r="R408" s="170"/>
      <c r="S408" s="521" t="s">
        <v>2142</v>
      </c>
      <c r="T408" s="612" t="s">
        <v>2955</v>
      </c>
      <c r="U408" s="5" t="s">
        <v>2323</v>
      </c>
      <c r="V408" s="60" t="s">
        <v>1249</v>
      </c>
      <c r="W408" s="60" t="s">
        <v>562</v>
      </c>
      <c r="X408" s="60" t="s">
        <v>539</v>
      </c>
      <c r="Y408" s="60" t="s">
        <v>540</v>
      </c>
      <c r="Z408" s="20" t="s">
        <v>999</v>
      </c>
      <c r="AA408" s="534" t="s">
        <v>1986</v>
      </c>
      <c r="AC408" s="293" t="str">
        <f t="shared" si="288"/>
        <v>E12-12</v>
      </c>
      <c r="AD408" s="282" t="str">
        <f t="shared" si="263"/>
        <v>12</v>
      </c>
      <c r="AE408" s="282" t="str">
        <f t="shared" si="289"/>
        <v>E</v>
      </c>
      <c r="AF408" s="272" t="str">
        <f t="shared" si="282"/>
        <v>s</v>
      </c>
      <c r="AG408" s="256" t="str">
        <f t="shared" si="283"/>
        <v/>
      </c>
      <c r="AH408" s="256" t="str">
        <f t="shared" si="284"/>
        <v>rpu</v>
      </c>
      <c r="AI408" s="256" t="str">
        <f t="shared" si="285"/>
        <v/>
      </c>
      <c r="AJ408" s="256">
        <f t="shared" si="286"/>
        <v>1</v>
      </c>
      <c r="AK408" s="256" t="str">
        <f t="shared" si="287"/>
        <v/>
      </c>
      <c r="AL408" s="271" t="str">
        <f t="shared" si="264"/>
        <v/>
      </c>
      <c r="AM408" s="272">
        <f t="shared" si="264"/>
        <v>1</v>
      </c>
      <c r="AN408" s="272" t="str">
        <f t="shared" si="264"/>
        <v/>
      </c>
      <c r="AO408" s="272" t="str">
        <f t="shared" si="264"/>
        <v/>
      </c>
      <c r="AP408" s="271" t="str">
        <f t="shared" si="265"/>
        <v/>
      </c>
      <c r="AQ408" s="272" t="str">
        <f t="shared" si="266"/>
        <v/>
      </c>
      <c r="AR408" s="272" t="str">
        <f t="shared" si="267"/>
        <v/>
      </c>
      <c r="AS408" s="272" t="str">
        <f t="shared" si="268"/>
        <v/>
      </c>
      <c r="AT408" s="271" t="str">
        <f t="shared" si="269"/>
        <v/>
      </c>
      <c r="AU408" s="271" t="str">
        <f t="shared" si="270"/>
        <v/>
      </c>
      <c r="AV408" s="279" t="str">
        <f t="shared" si="271"/>
        <v/>
      </c>
      <c r="AW408" s="284" t="str">
        <f t="shared" si="272"/>
        <v/>
      </c>
      <c r="AX408" s="284" t="str">
        <f t="shared" si="273"/>
        <v/>
      </c>
      <c r="AY408" s="281" t="str">
        <f t="shared" si="274"/>
        <v/>
      </c>
    </row>
    <row r="409" spans="1:52" hidden="1">
      <c r="A409" s="231" t="s">
        <v>1126</v>
      </c>
      <c r="B409" s="144" t="s">
        <v>1808</v>
      </c>
      <c r="F409" s="197"/>
      <c r="G409" s="662"/>
      <c r="K409" s="167"/>
      <c r="P409" s="227"/>
      <c r="Q409" s="229"/>
      <c r="R409" s="170"/>
      <c r="S409" s="521" t="s">
        <v>1523</v>
      </c>
      <c r="T409" s="515"/>
      <c r="U409" s="534"/>
      <c r="V409" s="60"/>
      <c r="W409" s="60"/>
      <c r="X409" s="60"/>
      <c r="Y409" s="60"/>
      <c r="Z409" s="20"/>
      <c r="AA409" s="60"/>
      <c r="AC409" s="293" t="str">
        <f t="shared" si="288"/>
        <v>E11-14</v>
      </c>
      <c r="AD409" s="282" t="str">
        <f t="shared" si="263"/>
        <v>11</v>
      </c>
      <c r="AE409" s="282" t="str">
        <f t="shared" si="289"/>
        <v>E</v>
      </c>
      <c r="AF409" s="272" t="str">
        <f t="shared" si="282"/>
        <v>not suitable</v>
      </c>
      <c r="AG409" s="256" t="str">
        <f t="shared" si="283"/>
        <v/>
      </c>
      <c r="AH409" s="256" t="str">
        <f t="shared" si="284"/>
        <v/>
      </c>
      <c r="AI409" s="256" t="str">
        <f t="shared" si="285"/>
        <v/>
      </c>
      <c r="AJ409" s="256" t="str">
        <f t="shared" si="286"/>
        <v/>
      </c>
      <c r="AK409" s="256" t="str">
        <f t="shared" si="287"/>
        <v/>
      </c>
      <c r="AL409" s="271" t="str">
        <f t="shared" si="264"/>
        <v/>
      </c>
      <c r="AM409" s="272" t="str">
        <f t="shared" si="264"/>
        <v/>
      </c>
      <c r="AN409" s="272" t="str">
        <f t="shared" si="264"/>
        <v/>
      </c>
      <c r="AO409" s="272" t="str">
        <f t="shared" si="264"/>
        <v/>
      </c>
      <c r="AP409" s="271" t="str">
        <f t="shared" si="265"/>
        <v/>
      </c>
      <c r="AQ409" s="272" t="str">
        <f t="shared" si="266"/>
        <v/>
      </c>
      <c r="AR409" s="272" t="str">
        <f t="shared" si="267"/>
        <v/>
      </c>
      <c r="AS409" s="272" t="str">
        <f t="shared" si="268"/>
        <v/>
      </c>
      <c r="AT409" s="271">
        <f t="shared" si="269"/>
        <v>1</v>
      </c>
      <c r="AU409" s="271" t="str">
        <f t="shared" si="270"/>
        <v/>
      </c>
      <c r="AV409" s="279" t="str">
        <f t="shared" si="271"/>
        <v/>
      </c>
      <c r="AW409" s="284" t="str">
        <f t="shared" si="272"/>
        <v/>
      </c>
      <c r="AX409" s="284" t="str">
        <f t="shared" si="273"/>
        <v/>
      </c>
      <c r="AY409" s="281" t="str">
        <f t="shared" si="274"/>
        <v/>
      </c>
    </row>
    <row r="410" spans="1:52">
      <c r="A410" s="230" t="s">
        <v>1269</v>
      </c>
      <c r="F410" s="197"/>
      <c r="G410" s="662"/>
      <c r="K410" s="167"/>
      <c r="P410" s="227"/>
      <c r="Q410" s="229"/>
      <c r="R410" s="170"/>
      <c r="S410" s="515"/>
      <c r="T410" s="515"/>
      <c r="U410" s="5"/>
      <c r="V410" s="60"/>
      <c r="W410" s="60"/>
      <c r="X410" s="60"/>
      <c r="Y410" s="60"/>
      <c r="Z410" s="20"/>
      <c r="AA410" s="60"/>
      <c r="AC410" s="293" t="str">
        <f t="shared" si="288"/>
        <v>PROBLEMS/DISCUSSION QUESTIONS</v>
      </c>
      <c r="AD410" s="282" t="str">
        <f t="shared" si="263"/>
        <v/>
      </c>
      <c r="AE410" s="282" t="str">
        <f t="shared" si="289"/>
        <v/>
      </c>
      <c r="AF410" s="272" t="str">
        <f t="shared" si="282"/>
        <v/>
      </c>
      <c r="AG410" s="256" t="str">
        <f t="shared" si="283"/>
        <v/>
      </c>
      <c r="AH410" s="256" t="str">
        <f t="shared" si="284"/>
        <v/>
      </c>
      <c r="AI410" s="256" t="str">
        <f t="shared" si="285"/>
        <v/>
      </c>
      <c r="AJ410" s="256" t="str">
        <f t="shared" si="286"/>
        <v/>
      </c>
      <c r="AK410" s="256" t="str">
        <f t="shared" si="287"/>
        <v/>
      </c>
      <c r="AL410" s="271" t="str">
        <f t="shared" si="264"/>
        <v/>
      </c>
      <c r="AM410" s="272" t="str">
        <f t="shared" si="264"/>
        <v/>
      </c>
      <c r="AN410" s="272" t="str">
        <f t="shared" si="264"/>
        <v/>
      </c>
      <c r="AO410" s="272" t="str">
        <f t="shared" si="264"/>
        <v/>
      </c>
      <c r="AP410" s="271" t="str">
        <f t="shared" si="265"/>
        <v/>
      </c>
      <c r="AQ410" s="272" t="str">
        <f t="shared" si="266"/>
        <v/>
      </c>
      <c r="AR410" s="272" t="str">
        <f t="shared" si="267"/>
        <v/>
      </c>
      <c r="AS410" s="272" t="str">
        <f t="shared" si="268"/>
        <v/>
      </c>
      <c r="AT410" s="271" t="str">
        <f t="shared" si="269"/>
        <v/>
      </c>
      <c r="AU410" s="271" t="str">
        <f t="shared" si="270"/>
        <v/>
      </c>
      <c r="AV410" s="279" t="str">
        <f t="shared" si="271"/>
        <v/>
      </c>
      <c r="AW410" s="284" t="str">
        <f t="shared" si="272"/>
        <v/>
      </c>
      <c r="AX410" s="284" t="str">
        <f t="shared" si="273"/>
        <v/>
      </c>
      <c r="AY410" s="281" t="str">
        <f t="shared" si="274"/>
        <v/>
      </c>
    </row>
    <row r="411" spans="1:52" hidden="1">
      <c r="A411" s="231" t="s">
        <v>1524</v>
      </c>
      <c r="B411" s="144" t="s">
        <v>1808</v>
      </c>
      <c r="F411" s="197"/>
      <c r="G411" s="662"/>
      <c r="J411" s="33"/>
      <c r="K411" s="167"/>
      <c r="P411" s="227"/>
      <c r="Q411" s="229"/>
      <c r="R411" s="170"/>
      <c r="S411" s="517" t="s">
        <v>1521</v>
      </c>
      <c r="T411" s="515"/>
      <c r="U411" s="5"/>
      <c r="V411" s="60"/>
      <c r="W411" s="60"/>
      <c r="X411" s="60"/>
      <c r="Y411" s="60"/>
      <c r="Z411" s="20"/>
      <c r="AA411" s="60"/>
      <c r="AC411" s="293" t="str">
        <f t="shared" si="288"/>
        <v>P11-1</v>
      </c>
      <c r="AD411" s="282" t="str">
        <f t="shared" si="263"/>
        <v>11</v>
      </c>
      <c r="AE411" s="282" t="str">
        <f t="shared" si="289"/>
        <v>P</v>
      </c>
      <c r="AF411" s="272" t="str">
        <f t="shared" si="282"/>
        <v>not suitable</v>
      </c>
      <c r="AG411" s="256" t="str">
        <f t="shared" si="283"/>
        <v/>
      </c>
      <c r="AH411" s="256" t="str">
        <f t="shared" si="284"/>
        <v/>
      </c>
      <c r="AI411" s="256" t="str">
        <f t="shared" si="285"/>
        <v/>
      </c>
      <c r="AJ411" s="256" t="str">
        <f t="shared" si="286"/>
        <v/>
      </c>
      <c r="AK411" s="256" t="str">
        <f t="shared" si="287"/>
        <v/>
      </c>
      <c r="AL411" s="271" t="str">
        <f t="shared" si="264"/>
        <v/>
      </c>
      <c r="AM411" s="272" t="str">
        <f t="shared" si="264"/>
        <v/>
      </c>
      <c r="AN411" s="272" t="str">
        <f t="shared" si="264"/>
        <v/>
      </c>
      <c r="AO411" s="272" t="str">
        <f t="shared" si="264"/>
        <v/>
      </c>
      <c r="AP411" s="271" t="str">
        <f t="shared" si="265"/>
        <v/>
      </c>
      <c r="AQ411" s="272" t="str">
        <f t="shared" si="266"/>
        <v/>
      </c>
      <c r="AR411" s="272" t="str">
        <f t="shared" si="267"/>
        <v/>
      </c>
      <c r="AS411" s="272" t="str">
        <f t="shared" si="268"/>
        <v/>
      </c>
      <c r="AT411" s="271">
        <f t="shared" si="269"/>
        <v>1</v>
      </c>
      <c r="AU411" s="271" t="str">
        <f t="shared" si="270"/>
        <v/>
      </c>
      <c r="AV411" s="279" t="str">
        <f t="shared" si="271"/>
        <v/>
      </c>
      <c r="AW411" s="284" t="str">
        <f t="shared" si="272"/>
        <v/>
      </c>
      <c r="AX411" s="284" t="str">
        <f t="shared" si="273"/>
        <v/>
      </c>
      <c r="AY411" s="281" t="str">
        <f t="shared" si="274"/>
        <v/>
      </c>
    </row>
    <row r="412" spans="1:52" hidden="1">
      <c r="A412" s="231" t="s">
        <v>1525</v>
      </c>
      <c r="B412" s="144" t="s">
        <v>1808</v>
      </c>
      <c r="F412" s="197"/>
      <c r="G412" s="662"/>
      <c r="H412" s="167"/>
      <c r="J412" s="33"/>
      <c r="K412" s="167"/>
      <c r="P412" s="227"/>
      <c r="Q412" s="229"/>
      <c r="R412" s="170"/>
      <c r="S412" s="517" t="s">
        <v>1513</v>
      </c>
      <c r="T412" s="515"/>
      <c r="U412" s="5"/>
      <c r="V412" s="60"/>
      <c r="W412" s="60"/>
      <c r="X412" s="60"/>
      <c r="Y412" s="60"/>
      <c r="Z412" s="20"/>
      <c r="AA412" s="60"/>
      <c r="AC412" s="293" t="str">
        <f t="shared" si="288"/>
        <v>P11-2</v>
      </c>
      <c r="AD412" s="282" t="str">
        <f t="shared" si="263"/>
        <v>11</v>
      </c>
      <c r="AE412" s="282" t="str">
        <f t="shared" si="289"/>
        <v>P</v>
      </c>
      <c r="AF412" s="272" t="str">
        <f t="shared" si="282"/>
        <v>not suitable</v>
      </c>
      <c r="AG412" s="256" t="str">
        <f t="shared" si="283"/>
        <v/>
      </c>
      <c r="AH412" s="256" t="str">
        <f t="shared" si="284"/>
        <v/>
      </c>
      <c r="AI412" s="256" t="str">
        <f t="shared" si="285"/>
        <v/>
      </c>
      <c r="AJ412" s="256" t="str">
        <f t="shared" si="286"/>
        <v/>
      </c>
      <c r="AK412" s="256" t="str">
        <f t="shared" si="287"/>
        <v/>
      </c>
      <c r="AL412" s="271" t="str">
        <f t="shared" si="264"/>
        <v/>
      </c>
      <c r="AM412" s="272" t="str">
        <f t="shared" si="264"/>
        <v/>
      </c>
      <c r="AN412" s="272" t="str">
        <f t="shared" si="264"/>
        <v/>
      </c>
      <c r="AO412" s="272" t="str">
        <f t="shared" si="264"/>
        <v/>
      </c>
      <c r="AP412" s="271" t="str">
        <f t="shared" si="265"/>
        <v/>
      </c>
      <c r="AQ412" s="272" t="str">
        <f t="shared" si="266"/>
        <v/>
      </c>
      <c r="AR412" s="272" t="str">
        <f t="shared" si="267"/>
        <v/>
      </c>
      <c r="AS412" s="272" t="str">
        <f t="shared" si="268"/>
        <v/>
      </c>
      <c r="AT412" s="271">
        <f t="shared" si="269"/>
        <v>1</v>
      </c>
      <c r="AU412" s="271" t="str">
        <f t="shared" si="270"/>
        <v/>
      </c>
      <c r="AV412" s="279" t="str">
        <f t="shared" si="271"/>
        <v/>
      </c>
      <c r="AW412" s="284" t="str">
        <f t="shared" si="272"/>
        <v/>
      </c>
      <c r="AX412" s="284" t="str">
        <f t="shared" si="273"/>
        <v/>
      </c>
      <c r="AY412" s="281" t="str">
        <f t="shared" si="274"/>
        <v/>
      </c>
    </row>
    <row r="413" spans="1:52" hidden="1">
      <c r="A413" s="231" t="s">
        <v>1526</v>
      </c>
      <c r="B413" s="144" t="s">
        <v>1808</v>
      </c>
      <c r="F413" s="197"/>
      <c r="G413" s="662"/>
      <c r="H413" s="167"/>
      <c r="K413" s="167"/>
      <c r="P413" s="227"/>
      <c r="Q413" s="229"/>
      <c r="R413" s="170"/>
      <c r="S413" s="517" t="s">
        <v>1513</v>
      </c>
      <c r="T413" s="5"/>
      <c r="U413" s="5"/>
      <c r="V413" s="60"/>
      <c r="W413" s="60"/>
      <c r="X413" s="60"/>
      <c r="Y413" s="60"/>
      <c r="Z413" s="20"/>
      <c r="AA413" s="60"/>
      <c r="AC413" s="293" t="str">
        <f t="shared" si="288"/>
        <v>P11-3</v>
      </c>
      <c r="AD413" s="282" t="str">
        <f t="shared" si="263"/>
        <v>11</v>
      </c>
      <c r="AE413" s="282" t="str">
        <f t="shared" si="289"/>
        <v>P</v>
      </c>
      <c r="AF413" s="272" t="str">
        <f t="shared" si="282"/>
        <v>not suitable</v>
      </c>
      <c r="AG413" s="256" t="str">
        <f t="shared" si="283"/>
        <v/>
      </c>
      <c r="AH413" s="256" t="str">
        <f t="shared" si="284"/>
        <v/>
      </c>
      <c r="AI413" s="256" t="str">
        <f t="shared" si="285"/>
        <v/>
      </c>
      <c r="AJ413" s="256" t="str">
        <f t="shared" si="286"/>
        <v/>
      </c>
      <c r="AK413" s="256" t="str">
        <f t="shared" si="287"/>
        <v/>
      </c>
      <c r="AL413" s="271" t="str">
        <f t="shared" si="264"/>
        <v/>
      </c>
      <c r="AM413" s="272" t="str">
        <f t="shared" si="264"/>
        <v/>
      </c>
      <c r="AN413" s="272" t="str">
        <f t="shared" si="264"/>
        <v/>
      </c>
      <c r="AO413" s="272" t="str">
        <f t="shared" si="264"/>
        <v/>
      </c>
      <c r="AP413" s="271" t="str">
        <f t="shared" si="265"/>
        <v/>
      </c>
      <c r="AQ413" s="272" t="str">
        <f t="shared" si="266"/>
        <v/>
      </c>
      <c r="AR413" s="272" t="str">
        <f t="shared" si="267"/>
        <v/>
      </c>
      <c r="AS413" s="272" t="str">
        <f t="shared" si="268"/>
        <v/>
      </c>
      <c r="AT413" s="271">
        <f t="shared" si="269"/>
        <v>1</v>
      </c>
      <c r="AU413" s="271" t="str">
        <f t="shared" si="270"/>
        <v/>
      </c>
      <c r="AV413" s="279" t="str">
        <f t="shared" si="271"/>
        <v/>
      </c>
      <c r="AW413" s="284" t="str">
        <f t="shared" si="272"/>
        <v/>
      </c>
      <c r="AX413" s="284" t="str">
        <f t="shared" si="273"/>
        <v/>
      </c>
      <c r="AY413" s="281" t="str">
        <f t="shared" si="274"/>
        <v/>
      </c>
    </row>
    <row r="414" spans="1:52" hidden="1">
      <c r="A414" s="231" t="s">
        <v>1527</v>
      </c>
      <c r="B414" s="144" t="s">
        <v>1808</v>
      </c>
      <c r="F414" s="197"/>
      <c r="G414" s="662"/>
      <c r="K414" s="167"/>
      <c r="P414" s="227"/>
      <c r="Q414" s="229"/>
      <c r="R414" s="170"/>
      <c r="S414" s="517" t="s">
        <v>1521</v>
      </c>
      <c r="T414" s="515"/>
      <c r="U414" s="534"/>
      <c r="V414" s="60"/>
      <c r="W414" s="60"/>
      <c r="X414" s="60"/>
      <c r="Y414" s="60"/>
      <c r="Z414" s="20"/>
      <c r="AA414" s="60"/>
      <c r="AC414" s="293" t="str">
        <f t="shared" si="288"/>
        <v>P11-4</v>
      </c>
      <c r="AD414" s="282" t="str">
        <f t="shared" si="263"/>
        <v>11</v>
      </c>
      <c r="AE414" s="282" t="str">
        <f t="shared" si="289"/>
        <v>P</v>
      </c>
      <c r="AF414" s="272" t="str">
        <f t="shared" si="282"/>
        <v>not suitable</v>
      </c>
      <c r="AG414" s="256" t="str">
        <f t="shared" si="283"/>
        <v/>
      </c>
      <c r="AH414" s="256" t="str">
        <f t="shared" si="284"/>
        <v/>
      </c>
      <c r="AI414" s="256" t="str">
        <f t="shared" si="285"/>
        <v/>
      </c>
      <c r="AJ414" s="256" t="str">
        <f t="shared" si="286"/>
        <v/>
      </c>
      <c r="AK414" s="256" t="str">
        <f t="shared" si="287"/>
        <v/>
      </c>
      <c r="AL414" s="271" t="str">
        <f t="shared" si="264"/>
        <v/>
      </c>
      <c r="AM414" s="272" t="str">
        <f t="shared" si="264"/>
        <v/>
      </c>
      <c r="AN414" s="272" t="str">
        <f t="shared" si="264"/>
        <v/>
      </c>
      <c r="AO414" s="272" t="str">
        <f t="shared" si="264"/>
        <v/>
      </c>
      <c r="AP414" s="271" t="str">
        <f t="shared" si="265"/>
        <v/>
      </c>
      <c r="AQ414" s="272" t="str">
        <f t="shared" si="266"/>
        <v/>
      </c>
      <c r="AR414" s="272" t="str">
        <f t="shared" si="267"/>
        <v/>
      </c>
      <c r="AS414" s="272" t="str">
        <f t="shared" si="268"/>
        <v/>
      </c>
      <c r="AT414" s="271">
        <f t="shared" si="269"/>
        <v>1</v>
      </c>
      <c r="AU414" s="271" t="str">
        <f t="shared" si="270"/>
        <v/>
      </c>
      <c r="AV414" s="279" t="str">
        <f t="shared" si="271"/>
        <v/>
      </c>
      <c r="AW414" s="284" t="str">
        <f t="shared" si="272"/>
        <v/>
      </c>
      <c r="AX414" s="284" t="str">
        <f t="shared" si="273"/>
        <v/>
      </c>
      <c r="AY414" s="281" t="str">
        <f t="shared" si="274"/>
        <v/>
      </c>
    </row>
    <row r="415" spans="1:52" s="72" customFormat="1" ht="96">
      <c r="A415" s="506" t="s">
        <v>1152</v>
      </c>
      <c r="B415" s="144" t="s">
        <v>1285</v>
      </c>
      <c r="C415" s="184" t="s">
        <v>1733</v>
      </c>
      <c r="D415" s="144"/>
      <c r="E415" s="195"/>
      <c r="F415" s="197" t="s">
        <v>1198</v>
      </c>
      <c r="G415" s="506" t="s">
        <v>1150</v>
      </c>
      <c r="H415" s="169" t="s">
        <v>3149</v>
      </c>
      <c r="J415" s="5" t="s">
        <v>2204</v>
      </c>
      <c r="L415" s="144"/>
      <c r="M415" s="144"/>
      <c r="N415" s="225"/>
      <c r="O415" s="225"/>
      <c r="P415" s="227"/>
      <c r="Q415" s="229"/>
      <c r="R415" s="170"/>
      <c r="S415" s="521" t="s">
        <v>3153</v>
      </c>
      <c r="T415" s="515" t="s">
        <v>2725</v>
      </c>
      <c r="U415" s="5" t="s">
        <v>2324</v>
      </c>
      <c r="V415" s="60" t="s">
        <v>1990</v>
      </c>
      <c r="W415" s="60" t="s">
        <v>562</v>
      </c>
      <c r="X415" s="60" t="s">
        <v>539</v>
      </c>
      <c r="Y415" s="60" t="s">
        <v>1987</v>
      </c>
      <c r="Z415" s="20" t="s">
        <v>999</v>
      </c>
      <c r="AA415" s="534" t="s">
        <v>1994</v>
      </c>
      <c r="AB415" s="145"/>
      <c r="AC415" s="507" t="str">
        <f t="shared" si="288"/>
        <v>P12-5</v>
      </c>
      <c r="AD415" s="282" t="str">
        <f t="shared" si="263"/>
        <v>12</v>
      </c>
      <c r="AE415" s="282" t="str">
        <f t="shared" si="289"/>
        <v>P</v>
      </c>
      <c r="AF415" s="272" t="str">
        <f t="shared" si="282"/>
        <v>s</v>
      </c>
      <c r="AG415" s="272" t="str">
        <f t="shared" si="283"/>
        <v/>
      </c>
      <c r="AH415" s="272" t="str">
        <f t="shared" si="284"/>
        <v>rpu</v>
      </c>
      <c r="AI415" s="272" t="str">
        <f t="shared" si="285"/>
        <v/>
      </c>
      <c r="AJ415" s="272">
        <f t="shared" si="286"/>
        <v>1</v>
      </c>
      <c r="AK415" s="272" t="str">
        <f t="shared" si="287"/>
        <v/>
      </c>
      <c r="AL415" s="271" t="str">
        <f t="shared" si="264"/>
        <v/>
      </c>
      <c r="AM415" s="272">
        <f t="shared" si="264"/>
        <v>1</v>
      </c>
      <c r="AN415" s="272" t="str">
        <f t="shared" si="264"/>
        <v/>
      </c>
      <c r="AO415" s="272" t="str">
        <f t="shared" si="264"/>
        <v/>
      </c>
      <c r="AP415" s="271" t="str">
        <f t="shared" si="265"/>
        <v/>
      </c>
      <c r="AQ415" s="272" t="str">
        <f t="shared" si="266"/>
        <v/>
      </c>
      <c r="AR415" s="272" t="str">
        <f t="shared" si="267"/>
        <v/>
      </c>
      <c r="AS415" s="272" t="str">
        <f t="shared" si="268"/>
        <v/>
      </c>
      <c r="AT415" s="271" t="str">
        <f t="shared" si="269"/>
        <v/>
      </c>
      <c r="AU415" s="271" t="str">
        <f t="shared" si="270"/>
        <v/>
      </c>
      <c r="AV415" s="279" t="str">
        <f t="shared" si="271"/>
        <v/>
      </c>
      <c r="AW415" s="284" t="str">
        <f t="shared" si="272"/>
        <v/>
      </c>
      <c r="AX415" s="284" t="str">
        <f t="shared" si="273"/>
        <v/>
      </c>
      <c r="AY415" s="281" t="str">
        <f t="shared" si="274"/>
        <v/>
      </c>
      <c r="AZ415" s="425"/>
    </row>
    <row r="416" spans="1:52" s="72" customFormat="1" hidden="1">
      <c r="A416" s="506" t="s">
        <v>1528</v>
      </c>
      <c r="B416" s="144" t="s">
        <v>1808</v>
      </c>
      <c r="C416" s="144"/>
      <c r="D416" s="144"/>
      <c r="E416" s="195"/>
      <c r="F416" s="197"/>
      <c r="G416" s="662"/>
      <c r="J416" s="5"/>
      <c r="L416" s="144"/>
      <c r="M416" s="144"/>
      <c r="N416" s="225"/>
      <c r="O416" s="225"/>
      <c r="P416" s="227"/>
      <c r="Q416" s="229"/>
      <c r="R416" s="170"/>
      <c r="S416" s="521" t="s">
        <v>1532</v>
      </c>
      <c r="T416" s="515"/>
      <c r="U416" s="5"/>
      <c r="V416" s="60"/>
      <c r="W416" s="60"/>
      <c r="X416" s="60"/>
      <c r="Y416" s="60"/>
      <c r="Z416" s="20"/>
      <c r="AA416" s="60"/>
      <c r="AB416" s="145"/>
      <c r="AC416" s="507" t="str">
        <f t="shared" si="288"/>
        <v>P11-6</v>
      </c>
      <c r="AD416" s="282" t="str">
        <f t="shared" si="263"/>
        <v>11</v>
      </c>
      <c r="AE416" s="282" t="str">
        <f t="shared" si="289"/>
        <v>P</v>
      </c>
      <c r="AF416" s="272" t="str">
        <f t="shared" si="282"/>
        <v>not suitable</v>
      </c>
      <c r="AG416" s="272" t="str">
        <f t="shared" si="283"/>
        <v/>
      </c>
      <c r="AH416" s="272" t="str">
        <f t="shared" si="284"/>
        <v/>
      </c>
      <c r="AI416" s="272" t="str">
        <f t="shared" si="285"/>
        <v/>
      </c>
      <c r="AJ416" s="272" t="str">
        <f t="shared" si="286"/>
        <v/>
      </c>
      <c r="AK416" s="272" t="str">
        <f t="shared" si="287"/>
        <v/>
      </c>
      <c r="AL416" s="271" t="str">
        <f t="shared" si="264"/>
        <v/>
      </c>
      <c r="AM416" s="272" t="str">
        <f t="shared" si="264"/>
        <v/>
      </c>
      <c r="AN416" s="272" t="str">
        <f t="shared" si="264"/>
        <v/>
      </c>
      <c r="AO416" s="272" t="str">
        <f t="shared" si="264"/>
        <v/>
      </c>
      <c r="AP416" s="271" t="str">
        <f t="shared" si="265"/>
        <v/>
      </c>
      <c r="AQ416" s="272" t="str">
        <f t="shared" si="266"/>
        <v/>
      </c>
      <c r="AR416" s="272" t="str">
        <f t="shared" si="267"/>
        <v/>
      </c>
      <c r="AS416" s="272" t="str">
        <f t="shared" si="268"/>
        <v/>
      </c>
      <c r="AT416" s="271">
        <f t="shared" si="269"/>
        <v>1</v>
      </c>
      <c r="AU416" s="271" t="str">
        <f t="shared" si="270"/>
        <v/>
      </c>
      <c r="AV416" s="279" t="str">
        <f t="shared" si="271"/>
        <v/>
      </c>
      <c r="AW416" s="284" t="str">
        <f t="shared" si="272"/>
        <v/>
      </c>
      <c r="AX416" s="284" t="str">
        <f t="shared" si="273"/>
        <v/>
      </c>
      <c r="AY416" s="281" t="str">
        <f t="shared" si="274"/>
        <v/>
      </c>
      <c r="AZ416" s="425"/>
    </row>
    <row r="417" spans="1:52" s="72" customFormat="1" ht="260.25" customHeight="1">
      <c r="A417" s="506" t="s">
        <v>1559</v>
      </c>
      <c r="B417" s="144" t="s">
        <v>1285</v>
      </c>
      <c r="C417" s="184" t="s">
        <v>1733</v>
      </c>
      <c r="D417" s="144"/>
      <c r="E417" s="195"/>
      <c r="F417" s="197" t="s">
        <v>1198</v>
      </c>
      <c r="G417" s="506" t="s">
        <v>1529</v>
      </c>
      <c r="H417" s="169" t="s">
        <v>3156</v>
      </c>
      <c r="J417" s="5" t="s">
        <v>2206</v>
      </c>
      <c r="L417" s="144" t="s">
        <v>2422</v>
      </c>
      <c r="M417" s="144"/>
      <c r="N417" s="225"/>
      <c r="O417" s="225"/>
      <c r="P417" s="227"/>
      <c r="Q417" s="229"/>
      <c r="R417" s="170"/>
      <c r="S417" s="521" t="s">
        <v>3157</v>
      </c>
      <c r="T417" s="515" t="s">
        <v>2734</v>
      </c>
      <c r="U417" s="5" t="s">
        <v>2325</v>
      </c>
      <c r="V417" s="60" t="s">
        <v>1990</v>
      </c>
      <c r="W417" s="60" t="s">
        <v>562</v>
      </c>
      <c r="X417" s="60" t="s">
        <v>539</v>
      </c>
      <c r="Y417" s="60" t="s">
        <v>1987</v>
      </c>
      <c r="Z417" s="20" t="s">
        <v>1000</v>
      </c>
      <c r="AA417" s="534" t="s">
        <v>2331</v>
      </c>
      <c r="AB417" s="145"/>
      <c r="AC417" s="507" t="str">
        <f t="shared" si="288"/>
        <v>P12-6</v>
      </c>
      <c r="AD417" s="282" t="str">
        <f t="shared" si="263"/>
        <v>12</v>
      </c>
      <c r="AE417" s="282" t="str">
        <f t="shared" si="289"/>
        <v>P</v>
      </c>
      <c r="AF417" s="272" t="str">
        <f t="shared" si="282"/>
        <v>s</v>
      </c>
      <c r="AG417" s="272" t="str">
        <f t="shared" si="283"/>
        <v/>
      </c>
      <c r="AH417" s="272" t="str">
        <f t="shared" si="284"/>
        <v>rpu</v>
      </c>
      <c r="AI417" s="272" t="str">
        <f t="shared" si="285"/>
        <v/>
      </c>
      <c r="AJ417" s="272">
        <f t="shared" si="286"/>
        <v>1</v>
      </c>
      <c r="AK417" s="272" t="str">
        <f t="shared" si="287"/>
        <v/>
      </c>
      <c r="AL417" s="271" t="str">
        <f t="shared" si="264"/>
        <v/>
      </c>
      <c r="AM417" s="272">
        <f t="shared" si="264"/>
        <v>1</v>
      </c>
      <c r="AN417" s="272" t="str">
        <f t="shared" si="264"/>
        <v/>
      </c>
      <c r="AO417" s="272" t="str">
        <f t="shared" si="264"/>
        <v/>
      </c>
      <c r="AP417" s="271" t="str">
        <f t="shared" si="265"/>
        <v/>
      </c>
      <c r="AQ417" s="272" t="str">
        <f t="shared" si="266"/>
        <v/>
      </c>
      <c r="AR417" s="272" t="str">
        <f t="shared" si="267"/>
        <v/>
      </c>
      <c r="AS417" s="272" t="str">
        <f t="shared" si="268"/>
        <v/>
      </c>
      <c r="AT417" s="271" t="str">
        <f t="shared" si="269"/>
        <v/>
      </c>
      <c r="AU417" s="271" t="str">
        <f t="shared" si="270"/>
        <v/>
      </c>
      <c r="AV417" s="279" t="str">
        <f t="shared" si="271"/>
        <v/>
      </c>
      <c r="AW417" s="284" t="str">
        <f t="shared" si="272"/>
        <v/>
      </c>
      <c r="AX417" s="284" t="str">
        <f t="shared" si="273"/>
        <v/>
      </c>
      <c r="AY417" s="281" t="str">
        <f t="shared" si="274"/>
        <v/>
      </c>
      <c r="AZ417" s="425"/>
    </row>
    <row r="418" spans="1:52" s="72" customFormat="1" hidden="1">
      <c r="A418" s="506" t="s">
        <v>1530</v>
      </c>
      <c r="B418" s="144" t="s">
        <v>1808</v>
      </c>
      <c r="C418" s="144"/>
      <c r="D418" s="144"/>
      <c r="E418" s="195"/>
      <c r="F418" s="197"/>
      <c r="G418" s="662"/>
      <c r="J418" s="5"/>
      <c r="L418" s="144"/>
      <c r="M418" s="144"/>
      <c r="N418" s="225"/>
      <c r="O418" s="225"/>
      <c r="P418" s="227"/>
      <c r="Q418" s="229"/>
      <c r="R418" s="170"/>
      <c r="S418" s="521" t="s">
        <v>1522</v>
      </c>
      <c r="T418" s="515"/>
      <c r="U418" s="5"/>
      <c r="V418" s="60"/>
      <c r="W418" s="60"/>
      <c r="X418" s="60"/>
      <c r="Y418" s="60"/>
      <c r="Z418" s="20"/>
      <c r="AA418" s="60"/>
      <c r="AB418" s="145"/>
      <c r="AC418" s="507" t="str">
        <f t="shared" si="288"/>
        <v>P11-8</v>
      </c>
      <c r="AD418" s="282" t="str">
        <f t="shared" si="263"/>
        <v>11</v>
      </c>
      <c r="AE418" s="282" t="str">
        <f t="shared" si="289"/>
        <v>P</v>
      </c>
      <c r="AF418" s="272" t="str">
        <f t="shared" si="282"/>
        <v>not suitable</v>
      </c>
      <c r="AG418" s="272" t="str">
        <f t="shared" si="283"/>
        <v/>
      </c>
      <c r="AH418" s="272" t="str">
        <f t="shared" si="284"/>
        <v/>
      </c>
      <c r="AI418" s="272" t="str">
        <f t="shared" si="285"/>
        <v/>
      </c>
      <c r="AJ418" s="272" t="str">
        <f t="shared" si="286"/>
        <v/>
      </c>
      <c r="AK418" s="272" t="str">
        <f t="shared" si="287"/>
        <v/>
      </c>
      <c r="AL418" s="271" t="str">
        <f t="shared" si="264"/>
        <v/>
      </c>
      <c r="AM418" s="272" t="str">
        <f t="shared" si="264"/>
        <v/>
      </c>
      <c r="AN418" s="272" t="str">
        <f t="shared" si="264"/>
        <v/>
      </c>
      <c r="AO418" s="272" t="str">
        <f t="shared" si="264"/>
        <v/>
      </c>
      <c r="AP418" s="271" t="str">
        <f t="shared" si="265"/>
        <v/>
      </c>
      <c r="AQ418" s="272" t="str">
        <f t="shared" si="266"/>
        <v/>
      </c>
      <c r="AR418" s="272" t="str">
        <f t="shared" si="267"/>
        <v/>
      </c>
      <c r="AS418" s="272" t="str">
        <f t="shared" si="268"/>
        <v/>
      </c>
      <c r="AT418" s="271">
        <f t="shared" si="269"/>
        <v>1</v>
      </c>
      <c r="AU418" s="271" t="str">
        <f t="shared" si="270"/>
        <v/>
      </c>
      <c r="AV418" s="279" t="str">
        <f t="shared" si="271"/>
        <v/>
      </c>
      <c r="AW418" s="284" t="str">
        <f t="shared" si="272"/>
        <v/>
      </c>
      <c r="AX418" s="284" t="str">
        <f t="shared" si="273"/>
        <v/>
      </c>
      <c r="AY418" s="281" t="str">
        <f t="shared" si="274"/>
        <v/>
      </c>
      <c r="AZ418" s="425"/>
    </row>
    <row r="419" spans="1:52" s="72" customFormat="1" hidden="1">
      <c r="A419" s="506" t="s">
        <v>1531</v>
      </c>
      <c r="B419" s="144" t="s">
        <v>1808</v>
      </c>
      <c r="C419" s="144"/>
      <c r="D419" s="144"/>
      <c r="E419" s="195"/>
      <c r="F419" s="197"/>
      <c r="G419" s="662"/>
      <c r="J419" s="33"/>
      <c r="L419" s="144"/>
      <c r="M419" s="144"/>
      <c r="N419" s="225"/>
      <c r="O419" s="225"/>
      <c r="P419" s="227"/>
      <c r="Q419" s="229"/>
      <c r="R419" s="170"/>
      <c r="S419" s="521" t="s">
        <v>1533</v>
      </c>
      <c r="T419" s="5"/>
      <c r="U419" s="5"/>
      <c r="V419" s="60"/>
      <c r="W419" s="60"/>
      <c r="X419" s="60"/>
      <c r="Y419" s="60"/>
      <c r="Z419" s="20"/>
      <c r="AA419" s="60"/>
      <c r="AB419" s="145"/>
      <c r="AC419" s="507" t="str">
        <f t="shared" si="288"/>
        <v>P11-9</v>
      </c>
      <c r="AD419" s="282" t="str">
        <f t="shared" si="263"/>
        <v>11</v>
      </c>
      <c r="AE419" s="282" t="str">
        <f t="shared" si="289"/>
        <v>P</v>
      </c>
      <c r="AF419" s="272" t="str">
        <f t="shared" si="282"/>
        <v>not suitable</v>
      </c>
      <c r="AG419" s="272" t="str">
        <f t="shared" si="283"/>
        <v/>
      </c>
      <c r="AH419" s="272" t="str">
        <f t="shared" si="284"/>
        <v/>
      </c>
      <c r="AI419" s="272" t="str">
        <f t="shared" si="285"/>
        <v/>
      </c>
      <c r="AJ419" s="272" t="str">
        <f t="shared" si="286"/>
        <v/>
      </c>
      <c r="AK419" s="272" t="str">
        <f t="shared" si="287"/>
        <v/>
      </c>
      <c r="AL419" s="271" t="str">
        <f t="shared" si="264"/>
        <v/>
      </c>
      <c r="AM419" s="272" t="str">
        <f t="shared" si="264"/>
        <v/>
      </c>
      <c r="AN419" s="272" t="str">
        <f t="shared" si="264"/>
        <v/>
      </c>
      <c r="AO419" s="272" t="str">
        <f t="shared" ref="AO419:AO462" si="290">IF(OR($AF419="",$AF419="not suitable"),"",IF($AH419=AO$16,1,""))</f>
        <v/>
      </c>
      <c r="AP419" s="271" t="str">
        <f t="shared" si="265"/>
        <v/>
      </c>
      <c r="AQ419" s="272" t="str">
        <f t="shared" si="266"/>
        <v/>
      </c>
      <c r="AR419" s="272" t="str">
        <f t="shared" si="267"/>
        <v/>
      </c>
      <c r="AS419" s="272" t="str">
        <f t="shared" si="268"/>
        <v/>
      </c>
      <c r="AT419" s="271">
        <f t="shared" si="269"/>
        <v>1</v>
      </c>
      <c r="AU419" s="271" t="str">
        <f t="shared" si="270"/>
        <v/>
      </c>
      <c r="AV419" s="279" t="str">
        <f t="shared" si="271"/>
        <v/>
      </c>
      <c r="AW419" s="284" t="str">
        <f t="shared" si="272"/>
        <v/>
      </c>
      <c r="AX419" s="284" t="str">
        <f t="shared" si="273"/>
        <v/>
      </c>
      <c r="AY419" s="281" t="str">
        <f t="shared" si="274"/>
        <v/>
      </c>
      <c r="AZ419" s="425"/>
    </row>
    <row r="420" spans="1:52" s="72" customFormat="1" hidden="1">
      <c r="A420" s="506" t="s">
        <v>1151</v>
      </c>
      <c r="B420" s="144" t="s">
        <v>1808</v>
      </c>
      <c r="C420" s="144"/>
      <c r="D420" s="144"/>
      <c r="E420" s="195"/>
      <c r="F420" s="197"/>
      <c r="G420" s="662"/>
      <c r="J420" s="33"/>
      <c r="L420" s="144"/>
      <c r="M420" s="144"/>
      <c r="N420" s="225"/>
      <c r="O420" s="225"/>
      <c r="P420" s="227"/>
      <c r="Q420" s="229"/>
      <c r="R420" s="170"/>
      <c r="S420" s="521" t="s">
        <v>1533</v>
      </c>
      <c r="T420" s="515"/>
      <c r="U420" s="5"/>
      <c r="V420" s="60"/>
      <c r="W420" s="60"/>
      <c r="X420" s="60"/>
      <c r="Y420" s="60"/>
      <c r="Z420" s="20"/>
      <c r="AA420" s="60"/>
      <c r="AB420" s="145"/>
      <c r="AC420" s="507" t="str">
        <f t="shared" si="288"/>
        <v>P11-10</v>
      </c>
      <c r="AD420" s="282" t="str">
        <f t="shared" ref="AD420:AD463" si="291">IF(AE420="","",IF(LEFT(AC420,1)="S","MBA",IF(MID(AC420,LEN(AE420)+1,FIND("-",AC420)-LEN(AE420)-1)="A","App A",MID(AC420,LEN(AE420)+1,FIND("-",AC420)-LEN(AE420)-1))))</f>
        <v>11</v>
      </c>
      <c r="AE420" s="282" t="str">
        <f t="shared" si="289"/>
        <v>P</v>
      </c>
      <c r="AF420" s="272" t="str">
        <f t="shared" si="282"/>
        <v>not suitable</v>
      </c>
      <c r="AG420" s="272" t="str">
        <f t="shared" si="283"/>
        <v/>
      </c>
      <c r="AH420" s="272" t="str">
        <f t="shared" si="284"/>
        <v/>
      </c>
      <c r="AI420" s="272" t="str">
        <f t="shared" si="285"/>
        <v/>
      </c>
      <c r="AJ420" s="272" t="str">
        <f t="shared" si="286"/>
        <v/>
      </c>
      <c r="AK420" s="272" t="str">
        <f t="shared" si="287"/>
        <v/>
      </c>
      <c r="AL420" s="271" t="str">
        <f t="shared" ref="AL420:AO463" si="292">IF(OR($AF420="",$AF420="not suitable"),"",IF($AH420=AL$16,1,""))</f>
        <v/>
      </c>
      <c r="AM420" s="272" t="str">
        <f t="shared" si="292"/>
        <v/>
      </c>
      <c r="AN420" s="272" t="str">
        <f t="shared" si="292"/>
        <v/>
      </c>
      <c r="AO420" s="272" t="str">
        <f t="shared" si="290"/>
        <v/>
      </c>
      <c r="AP420" s="271" t="str">
        <f t="shared" ref="AP420:AP463" si="293">IF(AI420=$AP$16,1,"")</f>
        <v/>
      </c>
      <c r="AQ420" s="272" t="str">
        <f t="shared" ref="AQ420:AQ463" si="294">IF(AI420=$AQ$16,1,"")</f>
        <v/>
      </c>
      <c r="AR420" s="272" t="str">
        <f t="shared" ref="AR420:AR463" si="295">IF(AI420=$AR$16,1,"")</f>
        <v/>
      </c>
      <c r="AS420" s="272" t="str">
        <f t="shared" ref="AS420:AS463" si="296">IF(AI420=$AS$16,1,"")</f>
        <v/>
      </c>
      <c r="AT420" s="271">
        <f t="shared" ref="AT420:AT463" si="297">IF(AF420="not suitable",1,"")</f>
        <v>1</v>
      </c>
      <c r="AU420" s="271" t="str">
        <f t="shared" ref="AU420:AU463" si="298">IF(AG420="Convert to Dataset",1,"")</f>
        <v/>
      </c>
      <c r="AV420" s="279" t="str">
        <f t="shared" ref="AV420:AV463" si="299">IF(AG420="New Dataset",1,"")</f>
        <v/>
      </c>
      <c r="AW420" s="284" t="str">
        <f t="shared" ref="AW420:AW463" si="300">IF(SUM(AL420:AO420)&gt;1,"ERROR","")</f>
        <v/>
      </c>
      <c r="AX420" s="284" t="str">
        <f t="shared" ref="AX420:AX463" si="301">IF(SUM(AP420:AS420)&gt;1,"ERROR","")</f>
        <v/>
      </c>
      <c r="AY420" s="281" t="str">
        <f t="shared" ref="AY420:AY463" si="302">IF(OR(AF420="a",AF420="b",AF420="s",AF420=""),"",IF(AND(AF420="not suitable",AT420=1),"","ERROR"))</f>
        <v/>
      </c>
      <c r="AZ420" s="425"/>
    </row>
    <row r="421" spans="1:52" s="72" customFormat="1" hidden="1">
      <c r="A421" s="506" t="s">
        <v>1534</v>
      </c>
      <c r="B421" s="144" t="s">
        <v>1808</v>
      </c>
      <c r="C421" s="144"/>
      <c r="D421" s="144"/>
      <c r="E421" s="195"/>
      <c r="F421" s="197"/>
      <c r="G421" s="666"/>
      <c r="J421" s="5"/>
      <c r="L421" s="144"/>
      <c r="M421" s="144"/>
      <c r="N421" s="225"/>
      <c r="O421" s="225"/>
      <c r="P421" s="227"/>
      <c r="Q421" s="229"/>
      <c r="R421" s="170"/>
      <c r="S421" s="521" t="s">
        <v>1513</v>
      </c>
      <c r="T421" s="60"/>
      <c r="U421" s="5"/>
      <c r="V421" s="60"/>
      <c r="W421" s="60"/>
      <c r="X421" s="60"/>
      <c r="Y421" s="60"/>
      <c r="Z421" s="20"/>
      <c r="AA421" s="60"/>
      <c r="AB421" s="145"/>
      <c r="AC421" s="507" t="str">
        <f t="shared" si="288"/>
        <v>P11-11</v>
      </c>
      <c r="AD421" s="282" t="str">
        <f t="shared" si="291"/>
        <v>11</v>
      </c>
      <c r="AE421" s="282" t="str">
        <f t="shared" si="289"/>
        <v>P</v>
      </c>
      <c r="AF421" s="272" t="str">
        <f t="shared" si="282"/>
        <v>not suitable</v>
      </c>
      <c r="AG421" s="272" t="str">
        <f t="shared" si="283"/>
        <v/>
      </c>
      <c r="AH421" s="272" t="str">
        <f t="shared" si="284"/>
        <v/>
      </c>
      <c r="AI421" s="272" t="str">
        <f t="shared" si="285"/>
        <v/>
      </c>
      <c r="AJ421" s="272" t="str">
        <f t="shared" si="286"/>
        <v/>
      </c>
      <c r="AK421" s="272" t="str">
        <f t="shared" si="287"/>
        <v/>
      </c>
      <c r="AL421" s="271" t="str">
        <f t="shared" si="292"/>
        <v/>
      </c>
      <c r="AM421" s="272" t="str">
        <f t="shared" si="292"/>
        <v/>
      </c>
      <c r="AN421" s="272" t="str">
        <f t="shared" si="292"/>
        <v/>
      </c>
      <c r="AO421" s="272" t="str">
        <f t="shared" si="290"/>
        <v/>
      </c>
      <c r="AP421" s="271" t="str">
        <f t="shared" si="293"/>
        <v/>
      </c>
      <c r="AQ421" s="272" t="str">
        <f t="shared" si="294"/>
        <v/>
      </c>
      <c r="AR421" s="272" t="str">
        <f t="shared" si="295"/>
        <v/>
      </c>
      <c r="AS421" s="272" t="str">
        <f t="shared" si="296"/>
        <v/>
      </c>
      <c r="AT421" s="271">
        <f t="shared" si="297"/>
        <v>1</v>
      </c>
      <c r="AU421" s="271" t="str">
        <f t="shared" si="298"/>
        <v/>
      </c>
      <c r="AV421" s="279" t="str">
        <f t="shared" si="299"/>
        <v/>
      </c>
      <c r="AW421" s="284" t="str">
        <f t="shared" si="300"/>
        <v/>
      </c>
      <c r="AX421" s="284" t="str">
        <f t="shared" si="301"/>
        <v/>
      </c>
      <c r="AY421" s="281" t="str">
        <f t="shared" si="302"/>
        <v/>
      </c>
      <c r="AZ421" s="425"/>
    </row>
    <row r="422" spans="1:52" s="72" customFormat="1" ht="115.5" customHeight="1">
      <c r="A422" s="506" t="s">
        <v>1153</v>
      </c>
      <c r="B422" s="144" t="s">
        <v>1285</v>
      </c>
      <c r="C422" s="184" t="s">
        <v>1733</v>
      </c>
      <c r="D422" s="144"/>
      <c r="E422" s="195"/>
      <c r="F422" s="197" t="s">
        <v>1198</v>
      </c>
      <c r="G422" s="506" t="s">
        <v>1535</v>
      </c>
      <c r="H422" s="169" t="s">
        <v>3088</v>
      </c>
      <c r="J422" s="5" t="s">
        <v>2205</v>
      </c>
      <c r="L422" s="144" t="s">
        <v>2422</v>
      </c>
      <c r="M422" s="144"/>
      <c r="N422" s="225"/>
      <c r="O422" s="225"/>
      <c r="P422" s="227"/>
      <c r="Q422" s="229"/>
      <c r="R422" s="170"/>
      <c r="S422" s="607" t="s">
        <v>3158</v>
      </c>
      <c r="T422" s="515" t="s">
        <v>3159</v>
      </c>
      <c r="U422" s="5" t="s">
        <v>2326</v>
      </c>
      <c r="V422" s="60" t="s">
        <v>1249</v>
      </c>
      <c r="W422" s="60" t="s">
        <v>562</v>
      </c>
      <c r="X422" s="60" t="s">
        <v>539</v>
      </c>
      <c r="Y422" s="60" t="s">
        <v>540</v>
      </c>
      <c r="Z422" s="20" t="s">
        <v>999</v>
      </c>
      <c r="AA422" s="534" t="s">
        <v>1994</v>
      </c>
      <c r="AB422" s="145"/>
      <c r="AC422" s="507" t="str">
        <f t="shared" si="288"/>
        <v>P12-9</v>
      </c>
      <c r="AD422" s="282" t="str">
        <f t="shared" si="291"/>
        <v>12</v>
      </c>
      <c r="AE422" s="282" t="str">
        <f t="shared" si="289"/>
        <v>P</v>
      </c>
      <c r="AF422" s="272" t="str">
        <f t="shared" si="282"/>
        <v>s</v>
      </c>
      <c r="AG422" s="272" t="str">
        <f t="shared" si="283"/>
        <v/>
      </c>
      <c r="AH422" s="272" t="str">
        <f t="shared" si="284"/>
        <v>rpu</v>
      </c>
      <c r="AI422" s="272" t="str">
        <f t="shared" si="285"/>
        <v/>
      </c>
      <c r="AJ422" s="272">
        <f t="shared" si="286"/>
        <v>1</v>
      </c>
      <c r="AK422" s="272" t="str">
        <f t="shared" si="287"/>
        <v/>
      </c>
      <c r="AL422" s="271" t="str">
        <f t="shared" si="292"/>
        <v/>
      </c>
      <c r="AM422" s="272">
        <f t="shared" si="292"/>
        <v>1</v>
      </c>
      <c r="AN422" s="272" t="str">
        <f t="shared" si="292"/>
        <v/>
      </c>
      <c r="AO422" s="272" t="str">
        <f t="shared" si="290"/>
        <v/>
      </c>
      <c r="AP422" s="271" t="str">
        <f t="shared" si="293"/>
        <v/>
      </c>
      <c r="AQ422" s="272" t="str">
        <f t="shared" si="294"/>
        <v/>
      </c>
      <c r="AR422" s="272" t="str">
        <f t="shared" si="295"/>
        <v/>
      </c>
      <c r="AS422" s="272" t="str">
        <f t="shared" si="296"/>
        <v/>
      </c>
      <c r="AT422" s="271" t="str">
        <f t="shared" si="297"/>
        <v/>
      </c>
      <c r="AU422" s="271" t="str">
        <f t="shared" si="298"/>
        <v/>
      </c>
      <c r="AV422" s="279" t="str">
        <f t="shared" si="299"/>
        <v/>
      </c>
      <c r="AW422" s="284" t="str">
        <f t="shared" si="300"/>
        <v/>
      </c>
      <c r="AX422" s="284" t="str">
        <f t="shared" si="301"/>
        <v/>
      </c>
      <c r="AY422" s="281" t="str">
        <f t="shared" si="302"/>
        <v/>
      </c>
      <c r="AZ422" s="425"/>
    </row>
    <row r="423" spans="1:52" s="72" customFormat="1" hidden="1">
      <c r="A423" s="506" t="s">
        <v>1536</v>
      </c>
      <c r="B423" s="144" t="s">
        <v>1808</v>
      </c>
      <c r="C423" s="144"/>
      <c r="D423" s="144"/>
      <c r="E423" s="195"/>
      <c r="F423" s="197"/>
      <c r="G423" s="662"/>
      <c r="J423" s="5"/>
      <c r="L423" s="144"/>
      <c r="M423" s="144"/>
      <c r="N423" s="225"/>
      <c r="O423" s="225"/>
      <c r="P423" s="227"/>
      <c r="Q423" s="229"/>
      <c r="R423" s="170"/>
      <c r="S423" s="521" t="s">
        <v>1533</v>
      </c>
      <c r="T423" s="515"/>
      <c r="U423" s="5"/>
      <c r="V423" s="60"/>
      <c r="W423" s="60"/>
      <c r="X423" s="60"/>
      <c r="Y423" s="60"/>
      <c r="Z423" s="20"/>
      <c r="AA423" s="60"/>
      <c r="AB423" s="145"/>
      <c r="AC423" s="507" t="str">
        <f t="shared" si="288"/>
        <v>P11-13</v>
      </c>
      <c r="AD423" s="282" t="str">
        <f t="shared" si="291"/>
        <v>11</v>
      </c>
      <c r="AE423" s="282" t="str">
        <f t="shared" si="289"/>
        <v>P</v>
      </c>
      <c r="AF423" s="272" t="str">
        <f t="shared" si="282"/>
        <v>not suitable</v>
      </c>
      <c r="AG423" s="272" t="str">
        <f t="shared" si="283"/>
        <v/>
      </c>
      <c r="AH423" s="272" t="str">
        <f t="shared" si="284"/>
        <v/>
      </c>
      <c r="AI423" s="272" t="str">
        <f t="shared" si="285"/>
        <v/>
      </c>
      <c r="AJ423" s="272" t="str">
        <f t="shared" si="286"/>
        <v/>
      </c>
      <c r="AK423" s="272" t="str">
        <f t="shared" si="287"/>
        <v/>
      </c>
      <c r="AL423" s="271" t="str">
        <f t="shared" si="292"/>
        <v/>
      </c>
      <c r="AM423" s="272" t="str">
        <f t="shared" si="292"/>
        <v/>
      </c>
      <c r="AN423" s="272" t="str">
        <f t="shared" si="292"/>
        <v/>
      </c>
      <c r="AO423" s="272" t="str">
        <f t="shared" si="290"/>
        <v/>
      </c>
      <c r="AP423" s="271" t="str">
        <f t="shared" si="293"/>
        <v/>
      </c>
      <c r="AQ423" s="272" t="str">
        <f t="shared" si="294"/>
        <v/>
      </c>
      <c r="AR423" s="272" t="str">
        <f t="shared" si="295"/>
        <v/>
      </c>
      <c r="AS423" s="272" t="str">
        <f t="shared" si="296"/>
        <v/>
      </c>
      <c r="AT423" s="271">
        <f t="shared" si="297"/>
        <v>1</v>
      </c>
      <c r="AU423" s="271" t="str">
        <f t="shared" si="298"/>
        <v/>
      </c>
      <c r="AV423" s="279" t="str">
        <f t="shared" si="299"/>
        <v/>
      </c>
      <c r="AW423" s="284" t="str">
        <f t="shared" si="300"/>
        <v/>
      </c>
      <c r="AX423" s="284" t="str">
        <f t="shared" si="301"/>
        <v/>
      </c>
      <c r="AY423" s="281" t="str">
        <f t="shared" si="302"/>
        <v/>
      </c>
      <c r="AZ423" s="425"/>
    </row>
    <row r="424" spans="1:52" s="72" customFormat="1" hidden="1">
      <c r="A424" s="506" t="s">
        <v>1537</v>
      </c>
      <c r="B424" s="144" t="s">
        <v>1808</v>
      </c>
      <c r="C424" s="144"/>
      <c r="D424" s="144"/>
      <c r="E424" s="195"/>
      <c r="F424" s="197"/>
      <c r="G424" s="662"/>
      <c r="J424" s="5"/>
      <c r="L424" s="144"/>
      <c r="M424" s="144"/>
      <c r="N424" s="225"/>
      <c r="O424" s="225"/>
      <c r="P424" s="227"/>
      <c r="Q424" s="229"/>
      <c r="R424" s="170"/>
      <c r="S424" s="521" t="s">
        <v>1520</v>
      </c>
      <c r="T424" s="515"/>
      <c r="U424" s="5"/>
      <c r="V424" s="60"/>
      <c r="W424" s="60"/>
      <c r="X424" s="60"/>
      <c r="Y424" s="60"/>
      <c r="Z424" s="20"/>
      <c r="AA424" s="60"/>
      <c r="AB424" s="145"/>
      <c r="AC424" s="507" t="str">
        <f t="shared" si="288"/>
        <v>P11-14</v>
      </c>
      <c r="AD424" s="282" t="str">
        <f t="shared" si="291"/>
        <v>11</v>
      </c>
      <c r="AE424" s="282" t="str">
        <f t="shared" si="289"/>
        <v>P</v>
      </c>
      <c r="AF424" s="272" t="str">
        <f t="shared" si="282"/>
        <v>not suitable</v>
      </c>
      <c r="AG424" s="272" t="str">
        <f t="shared" si="283"/>
        <v/>
      </c>
      <c r="AH424" s="272" t="str">
        <f t="shared" si="284"/>
        <v/>
      </c>
      <c r="AI424" s="272" t="str">
        <f t="shared" si="285"/>
        <v/>
      </c>
      <c r="AJ424" s="272" t="str">
        <f t="shared" si="286"/>
        <v/>
      </c>
      <c r="AK424" s="272" t="str">
        <f t="shared" si="287"/>
        <v/>
      </c>
      <c r="AL424" s="271" t="str">
        <f t="shared" si="292"/>
        <v/>
      </c>
      <c r="AM424" s="272" t="str">
        <f t="shared" si="292"/>
        <v/>
      </c>
      <c r="AN424" s="272" t="str">
        <f t="shared" si="292"/>
        <v/>
      </c>
      <c r="AO424" s="272" t="str">
        <f t="shared" si="290"/>
        <v/>
      </c>
      <c r="AP424" s="271" t="str">
        <f t="shared" si="293"/>
        <v/>
      </c>
      <c r="AQ424" s="272" t="str">
        <f t="shared" si="294"/>
        <v/>
      </c>
      <c r="AR424" s="272" t="str">
        <f t="shared" si="295"/>
        <v/>
      </c>
      <c r="AS424" s="272" t="str">
        <f t="shared" si="296"/>
        <v/>
      </c>
      <c r="AT424" s="271">
        <f t="shared" si="297"/>
        <v>1</v>
      </c>
      <c r="AU424" s="271" t="str">
        <f t="shared" si="298"/>
        <v/>
      </c>
      <c r="AV424" s="279" t="str">
        <f t="shared" si="299"/>
        <v/>
      </c>
      <c r="AW424" s="284" t="str">
        <f t="shared" si="300"/>
        <v/>
      </c>
      <c r="AX424" s="284" t="str">
        <f t="shared" si="301"/>
        <v/>
      </c>
      <c r="AY424" s="281" t="str">
        <f t="shared" si="302"/>
        <v/>
      </c>
      <c r="AZ424" s="425"/>
    </row>
    <row r="425" spans="1:52" s="72" customFormat="1" hidden="1">
      <c r="A425" s="506" t="s">
        <v>1538</v>
      </c>
      <c r="B425" s="144" t="s">
        <v>1808</v>
      </c>
      <c r="C425" s="144"/>
      <c r="D425" s="144"/>
      <c r="E425" s="195"/>
      <c r="F425" s="197"/>
      <c r="G425" s="662"/>
      <c r="J425" s="5"/>
      <c r="L425" s="144"/>
      <c r="M425" s="144"/>
      <c r="N425" s="225"/>
      <c r="O425" s="225"/>
      <c r="P425" s="227"/>
      <c r="Q425" s="229"/>
      <c r="R425" s="170"/>
      <c r="S425" s="521" t="s">
        <v>1513</v>
      </c>
      <c r="T425" s="515"/>
      <c r="U425" s="5"/>
      <c r="V425" s="60"/>
      <c r="W425" s="60"/>
      <c r="X425" s="60"/>
      <c r="Y425" s="60"/>
      <c r="Z425" s="20"/>
      <c r="AA425" s="60"/>
      <c r="AB425" s="145"/>
      <c r="AC425" s="507" t="str">
        <f t="shared" si="288"/>
        <v>P11-15</v>
      </c>
      <c r="AD425" s="282" t="str">
        <f t="shared" si="291"/>
        <v>11</v>
      </c>
      <c r="AE425" s="282" t="str">
        <f t="shared" si="289"/>
        <v>P</v>
      </c>
      <c r="AF425" s="272" t="str">
        <f t="shared" si="282"/>
        <v>not suitable</v>
      </c>
      <c r="AG425" s="272" t="str">
        <f t="shared" si="283"/>
        <v/>
      </c>
      <c r="AH425" s="272" t="str">
        <f t="shared" si="284"/>
        <v/>
      </c>
      <c r="AI425" s="272" t="str">
        <f t="shared" si="285"/>
        <v/>
      </c>
      <c r="AJ425" s="272" t="str">
        <f t="shared" si="286"/>
        <v/>
      </c>
      <c r="AK425" s="272" t="str">
        <f t="shared" si="287"/>
        <v/>
      </c>
      <c r="AL425" s="271" t="str">
        <f t="shared" si="292"/>
        <v/>
      </c>
      <c r="AM425" s="272" t="str">
        <f t="shared" si="292"/>
        <v/>
      </c>
      <c r="AN425" s="272" t="str">
        <f t="shared" si="292"/>
        <v/>
      </c>
      <c r="AO425" s="272" t="str">
        <f t="shared" si="290"/>
        <v/>
      </c>
      <c r="AP425" s="271" t="str">
        <f t="shared" si="293"/>
        <v/>
      </c>
      <c r="AQ425" s="272" t="str">
        <f t="shared" si="294"/>
        <v/>
      </c>
      <c r="AR425" s="272" t="str">
        <f t="shared" si="295"/>
        <v/>
      </c>
      <c r="AS425" s="272" t="str">
        <f t="shared" si="296"/>
        <v/>
      </c>
      <c r="AT425" s="271">
        <f t="shared" si="297"/>
        <v>1</v>
      </c>
      <c r="AU425" s="271" t="str">
        <f t="shared" si="298"/>
        <v/>
      </c>
      <c r="AV425" s="279" t="str">
        <f t="shared" si="299"/>
        <v/>
      </c>
      <c r="AW425" s="284" t="str">
        <f t="shared" si="300"/>
        <v/>
      </c>
      <c r="AX425" s="284" t="str">
        <f t="shared" si="301"/>
        <v/>
      </c>
      <c r="AY425" s="281" t="str">
        <f t="shared" si="302"/>
        <v/>
      </c>
      <c r="AZ425" s="425"/>
    </row>
    <row r="426" spans="1:52" s="72" customFormat="1" ht="93" customHeight="1">
      <c r="A426" s="506" t="s">
        <v>1562</v>
      </c>
      <c r="B426" s="144" t="s">
        <v>1285</v>
      </c>
      <c r="C426" s="184" t="s">
        <v>1733</v>
      </c>
      <c r="D426" s="144"/>
      <c r="E426" s="195"/>
      <c r="F426" s="197" t="s">
        <v>1198</v>
      </c>
      <c r="G426" s="506" t="s">
        <v>1539</v>
      </c>
      <c r="H426" s="169" t="s">
        <v>3149</v>
      </c>
      <c r="J426" s="5" t="s">
        <v>2207</v>
      </c>
      <c r="L426" s="144" t="s">
        <v>2422</v>
      </c>
      <c r="M426" s="144"/>
      <c r="N426" s="225"/>
      <c r="O426" s="225"/>
      <c r="P426" s="227"/>
      <c r="Q426" s="229"/>
      <c r="R426" s="170"/>
      <c r="S426" s="521" t="s">
        <v>3151</v>
      </c>
      <c r="T426" s="515" t="s">
        <v>2320</v>
      </c>
      <c r="U426" s="5" t="s">
        <v>2327</v>
      </c>
      <c r="V426" s="60" t="s">
        <v>1249</v>
      </c>
      <c r="W426" s="60" t="s">
        <v>562</v>
      </c>
      <c r="X426" s="60" t="s">
        <v>539</v>
      </c>
      <c r="Y426" s="60" t="s">
        <v>540</v>
      </c>
      <c r="Z426" s="20" t="s">
        <v>999</v>
      </c>
      <c r="AA426" s="534" t="s">
        <v>1989</v>
      </c>
      <c r="AB426" s="145"/>
      <c r="AC426" s="507" t="str">
        <f t="shared" si="288"/>
        <v>P12-11</v>
      </c>
      <c r="AD426" s="282" t="str">
        <f t="shared" si="291"/>
        <v>12</v>
      </c>
      <c r="AE426" s="282" t="str">
        <f t="shared" si="289"/>
        <v>P</v>
      </c>
      <c r="AF426" s="272" t="str">
        <f t="shared" si="282"/>
        <v>s</v>
      </c>
      <c r="AG426" s="272" t="str">
        <f t="shared" si="283"/>
        <v/>
      </c>
      <c r="AH426" s="272" t="str">
        <f t="shared" si="284"/>
        <v>rpu</v>
      </c>
      <c r="AI426" s="272" t="str">
        <f t="shared" si="285"/>
        <v/>
      </c>
      <c r="AJ426" s="272">
        <f t="shared" si="286"/>
        <v>1</v>
      </c>
      <c r="AK426" s="272" t="str">
        <f t="shared" si="287"/>
        <v/>
      </c>
      <c r="AL426" s="271" t="str">
        <f t="shared" si="292"/>
        <v/>
      </c>
      <c r="AM426" s="272">
        <f t="shared" si="292"/>
        <v>1</v>
      </c>
      <c r="AN426" s="272" t="str">
        <f t="shared" si="292"/>
        <v/>
      </c>
      <c r="AO426" s="272" t="str">
        <f t="shared" si="290"/>
        <v/>
      </c>
      <c r="AP426" s="271" t="str">
        <f t="shared" si="293"/>
        <v/>
      </c>
      <c r="AQ426" s="272" t="str">
        <f t="shared" si="294"/>
        <v/>
      </c>
      <c r="AR426" s="272" t="str">
        <f t="shared" si="295"/>
        <v/>
      </c>
      <c r="AS426" s="272" t="str">
        <f t="shared" si="296"/>
        <v/>
      </c>
      <c r="AT426" s="271" t="str">
        <f t="shared" si="297"/>
        <v/>
      </c>
      <c r="AU426" s="271" t="str">
        <f t="shared" si="298"/>
        <v/>
      </c>
      <c r="AV426" s="279" t="str">
        <f t="shared" si="299"/>
        <v/>
      </c>
      <c r="AW426" s="284" t="str">
        <f t="shared" si="300"/>
        <v/>
      </c>
      <c r="AX426" s="284" t="str">
        <f t="shared" si="301"/>
        <v/>
      </c>
      <c r="AY426" s="281" t="str">
        <f t="shared" si="302"/>
        <v/>
      </c>
      <c r="AZ426" s="425"/>
    </row>
    <row r="427" spans="1:52" s="72" customFormat="1" hidden="1">
      <c r="A427" s="506" t="s">
        <v>1540</v>
      </c>
      <c r="B427" s="144" t="s">
        <v>1808</v>
      </c>
      <c r="C427" s="144"/>
      <c r="D427" s="144"/>
      <c r="E427" s="195"/>
      <c r="F427" s="197"/>
      <c r="G427" s="662"/>
      <c r="J427" s="5"/>
      <c r="L427" s="144"/>
      <c r="M427" s="144"/>
      <c r="N427" s="225"/>
      <c r="O427" s="225"/>
      <c r="P427" s="227"/>
      <c r="Q427" s="229"/>
      <c r="R427" s="170"/>
      <c r="S427" s="521" t="s">
        <v>1520</v>
      </c>
      <c r="T427" s="515"/>
      <c r="U427" s="5"/>
      <c r="V427" s="60"/>
      <c r="W427" s="60"/>
      <c r="X427" s="60"/>
      <c r="Y427" s="60"/>
      <c r="Z427" s="20"/>
      <c r="AA427" s="60"/>
      <c r="AB427" s="145"/>
      <c r="AC427" s="507" t="str">
        <f t="shared" si="288"/>
        <v>P11-17</v>
      </c>
      <c r="AD427" s="282" t="str">
        <f t="shared" si="291"/>
        <v>11</v>
      </c>
      <c r="AE427" s="282" t="str">
        <f t="shared" si="289"/>
        <v>P</v>
      </c>
      <c r="AF427" s="272" t="str">
        <f t="shared" si="282"/>
        <v>not suitable</v>
      </c>
      <c r="AG427" s="272" t="str">
        <f t="shared" si="283"/>
        <v/>
      </c>
      <c r="AH427" s="272" t="str">
        <f t="shared" si="284"/>
        <v/>
      </c>
      <c r="AI427" s="272" t="str">
        <f t="shared" si="285"/>
        <v/>
      </c>
      <c r="AJ427" s="272" t="str">
        <f t="shared" si="286"/>
        <v/>
      </c>
      <c r="AK427" s="272" t="str">
        <f t="shared" si="287"/>
        <v/>
      </c>
      <c r="AL427" s="271" t="str">
        <f t="shared" si="292"/>
        <v/>
      </c>
      <c r="AM427" s="272" t="str">
        <f t="shared" si="292"/>
        <v/>
      </c>
      <c r="AN427" s="272" t="str">
        <f t="shared" si="292"/>
        <v/>
      </c>
      <c r="AO427" s="272" t="str">
        <f t="shared" si="290"/>
        <v/>
      </c>
      <c r="AP427" s="271" t="str">
        <f t="shared" si="293"/>
        <v/>
      </c>
      <c r="AQ427" s="272" t="str">
        <f t="shared" si="294"/>
        <v/>
      </c>
      <c r="AR427" s="272" t="str">
        <f t="shared" si="295"/>
        <v/>
      </c>
      <c r="AS427" s="272" t="str">
        <f t="shared" si="296"/>
        <v/>
      </c>
      <c r="AT427" s="271">
        <f t="shared" si="297"/>
        <v>1</v>
      </c>
      <c r="AU427" s="271" t="str">
        <f t="shared" si="298"/>
        <v/>
      </c>
      <c r="AV427" s="279" t="str">
        <f t="shared" si="299"/>
        <v/>
      </c>
      <c r="AW427" s="284" t="str">
        <f t="shared" si="300"/>
        <v/>
      </c>
      <c r="AX427" s="284" t="str">
        <f t="shared" si="301"/>
        <v/>
      </c>
      <c r="AY427" s="281" t="str">
        <f t="shared" si="302"/>
        <v/>
      </c>
      <c r="AZ427" s="425"/>
    </row>
    <row r="428" spans="1:52" s="72" customFormat="1" hidden="1">
      <c r="A428" s="506" t="s">
        <v>1541</v>
      </c>
      <c r="B428" s="144" t="s">
        <v>1808</v>
      </c>
      <c r="C428" s="144"/>
      <c r="D428" s="144"/>
      <c r="E428" s="195"/>
      <c r="F428" s="197"/>
      <c r="G428" s="662"/>
      <c r="J428" s="5"/>
      <c r="L428" s="144"/>
      <c r="M428" s="144"/>
      <c r="N428" s="225"/>
      <c r="O428" s="225"/>
      <c r="P428" s="227"/>
      <c r="Q428" s="229"/>
      <c r="R428" s="170"/>
      <c r="S428" s="521" t="s">
        <v>1520</v>
      </c>
      <c r="T428" s="515"/>
      <c r="U428" s="5"/>
      <c r="V428" s="60"/>
      <c r="W428" s="60"/>
      <c r="X428" s="60"/>
      <c r="Y428" s="60"/>
      <c r="Z428" s="20"/>
      <c r="AA428" s="60"/>
      <c r="AB428" s="145"/>
      <c r="AC428" s="507" t="str">
        <f t="shared" si="288"/>
        <v>P11-18</v>
      </c>
      <c r="AD428" s="282" t="str">
        <f t="shared" si="291"/>
        <v>11</v>
      </c>
      <c r="AE428" s="282" t="str">
        <f t="shared" si="289"/>
        <v>P</v>
      </c>
      <c r="AF428" s="272" t="str">
        <f t="shared" si="282"/>
        <v>not suitable</v>
      </c>
      <c r="AG428" s="272" t="str">
        <f t="shared" si="283"/>
        <v/>
      </c>
      <c r="AH428" s="272" t="str">
        <f t="shared" si="284"/>
        <v/>
      </c>
      <c r="AI428" s="272" t="str">
        <f t="shared" si="285"/>
        <v/>
      </c>
      <c r="AJ428" s="272" t="str">
        <f t="shared" si="286"/>
        <v/>
      </c>
      <c r="AK428" s="272" t="str">
        <f t="shared" si="287"/>
        <v/>
      </c>
      <c r="AL428" s="271" t="str">
        <f t="shared" si="292"/>
        <v/>
      </c>
      <c r="AM428" s="272" t="str">
        <f t="shared" si="292"/>
        <v/>
      </c>
      <c r="AN428" s="272" t="str">
        <f t="shared" si="292"/>
        <v/>
      </c>
      <c r="AO428" s="272" t="str">
        <f t="shared" si="290"/>
        <v/>
      </c>
      <c r="AP428" s="271" t="str">
        <f t="shared" si="293"/>
        <v/>
      </c>
      <c r="AQ428" s="272" t="str">
        <f t="shared" si="294"/>
        <v/>
      </c>
      <c r="AR428" s="272" t="str">
        <f t="shared" si="295"/>
        <v/>
      </c>
      <c r="AS428" s="272" t="str">
        <f t="shared" si="296"/>
        <v/>
      </c>
      <c r="AT428" s="271">
        <f t="shared" si="297"/>
        <v>1</v>
      </c>
      <c r="AU428" s="271" t="str">
        <f t="shared" si="298"/>
        <v/>
      </c>
      <c r="AV428" s="279" t="str">
        <f t="shared" si="299"/>
        <v/>
      </c>
      <c r="AW428" s="284" t="str">
        <f t="shared" si="300"/>
        <v/>
      </c>
      <c r="AX428" s="284" t="str">
        <f t="shared" si="301"/>
        <v/>
      </c>
      <c r="AY428" s="281" t="str">
        <f t="shared" si="302"/>
        <v/>
      </c>
      <c r="AZ428" s="425"/>
    </row>
    <row r="429" spans="1:52" s="72" customFormat="1" ht="166.5" customHeight="1">
      <c r="A429" s="72" t="s">
        <v>1563</v>
      </c>
      <c r="B429" s="144" t="s">
        <v>1285</v>
      </c>
      <c r="C429" s="184" t="s">
        <v>1734</v>
      </c>
      <c r="D429" s="144"/>
      <c r="E429" s="195"/>
      <c r="F429" s="197" t="s">
        <v>1198</v>
      </c>
      <c r="G429" s="506" t="s">
        <v>1542</v>
      </c>
      <c r="H429" s="169" t="s">
        <v>3162</v>
      </c>
      <c r="J429" s="5" t="s">
        <v>2332</v>
      </c>
      <c r="L429" s="144" t="s">
        <v>2422</v>
      </c>
      <c r="M429" s="144"/>
      <c r="N429" s="225"/>
      <c r="O429" s="225"/>
      <c r="P429" s="227"/>
      <c r="Q429" s="229"/>
      <c r="R429" s="170"/>
      <c r="S429" s="521" t="s">
        <v>3160</v>
      </c>
      <c r="T429" s="515" t="s">
        <v>3161</v>
      </c>
      <c r="U429" s="5" t="s">
        <v>2328</v>
      </c>
      <c r="V429" s="60" t="s">
        <v>1990</v>
      </c>
      <c r="W429" s="60" t="s">
        <v>562</v>
      </c>
      <c r="X429" s="60" t="s">
        <v>2007</v>
      </c>
      <c r="Y429" s="60" t="s">
        <v>540</v>
      </c>
      <c r="Z429" s="20" t="s">
        <v>999</v>
      </c>
      <c r="AA429" s="534" t="s">
        <v>1989</v>
      </c>
      <c r="AB429" s="145"/>
      <c r="AC429" s="507" t="str">
        <f>IF(G429="","",G429)</f>
        <v>P11-19</v>
      </c>
      <c r="AD429" s="282" t="str">
        <f t="shared" si="291"/>
        <v>11</v>
      </c>
      <c r="AE429" s="282" t="str">
        <f t="shared" si="289"/>
        <v>P</v>
      </c>
      <c r="AF429" s="272" t="str">
        <f t="shared" si="282"/>
        <v>s</v>
      </c>
      <c r="AG429" s="272" t="str">
        <f t="shared" si="283"/>
        <v/>
      </c>
      <c r="AH429" s="272" t="str">
        <f t="shared" si="284"/>
        <v>r</v>
      </c>
      <c r="AI429" s="272" t="str">
        <f t="shared" si="285"/>
        <v/>
      </c>
      <c r="AJ429" s="272">
        <f t="shared" si="286"/>
        <v>1</v>
      </c>
      <c r="AK429" s="272" t="str">
        <f t="shared" si="287"/>
        <v/>
      </c>
      <c r="AL429" s="271" t="str">
        <f t="shared" si="292"/>
        <v/>
      </c>
      <c r="AM429" s="272" t="str">
        <f t="shared" si="292"/>
        <v/>
      </c>
      <c r="AN429" s="272">
        <f t="shared" si="292"/>
        <v>1</v>
      </c>
      <c r="AO429" s="272" t="str">
        <f t="shared" si="290"/>
        <v/>
      </c>
      <c r="AP429" s="271" t="str">
        <f t="shared" si="293"/>
        <v/>
      </c>
      <c r="AQ429" s="272" t="str">
        <f t="shared" si="294"/>
        <v/>
      </c>
      <c r="AR429" s="272" t="str">
        <f t="shared" si="295"/>
        <v/>
      </c>
      <c r="AS429" s="272" t="str">
        <f t="shared" si="296"/>
        <v/>
      </c>
      <c r="AT429" s="271" t="str">
        <f t="shared" si="297"/>
        <v/>
      </c>
      <c r="AU429" s="271" t="str">
        <f t="shared" si="298"/>
        <v/>
      </c>
      <c r="AV429" s="279" t="str">
        <f t="shared" si="299"/>
        <v/>
      </c>
      <c r="AW429" s="284" t="str">
        <f t="shared" si="300"/>
        <v/>
      </c>
      <c r="AX429" s="284" t="str">
        <f t="shared" si="301"/>
        <v/>
      </c>
      <c r="AY429" s="281" t="str">
        <f t="shared" si="302"/>
        <v/>
      </c>
      <c r="AZ429" s="425"/>
    </row>
    <row r="430" spans="1:52" s="72" customFormat="1" hidden="1">
      <c r="A430" s="506" t="s">
        <v>1543</v>
      </c>
      <c r="B430" s="144" t="s">
        <v>1808</v>
      </c>
      <c r="C430" s="144"/>
      <c r="D430" s="144"/>
      <c r="E430" s="195"/>
      <c r="F430" s="197"/>
      <c r="G430" s="662"/>
      <c r="I430" s="169"/>
      <c r="J430" s="5"/>
      <c r="L430" s="144"/>
      <c r="M430" s="144"/>
      <c r="N430" s="225"/>
      <c r="O430" s="225"/>
      <c r="P430" s="227"/>
      <c r="Q430" s="229"/>
      <c r="R430" s="170"/>
      <c r="S430" s="521" t="s">
        <v>1513</v>
      </c>
      <c r="T430" s="515"/>
      <c r="U430" s="5"/>
      <c r="V430" s="60"/>
      <c r="W430" s="60"/>
      <c r="X430" s="60"/>
      <c r="Y430" s="60"/>
      <c r="Z430" s="20"/>
      <c r="AA430" s="60"/>
      <c r="AB430" s="145"/>
      <c r="AC430" s="507" t="str">
        <f t="shared" ref="AC430:AC475" si="303">IF(A430="","",A430)</f>
        <v>P11-20</v>
      </c>
      <c r="AD430" s="282" t="str">
        <f t="shared" si="291"/>
        <v>11</v>
      </c>
      <c r="AE430" s="282" t="str">
        <f t="shared" si="289"/>
        <v>P</v>
      </c>
      <c r="AF430" s="272" t="str">
        <f t="shared" si="282"/>
        <v>not suitable</v>
      </c>
      <c r="AG430" s="272" t="str">
        <f t="shared" si="283"/>
        <v/>
      </c>
      <c r="AH430" s="272" t="str">
        <f t="shared" si="284"/>
        <v/>
      </c>
      <c r="AI430" s="272" t="str">
        <f t="shared" si="285"/>
        <v/>
      </c>
      <c r="AJ430" s="272" t="str">
        <f t="shared" si="286"/>
        <v/>
      </c>
      <c r="AK430" s="272" t="str">
        <f t="shared" si="287"/>
        <v/>
      </c>
      <c r="AL430" s="271" t="str">
        <f t="shared" si="292"/>
        <v/>
      </c>
      <c r="AM430" s="272" t="str">
        <f t="shared" si="292"/>
        <v/>
      </c>
      <c r="AN430" s="272" t="str">
        <f t="shared" si="292"/>
        <v/>
      </c>
      <c r="AO430" s="272" t="str">
        <f t="shared" si="290"/>
        <v/>
      </c>
      <c r="AP430" s="271" t="str">
        <f t="shared" si="293"/>
        <v/>
      </c>
      <c r="AQ430" s="272" t="str">
        <f t="shared" si="294"/>
        <v/>
      </c>
      <c r="AR430" s="272" t="str">
        <f t="shared" si="295"/>
        <v/>
      </c>
      <c r="AS430" s="272" t="str">
        <f t="shared" si="296"/>
        <v/>
      </c>
      <c r="AT430" s="271">
        <f t="shared" si="297"/>
        <v>1</v>
      </c>
      <c r="AU430" s="271" t="str">
        <f t="shared" si="298"/>
        <v/>
      </c>
      <c r="AV430" s="279" t="str">
        <f t="shared" si="299"/>
        <v/>
      </c>
      <c r="AW430" s="284" t="str">
        <f t="shared" si="300"/>
        <v/>
      </c>
      <c r="AX430" s="284" t="str">
        <f t="shared" si="301"/>
        <v/>
      </c>
      <c r="AY430" s="281" t="str">
        <f t="shared" si="302"/>
        <v/>
      </c>
      <c r="AZ430" s="425"/>
    </row>
    <row r="431" spans="1:52" s="72" customFormat="1" hidden="1">
      <c r="A431" s="506" t="s">
        <v>1544</v>
      </c>
      <c r="B431" s="144" t="s">
        <v>1808</v>
      </c>
      <c r="C431" s="144"/>
      <c r="D431" s="144"/>
      <c r="E431" s="195"/>
      <c r="F431" s="197"/>
      <c r="G431" s="662"/>
      <c r="J431" s="5"/>
      <c r="L431" s="144"/>
      <c r="M431" s="144"/>
      <c r="N431" s="225"/>
      <c r="O431" s="225"/>
      <c r="P431" s="227"/>
      <c r="Q431" s="229"/>
      <c r="R431" s="170"/>
      <c r="S431" s="521" t="s">
        <v>1513</v>
      </c>
      <c r="T431" s="515"/>
      <c r="U431" s="5"/>
      <c r="V431" s="60"/>
      <c r="W431" s="60"/>
      <c r="X431" s="60"/>
      <c r="Y431" s="60"/>
      <c r="Z431" s="20"/>
      <c r="AA431" s="60"/>
      <c r="AB431" s="145"/>
      <c r="AC431" s="507" t="str">
        <f t="shared" si="303"/>
        <v>P11-21</v>
      </c>
      <c r="AD431" s="282" t="str">
        <f t="shared" si="291"/>
        <v>11</v>
      </c>
      <c r="AE431" s="282" t="str">
        <f t="shared" si="289"/>
        <v>P</v>
      </c>
      <c r="AF431" s="272" t="str">
        <f t="shared" si="282"/>
        <v>not suitable</v>
      </c>
      <c r="AG431" s="272" t="str">
        <f t="shared" si="283"/>
        <v/>
      </c>
      <c r="AH431" s="272" t="str">
        <f t="shared" si="284"/>
        <v/>
      </c>
      <c r="AI431" s="272" t="str">
        <f t="shared" si="285"/>
        <v/>
      </c>
      <c r="AJ431" s="272" t="str">
        <f t="shared" si="286"/>
        <v/>
      </c>
      <c r="AK431" s="272" t="str">
        <f t="shared" si="287"/>
        <v/>
      </c>
      <c r="AL431" s="271" t="str">
        <f t="shared" si="292"/>
        <v/>
      </c>
      <c r="AM431" s="272" t="str">
        <f t="shared" si="292"/>
        <v/>
      </c>
      <c r="AN431" s="272" t="str">
        <f t="shared" si="292"/>
        <v/>
      </c>
      <c r="AO431" s="272" t="str">
        <f t="shared" si="290"/>
        <v/>
      </c>
      <c r="AP431" s="271" t="str">
        <f t="shared" si="293"/>
        <v/>
      </c>
      <c r="AQ431" s="272" t="str">
        <f t="shared" si="294"/>
        <v/>
      </c>
      <c r="AR431" s="272" t="str">
        <f t="shared" si="295"/>
        <v/>
      </c>
      <c r="AS431" s="272" t="str">
        <f t="shared" si="296"/>
        <v/>
      </c>
      <c r="AT431" s="271">
        <f t="shared" si="297"/>
        <v>1</v>
      </c>
      <c r="AU431" s="271" t="str">
        <f t="shared" si="298"/>
        <v/>
      </c>
      <c r="AV431" s="279" t="str">
        <f t="shared" si="299"/>
        <v/>
      </c>
      <c r="AW431" s="284" t="str">
        <f t="shared" si="300"/>
        <v/>
      </c>
      <c r="AX431" s="284" t="str">
        <f t="shared" si="301"/>
        <v/>
      </c>
      <c r="AY431" s="281" t="str">
        <f t="shared" si="302"/>
        <v/>
      </c>
      <c r="AZ431" s="425"/>
    </row>
    <row r="432" spans="1:52" s="72" customFormat="1" hidden="1">
      <c r="A432" s="506" t="s">
        <v>1545</v>
      </c>
      <c r="B432" s="144" t="s">
        <v>1808</v>
      </c>
      <c r="C432" s="144"/>
      <c r="D432" s="144"/>
      <c r="E432" s="195"/>
      <c r="F432" s="197"/>
      <c r="G432" s="662"/>
      <c r="J432" s="5"/>
      <c r="L432" s="144"/>
      <c r="M432" s="144"/>
      <c r="N432" s="225"/>
      <c r="O432" s="225"/>
      <c r="P432" s="227"/>
      <c r="Q432" s="229"/>
      <c r="R432" s="170"/>
      <c r="S432" s="521" t="s">
        <v>1533</v>
      </c>
      <c r="T432" s="515"/>
      <c r="U432" s="5"/>
      <c r="V432" s="60"/>
      <c r="W432" s="60"/>
      <c r="X432" s="60"/>
      <c r="Y432" s="60"/>
      <c r="Z432" s="20"/>
      <c r="AA432" s="60"/>
      <c r="AB432" s="145"/>
      <c r="AC432" s="507" t="str">
        <f t="shared" si="303"/>
        <v>P11-22</v>
      </c>
      <c r="AD432" s="282" t="str">
        <f t="shared" si="291"/>
        <v>11</v>
      </c>
      <c r="AE432" s="282" t="str">
        <f t="shared" si="289"/>
        <v>P</v>
      </c>
      <c r="AF432" s="272" t="str">
        <f t="shared" si="282"/>
        <v>not suitable</v>
      </c>
      <c r="AG432" s="272" t="str">
        <f t="shared" si="283"/>
        <v/>
      </c>
      <c r="AH432" s="272" t="str">
        <f t="shared" si="284"/>
        <v/>
      </c>
      <c r="AI432" s="272" t="str">
        <f t="shared" si="285"/>
        <v/>
      </c>
      <c r="AJ432" s="272" t="str">
        <f t="shared" si="286"/>
        <v/>
      </c>
      <c r="AK432" s="272" t="str">
        <f t="shared" si="287"/>
        <v/>
      </c>
      <c r="AL432" s="271" t="str">
        <f t="shared" si="292"/>
        <v/>
      </c>
      <c r="AM432" s="272" t="str">
        <f t="shared" si="292"/>
        <v/>
      </c>
      <c r="AN432" s="272" t="str">
        <f t="shared" si="292"/>
        <v/>
      </c>
      <c r="AO432" s="272" t="str">
        <f t="shared" si="290"/>
        <v/>
      </c>
      <c r="AP432" s="271" t="str">
        <f t="shared" si="293"/>
        <v/>
      </c>
      <c r="AQ432" s="272" t="str">
        <f t="shared" si="294"/>
        <v/>
      </c>
      <c r="AR432" s="272" t="str">
        <f t="shared" si="295"/>
        <v/>
      </c>
      <c r="AS432" s="272" t="str">
        <f t="shared" si="296"/>
        <v/>
      </c>
      <c r="AT432" s="271">
        <f t="shared" si="297"/>
        <v>1</v>
      </c>
      <c r="AU432" s="271" t="str">
        <f t="shared" si="298"/>
        <v/>
      </c>
      <c r="AV432" s="279" t="str">
        <f t="shared" si="299"/>
        <v/>
      </c>
      <c r="AW432" s="284" t="str">
        <f t="shared" si="300"/>
        <v/>
      </c>
      <c r="AX432" s="284" t="str">
        <f t="shared" si="301"/>
        <v/>
      </c>
      <c r="AY432" s="281" t="str">
        <f t="shared" si="302"/>
        <v/>
      </c>
      <c r="AZ432" s="425"/>
    </row>
    <row r="433" spans="1:56" s="72" customFormat="1" hidden="1">
      <c r="A433" s="506" t="s">
        <v>1546</v>
      </c>
      <c r="B433" s="144" t="s">
        <v>1808</v>
      </c>
      <c r="C433" s="144"/>
      <c r="D433" s="144"/>
      <c r="E433" s="195"/>
      <c r="F433" s="197"/>
      <c r="G433" s="662"/>
      <c r="J433" s="5"/>
      <c r="L433" s="144"/>
      <c r="M433" s="144"/>
      <c r="N433" s="225"/>
      <c r="O433" s="225"/>
      <c r="P433" s="227"/>
      <c r="Q433" s="229"/>
      <c r="R433" s="170"/>
      <c r="S433" s="521" t="s">
        <v>1533</v>
      </c>
      <c r="T433" s="515"/>
      <c r="U433" s="5"/>
      <c r="V433" s="60"/>
      <c r="W433" s="60"/>
      <c r="X433" s="60"/>
      <c r="Y433" s="60"/>
      <c r="Z433" s="20"/>
      <c r="AA433" s="60"/>
      <c r="AB433" s="145"/>
      <c r="AC433" s="507" t="str">
        <f t="shared" si="303"/>
        <v>P11-23</v>
      </c>
      <c r="AD433" s="282" t="str">
        <f t="shared" si="291"/>
        <v>11</v>
      </c>
      <c r="AE433" s="282" t="str">
        <f t="shared" si="289"/>
        <v>P</v>
      </c>
      <c r="AF433" s="272" t="str">
        <f t="shared" si="282"/>
        <v>not suitable</v>
      </c>
      <c r="AG433" s="272" t="str">
        <f t="shared" si="283"/>
        <v/>
      </c>
      <c r="AH433" s="272" t="str">
        <f t="shared" si="284"/>
        <v/>
      </c>
      <c r="AI433" s="272" t="str">
        <f t="shared" si="285"/>
        <v/>
      </c>
      <c r="AJ433" s="272" t="str">
        <f t="shared" si="286"/>
        <v/>
      </c>
      <c r="AK433" s="272" t="str">
        <f t="shared" si="287"/>
        <v/>
      </c>
      <c r="AL433" s="271" t="str">
        <f t="shared" si="292"/>
        <v/>
      </c>
      <c r="AM433" s="272" t="str">
        <f t="shared" si="292"/>
        <v/>
      </c>
      <c r="AN433" s="272" t="str">
        <f t="shared" si="292"/>
        <v/>
      </c>
      <c r="AO433" s="272" t="str">
        <f t="shared" si="290"/>
        <v/>
      </c>
      <c r="AP433" s="271" t="str">
        <f t="shared" si="293"/>
        <v/>
      </c>
      <c r="AQ433" s="272" t="str">
        <f t="shared" si="294"/>
        <v/>
      </c>
      <c r="AR433" s="272" t="str">
        <f t="shared" si="295"/>
        <v/>
      </c>
      <c r="AS433" s="272" t="str">
        <f t="shared" si="296"/>
        <v/>
      </c>
      <c r="AT433" s="271">
        <f t="shared" si="297"/>
        <v>1</v>
      </c>
      <c r="AU433" s="271" t="str">
        <f t="shared" si="298"/>
        <v/>
      </c>
      <c r="AV433" s="279" t="str">
        <f t="shared" si="299"/>
        <v/>
      </c>
      <c r="AW433" s="284" t="str">
        <f t="shared" si="300"/>
        <v/>
      </c>
      <c r="AX433" s="284" t="str">
        <f t="shared" si="301"/>
        <v/>
      </c>
      <c r="AY433" s="281" t="str">
        <f t="shared" si="302"/>
        <v/>
      </c>
      <c r="AZ433" s="425"/>
    </row>
    <row r="434" spans="1:56" s="72" customFormat="1" hidden="1">
      <c r="A434" s="506" t="s">
        <v>1547</v>
      </c>
      <c r="B434" s="144" t="s">
        <v>1808</v>
      </c>
      <c r="C434" s="144"/>
      <c r="D434" s="144"/>
      <c r="E434" s="195"/>
      <c r="F434" s="197"/>
      <c r="G434" s="662"/>
      <c r="J434" s="5"/>
      <c r="L434" s="144"/>
      <c r="M434" s="144"/>
      <c r="N434" s="225"/>
      <c r="O434" s="225"/>
      <c r="P434" s="227"/>
      <c r="Q434" s="229"/>
      <c r="R434" s="170"/>
      <c r="S434" s="521" t="s">
        <v>1533</v>
      </c>
      <c r="T434" s="5"/>
      <c r="U434" s="5"/>
      <c r="V434" s="60"/>
      <c r="W434" s="60"/>
      <c r="X434" s="60"/>
      <c r="Y434" s="60"/>
      <c r="Z434" s="20"/>
      <c r="AA434" s="60"/>
      <c r="AB434" s="145"/>
      <c r="AC434" s="507" t="str">
        <f t="shared" si="303"/>
        <v>P11-24</v>
      </c>
      <c r="AD434" s="282" t="str">
        <f t="shared" si="291"/>
        <v>11</v>
      </c>
      <c r="AE434" s="282" t="str">
        <f t="shared" si="289"/>
        <v>P</v>
      </c>
      <c r="AF434" s="272" t="str">
        <f t="shared" si="282"/>
        <v>not suitable</v>
      </c>
      <c r="AG434" s="272" t="str">
        <f t="shared" si="283"/>
        <v/>
      </c>
      <c r="AH434" s="272" t="str">
        <f t="shared" si="284"/>
        <v/>
      </c>
      <c r="AI434" s="272" t="str">
        <f t="shared" si="285"/>
        <v/>
      </c>
      <c r="AJ434" s="272" t="str">
        <f t="shared" si="286"/>
        <v/>
      </c>
      <c r="AK434" s="272" t="str">
        <f t="shared" si="287"/>
        <v/>
      </c>
      <c r="AL434" s="271" t="str">
        <f t="shared" si="292"/>
        <v/>
      </c>
      <c r="AM434" s="272" t="str">
        <f t="shared" si="292"/>
        <v/>
      </c>
      <c r="AN434" s="272" t="str">
        <f t="shared" si="292"/>
        <v/>
      </c>
      <c r="AO434" s="272" t="str">
        <f t="shared" si="290"/>
        <v/>
      </c>
      <c r="AP434" s="271" t="str">
        <f t="shared" si="293"/>
        <v/>
      </c>
      <c r="AQ434" s="272" t="str">
        <f t="shared" si="294"/>
        <v/>
      </c>
      <c r="AR434" s="272" t="str">
        <f t="shared" si="295"/>
        <v/>
      </c>
      <c r="AS434" s="272" t="str">
        <f t="shared" si="296"/>
        <v/>
      </c>
      <c r="AT434" s="271">
        <f t="shared" si="297"/>
        <v>1</v>
      </c>
      <c r="AU434" s="271" t="str">
        <f t="shared" si="298"/>
        <v/>
      </c>
      <c r="AV434" s="279" t="str">
        <f t="shared" si="299"/>
        <v/>
      </c>
      <c r="AW434" s="284" t="str">
        <f t="shared" si="300"/>
        <v/>
      </c>
      <c r="AX434" s="284" t="str">
        <f t="shared" si="301"/>
        <v/>
      </c>
      <c r="AY434" s="281" t="str">
        <f t="shared" si="302"/>
        <v/>
      </c>
      <c r="AZ434" s="425"/>
    </row>
    <row r="435" spans="1:56" ht="12.75" hidden="1" customHeight="1">
      <c r="A435" s="231" t="s">
        <v>1548</v>
      </c>
      <c r="B435" s="144" t="s">
        <v>1808</v>
      </c>
      <c r="G435" s="662"/>
      <c r="K435" s="167"/>
      <c r="P435" s="227"/>
      <c r="Q435" s="229"/>
      <c r="R435" s="170"/>
      <c r="S435" s="517" t="s">
        <v>1533</v>
      </c>
      <c r="T435" s="515"/>
      <c r="U435" s="5" t="s">
        <v>2329</v>
      </c>
      <c r="V435" s="60"/>
      <c r="W435" s="60"/>
      <c r="X435" s="60"/>
      <c r="Y435" s="60"/>
      <c r="Z435" s="20"/>
      <c r="AA435" s="60"/>
      <c r="AC435" s="293" t="str">
        <f t="shared" si="303"/>
        <v>P11-26</v>
      </c>
      <c r="AD435" s="282" t="str">
        <f t="shared" si="291"/>
        <v>11</v>
      </c>
      <c r="AE435" s="282" t="str">
        <f t="shared" si="289"/>
        <v>P</v>
      </c>
      <c r="AF435" s="272" t="str">
        <f t="shared" si="282"/>
        <v>not suitable</v>
      </c>
      <c r="AG435" s="256" t="str">
        <f t="shared" si="283"/>
        <v/>
      </c>
      <c r="AH435" s="256" t="str">
        <f t="shared" si="284"/>
        <v/>
      </c>
      <c r="AI435" s="256" t="str">
        <f t="shared" si="285"/>
        <v/>
      </c>
      <c r="AJ435" s="256" t="str">
        <f t="shared" si="286"/>
        <v/>
      </c>
      <c r="AK435" s="256" t="str">
        <f t="shared" si="287"/>
        <v/>
      </c>
      <c r="AL435" s="271" t="str">
        <f t="shared" si="292"/>
        <v/>
      </c>
      <c r="AM435" s="272" t="str">
        <f t="shared" si="292"/>
        <v/>
      </c>
      <c r="AN435" s="272" t="str">
        <f t="shared" si="292"/>
        <v/>
      </c>
      <c r="AO435" s="272" t="str">
        <f t="shared" si="290"/>
        <v/>
      </c>
      <c r="AP435" s="271" t="str">
        <f t="shared" si="293"/>
        <v/>
      </c>
      <c r="AQ435" s="272" t="str">
        <f t="shared" si="294"/>
        <v/>
      </c>
      <c r="AR435" s="272" t="str">
        <f t="shared" si="295"/>
        <v/>
      </c>
      <c r="AS435" s="272" t="str">
        <f t="shared" si="296"/>
        <v/>
      </c>
      <c r="AT435" s="271">
        <f t="shared" si="297"/>
        <v>1</v>
      </c>
      <c r="AU435" s="271" t="str">
        <f t="shared" si="298"/>
        <v/>
      </c>
      <c r="AV435" s="279" t="str">
        <f t="shared" si="299"/>
        <v/>
      </c>
      <c r="AW435" s="284" t="str">
        <f t="shared" si="300"/>
        <v/>
      </c>
      <c r="AX435" s="284" t="str">
        <f t="shared" si="301"/>
        <v/>
      </c>
      <c r="AY435" s="281" t="str">
        <f t="shared" si="302"/>
        <v/>
      </c>
    </row>
    <row r="436" spans="1:56" hidden="1">
      <c r="A436" s="230" t="s">
        <v>1287</v>
      </c>
      <c r="C436" s="168"/>
      <c r="D436" s="168"/>
      <c r="E436" s="197"/>
      <c r="G436" s="667"/>
      <c r="I436" s="167"/>
      <c r="J436" s="39"/>
      <c r="K436" s="167"/>
      <c r="L436" s="168"/>
      <c r="M436" s="168"/>
      <c r="N436" s="224"/>
      <c r="O436" s="224"/>
      <c r="P436" s="227"/>
      <c r="Q436" s="229"/>
      <c r="S436" s="523"/>
      <c r="T436" s="523"/>
      <c r="U436" s="39"/>
      <c r="V436" s="523"/>
      <c r="W436" s="523"/>
      <c r="X436" s="523"/>
      <c r="Y436" s="523"/>
      <c r="Z436" s="20"/>
      <c r="AA436" s="523"/>
      <c r="AC436" s="293" t="str">
        <f t="shared" si="303"/>
        <v>CASES</v>
      </c>
      <c r="AD436" s="282" t="str">
        <f t="shared" si="291"/>
        <v/>
      </c>
      <c r="AE436" s="282" t="str">
        <f t="shared" si="289"/>
        <v/>
      </c>
      <c r="AF436" s="272" t="str">
        <f t="shared" si="282"/>
        <v/>
      </c>
      <c r="AG436" s="256" t="str">
        <f t="shared" si="283"/>
        <v/>
      </c>
      <c r="AH436" s="256" t="str">
        <f t="shared" si="284"/>
        <v/>
      </c>
      <c r="AI436" s="256" t="str">
        <f t="shared" si="285"/>
        <v/>
      </c>
      <c r="AJ436" s="256" t="str">
        <f t="shared" si="286"/>
        <v/>
      </c>
      <c r="AK436" s="256" t="str">
        <f t="shared" si="287"/>
        <v/>
      </c>
      <c r="AL436" s="271" t="str">
        <f t="shared" si="292"/>
        <v/>
      </c>
      <c r="AM436" s="272" t="str">
        <f t="shared" si="292"/>
        <v/>
      </c>
      <c r="AN436" s="272" t="str">
        <f t="shared" si="292"/>
        <v/>
      </c>
      <c r="AO436" s="272" t="str">
        <f t="shared" si="290"/>
        <v/>
      </c>
      <c r="AP436" s="271" t="str">
        <f t="shared" si="293"/>
        <v/>
      </c>
      <c r="AQ436" s="272" t="str">
        <f t="shared" si="294"/>
        <v/>
      </c>
      <c r="AR436" s="272" t="str">
        <f t="shared" si="295"/>
        <v/>
      </c>
      <c r="AS436" s="272" t="str">
        <f t="shared" si="296"/>
        <v/>
      </c>
      <c r="AT436" s="271" t="str">
        <f t="shared" si="297"/>
        <v/>
      </c>
      <c r="AU436" s="271" t="str">
        <f t="shared" si="298"/>
        <v/>
      </c>
      <c r="AV436" s="279" t="str">
        <f t="shared" si="299"/>
        <v/>
      </c>
      <c r="AW436" s="284" t="str">
        <f t="shared" si="300"/>
        <v/>
      </c>
      <c r="AX436" s="284" t="str">
        <f t="shared" si="301"/>
        <v/>
      </c>
      <c r="AY436" s="281" t="str">
        <f t="shared" si="302"/>
        <v/>
      </c>
    </row>
    <row r="437" spans="1:56" hidden="1">
      <c r="A437" s="231" t="s">
        <v>1549</v>
      </c>
      <c r="B437" s="144" t="s">
        <v>1808</v>
      </c>
      <c r="G437" s="662"/>
      <c r="H437" s="167"/>
      <c r="I437" s="168"/>
      <c r="K437" s="167"/>
      <c r="P437" s="227"/>
      <c r="Q437" s="229"/>
      <c r="S437" s="517" t="s">
        <v>1550</v>
      </c>
      <c r="T437" s="515"/>
      <c r="U437" s="5"/>
      <c r="V437" s="60"/>
      <c r="W437" s="60"/>
      <c r="X437" s="60"/>
      <c r="Y437" s="60"/>
      <c r="Z437" s="60"/>
      <c r="AA437" s="534"/>
      <c r="AC437" s="293" t="str">
        <f t="shared" si="303"/>
        <v>C11-1</v>
      </c>
      <c r="AD437" s="282" t="str">
        <f t="shared" si="291"/>
        <v>11</v>
      </c>
      <c r="AE437" s="282" t="str">
        <f t="shared" si="289"/>
        <v>C</v>
      </c>
      <c r="AF437" s="272" t="str">
        <f t="shared" si="282"/>
        <v>not suitable</v>
      </c>
      <c r="AG437" s="256" t="str">
        <f t="shared" si="283"/>
        <v/>
      </c>
      <c r="AH437" s="256" t="str">
        <f t="shared" si="284"/>
        <v/>
      </c>
      <c r="AI437" s="256" t="str">
        <f t="shared" si="285"/>
        <v/>
      </c>
      <c r="AJ437" s="256" t="str">
        <f t="shared" si="286"/>
        <v/>
      </c>
      <c r="AK437" s="256" t="str">
        <f t="shared" si="287"/>
        <v/>
      </c>
      <c r="AL437" s="271" t="str">
        <f t="shared" si="292"/>
        <v/>
      </c>
      <c r="AM437" s="272" t="str">
        <f t="shared" si="292"/>
        <v/>
      </c>
      <c r="AN437" s="272" t="str">
        <f t="shared" si="292"/>
        <v/>
      </c>
      <c r="AO437" s="272" t="str">
        <f t="shared" si="290"/>
        <v/>
      </c>
      <c r="AP437" s="271" t="str">
        <f t="shared" si="293"/>
        <v/>
      </c>
      <c r="AQ437" s="272" t="str">
        <f t="shared" si="294"/>
        <v/>
      </c>
      <c r="AR437" s="272" t="str">
        <f t="shared" si="295"/>
        <v/>
      </c>
      <c r="AS437" s="272" t="str">
        <f t="shared" si="296"/>
        <v/>
      </c>
      <c r="AT437" s="271">
        <f t="shared" si="297"/>
        <v>1</v>
      </c>
      <c r="AU437" s="271" t="str">
        <f t="shared" si="298"/>
        <v/>
      </c>
      <c r="AV437" s="279" t="str">
        <f t="shared" si="299"/>
        <v/>
      </c>
      <c r="AW437" s="284" t="str">
        <f t="shared" si="300"/>
        <v/>
      </c>
      <c r="AX437" s="284" t="str">
        <f t="shared" si="301"/>
        <v/>
      </c>
      <c r="AY437" s="281" t="str">
        <f t="shared" si="302"/>
        <v/>
      </c>
    </row>
    <row r="438" spans="1:56" hidden="1">
      <c r="A438" s="231" t="s">
        <v>1551</v>
      </c>
      <c r="B438" s="144" t="s">
        <v>1808</v>
      </c>
      <c r="G438" s="662"/>
      <c r="H438" s="167"/>
      <c r="K438" s="167"/>
      <c r="P438" s="227"/>
      <c r="Q438" s="229"/>
      <c r="S438" s="517" t="s">
        <v>1552</v>
      </c>
      <c r="T438" s="39"/>
      <c r="U438" s="534"/>
      <c r="V438" s="60"/>
      <c r="W438" s="60"/>
      <c r="X438" s="60"/>
      <c r="Y438" s="60"/>
      <c r="Z438" s="60"/>
      <c r="AA438" s="534"/>
      <c r="AC438" s="293" t="str">
        <f t="shared" si="303"/>
        <v>C11-2</v>
      </c>
      <c r="AD438" s="282" t="str">
        <f t="shared" si="291"/>
        <v>11</v>
      </c>
      <c r="AE438" s="282" t="str">
        <f t="shared" si="289"/>
        <v>C</v>
      </c>
      <c r="AF438" s="272" t="str">
        <f t="shared" si="282"/>
        <v>not suitable</v>
      </c>
      <c r="AG438" s="256" t="str">
        <f t="shared" si="283"/>
        <v/>
      </c>
      <c r="AH438" s="256" t="str">
        <f t="shared" si="284"/>
        <v/>
      </c>
      <c r="AI438" s="256" t="str">
        <f t="shared" si="285"/>
        <v/>
      </c>
      <c r="AJ438" s="256" t="str">
        <f t="shared" si="286"/>
        <v/>
      </c>
      <c r="AK438" s="256" t="str">
        <f t="shared" si="287"/>
        <v/>
      </c>
      <c r="AL438" s="271" t="str">
        <f t="shared" si="292"/>
        <v/>
      </c>
      <c r="AM438" s="272" t="str">
        <f t="shared" si="292"/>
        <v/>
      </c>
      <c r="AN438" s="272" t="str">
        <f t="shared" si="292"/>
        <v/>
      </c>
      <c r="AO438" s="272" t="str">
        <f t="shared" si="290"/>
        <v/>
      </c>
      <c r="AP438" s="271" t="str">
        <f t="shared" si="293"/>
        <v/>
      </c>
      <c r="AQ438" s="272" t="str">
        <f t="shared" si="294"/>
        <v/>
      </c>
      <c r="AR438" s="272" t="str">
        <f t="shared" si="295"/>
        <v/>
      </c>
      <c r="AS438" s="272" t="str">
        <f t="shared" si="296"/>
        <v/>
      </c>
      <c r="AT438" s="271">
        <f t="shared" si="297"/>
        <v>1</v>
      </c>
      <c r="AU438" s="271" t="str">
        <f t="shared" si="298"/>
        <v/>
      </c>
      <c r="AV438" s="279" t="str">
        <f t="shared" si="299"/>
        <v/>
      </c>
      <c r="AW438" s="284" t="str">
        <f t="shared" si="300"/>
        <v/>
      </c>
      <c r="AX438" s="284" t="str">
        <f t="shared" si="301"/>
        <v/>
      </c>
      <c r="AY438" s="281" t="str">
        <f t="shared" si="302"/>
        <v/>
      </c>
    </row>
    <row r="439" spans="1:56" hidden="1">
      <c r="A439" s="231" t="s">
        <v>1553</v>
      </c>
      <c r="B439" s="144" t="s">
        <v>1808</v>
      </c>
      <c r="G439" s="662"/>
      <c r="H439" s="167"/>
      <c r="K439" s="167"/>
      <c r="P439" s="227"/>
      <c r="Q439" s="229"/>
      <c r="R439" s="170"/>
      <c r="S439" s="517" t="s">
        <v>306</v>
      </c>
      <c r="T439" s="39"/>
      <c r="U439" s="534"/>
      <c r="V439" s="60"/>
      <c r="W439" s="60"/>
      <c r="X439" s="60"/>
      <c r="Y439" s="60"/>
      <c r="Z439" s="60"/>
      <c r="AA439" s="534"/>
      <c r="AC439" s="293" t="str">
        <f t="shared" si="303"/>
        <v>C11-3</v>
      </c>
      <c r="AD439" s="282" t="str">
        <f t="shared" si="291"/>
        <v>11</v>
      </c>
      <c r="AE439" s="282" t="str">
        <f t="shared" si="289"/>
        <v>C</v>
      </c>
      <c r="AF439" s="272" t="str">
        <f t="shared" si="282"/>
        <v>not suitable</v>
      </c>
      <c r="AG439" s="256" t="str">
        <f t="shared" si="283"/>
        <v/>
      </c>
      <c r="AH439" s="256" t="str">
        <f t="shared" si="284"/>
        <v/>
      </c>
      <c r="AI439" s="256" t="str">
        <f t="shared" si="285"/>
        <v/>
      </c>
      <c r="AJ439" s="256" t="str">
        <f t="shared" si="286"/>
        <v/>
      </c>
      <c r="AK439" s="256" t="str">
        <f t="shared" si="287"/>
        <v/>
      </c>
      <c r="AL439" s="271" t="str">
        <f t="shared" si="292"/>
        <v/>
      </c>
      <c r="AM439" s="272" t="str">
        <f t="shared" si="292"/>
        <v/>
      </c>
      <c r="AN439" s="272" t="str">
        <f t="shared" si="292"/>
        <v/>
      </c>
      <c r="AO439" s="272" t="str">
        <f t="shared" si="290"/>
        <v/>
      </c>
      <c r="AP439" s="271" t="str">
        <f t="shared" si="293"/>
        <v/>
      </c>
      <c r="AQ439" s="272" t="str">
        <f t="shared" si="294"/>
        <v/>
      </c>
      <c r="AR439" s="272" t="str">
        <f t="shared" si="295"/>
        <v/>
      </c>
      <c r="AS439" s="272" t="str">
        <f t="shared" si="296"/>
        <v/>
      </c>
      <c r="AT439" s="271">
        <f t="shared" si="297"/>
        <v>1</v>
      </c>
      <c r="AU439" s="271" t="str">
        <f t="shared" si="298"/>
        <v/>
      </c>
      <c r="AV439" s="279" t="str">
        <f t="shared" si="299"/>
        <v/>
      </c>
      <c r="AW439" s="284" t="str">
        <f t="shared" si="300"/>
        <v/>
      </c>
      <c r="AX439" s="284" t="str">
        <f t="shared" si="301"/>
        <v/>
      </c>
      <c r="AY439" s="281" t="str">
        <f t="shared" si="302"/>
        <v/>
      </c>
    </row>
    <row r="440" spans="1:56" hidden="1">
      <c r="A440" s="231" t="s">
        <v>1554</v>
      </c>
      <c r="B440" s="144" t="s">
        <v>1808</v>
      </c>
      <c r="G440" s="662"/>
      <c r="H440" s="167"/>
      <c r="K440" s="167"/>
      <c r="P440" s="227"/>
      <c r="Q440" s="229"/>
      <c r="R440" s="170"/>
      <c r="S440" s="517" t="s">
        <v>1533</v>
      </c>
      <c r="T440" s="521"/>
      <c r="U440" s="534"/>
      <c r="V440" s="60"/>
      <c r="W440" s="60"/>
      <c r="X440" s="60"/>
      <c r="Y440" s="60"/>
      <c r="Z440" s="60"/>
      <c r="AA440" s="534"/>
      <c r="AC440" s="293" t="str">
        <f t="shared" si="303"/>
        <v>C11-4</v>
      </c>
      <c r="AD440" s="282" t="str">
        <f t="shared" si="291"/>
        <v>11</v>
      </c>
      <c r="AE440" s="282" t="str">
        <f t="shared" si="289"/>
        <v>C</v>
      </c>
      <c r="AF440" s="272" t="str">
        <f t="shared" si="282"/>
        <v>not suitable</v>
      </c>
      <c r="AG440" s="256" t="str">
        <f t="shared" si="283"/>
        <v/>
      </c>
      <c r="AH440" s="256" t="str">
        <f t="shared" si="284"/>
        <v/>
      </c>
      <c r="AI440" s="256" t="str">
        <f t="shared" si="285"/>
        <v/>
      </c>
      <c r="AJ440" s="256" t="str">
        <f t="shared" si="286"/>
        <v/>
      </c>
      <c r="AK440" s="256" t="str">
        <f t="shared" si="287"/>
        <v/>
      </c>
      <c r="AL440" s="271" t="str">
        <f t="shared" si="292"/>
        <v/>
      </c>
      <c r="AM440" s="272" t="str">
        <f t="shared" si="292"/>
        <v/>
      </c>
      <c r="AN440" s="272" t="str">
        <f t="shared" si="292"/>
        <v/>
      </c>
      <c r="AO440" s="272" t="str">
        <f t="shared" si="290"/>
        <v/>
      </c>
      <c r="AP440" s="271" t="str">
        <f t="shared" si="293"/>
        <v/>
      </c>
      <c r="AQ440" s="272" t="str">
        <f t="shared" si="294"/>
        <v/>
      </c>
      <c r="AR440" s="272" t="str">
        <f t="shared" si="295"/>
        <v/>
      </c>
      <c r="AS440" s="272" t="str">
        <f t="shared" si="296"/>
        <v/>
      </c>
      <c r="AT440" s="271">
        <f t="shared" si="297"/>
        <v>1</v>
      </c>
      <c r="AU440" s="271" t="str">
        <f t="shared" si="298"/>
        <v/>
      </c>
      <c r="AV440" s="279" t="str">
        <f t="shared" si="299"/>
        <v/>
      </c>
      <c r="AW440" s="284" t="str">
        <f t="shared" si="300"/>
        <v/>
      </c>
      <c r="AX440" s="284" t="str">
        <f t="shared" si="301"/>
        <v/>
      </c>
      <c r="AY440" s="281" t="str">
        <f t="shared" si="302"/>
        <v/>
      </c>
    </row>
    <row r="441" spans="1:56" hidden="1">
      <c r="A441" s="231" t="s">
        <v>1555</v>
      </c>
      <c r="B441" s="144" t="s">
        <v>1808</v>
      </c>
      <c r="G441" s="662"/>
      <c r="H441" s="167"/>
      <c r="K441" s="167"/>
      <c r="P441" s="227"/>
      <c r="Q441" s="229"/>
      <c r="R441" s="170"/>
      <c r="S441" s="517" t="s">
        <v>1533</v>
      </c>
      <c r="T441" s="521"/>
      <c r="U441" s="534"/>
      <c r="V441" s="60"/>
      <c r="W441" s="60"/>
      <c r="X441" s="60"/>
      <c r="Y441" s="60"/>
      <c r="Z441" s="60"/>
      <c r="AA441" s="534"/>
      <c r="AC441" s="293" t="str">
        <f t="shared" si="303"/>
        <v>C11-5</v>
      </c>
      <c r="AD441" s="282" t="str">
        <f t="shared" si="291"/>
        <v>11</v>
      </c>
      <c r="AE441" s="282" t="str">
        <f t="shared" si="289"/>
        <v>C</v>
      </c>
      <c r="AF441" s="272" t="str">
        <f t="shared" si="282"/>
        <v>not suitable</v>
      </c>
      <c r="AG441" s="256" t="str">
        <f t="shared" si="283"/>
        <v/>
      </c>
      <c r="AH441" s="256" t="str">
        <f t="shared" si="284"/>
        <v/>
      </c>
      <c r="AI441" s="256" t="str">
        <f t="shared" si="285"/>
        <v/>
      </c>
      <c r="AJ441" s="256" t="str">
        <f t="shared" si="286"/>
        <v/>
      </c>
      <c r="AK441" s="256" t="str">
        <f t="shared" si="287"/>
        <v/>
      </c>
      <c r="AL441" s="271" t="str">
        <f t="shared" si="292"/>
        <v/>
      </c>
      <c r="AM441" s="272" t="str">
        <f t="shared" si="292"/>
        <v/>
      </c>
      <c r="AN441" s="272" t="str">
        <f t="shared" si="292"/>
        <v/>
      </c>
      <c r="AO441" s="272" t="str">
        <f t="shared" si="290"/>
        <v/>
      </c>
      <c r="AP441" s="271" t="str">
        <f t="shared" si="293"/>
        <v/>
      </c>
      <c r="AQ441" s="272" t="str">
        <f t="shared" si="294"/>
        <v/>
      </c>
      <c r="AR441" s="272" t="str">
        <f t="shared" si="295"/>
        <v/>
      </c>
      <c r="AS441" s="272" t="str">
        <f t="shared" si="296"/>
        <v/>
      </c>
      <c r="AT441" s="271">
        <f t="shared" si="297"/>
        <v>1</v>
      </c>
      <c r="AU441" s="271" t="str">
        <f t="shared" si="298"/>
        <v/>
      </c>
      <c r="AV441" s="279" t="str">
        <f t="shared" si="299"/>
        <v/>
      </c>
      <c r="AW441" s="284" t="str">
        <f t="shared" si="300"/>
        <v/>
      </c>
      <c r="AX441" s="284" t="str">
        <f t="shared" si="301"/>
        <v/>
      </c>
      <c r="AY441" s="281" t="str">
        <f t="shared" si="302"/>
        <v/>
      </c>
    </row>
    <row r="442" spans="1:56" s="324" customFormat="1">
      <c r="A442" s="319" t="s">
        <v>395</v>
      </c>
      <c r="B442" s="320"/>
      <c r="C442" s="320"/>
      <c r="D442" s="320"/>
      <c r="E442" s="340"/>
      <c r="F442" s="340"/>
      <c r="G442" s="664"/>
      <c r="J442" s="6"/>
      <c r="L442" s="320"/>
      <c r="M442" s="320"/>
      <c r="N442" s="341"/>
      <c r="O442" s="341"/>
      <c r="P442" s="326"/>
      <c r="Q442" s="327"/>
      <c r="R442" s="342"/>
      <c r="S442" s="522"/>
      <c r="T442" s="6"/>
      <c r="U442" s="544"/>
      <c r="V442" s="529"/>
      <c r="W442" s="529"/>
      <c r="X442" s="529"/>
      <c r="Y442" s="529"/>
      <c r="Z442" s="529"/>
      <c r="AA442" s="544"/>
      <c r="AB442" s="328"/>
      <c r="AC442" s="329" t="str">
        <f t="shared" si="303"/>
        <v>Chapter 13</v>
      </c>
      <c r="AD442" s="330"/>
      <c r="AE442" s="330"/>
      <c r="AF442" s="331"/>
      <c r="AG442" s="331"/>
      <c r="AH442" s="331"/>
      <c r="AI442" s="331"/>
      <c r="AJ442" s="331"/>
      <c r="AK442" s="331"/>
      <c r="AL442" s="332"/>
      <c r="AM442" s="331"/>
      <c r="AN442" s="331"/>
      <c r="AO442" s="331"/>
      <c r="AP442" s="332"/>
      <c r="AQ442" s="331"/>
      <c r="AR442" s="331"/>
      <c r="AS442" s="331"/>
      <c r="AT442" s="332"/>
      <c r="AU442" s="332"/>
      <c r="AV442" s="333"/>
      <c r="AW442" s="334"/>
      <c r="AX442" s="334"/>
      <c r="AY442" s="421"/>
      <c r="AZ442" s="427"/>
    </row>
    <row r="443" spans="1:56">
      <c r="A443" s="230" t="s">
        <v>1295</v>
      </c>
      <c r="G443" s="662"/>
      <c r="H443" s="167"/>
      <c r="K443" s="167"/>
      <c r="P443" s="227"/>
      <c r="Q443" s="229"/>
      <c r="R443" s="170"/>
      <c r="S443" s="521"/>
      <c r="T443" s="521"/>
      <c r="U443" s="534"/>
      <c r="V443" s="60"/>
      <c r="W443" s="60"/>
      <c r="X443" s="60"/>
      <c r="Y443" s="60"/>
      <c r="Z443" s="60"/>
      <c r="AA443" s="534"/>
      <c r="AC443" s="293" t="str">
        <f t="shared" si="303"/>
        <v>EXERCISES</v>
      </c>
      <c r="AD443" s="282" t="str">
        <f t="shared" si="291"/>
        <v/>
      </c>
      <c r="AE443" s="282" t="str">
        <f t="shared" si="289"/>
        <v/>
      </c>
      <c r="AF443" s="272" t="str">
        <f t="shared" ref="AF443:AF469" si="304">IF(OR(AE443="",B443=""),"",IF(OR(B443="a",B443="b",B443="s",B443="not suitable"),B443,""))</f>
        <v/>
      </c>
      <c r="AG443" s="256" t="str">
        <f t="shared" ref="AG443:AG469" si="305">IF(E443="","",E443)</f>
        <v/>
      </c>
      <c r="AH443" s="256" t="str">
        <f t="shared" ref="AH443:AH469" si="306">IF(C443="","",C443)</f>
        <v/>
      </c>
      <c r="AI443" s="256" t="str">
        <f t="shared" ref="AI443:AI469" si="307">IF(D443="","",D443)</f>
        <v/>
      </c>
      <c r="AJ443" s="256" t="str">
        <f t="shared" ref="AJ443:AJ469" si="308">IF(J443="","",1)</f>
        <v/>
      </c>
      <c r="AK443" s="256" t="str">
        <f t="shared" ref="AK443:AK469" si="309">IF(I443="","",I443)</f>
        <v/>
      </c>
      <c r="AL443" s="271" t="str">
        <f t="shared" si="292"/>
        <v/>
      </c>
      <c r="AM443" s="272" t="str">
        <f t="shared" si="292"/>
        <v/>
      </c>
      <c r="AN443" s="272" t="str">
        <f t="shared" si="292"/>
        <v/>
      </c>
      <c r="AO443" s="272" t="str">
        <f t="shared" si="290"/>
        <v/>
      </c>
      <c r="AP443" s="271" t="str">
        <f t="shared" si="293"/>
        <v/>
      </c>
      <c r="AQ443" s="272" t="str">
        <f t="shared" si="294"/>
        <v/>
      </c>
      <c r="AR443" s="272" t="str">
        <f t="shared" si="295"/>
        <v/>
      </c>
      <c r="AS443" s="272" t="str">
        <f t="shared" si="296"/>
        <v/>
      </c>
      <c r="AT443" s="271" t="str">
        <f t="shared" si="297"/>
        <v/>
      </c>
      <c r="AU443" s="271" t="str">
        <f t="shared" si="298"/>
        <v/>
      </c>
      <c r="AV443" s="279" t="str">
        <f t="shared" si="299"/>
        <v/>
      </c>
      <c r="AW443" s="284" t="str">
        <f t="shared" si="300"/>
        <v/>
      </c>
      <c r="AX443" s="284" t="str">
        <f t="shared" si="301"/>
        <v/>
      </c>
      <c r="AY443" s="281" t="str">
        <f t="shared" si="302"/>
        <v/>
      </c>
    </row>
    <row r="444" spans="1:56" hidden="1">
      <c r="A444" s="231" t="s">
        <v>1556</v>
      </c>
      <c r="B444" s="144" t="s">
        <v>1808</v>
      </c>
      <c r="G444" s="662"/>
      <c r="H444" s="167"/>
      <c r="K444" s="167"/>
      <c r="P444" s="227"/>
      <c r="Q444" s="229"/>
      <c r="R444" s="170"/>
      <c r="S444" s="521" t="s">
        <v>2141</v>
      </c>
      <c r="T444" s="521"/>
      <c r="U444" s="534"/>
      <c r="V444" s="60"/>
      <c r="W444" s="60"/>
      <c r="X444" s="60"/>
      <c r="Y444" s="60"/>
      <c r="Z444" s="60"/>
      <c r="AA444" s="534"/>
      <c r="AC444" s="293" t="str">
        <f t="shared" si="303"/>
        <v>E12-1</v>
      </c>
      <c r="AD444" s="282" t="str">
        <f t="shared" si="291"/>
        <v>12</v>
      </c>
      <c r="AE444" s="282" t="str">
        <f t="shared" si="289"/>
        <v>E</v>
      </c>
      <c r="AF444" s="272" t="str">
        <f t="shared" si="304"/>
        <v>not suitable</v>
      </c>
      <c r="AG444" s="256" t="str">
        <f t="shared" si="305"/>
        <v/>
      </c>
      <c r="AH444" s="256" t="str">
        <f t="shared" si="306"/>
        <v/>
      </c>
      <c r="AI444" s="256" t="str">
        <f t="shared" si="307"/>
        <v/>
      </c>
      <c r="AJ444" s="256" t="str">
        <f t="shared" si="308"/>
        <v/>
      </c>
      <c r="AK444" s="256" t="str">
        <f t="shared" si="309"/>
        <v/>
      </c>
      <c r="AL444" s="271" t="str">
        <f t="shared" si="292"/>
        <v/>
      </c>
      <c r="AM444" s="272" t="str">
        <f t="shared" si="292"/>
        <v/>
      </c>
      <c r="AN444" s="272" t="str">
        <f t="shared" si="292"/>
        <v/>
      </c>
      <c r="AO444" s="272" t="str">
        <f t="shared" si="290"/>
        <v/>
      </c>
      <c r="AP444" s="271" t="str">
        <f t="shared" si="293"/>
        <v/>
      </c>
      <c r="AQ444" s="272" t="str">
        <f t="shared" si="294"/>
        <v/>
      </c>
      <c r="AR444" s="272" t="str">
        <f t="shared" si="295"/>
        <v/>
      </c>
      <c r="AS444" s="272" t="str">
        <f t="shared" si="296"/>
        <v/>
      </c>
      <c r="AT444" s="271">
        <f t="shared" si="297"/>
        <v>1</v>
      </c>
      <c r="AU444" s="271" t="str">
        <f t="shared" si="298"/>
        <v/>
      </c>
      <c r="AV444" s="279" t="str">
        <f t="shared" si="299"/>
        <v/>
      </c>
      <c r="AW444" s="284" t="str">
        <f t="shared" si="300"/>
        <v/>
      </c>
      <c r="AX444" s="284" t="str">
        <f t="shared" si="301"/>
        <v/>
      </c>
      <c r="AY444" s="281" t="str">
        <f t="shared" si="302"/>
        <v/>
      </c>
    </row>
    <row r="445" spans="1:56" ht="48">
      <c r="A445" s="231" t="s">
        <v>1573</v>
      </c>
      <c r="B445" s="144" t="s">
        <v>1285</v>
      </c>
      <c r="C445" s="144" t="s">
        <v>1734</v>
      </c>
      <c r="F445" s="197" t="s">
        <v>1750</v>
      </c>
      <c r="G445" s="231" t="s">
        <v>1128</v>
      </c>
      <c r="H445" s="167" t="s">
        <v>3315</v>
      </c>
      <c r="J445" s="5" t="s">
        <v>2053</v>
      </c>
      <c r="K445" s="167"/>
      <c r="P445" s="227"/>
      <c r="Q445" s="229"/>
      <c r="R445" s="170"/>
      <c r="S445" s="521" t="s">
        <v>3311</v>
      </c>
      <c r="T445" s="39" t="s">
        <v>3317</v>
      </c>
      <c r="U445" s="534" t="s">
        <v>3318</v>
      </c>
      <c r="V445" s="60" t="s">
        <v>1249</v>
      </c>
      <c r="W445" s="60" t="s">
        <v>562</v>
      </c>
      <c r="X445" s="60" t="s">
        <v>539</v>
      </c>
      <c r="Y445" s="60" t="s">
        <v>540</v>
      </c>
      <c r="Z445" s="20" t="s">
        <v>998</v>
      </c>
      <c r="AA445" s="534" t="s">
        <v>1985</v>
      </c>
      <c r="AC445" s="293" t="str">
        <f t="shared" si="303"/>
        <v>E13-3</v>
      </c>
      <c r="AD445" s="282" t="str">
        <f t="shared" si="291"/>
        <v>13</v>
      </c>
      <c r="AE445" s="282" t="str">
        <f t="shared" si="289"/>
        <v>E</v>
      </c>
      <c r="AF445" s="272" t="str">
        <f t="shared" si="304"/>
        <v>s</v>
      </c>
      <c r="AG445" s="256" t="str">
        <f t="shared" si="305"/>
        <v/>
      </c>
      <c r="AH445" s="256" t="str">
        <f t="shared" si="306"/>
        <v>r</v>
      </c>
      <c r="AI445" s="256" t="str">
        <f t="shared" si="307"/>
        <v/>
      </c>
      <c r="AJ445" s="256">
        <f t="shared" si="308"/>
        <v>1</v>
      </c>
      <c r="AK445" s="256" t="str">
        <f t="shared" si="309"/>
        <v/>
      </c>
      <c r="AL445" s="271" t="str">
        <f t="shared" si="292"/>
        <v/>
      </c>
      <c r="AM445" s="272" t="str">
        <f t="shared" si="292"/>
        <v/>
      </c>
      <c r="AN445" s="272">
        <f t="shared" si="292"/>
        <v>1</v>
      </c>
      <c r="AO445" s="272" t="str">
        <f t="shared" si="290"/>
        <v/>
      </c>
      <c r="AP445" s="271" t="str">
        <f t="shared" si="293"/>
        <v/>
      </c>
      <c r="AQ445" s="272" t="str">
        <f t="shared" si="294"/>
        <v/>
      </c>
      <c r="AR445" s="272" t="str">
        <f t="shared" si="295"/>
        <v/>
      </c>
      <c r="AS445" s="272" t="str">
        <f t="shared" si="296"/>
        <v/>
      </c>
      <c r="AT445" s="271" t="str">
        <f t="shared" si="297"/>
        <v/>
      </c>
      <c r="AU445" s="271" t="str">
        <f t="shared" si="298"/>
        <v/>
      </c>
      <c r="AV445" s="279" t="str">
        <f t="shared" si="299"/>
        <v/>
      </c>
      <c r="AW445" s="284" t="str">
        <f t="shared" si="300"/>
        <v/>
      </c>
      <c r="AX445" s="284" t="str">
        <f t="shared" si="301"/>
        <v/>
      </c>
      <c r="AY445" s="281" t="str">
        <f t="shared" si="302"/>
        <v/>
      </c>
    </row>
    <row r="446" spans="1:56" ht="48">
      <c r="A446" s="231" t="s">
        <v>1574</v>
      </c>
      <c r="B446" s="144" t="s">
        <v>1285</v>
      </c>
      <c r="C446" s="144" t="s">
        <v>1733</v>
      </c>
      <c r="F446" s="197" t="s">
        <v>1750</v>
      </c>
      <c r="G446" s="231" t="s">
        <v>1129</v>
      </c>
      <c r="H446" s="167" t="s">
        <v>3315</v>
      </c>
      <c r="I446" s="169"/>
      <c r="J446" s="5" t="s">
        <v>2165</v>
      </c>
      <c r="K446" s="167"/>
      <c r="L446" s="144" t="s">
        <v>2422</v>
      </c>
      <c r="P446" s="227"/>
      <c r="Q446" s="229"/>
      <c r="R446" s="170"/>
      <c r="S446" s="521" t="s">
        <v>3311</v>
      </c>
      <c r="T446" s="39" t="s">
        <v>3317</v>
      </c>
      <c r="U446" s="534" t="s">
        <v>3318</v>
      </c>
      <c r="V446" s="60" t="s">
        <v>1249</v>
      </c>
      <c r="W446" s="60" t="s">
        <v>562</v>
      </c>
      <c r="X446" s="60" t="s">
        <v>539</v>
      </c>
      <c r="Y446" s="60" t="s">
        <v>540</v>
      </c>
      <c r="Z446" s="20" t="s">
        <v>999</v>
      </c>
      <c r="AA446" s="534" t="s">
        <v>1986</v>
      </c>
      <c r="AC446" s="293" t="str">
        <f t="shared" si="303"/>
        <v>E13-4</v>
      </c>
      <c r="AD446" s="282" t="str">
        <f t="shared" si="291"/>
        <v>13</v>
      </c>
      <c r="AE446" s="282" t="str">
        <f t="shared" si="289"/>
        <v>E</v>
      </c>
      <c r="AF446" s="272" t="str">
        <f t="shared" si="304"/>
        <v>s</v>
      </c>
      <c r="AG446" s="256" t="str">
        <f t="shared" si="305"/>
        <v/>
      </c>
      <c r="AH446" s="256" t="str">
        <f t="shared" si="306"/>
        <v>rpu</v>
      </c>
      <c r="AI446" s="256" t="str">
        <f t="shared" si="307"/>
        <v/>
      </c>
      <c r="AJ446" s="256">
        <f t="shared" si="308"/>
        <v>1</v>
      </c>
      <c r="AK446" s="256" t="str">
        <f t="shared" si="309"/>
        <v/>
      </c>
      <c r="AL446" s="271" t="str">
        <f t="shared" si="292"/>
        <v/>
      </c>
      <c r="AM446" s="272">
        <f t="shared" si="292"/>
        <v>1</v>
      </c>
      <c r="AN446" s="272" t="str">
        <f t="shared" si="292"/>
        <v/>
      </c>
      <c r="AO446" s="272" t="str">
        <f t="shared" si="290"/>
        <v/>
      </c>
      <c r="AP446" s="271" t="str">
        <f t="shared" si="293"/>
        <v/>
      </c>
      <c r="AQ446" s="272" t="str">
        <f t="shared" si="294"/>
        <v/>
      </c>
      <c r="AR446" s="272" t="str">
        <f t="shared" si="295"/>
        <v/>
      </c>
      <c r="AS446" s="272" t="str">
        <f t="shared" si="296"/>
        <v/>
      </c>
      <c r="AT446" s="271" t="str">
        <f t="shared" si="297"/>
        <v/>
      </c>
      <c r="AU446" s="271" t="str">
        <f t="shared" si="298"/>
        <v/>
      </c>
      <c r="AV446" s="279" t="str">
        <f t="shared" si="299"/>
        <v/>
      </c>
      <c r="AW446" s="284" t="str">
        <f t="shared" si="300"/>
        <v/>
      </c>
      <c r="AX446" s="284" t="str">
        <f t="shared" si="301"/>
        <v/>
      </c>
      <c r="AY446" s="281" t="str">
        <f t="shared" si="302"/>
        <v/>
      </c>
    </row>
    <row r="447" spans="1:56" ht="231" customHeight="1">
      <c r="A447" s="231" t="s">
        <v>1575</v>
      </c>
      <c r="B447" s="144" t="s">
        <v>1285</v>
      </c>
      <c r="C447" s="144" t="s">
        <v>1733</v>
      </c>
      <c r="F447" s="197" t="s">
        <v>1750</v>
      </c>
      <c r="G447" s="231" t="s">
        <v>1130</v>
      </c>
      <c r="H447" s="72" t="s">
        <v>3088</v>
      </c>
      <c r="J447" s="5" t="s">
        <v>2237</v>
      </c>
      <c r="K447" s="167"/>
      <c r="L447" s="144" t="s">
        <v>2422</v>
      </c>
      <c r="P447" s="227"/>
      <c r="Q447" s="229"/>
      <c r="R447" s="170"/>
      <c r="S447" s="515" t="s">
        <v>3320</v>
      </c>
      <c r="T447" s="515" t="s">
        <v>3321</v>
      </c>
      <c r="U447" s="5" t="s">
        <v>3319</v>
      </c>
      <c r="V447" s="60" t="s">
        <v>1990</v>
      </c>
      <c r="W447" s="60" t="s">
        <v>562</v>
      </c>
      <c r="X447" s="60" t="s">
        <v>539</v>
      </c>
      <c r="Y447" s="60" t="s">
        <v>540</v>
      </c>
      <c r="Z447" s="20" t="s">
        <v>999</v>
      </c>
      <c r="AA447" s="534" t="s">
        <v>1989</v>
      </c>
      <c r="AC447" s="293" t="str">
        <f t="shared" si="303"/>
        <v>E13-5</v>
      </c>
      <c r="AD447" s="282" t="str">
        <f t="shared" si="291"/>
        <v>13</v>
      </c>
      <c r="AE447" s="282" t="str">
        <f t="shared" si="289"/>
        <v>E</v>
      </c>
      <c r="AF447" s="272" t="str">
        <f t="shared" si="304"/>
        <v>s</v>
      </c>
      <c r="AG447" s="256" t="str">
        <f t="shared" si="305"/>
        <v/>
      </c>
      <c r="AH447" s="256" t="str">
        <f t="shared" si="306"/>
        <v>rpu</v>
      </c>
      <c r="AI447" s="256" t="str">
        <f t="shared" si="307"/>
        <v/>
      </c>
      <c r="AJ447" s="256">
        <f t="shared" si="308"/>
        <v>1</v>
      </c>
      <c r="AK447" s="256" t="str">
        <f t="shared" si="309"/>
        <v/>
      </c>
      <c r="AL447" s="271" t="str">
        <f t="shared" si="292"/>
        <v/>
      </c>
      <c r="AM447" s="272">
        <f t="shared" si="292"/>
        <v>1</v>
      </c>
      <c r="AN447" s="272" t="str">
        <f t="shared" si="292"/>
        <v/>
      </c>
      <c r="AO447" s="272" t="str">
        <f t="shared" si="290"/>
        <v/>
      </c>
      <c r="AP447" s="271" t="str">
        <f t="shared" si="293"/>
        <v/>
      </c>
      <c r="AQ447" s="272" t="str">
        <f t="shared" si="294"/>
        <v/>
      </c>
      <c r="AR447" s="272" t="str">
        <f t="shared" si="295"/>
        <v/>
      </c>
      <c r="AS447" s="272" t="str">
        <f t="shared" si="296"/>
        <v/>
      </c>
      <c r="AT447" s="271" t="str">
        <f t="shared" si="297"/>
        <v/>
      </c>
      <c r="AU447" s="271" t="str">
        <f t="shared" si="298"/>
        <v/>
      </c>
      <c r="AV447" s="279" t="str">
        <f t="shared" si="299"/>
        <v/>
      </c>
      <c r="AW447" s="284" t="str">
        <f t="shared" si="300"/>
        <v/>
      </c>
      <c r="AX447" s="284" t="str">
        <f t="shared" si="301"/>
        <v/>
      </c>
      <c r="AY447" s="281" t="str">
        <f t="shared" si="302"/>
        <v/>
      </c>
    </row>
    <row r="448" spans="1:56" ht="24">
      <c r="A448" s="231" t="s">
        <v>1576</v>
      </c>
      <c r="B448" s="144" t="s">
        <v>1285</v>
      </c>
      <c r="C448" s="144" t="s">
        <v>1733</v>
      </c>
      <c r="F448" s="197" t="s">
        <v>1750</v>
      </c>
      <c r="G448" s="231" t="s">
        <v>1131</v>
      </c>
      <c r="H448" s="72" t="s">
        <v>2856</v>
      </c>
      <c r="J448" s="5" t="s">
        <v>2053</v>
      </c>
      <c r="K448" s="167"/>
      <c r="L448" s="144" t="s">
        <v>2422</v>
      </c>
      <c r="P448" s="227"/>
      <c r="Q448" s="229"/>
      <c r="R448" s="170"/>
      <c r="S448" s="515" t="s">
        <v>3322</v>
      </c>
      <c r="T448" s="515" t="s">
        <v>2741</v>
      </c>
      <c r="U448" s="5" t="s">
        <v>3334</v>
      </c>
      <c r="V448" s="60" t="s">
        <v>1249</v>
      </c>
      <c r="W448" s="60" t="s">
        <v>562</v>
      </c>
      <c r="X448" s="60" t="s">
        <v>539</v>
      </c>
      <c r="Y448" s="60" t="s">
        <v>540</v>
      </c>
      <c r="Z448" s="20" t="s">
        <v>999</v>
      </c>
      <c r="AA448" s="534" t="s">
        <v>1986</v>
      </c>
      <c r="AB448" s="145"/>
      <c r="AC448" s="293" t="str">
        <f t="shared" si="303"/>
        <v>E13-6</v>
      </c>
      <c r="AD448" s="282" t="str">
        <f t="shared" si="291"/>
        <v>13</v>
      </c>
      <c r="AE448" s="282" t="str">
        <f t="shared" si="289"/>
        <v>E</v>
      </c>
      <c r="AF448" s="272" t="str">
        <f t="shared" si="304"/>
        <v>s</v>
      </c>
      <c r="AG448" s="256" t="str">
        <f t="shared" si="305"/>
        <v/>
      </c>
      <c r="AH448" s="256" t="str">
        <f t="shared" si="306"/>
        <v>rpu</v>
      </c>
      <c r="AI448" s="256" t="str">
        <f t="shared" si="307"/>
        <v/>
      </c>
      <c r="AJ448" s="256">
        <f t="shared" si="308"/>
        <v>1</v>
      </c>
      <c r="AK448" s="256" t="str">
        <f t="shared" si="309"/>
        <v/>
      </c>
      <c r="AL448" s="271" t="str">
        <f t="shared" si="292"/>
        <v/>
      </c>
      <c r="AM448" s="272">
        <f t="shared" si="292"/>
        <v>1</v>
      </c>
      <c r="AN448" s="272" t="str">
        <f t="shared" si="292"/>
        <v/>
      </c>
      <c r="AO448" s="272" t="str">
        <f t="shared" si="290"/>
        <v/>
      </c>
      <c r="AP448" s="271" t="str">
        <f t="shared" si="293"/>
        <v/>
      </c>
      <c r="AQ448" s="272" t="str">
        <f t="shared" si="294"/>
        <v/>
      </c>
      <c r="AR448" s="272" t="str">
        <f t="shared" si="295"/>
        <v/>
      </c>
      <c r="AS448" s="272" t="str">
        <f t="shared" si="296"/>
        <v/>
      </c>
      <c r="AT448" s="271" t="str">
        <f t="shared" si="297"/>
        <v/>
      </c>
      <c r="AU448" s="271" t="str">
        <f t="shared" si="298"/>
        <v/>
      </c>
      <c r="AV448" s="279" t="str">
        <f t="shared" si="299"/>
        <v/>
      </c>
      <c r="AW448" s="284" t="str">
        <f t="shared" si="300"/>
        <v/>
      </c>
      <c r="AX448" s="284" t="str">
        <f t="shared" si="301"/>
        <v/>
      </c>
      <c r="AY448" s="281" t="str">
        <f t="shared" si="302"/>
        <v/>
      </c>
      <c r="AZ448" s="425"/>
      <c r="BA448" s="72"/>
      <c r="BB448" s="72"/>
      <c r="BC448" s="72"/>
      <c r="BD448" s="72"/>
    </row>
    <row r="449" spans="1:57" ht="138" customHeight="1">
      <c r="A449" s="231" t="s">
        <v>1577</v>
      </c>
      <c r="B449" s="144" t="s">
        <v>1285</v>
      </c>
      <c r="C449" s="144" t="s">
        <v>1733</v>
      </c>
      <c r="F449" s="197" t="s">
        <v>1750</v>
      </c>
      <c r="G449" s="231" t="s">
        <v>1132</v>
      </c>
      <c r="H449" s="72" t="s">
        <v>2870</v>
      </c>
      <c r="J449" s="5" t="s">
        <v>2166</v>
      </c>
      <c r="K449" s="167"/>
      <c r="L449" s="144" t="s">
        <v>2422</v>
      </c>
      <c r="P449" s="227"/>
      <c r="Q449" s="229"/>
      <c r="R449" s="170"/>
      <c r="S449" s="515" t="s">
        <v>3323</v>
      </c>
      <c r="T449" s="515" t="s">
        <v>3324</v>
      </c>
      <c r="U449" s="5" t="s">
        <v>3334</v>
      </c>
      <c r="V449" s="60" t="s">
        <v>1249</v>
      </c>
      <c r="W449" s="60" t="s">
        <v>562</v>
      </c>
      <c r="X449" s="60" t="s">
        <v>539</v>
      </c>
      <c r="Y449" s="60" t="s">
        <v>540</v>
      </c>
      <c r="Z449" s="20" t="s">
        <v>999</v>
      </c>
      <c r="AA449" s="534" t="s">
        <v>1985</v>
      </c>
      <c r="AB449" s="145"/>
      <c r="AC449" s="293" t="str">
        <f t="shared" si="303"/>
        <v>E13-7</v>
      </c>
      <c r="AD449" s="282" t="str">
        <f t="shared" si="291"/>
        <v>13</v>
      </c>
      <c r="AE449" s="282" t="str">
        <f t="shared" si="289"/>
        <v>E</v>
      </c>
      <c r="AF449" s="272" t="str">
        <f t="shared" si="304"/>
        <v>s</v>
      </c>
      <c r="AG449" s="256" t="str">
        <f t="shared" si="305"/>
        <v/>
      </c>
      <c r="AH449" s="256" t="str">
        <f t="shared" si="306"/>
        <v>rpu</v>
      </c>
      <c r="AI449" s="256" t="str">
        <f t="shared" si="307"/>
        <v/>
      </c>
      <c r="AJ449" s="256">
        <f t="shared" si="308"/>
        <v>1</v>
      </c>
      <c r="AK449" s="256" t="str">
        <f t="shared" si="309"/>
        <v/>
      </c>
      <c r="AL449" s="271" t="str">
        <f t="shared" si="292"/>
        <v/>
      </c>
      <c r="AM449" s="272">
        <f t="shared" si="292"/>
        <v>1</v>
      </c>
      <c r="AN449" s="272" t="str">
        <f t="shared" si="292"/>
        <v/>
      </c>
      <c r="AO449" s="272" t="str">
        <f t="shared" si="290"/>
        <v/>
      </c>
      <c r="AP449" s="271" t="str">
        <f t="shared" si="293"/>
        <v/>
      </c>
      <c r="AQ449" s="272" t="str">
        <f t="shared" si="294"/>
        <v/>
      </c>
      <c r="AR449" s="272" t="str">
        <f t="shared" si="295"/>
        <v/>
      </c>
      <c r="AS449" s="272" t="str">
        <f t="shared" si="296"/>
        <v/>
      </c>
      <c r="AT449" s="271" t="str">
        <f t="shared" si="297"/>
        <v/>
      </c>
      <c r="AU449" s="271" t="str">
        <f t="shared" si="298"/>
        <v/>
      </c>
      <c r="AV449" s="279" t="str">
        <f t="shared" si="299"/>
        <v/>
      </c>
      <c r="AW449" s="284" t="str">
        <f t="shared" si="300"/>
        <v/>
      </c>
      <c r="AX449" s="284" t="str">
        <f t="shared" si="301"/>
        <v/>
      </c>
      <c r="AY449" s="281" t="str">
        <f t="shared" si="302"/>
        <v/>
      </c>
      <c r="AZ449" s="425"/>
      <c r="BA449" s="72"/>
      <c r="BB449" s="72"/>
      <c r="BC449" s="72"/>
      <c r="BD449" s="72"/>
      <c r="BE449" s="72"/>
    </row>
    <row r="450" spans="1:57" s="72" customFormat="1" ht="36">
      <c r="A450" s="231" t="s">
        <v>1578</v>
      </c>
      <c r="B450" s="144" t="s">
        <v>1285</v>
      </c>
      <c r="C450" s="144" t="s">
        <v>1734</v>
      </c>
      <c r="D450" s="144"/>
      <c r="E450" s="195"/>
      <c r="F450" s="197" t="s">
        <v>1750</v>
      </c>
      <c r="G450" s="231" t="s">
        <v>1134</v>
      </c>
      <c r="H450" s="72" t="s">
        <v>3327</v>
      </c>
      <c r="J450" s="5"/>
      <c r="L450" s="144" t="s">
        <v>2422</v>
      </c>
      <c r="M450" s="144"/>
      <c r="N450" s="225"/>
      <c r="O450" s="225"/>
      <c r="P450" s="227"/>
      <c r="Q450" s="229"/>
      <c r="R450" s="170"/>
      <c r="S450" s="521" t="s">
        <v>3326</v>
      </c>
      <c r="T450" s="515" t="s">
        <v>3047</v>
      </c>
      <c r="U450" s="5" t="s">
        <v>3325</v>
      </c>
      <c r="V450" s="60" t="s">
        <v>1990</v>
      </c>
      <c r="W450" s="60" t="s">
        <v>562</v>
      </c>
      <c r="X450" s="60" t="s">
        <v>539</v>
      </c>
      <c r="Y450" s="60" t="s">
        <v>540</v>
      </c>
      <c r="Z450" s="20" t="s">
        <v>999</v>
      </c>
      <c r="AA450" s="534" t="s">
        <v>1989</v>
      </c>
      <c r="AB450" s="188"/>
      <c r="AC450" s="293" t="str">
        <f t="shared" si="303"/>
        <v>E13-8</v>
      </c>
      <c r="AD450" s="282" t="str">
        <f t="shared" si="291"/>
        <v>13</v>
      </c>
      <c r="AE450" s="282" t="str">
        <f t="shared" si="289"/>
        <v>E</v>
      </c>
      <c r="AF450" s="272" t="str">
        <f t="shared" si="304"/>
        <v>s</v>
      </c>
      <c r="AG450" s="256" t="str">
        <f t="shared" si="305"/>
        <v/>
      </c>
      <c r="AH450" s="256" t="str">
        <f t="shared" si="306"/>
        <v>r</v>
      </c>
      <c r="AI450" s="256" t="str">
        <f t="shared" si="307"/>
        <v/>
      </c>
      <c r="AJ450" s="256" t="str">
        <f t="shared" si="308"/>
        <v/>
      </c>
      <c r="AK450" s="256" t="str">
        <f t="shared" si="309"/>
        <v/>
      </c>
      <c r="AL450" s="271" t="str">
        <f t="shared" si="292"/>
        <v/>
      </c>
      <c r="AM450" s="272" t="str">
        <f t="shared" si="292"/>
        <v/>
      </c>
      <c r="AN450" s="272">
        <f t="shared" si="292"/>
        <v>1</v>
      </c>
      <c r="AO450" s="272" t="str">
        <f t="shared" si="290"/>
        <v/>
      </c>
      <c r="AP450" s="271" t="str">
        <f t="shared" si="293"/>
        <v/>
      </c>
      <c r="AQ450" s="272" t="str">
        <f t="shared" si="294"/>
        <v/>
      </c>
      <c r="AR450" s="272" t="str">
        <f t="shared" si="295"/>
        <v/>
      </c>
      <c r="AS450" s="272" t="str">
        <f t="shared" si="296"/>
        <v/>
      </c>
      <c r="AT450" s="271" t="str">
        <f t="shared" si="297"/>
        <v/>
      </c>
      <c r="AU450" s="271" t="str">
        <f t="shared" si="298"/>
        <v/>
      </c>
      <c r="AV450" s="279" t="str">
        <f t="shared" si="299"/>
        <v/>
      </c>
      <c r="AW450" s="284" t="str">
        <f t="shared" si="300"/>
        <v/>
      </c>
      <c r="AX450" s="284" t="str">
        <f t="shared" si="301"/>
        <v/>
      </c>
      <c r="AY450" s="281" t="str">
        <f t="shared" si="302"/>
        <v/>
      </c>
      <c r="AZ450" s="424"/>
      <c r="BA450" s="167"/>
      <c r="BB450" s="167"/>
      <c r="BC450" s="167"/>
      <c r="BD450" s="167"/>
    </row>
    <row r="451" spans="1:57" ht="108">
      <c r="A451" s="231" t="s">
        <v>1580</v>
      </c>
      <c r="B451" s="144" t="s">
        <v>1285</v>
      </c>
      <c r="C451" s="144" t="s">
        <v>1733</v>
      </c>
      <c r="F451" s="197" t="s">
        <v>1750</v>
      </c>
      <c r="G451" s="231" t="s">
        <v>1557</v>
      </c>
      <c r="H451" s="72" t="s">
        <v>2855</v>
      </c>
      <c r="J451" s="5" t="s">
        <v>2167</v>
      </c>
      <c r="K451" s="167"/>
      <c r="P451" s="227"/>
      <c r="Q451" s="229"/>
      <c r="R451" s="170"/>
      <c r="S451" s="521" t="s">
        <v>3312</v>
      </c>
      <c r="T451" s="515" t="s">
        <v>3329</v>
      </c>
      <c r="U451" s="5" t="s">
        <v>3328</v>
      </c>
      <c r="V451" s="60" t="s">
        <v>1249</v>
      </c>
      <c r="W451" s="60" t="s">
        <v>562</v>
      </c>
      <c r="X451" s="60" t="s">
        <v>539</v>
      </c>
      <c r="Y451" s="60" t="s">
        <v>540</v>
      </c>
      <c r="Z451" s="20" t="s">
        <v>999</v>
      </c>
      <c r="AA451" s="534" t="s">
        <v>1989</v>
      </c>
      <c r="AC451" s="293" t="str">
        <f t="shared" si="303"/>
        <v>E13-11</v>
      </c>
      <c r="AD451" s="282" t="str">
        <f t="shared" si="291"/>
        <v>13</v>
      </c>
      <c r="AE451" s="282" t="str">
        <f t="shared" si="289"/>
        <v>E</v>
      </c>
      <c r="AF451" s="272" t="str">
        <f t="shared" si="304"/>
        <v>s</v>
      </c>
      <c r="AG451" s="256" t="str">
        <f t="shared" si="305"/>
        <v/>
      </c>
      <c r="AH451" s="256" t="str">
        <f t="shared" si="306"/>
        <v>rpu</v>
      </c>
      <c r="AI451" s="256" t="str">
        <f t="shared" si="307"/>
        <v/>
      </c>
      <c r="AJ451" s="256">
        <f t="shared" si="308"/>
        <v>1</v>
      </c>
      <c r="AK451" s="256" t="str">
        <f t="shared" si="309"/>
        <v/>
      </c>
      <c r="AL451" s="271" t="str">
        <f t="shared" si="292"/>
        <v/>
      </c>
      <c r="AM451" s="272">
        <f t="shared" si="292"/>
        <v>1</v>
      </c>
      <c r="AN451" s="272" t="str">
        <f t="shared" si="292"/>
        <v/>
      </c>
      <c r="AO451" s="272" t="str">
        <f t="shared" si="290"/>
        <v/>
      </c>
      <c r="AP451" s="271" t="str">
        <f t="shared" si="293"/>
        <v/>
      </c>
      <c r="AQ451" s="272" t="str">
        <f t="shared" si="294"/>
        <v/>
      </c>
      <c r="AR451" s="272" t="str">
        <f t="shared" si="295"/>
        <v/>
      </c>
      <c r="AS451" s="272" t="str">
        <f t="shared" si="296"/>
        <v/>
      </c>
      <c r="AT451" s="271" t="str">
        <f t="shared" si="297"/>
        <v/>
      </c>
      <c r="AU451" s="271" t="str">
        <f t="shared" si="298"/>
        <v/>
      </c>
      <c r="AV451" s="279" t="str">
        <f t="shared" si="299"/>
        <v/>
      </c>
      <c r="AW451" s="284" t="str">
        <f t="shared" si="300"/>
        <v/>
      </c>
      <c r="AX451" s="284" t="str">
        <f t="shared" si="301"/>
        <v/>
      </c>
      <c r="AY451" s="281" t="str">
        <f t="shared" si="302"/>
        <v/>
      </c>
    </row>
    <row r="452" spans="1:57" ht="191.25" customHeight="1">
      <c r="A452" s="231" t="s">
        <v>1581</v>
      </c>
      <c r="B452" s="144" t="s">
        <v>1285</v>
      </c>
      <c r="C452" s="144" t="s">
        <v>1733</v>
      </c>
      <c r="F452" s="197" t="s">
        <v>1750</v>
      </c>
      <c r="G452" s="231" t="s">
        <v>1135</v>
      </c>
      <c r="H452" s="167" t="s">
        <v>3331</v>
      </c>
      <c r="I452" s="169"/>
      <c r="J452" s="5" t="s">
        <v>3513</v>
      </c>
      <c r="K452" s="167"/>
      <c r="L452" s="144" t="s">
        <v>2422</v>
      </c>
      <c r="P452" s="227"/>
      <c r="Q452" s="229"/>
      <c r="R452" s="170"/>
      <c r="S452" s="521" t="s">
        <v>3330</v>
      </c>
      <c r="T452" s="515" t="s">
        <v>3316</v>
      </c>
      <c r="U452" s="5" t="s">
        <v>3335</v>
      </c>
      <c r="V452" s="60" t="s">
        <v>1249</v>
      </c>
      <c r="W452" s="60" t="s">
        <v>562</v>
      </c>
      <c r="X452" s="60" t="s">
        <v>539</v>
      </c>
      <c r="Y452" s="60" t="s">
        <v>540</v>
      </c>
      <c r="Z452" s="20" t="s">
        <v>999</v>
      </c>
      <c r="AA452" s="534" t="s">
        <v>1986</v>
      </c>
      <c r="AC452" s="293" t="str">
        <f t="shared" si="303"/>
        <v>E13-12</v>
      </c>
      <c r="AD452" s="282" t="str">
        <f t="shared" si="291"/>
        <v>13</v>
      </c>
      <c r="AE452" s="282" t="str">
        <f t="shared" si="289"/>
        <v>E</v>
      </c>
      <c r="AF452" s="272" t="str">
        <f t="shared" si="304"/>
        <v>s</v>
      </c>
      <c r="AG452" s="256" t="str">
        <f t="shared" si="305"/>
        <v/>
      </c>
      <c r="AH452" s="256" t="str">
        <f t="shared" si="306"/>
        <v>rpu</v>
      </c>
      <c r="AI452" s="256" t="str">
        <f t="shared" si="307"/>
        <v/>
      </c>
      <c r="AJ452" s="256">
        <f t="shared" si="308"/>
        <v>1</v>
      </c>
      <c r="AK452" s="256" t="str">
        <f t="shared" si="309"/>
        <v/>
      </c>
      <c r="AL452" s="271" t="str">
        <f t="shared" si="292"/>
        <v/>
      </c>
      <c r="AM452" s="272">
        <f t="shared" si="292"/>
        <v>1</v>
      </c>
      <c r="AN452" s="272" t="str">
        <f t="shared" si="292"/>
        <v/>
      </c>
      <c r="AO452" s="272" t="str">
        <f t="shared" si="290"/>
        <v/>
      </c>
      <c r="AP452" s="271" t="str">
        <f t="shared" si="293"/>
        <v/>
      </c>
      <c r="AQ452" s="272" t="str">
        <f t="shared" si="294"/>
        <v/>
      </c>
      <c r="AR452" s="272" t="str">
        <f t="shared" si="295"/>
        <v/>
      </c>
      <c r="AS452" s="272" t="str">
        <f t="shared" si="296"/>
        <v/>
      </c>
      <c r="AT452" s="271" t="str">
        <f t="shared" si="297"/>
        <v/>
      </c>
      <c r="AU452" s="271" t="str">
        <f t="shared" si="298"/>
        <v/>
      </c>
      <c r="AV452" s="279" t="str">
        <f t="shared" si="299"/>
        <v/>
      </c>
      <c r="AW452" s="284" t="str">
        <f t="shared" si="300"/>
        <v/>
      </c>
      <c r="AX452" s="284" t="str">
        <f t="shared" si="301"/>
        <v/>
      </c>
      <c r="AY452" s="281" t="str">
        <f t="shared" si="302"/>
        <v/>
      </c>
    </row>
    <row r="453" spans="1:57" ht="70.5" customHeight="1">
      <c r="A453" s="231" t="s">
        <v>1582</v>
      </c>
      <c r="B453" s="144" t="s">
        <v>1285</v>
      </c>
      <c r="C453" s="144" t="s">
        <v>1733</v>
      </c>
      <c r="F453" s="197" t="s">
        <v>1750</v>
      </c>
      <c r="G453" s="231" t="s">
        <v>3305</v>
      </c>
      <c r="H453" s="72" t="s">
        <v>3331</v>
      </c>
      <c r="J453" s="5" t="s">
        <v>3398</v>
      </c>
      <c r="K453" s="167"/>
      <c r="P453" s="227"/>
      <c r="Q453" s="229"/>
      <c r="R453" s="170"/>
      <c r="S453" s="515" t="s">
        <v>3332</v>
      </c>
      <c r="T453" s="515" t="s">
        <v>3333</v>
      </c>
      <c r="U453" s="5" t="s">
        <v>3336</v>
      </c>
      <c r="V453" s="60" t="s">
        <v>1990</v>
      </c>
      <c r="W453" s="60" t="s">
        <v>562</v>
      </c>
      <c r="X453" s="60" t="s">
        <v>539</v>
      </c>
      <c r="Y453" s="60" t="s">
        <v>1987</v>
      </c>
      <c r="Z453" s="20" t="s">
        <v>999</v>
      </c>
      <c r="AA453" s="534" t="s">
        <v>1986</v>
      </c>
      <c r="AC453" s="293" t="str">
        <f t="shared" si="303"/>
        <v>E13-13</v>
      </c>
      <c r="AD453" s="282" t="str">
        <f t="shared" si="291"/>
        <v>13</v>
      </c>
      <c r="AE453" s="282" t="str">
        <f t="shared" si="289"/>
        <v>E</v>
      </c>
      <c r="AF453" s="272" t="str">
        <f t="shared" si="304"/>
        <v>s</v>
      </c>
      <c r="AG453" s="256" t="str">
        <f t="shared" si="305"/>
        <v/>
      </c>
      <c r="AH453" s="256" t="str">
        <f t="shared" si="306"/>
        <v>rpu</v>
      </c>
      <c r="AI453" s="256" t="str">
        <f t="shared" si="307"/>
        <v/>
      </c>
      <c r="AJ453" s="256">
        <f t="shared" si="308"/>
        <v>1</v>
      </c>
      <c r="AK453" s="256" t="str">
        <f t="shared" si="309"/>
        <v/>
      </c>
      <c r="AL453" s="271" t="str">
        <f t="shared" si="292"/>
        <v/>
      </c>
      <c r="AM453" s="272">
        <f t="shared" si="292"/>
        <v>1</v>
      </c>
      <c r="AN453" s="272" t="str">
        <f t="shared" si="292"/>
        <v/>
      </c>
      <c r="AO453" s="272" t="str">
        <f t="shared" si="290"/>
        <v/>
      </c>
      <c r="AP453" s="271" t="str">
        <f t="shared" si="293"/>
        <v/>
      </c>
      <c r="AQ453" s="272" t="str">
        <f t="shared" si="294"/>
        <v/>
      </c>
      <c r="AR453" s="272" t="str">
        <f t="shared" si="295"/>
        <v/>
      </c>
      <c r="AS453" s="272" t="str">
        <f t="shared" si="296"/>
        <v/>
      </c>
      <c r="AT453" s="271" t="str">
        <f t="shared" si="297"/>
        <v/>
      </c>
      <c r="AU453" s="271" t="str">
        <f t="shared" si="298"/>
        <v/>
      </c>
      <c r="AV453" s="279" t="str">
        <f t="shared" si="299"/>
        <v/>
      </c>
      <c r="AW453" s="284" t="str">
        <f t="shared" si="300"/>
        <v/>
      </c>
      <c r="AX453" s="284" t="str">
        <f t="shared" si="301"/>
        <v/>
      </c>
      <c r="AY453" s="281" t="str">
        <f t="shared" si="302"/>
        <v/>
      </c>
    </row>
    <row r="454" spans="1:57">
      <c r="A454" s="230" t="s">
        <v>1269</v>
      </c>
      <c r="F454" s="197"/>
      <c r="K454" s="167"/>
      <c r="P454" s="227"/>
      <c r="Q454" s="229"/>
      <c r="R454" s="170"/>
      <c r="S454" s="515"/>
      <c r="T454" s="515"/>
      <c r="U454" s="5"/>
      <c r="V454" s="60"/>
      <c r="W454" s="60"/>
      <c r="X454" s="60"/>
      <c r="Y454" s="60"/>
      <c r="Z454" s="20"/>
      <c r="AA454" s="60"/>
      <c r="AC454" s="293" t="str">
        <f t="shared" si="303"/>
        <v>PROBLEMS/DISCUSSION QUESTIONS</v>
      </c>
      <c r="AD454" s="282" t="str">
        <f t="shared" si="291"/>
        <v/>
      </c>
      <c r="AE454" s="282" t="str">
        <f t="shared" si="289"/>
        <v/>
      </c>
      <c r="AF454" s="272" t="str">
        <f t="shared" si="304"/>
        <v/>
      </c>
      <c r="AG454" s="256" t="str">
        <f t="shared" si="305"/>
        <v/>
      </c>
      <c r="AH454" s="256" t="str">
        <f t="shared" si="306"/>
        <v/>
      </c>
      <c r="AI454" s="256" t="str">
        <f t="shared" si="307"/>
        <v/>
      </c>
      <c r="AJ454" s="256" t="str">
        <f t="shared" si="308"/>
        <v/>
      </c>
      <c r="AK454" s="256" t="str">
        <f t="shared" si="309"/>
        <v/>
      </c>
      <c r="AL454" s="271" t="str">
        <f t="shared" si="292"/>
        <v/>
      </c>
      <c r="AM454" s="272" t="str">
        <f t="shared" si="292"/>
        <v/>
      </c>
      <c r="AN454" s="272" t="str">
        <f t="shared" si="292"/>
        <v/>
      </c>
      <c r="AO454" s="272" t="str">
        <f t="shared" si="290"/>
        <v/>
      </c>
      <c r="AP454" s="271" t="str">
        <f t="shared" si="293"/>
        <v/>
      </c>
      <c r="AQ454" s="272" t="str">
        <f t="shared" si="294"/>
        <v/>
      </c>
      <c r="AR454" s="272" t="str">
        <f t="shared" si="295"/>
        <v/>
      </c>
      <c r="AS454" s="272" t="str">
        <f t="shared" si="296"/>
        <v/>
      </c>
      <c r="AT454" s="271" t="str">
        <f t="shared" si="297"/>
        <v/>
      </c>
      <c r="AU454" s="271" t="str">
        <f t="shared" si="298"/>
        <v/>
      </c>
      <c r="AV454" s="279" t="str">
        <f t="shared" si="299"/>
        <v/>
      </c>
      <c r="AW454" s="284" t="str">
        <f t="shared" si="300"/>
        <v/>
      </c>
      <c r="AX454" s="284" t="str">
        <f t="shared" si="301"/>
        <v/>
      </c>
      <c r="AY454" s="281" t="str">
        <f t="shared" si="302"/>
        <v/>
      </c>
    </row>
    <row r="455" spans="1:57" ht="120">
      <c r="A455" s="231" t="s">
        <v>1589</v>
      </c>
      <c r="B455" s="144" t="s">
        <v>1285</v>
      </c>
      <c r="C455" s="144" t="s">
        <v>1733</v>
      </c>
      <c r="F455" s="197" t="s">
        <v>1198</v>
      </c>
      <c r="G455" s="231" t="s">
        <v>3306</v>
      </c>
      <c r="H455" s="72" t="s">
        <v>3331</v>
      </c>
      <c r="J455" s="5" t="s">
        <v>2239</v>
      </c>
      <c r="K455" s="167"/>
      <c r="L455" s="144" t="s">
        <v>2422</v>
      </c>
      <c r="P455" s="227"/>
      <c r="Q455" s="229"/>
      <c r="R455" s="170"/>
      <c r="S455" s="521" t="s">
        <v>3337</v>
      </c>
      <c r="T455" s="515" t="s">
        <v>3338</v>
      </c>
      <c r="U455" s="5" t="s">
        <v>3314</v>
      </c>
      <c r="V455" s="60" t="s">
        <v>1990</v>
      </c>
      <c r="W455" s="60" t="s">
        <v>562</v>
      </c>
      <c r="X455" s="60" t="s">
        <v>539</v>
      </c>
      <c r="Y455" s="60" t="s">
        <v>1987</v>
      </c>
      <c r="Z455" s="20" t="s">
        <v>1000</v>
      </c>
      <c r="AA455" s="534" t="s">
        <v>1994</v>
      </c>
      <c r="AC455" s="293" t="str">
        <f t="shared" si="303"/>
        <v>P13-3</v>
      </c>
      <c r="AD455" s="282" t="str">
        <f t="shared" si="291"/>
        <v>13</v>
      </c>
      <c r="AE455" s="282" t="str">
        <f t="shared" ref="AE455:AE495" si="310">IF(OR(LEFT(AC455,3)="Exe",LEFT(AC455,3)="Pro",LEFT(AC455,3)="Cas",LEFT(AC455,3)="Cas",LEFT(AC455,3)="Tax",LEFT(AC455,3)="Com",AC455=""),"",LEFT(AC455,FIND("-",AC455)-3))</f>
        <v>P</v>
      </c>
      <c r="AF455" s="272" t="str">
        <f t="shared" si="304"/>
        <v>s</v>
      </c>
      <c r="AG455" s="256" t="str">
        <f t="shared" si="305"/>
        <v/>
      </c>
      <c r="AH455" s="256" t="str">
        <f t="shared" si="306"/>
        <v>rpu</v>
      </c>
      <c r="AI455" s="256" t="str">
        <f t="shared" si="307"/>
        <v/>
      </c>
      <c r="AJ455" s="256">
        <f t="shared" si="308"/>
        <v>1</v>
      </c>
      <c r="AK455" s="256" t="str">
        <f t="shared" si="309"/>
        <v/>
      </c>
      <c r="AL455" s="271" t="str">
        <f t="shared" si="292"/>
        <v/>
      </c>
      <c r="AM455" s="272">
        <f t="shared" si="292"/>
        <v>1</v>
      </c>
      <c r="AN455" s="272" t="str">
        <f t="shared" si="292"/>
        <v/>
      </c>
      <c r="AO455" s="272" t="str">
        <f t="shared" si="290"/>
        <v/>
      </c>
      <c r="AP455" s="271" t="str">
        <f t="shared" si="293"/>
        <v/>
      </c>
      <c r="AQ455" s="272" t="str">
        <f t="shared" si="294"/>
        <v/>
      </c>
      <c r="AR455" s="272" t="str">
        <f t="shared" si="295"/>
        <v/>
      </c>
      <c r="AS455" s="272" t="str">
        <f t="shared" si="296"/>
        <v/>
      </c>
      <c r="AT455" s="271" t="str">
        <f t="shared" si="297"/>
        <v/>
      </c>
      <c r="AU455" s="271" t="str">
        <f t="shared" si="298"/>
        <v/>
      </c>
      <c r="AV455" s="279" t="str">
        <f t="shared" si="299"/>
        <v/>
      </c>
      <c r="AW455" s="284" t="str">
        <f t="shared" si="300"/>
        <v/>
      </c>
      <c r="AX455" s="284" t="str">
        <f t="shared" si="301"/>
        <v/>
      </c>
      <c r="AY455" s="281" t="str">
        <f t="shared" si="302"/>
        <v/>
      </c>
    </row>
    <row r="456" spans="1:57" ht="155.25" customHeight="1">
      <c r="A456" s="231" t="s">
        <v>1591</v>
      </c>
      <c r="B456" s="144" t="s">
        <v>1285</v>
      </c>
      <c r="C456" s="144" t="s">
        <v>1733</v>
      </c>
      <c r="F456" s="197" t="s">
        <v>1198</v>
      </c>
      <c r="G456" s="231" t="s">
        <v>1152</v>
      </c>
      <c r="H456" s="72" t="s">
        <v>3331</v>
      </c>
      <c r="J456" s="5" t="s">
        <v>2238</v>
      </c>
      <c r="K456" s="167"/>
      <c r="L456" s="144" t="s">
        <v>2422</v>
      </c>
      <c r="P456" s="227"/>
      <c r="Q456" s="229"/>
      <c r="R456" s="170"/>
      <c r="S456" s="521" t="s">
        <v>3330</v>
      </c>
      <c r="T456" s="521" t="s">
        <v>3340</v>
      </c>
      <c r="U456" s="534" t="s">
        <v>3339</v>
      </c>
      <c r="V456" s="60" t="s">
        <v>1249</v>
      </c>
      <c r="W456" s="60" t="s">
        <v>562</v>
      </c>
      <c r="X456" s="60" t="s">
        <v>539</v>
      </c>
      <c r="Y456" s="60" t="s">
        <v>1987</v>
      </c>
      <c r="Z456" s="20" t="s">
        <v>1000</v>
      </c>
      <c r="AA456" s="534" t="s">
        <v>1994</v>
      </c>
      <c r="AC456" s="293" t="str">
        <f t="shared" si="303"/>
        <v>P13-5</v>
      </c>
      <c r="AD456" s="282" t="str">
        <f t="shared" si="291"/>
        <v>13</v>
      </c>
      <c r="AE456" s="282" t="str">
        <f t="shared" si="310"/>
        <v>P</v>
      </c>
      <c r="AF456" s="272" t="str">
        <f t="shared" si="304"/>
        <v>s</v>
      </c>
      <c r="AG456" s="256" t="str">
        <f t="shared" si="305"/>
        <v/>
      </c>
      <c r="AH456" s="256" t="str">
        <f t="shared" si="306"/>
        <v>rpu</v>
      </c>
      <c r="AI456" s="256" t="str">
        <f t="shared" si="307"/>
        <v/>
      </c>
      <c r="AJ456" s="256">
        <f t="shared" si="308"/>
        <v>1</v>
      </c>
      <c r="AK456" s="256" t="str">
        <f t="shared" si="309"/>
        <v/>
      </c>
      <c r="AL456" s="271" t="str">
        <f t="shared" si="292"/>
        <v/>
      </c>
      <c r="AM456" s="272">
        <f t="shared" si="292"/>
        <v>1</v>
      </c>
      <c r="AN456" s="272" t="str">
        <f t="shared" si="292"/>
        <v/>
      </c>
      <c r="AO456" s="272" t="str">
        <f t="shared" si="290"/>
        <v/>
      </c>
      <c r="AP456" s="271" t="str">
        <f t="shared" si="293"/>
        <v/>
      </c>
      <c r="AQ456" s="272" t="str">
        <f t="shared" si="294"/>
        <v/>
      </c>
      <c r="AR456" s="272" t="str">
        <f t="shared" si="295"/>
        <v/>
      </c>
      <c r="AS456" s="272" t="str">
        <f t="shared" si="296"/>
        <v/>
      </c>
      <c r="AT456" s="271" t="str">
        <f t="shared" si="297"/>
        <v/>
      </c>
      <c r="AU456" s="271" t="str">
        <f t="shared" si="298"/>
        <v/>
      </c>
      <c r="AV456" s="279" t="str">
        <f t="shared" si="299"/>
        <v/>
      </c>
      <c r="AW456" s="284" t="str">
        <f t="shared" si="300"/>
        <v/>
      </c>
      <c r="AX456" s="284" t="str">
        <f t="shared" si="301"/>
        <v/>
      </c>
      <c r="AY456" s="281" t="str">
        <f t="shared" si="302"/>
        <v/>
      </c>
    </row>
    <row r="457" spans="1:57" ht="268.5" customHeight="1">
      <c r="A457" s="231" t="s">
        <v>1592</v>
      </c>
      <c r="B457" s="144" t="s">
        <v>1285</v>
      </c>
      <c r="C457" s="144" t="s">
        <v>1733</v>
      </c>
      <c r="F457" s="197" t="s">
        <v>1198</v>
      </c>
      <c r="G457" s="231" t="s">
        <v>1559</v>
      </c>
      <c r="H457" s="72" t="s">
        <v>2862</v>
      </c>
      <c r="J457" s="5" t="s">
        <v>2240</v>
      </c>
      <c r="K457" s="167"/>
      <c r="P457" s="227"/>
      <c r="Q457" s="229"/>
      <c r="R457" s="170"/>
      <c r="S457" s="521" t="s">
        <v>3313</v>
      </c>
      <c r="T457" s="521" t="s">
        <v>3342</v>
      </c>
      <c r="U457" s="534" t="s">
        <v>3341</v>
      </c>
      <c r="V457" s="60" t="s">
        <v>1249</v>
      </c>
      <c r="W457" s="60" t="s">
        <v>562</v>
      </c>
      <c r="X457" s="60" t="s">
        <v>539</v>
      </c>
      <c r="Y457" s="60" t="s">
        <v>1987</v>
      </c>
      <c r="Z457" s="20" t="s">
        <v>1000</v>
      </c>
      <c r="AA457" s="534" t="s">
        <v>1994</v>
      </c>
      <c r="AC457" s="293" t="str">
        <f t="shared" si="303"/>
        <v>P13-6</v>
      </c>
      <c r="AD457" s="282" t="str">
        <f t="shared" si="291"/>
        <v>13</v>
      </c>
      <c r="AE457" s="282" t="str">
        <f t="shared" si="310"/>
        <v>P</v>
      </c>
      <c r="AF457" s="272" t="str">
        <f t="shared" si="304"/>
        <v>s</v>
      </c>
      <c r="AG457" s="256" t="str">
        <f t="shared" si="305"/>
        <v/>
      </c>
      <c r="AH457" s="256" t="str">
        <f t="shared" si="306"/>
        <v>rpu</v>
      </c>
      <c r="AI457" s="256" t="str">
        <f t="shared" si="307"/>
        <v/>
      </c>
      <c r="AJ457" s="256">
        <f t="shared" si="308"/>
        <v>1</v>
      </c>
      <c r="AK457" s="256" t="str">
        <f t="shared" si="309"/>
        <v/>
      </c>
      <c r="AL457" s="271" t="str">
        <f t="shared" si="292"/>
        <v/>
      </c>
      <c r="AM457" s="272">
        <f t="shared" si="292"/>
        <v>1</v>
      </c>
      <c r="AN457" s="272" t="str">
        <f t="shared" si="292"/>
        <v/>
      </c>
      <c r="AO457" s="272" t="str">
        <f t="shared" si="290"/>
        <v/>
      </c>
      <c r="AP457" s="271" t="str">
        <f t="shared" si="293"/>
        <v/>
      </c>
      <c r="AQ457" s="272" t="str">
        <f t="shared" si="294"/>
        <v/>
      </c>
      <c r="AR457" s="272" t="str">
        <f t="shared" si="295"/>
        <v/>
      </c>
      <c r="AS457" s="272" t="str">
        <f t="shared" si="296"/>
        <v/>
      </c>
      <c r="AT457" s="271" t="str">
        <f t="shared" si="297"/>
        <v/>
      </c>
      <c r="AU457" s="271" t="str">
        <f t="shared" si="298"/>
        <v/>
      </c>
      <c r="AV457" s="279" t="str">
        <f t="shared" si="299"/>
        <v/>
      </c>
      <c r="AW457" s="284" t="str">
        <f t="shared" si="300"/>
        <v/>
      </c>
      <c r="AX457" s="284" t="str">
        <f t="shared" si="301"/>
        <v/>
      </c>
      <c r="AY457" s="281" t="str">
        <f t="shared" si="302"/>
        <v/>
      </c>
    </row>
    <row r="458" spans="1:57" hidden="1">
      <c r="A458" s="231" t="s">
        <v>1560</v>
      </c>
      <c r="B458" s="144" t="s">
        <v>1808</v>
      </c>
      <c r="F458" s="197"/>
      <c r="K458" s="167"/>
      <c r="P458" s="227"/>
      <c r="Q458" s="229"/>
      <c r="R458" s="170"/>
      <c r="S458" s="515" t="s">
        <v>1558</v>
      </c>
      <c r="T458" s="521"/>
      <c r="U458" s="534"/>
      <c r="V458" s="60"/>
      <c r="W458" s="60"/>
      <c r="X458" s="60"/>
      <c r="Y458" s="60"/>
      <c r="Z458" s="20"/>
      <c r="AA458" s="534"/>
      <c r="AC458" s="293" t="str">
        <f t="shared" si="303"/>
        <v>P12-7</v>
      </c>
      <c r="AD458" s="282" t="str">
        <f t="shared" si="291"/>
        <v>12</v>
      </c>
      <c r="AE458" s="282" t="str">
        <f t="shared" si="310"/>
        <v>P</v>
      </c>
      <c r="AF458" s="272" t="str">
        <f t="shared" si="304"/>
        <v>not suitable</v>
      </c>
      <c r="AG458" s="256" t="str">
        <f t="shared" si="305"/>
        <v/>
      </c>
      <c r="AH458" s="256" t="str">
        <f t="shared" si="306"/>
        <v/>
      </c>
      <c r="AI458" s="256" t="str">
        <f t="shared" si="307"/>
        <v/>
      </c>
      <c r="AJ458" s="256" t="str">
        <f t="shared" si="308"/>
        <v/>
      </c>
      <c r="AK458" s="256" t="str">
        <f t="shared" si="309"/>
        <v/>
      </c>
      <c r="AL458" s="271" t="str">
        <f t="shared" si="292"/>
        <v/>
      </c>
      <c r="AM458" s="272" t="str">
        <f t="shared" si="292"/>
        <v/>
      </c>
      <c r="AN458" s="272" t="str">
        <f t="shared" si="292"/>
        <v/>
      </c>
      <c r="AO458" s="272" t="str">
        <f t="shared" si="290"/>
        <v/>
      </c>
      <c r="AP458" s="271" t="str">
        <f t="shared" si="293"/>
        <v/>
      </c>
      <c r="AQ458" s="272" t="str">
        <f t="shared" si="294"/>
        <v/>
      </c>
      <c r="AR458" s="272" t="str">
        <f t="shared" si="295"/>
        <v/>
      </c>
      <c r="AS458" s="272" t="str">
        <f t="shared" si="296"/>
        <v/>
      </c>
      <c r="AT458" s="271">
        <f t="shared" si="297"/>
        <v>1</v>
      </c>
      <c r="AU458" s="271" t="str">
        <f t="shared" si="298"/>
        <v/>
      </c>
      <c r="AV458" s="279" t="str">
        <f t="shared" si="299"/>
        <v/>
      </c>
      <c r="AW458" s="284" t="str">
        <f t="shared" si="300"/>
        <v/>
      </c>
      <c r="AX458" s="284" t="str">
        <f t="shared" si="301"/>
        <v/>
      </c>
      <c r="AY458" s="281" t="str">
        <f t="shared" si="302"/>
        <v/>
      </c>
    </row>
    <row r="459" spans="1:57" hidden="1">
      <c r="A459" s="231" t="s">
        <v>1561</v>
      </c>
      <c r="B459" s="144" t="s">
        <v>1808</v>
      </c>
      <c r="F459" s="197"/>
      <c r="K459" s="167"/>
      <c r="P459" s="227"/>
      <c r="Q459" s="229"/>
      <c r="R459" s="170"/>
      <c r="S459" s="515" t="s">
        <v>2142</v>
      </c>
      <c r="T459" s="521"/>
      <c r="U459" s="534"/>
      <c r="V459" s="60"/>
      <c r="W459" s="60"/>
      <c r="X459" s="60"/>
      <c r="Y459" s="60"/>
      <c r="Z459" s="20"/>
      <c r="AA459" s="534"/>
      <c r="AC459" s="293" t="str">
        <f t="shared" si="303"/>
        <v>P12-8</v>
      </c>
      <c r="AD459" s="282" t="str">
        <f t="shared" si="291"/>
        <v>12</v>
      </c>
      <c r="AE459" s="282" t="str">
        <f t="shared" si="310"/>
        <v>P</v>
      </c>
      <c r="AF459" s="272" t="str">
        <f t="shared" si="304"/>
        <v>not suitable</v>
      </c>
      <c r="AG459" s="256" t="str">
        <f t="shared" si="305"/>
        <v/>
      </c>
      <c r="AH459" s="256" t="str">
        <f t="shared" si="306"/>
        <v/>
      </c>
      <c r="AI459" s="256" t="str">
        <f t="shared" si="307"/>
        <v/>
      </c>
      <c r="AJ459" s="256" t="str">
        <f t="shared" si="308"/>
        <v/>
      </c>
      <c r="AK459" s="256" t="str">
        <f t="shared" si="309"/>
        <v/>
      </c>
      <c r="AL459" s="271" t="str">
        <f t="shared" si="292"/>
        <v/>
      </c>
      <c r="AM459" s="272" t="str">
        <f t="shared" si="292"/>
        <v/>
      </c>
      <c r="AN459" s="272" t="str">
        <f t="shared" si="292"/>
        <v/>
      </c>
      <c r="AO459" s="272" t="str">
        <f t="shared" si="290"/>
        <v/>
      </c>
      <c r="AP459" s="271" t="str">
        <f t="shared" si="293"/>
        <v/>
      </c>
      <c r="AQ459" s="272" t="str">
        <f t="shared" si="294"/>
        <v/>
      </c>
      <c r="AR459" s="272" t="str">
        <f t="shared" si="295"/>
        <v/>
      </c>
      <c r="AS459" s="272" t="str">
        <f t="shared" si="296"/>
        <v/>
      </c>
      <c r="AT459" s="271">
        <f t="shared" si="297"/>
        <v>1</v>
      </c>
      <c r="AU459" s="271" t="str">
        <f t="shared" si="298"/>
        <v/>
      </c>
      <c r="AV459" s="279" t="str">
        <f t="shared" si="299"/>
        <v/>
      </c>
      <c r="AW459" s="284" t="str">
        <f t="shared" si="300"/>
        <v/>
      </c>
      <c r="AX459" s="284" t="str">
        <f t="shared" si="301"/>
        <v/>
      </c>
      <c r="AY459" s="281" t="str">
        <f t="shared" si="302"/>
        <v/>
      </c>
    </row>
    <row r="460" spans="1:57" hidden="1">
      <c r="A460" s="231" t="s">
        <v>1153</v>
      </c>
      <c r="B460" s="144" t="s">
        <v>1808</v>
      </c>
      <c r="F460" s="197"/>
      <c r="K460" s="167"/>
      <c r="P460" s="227"/>
      <c r="Q460" s="229"/>
      <c r="R460" s="170"/>
      <c r="S460" s="521" t="s">
        <v>1564</v>
      </c>
      <c r="T460" s="521"/>
      <c r="U460" s="534"/>
      <c r="V460" s="60"/>
      <c r="W460" s="60"/>
      <c r="X460" s="60"/>
      <c r="Y460" s="60"/>
      <c r="Z460" s="20"/>
      <c r="AA460" s="534"/>
      <c r="AC460" s="293" t="str">
        <f t="shared" si="303"/>
        <v>P12-9</v>
      </c>
      <c r="AD460" s="282" t="str">
        <f t="shared" si="291"/>
        <v>12</v>
      </c>
      <c r="AE460" s="282" t="str">
        <f t="shared" si="310"/>
        <v>P</v>
      </c>
      <c r="AF460" s="272" t="str">
        <f t="shared" si="304"/>
        <v>not suitable</v>
      </c>
      <c r="AG460" s="256" t="str">
        <f t="shared" si="305"/>
        <v/>
      </c>
      <c r="AH460" s="256" t="str">
        <f t="shared" si="306"/>
        <v/>
      </c>
      <c r="AI460" s="256" t="str">
        <f t="shared" si="307"/>
        <v/>
      </c>
      <c r="AJ460" s="256" t="str">
        <f t="shared" si="308"/>
        <v/>
      </c>
      <c r="AK460" s="256" t="str">
        <f t="shared" si="309"/>
        <v/>
      </c>
      <c r="AL460" s="271" t="str">
        <f t="shared" si="292"/>
        <v/>
      </c>
      <c r="AM460" s="272" t="str">
        <f t="shared" si="292"/>
        <v/>
      </c>
      <c r="AN460" s="272" t="str">
        <f t="shared" si="292"/>
        <v/>
      </c>
      <c r="AO460" s="272" t="str">
        <f t="shared" si="290"/>
        <v/>
      </c>
      <c r="AP460" s="271" t="str">
        <f t="shared" si="293"/>
        <v/>
      </c>
      <c r="AQ460" s="272" t="str">
        <f t="shared" si="294"/>
        <v/>
      </c>
      <c r="AR460" s="272" t="str">
        <f t="shared" si="295"/>
        <v/>
      </c>
      <c r="AS460" s="272" t="str">
        <f t="shared" si="296"/>
        <v/>
      </c>
      <c r="AT460" s="271">
        <f t="shared" si="297"/>
        <v>1</v>
      </c>
      <c r="AU460" s="271" t="str">
        <f t="shared" si="298"/>
        <v/>
      </c>
      <c r="AV460" s="279" t="str">
        <f t="shared" si="299"/>
        <v/>
      </c>
      <c r="AW460" s="284" t="str">
        <f t="shared" si="300"/>
        <v/>
      </c>
      <c r="AX460" s="284" t="str">
        <f t="shared" si="301"/>
        <v/>
      </c>
      <c r="AY460" s="281" t="str">
        <f t="shared" si="302"/>
        <v/>
      </c>
    </row>
    <row r="461" spans="1:57" ht="157.5" customHeight="1">
      <c r="A461" s="231" t="s">
        <v>1593</v>
      </c>
      <c r="B461" s="144" t="s">
        <v>1285</v>
      </c>
      <c r="C461" s="144" t="s">
        <v>1733</v>
      </c>
      <c r="F461" s="197" t="s">
        <v>1198</v>
      </c>
      <c r="G461" s="231" t="s">
        <v>3307</v>
      </c>
      <c r="H461" s="72" t="s">
        <v>2862</v>
      </c>
      <c r="J461" s="5" t="s">
        <v>2241</v>
      </c>
      <c r="K461" s="167"/>
      <c r="P461" s="227"/>
      <c r="Q461" s="229"/>
      <c r="R461" s="170"/>
      <c r="S461" s="515" t="s">
        <v>3322</v>
      </c>
      <c r="T461" s="521" t="s">
        <v>3344</v>
      </c>
      <c r="U461" s="534" t="s">
        <v>3343</v>
      </c>
      <c r="V461" s="60" t="s">
        <v>1990</v>
      </c>
      <c r="W461" s="60" t="s">
        <v>562</v>
      </c>
      <c r="X461" s="60" t="s">
        <v>2007</v>
      </c>
      <c r="Y461" s="60" t="s">
        <v>540</v>
      </c>
      <c r="Z461" s="20" t="s">
        <v>1000</v>
      </c>
      <c r="AA461" s="534" t="s">
        <v>1993</v>
      </c>
      <c r="AC461" s="293" t="str">
        <f t="shared" si="303"/>
        <v>P13-10</v>
      </c>
      <c r="AD461" s="282" t="str">
        <f t="shared" si="291"/>
        <v>13</v>
      </c>
      <c r="AE461" s="282" t="str">
        <f t="shared" si="310"/>
        <v>P</v>
      </c>
      <c r="AF461" s="272" t="str">
        <f t="shared" si="304"/>
        <v>s</v>
      </c>
      <c r="AG461" s="256" t="str">
        <f t="shared" si="305"/>
        <v/>
      </c>
      <c r="AH461" s="256" t="str">
        <f t="shared" si="306"/>
        <v>rpu</v>
      </c>
      <c r="AI461" s="256" t="str">
        <f t="shared" si="307"/>
        <v/>
      </c>
      <c r="AJ461" s="256">
        <f t="shared" si="308"/>
        <v>1</v>
      </c>
      <c r="AK461" s="256" t="str">
        <f t="shared" si="309"/>
        <v/>
      </c>
      <c r="AL461" s="271" t="str">
        <f t="shared" si="292"/>
        <v/>
      </c>
      <c r="AM461" s="272">
        <f t="shared" si="292"/>
        <v>1</v>
      </c>
      <c r="AN461" s="272" t="str">
        <f t="shared" si="292"/>
        <v/>
      </c>
      <c r="AO461" s="272" t="str">
        <f t="shared" si="290"/>
        <v/>
      </c>
      <c r="AP461" s="271" t="str">
        <f t="shared" si="293"/>
        <v/>
      </c>
      <c r="AQ461" s="272" t="str">
        <f t="shared" si="294"/>
        <v/>
      </c>
      <c r="AR461" s="272" t="str">
        <f t="shared" si="295"/>
        <v/>
      </c>
      <c r="AS461" s="272" t="str">
        <f t="shared" si="296"/>
        <v/>
      </c>
      <c r="AT461" s="271" t="str">
        <f t="shared" si="297"/>
        <v/>
      </c>
      <c r="AU461" s="271" t="str">
        <f t="shared" si="298"/>
        <v/>
      </c>
      <c r="AV461" s="279" t="str">
        <f t="shared" si="299"/>
        <v/>
      </c>
      <c r="AW461" s="284" t="str">
        <f t="shared" si="300"/>
        <v/>
      </c>
      <c r="AX461" s="284" t="str">
        <f t="shared" si="301"/>
        <v/>
      </c>
      <c r="AY461" s="281" t="str">
        <f t="shared" si="302"/>
        <v/>
      </c>
      <c r="AZ461" s="425"/>
      <c r="BA461" s="72"/>
      <c r="BB461" s="72"/>
      <c r="BC461" s="72"/>
      <c r="BD461" s="72"/>
    </row>
    <row r="462" spans="1:57" ht="267.75" customHeight="1">
      <c r="A462" s="231" t="s">
        <v>3212</v>
      </c>
      <c r="B462" s="144" t="s">
        <v>1285</v>
      </c>
      <c r="C462" s="144" t="s">
        <v>1734</v>
      </c>
      <c r="F462" s="197" t="s">
        <v>1198</v>
      </c>
      <c r="G462" s="231" t="s">
        <v>3308</v>
      </c>
      <c r="H462" s="72" t="s">
        <v>3352</v>
      </c>
      <c r="J462" s="5" t="s">
        <v>2242</v>
      </c>
      <c r="K462" s="167"/>
      <c r="L462" s="144" t="s">
        <v>2422</v>
      </c>
      <c r="P462" s="227"/>
      <c r="Q462" s="229"/>
      <c r="R462" s="170"/>
      <c r="S462" s="521" t="s">
        <v>3346</v>
      </c>
      <c r="T462" s="521" t="s">
        <v>3347</v>
      </c>
      <c r="U462" s="534" t="s">
        <v>3345</v>
      </c>
      <c r="V462" s="60" t="s">
        <v>1249</v>
      </c>
      <c r="W462" s="60" t="s">
        <v>562</v>
      </c>
      <c r="X462" s="60" t="s">
        <v>539</v>
      </c>
      <c r="Y462" s="60" t="s">
        <v>540</v>
      </c>
      <c r="Z462" s="20" t="s">
        <v>999</v>
      </c>
      <c r="AA462" s="534" t="s">
        <v>1989</v>
      </c>
      <c r="AC462" s="293" t="str">
        <f t="shared" si="303"/>
        <v>P13-16</v>
      </c>
      <c r="AD462" s="282" t="str">
        <f t="shared" si="291"/>
        <v>13</v>
      </c>
      <c r="AE462" s="282" t="str">
        <f t="shared" si="310"/>
        <v>P</v>
      </c>
      <c r="AF462" s="272" t="str">
        <f t="shared" si="304"/>
        <v>s</v>
      </c>
      <c r="AG462" s="256" t="str">
        <f t="shared" si="305"/>
        <v/>
      </c>
      <c r="AH462" s="256" t="str">
        <f t="shared" si="306"/>
        <v>r</v>
      </c>
      <c r="AI462" s="256" t="str">
        <f t="shared" si="307"/>
        <v/>
      </c>
      <c r="AJ462" s="256">
        <f t="shared" si="308"/>
        <v>1</v>
      </c>
      <c r="AK462" s="256" t="str">
        <f t="shared" si="309"/>
        <v/>
      </c>
      <c r="AL462" s="271" t="str">
        <f t="shared" si="292"/>
        <v/>
      </c>
      <c r="AM462" s="272" t="str">
        <f t="shared" si="292"/>
        <v/>
      </c>
      <c r="AN462" s="272">
        <f t="shared" si="292"/>
        <v>1</v>
      </c>
      <c r="AO462" s="272" t="str">
        <f t="shared" si="290"/>
        <v/>
      </c>
      <c r="AP462" s="271" t="str">
        <f t="shared" si="293"/>
        <v/>
      </c>
      <c r="AQ462" s="272" t="str">
        <f t="shared" si="294"/>
        <v/>
      </c>
      <c r="AR462" s="272" t="str">
        <f t="shared" si="295"/>
        <v/>
      </c>
      <c r="AS462" s="272" t="str">
        <f t="shared" si="296"/>
        <v/>
      </c>
      <c r="AT462" s="271" t="str">
        <f t="shared" si="297"/>
        <v/>
      </c>
      <c r="AU462" s="271" t="str">
        <f t="shared" si="298"/>
        <v/>
      </c>
      <c r="AV462" s="279" t="str">
        <f t="shared" si="299"/>
        <v/>
      </c>
      <c r="AW462" s="284" t="str">
        <f t="shared" si="300"/>
        <v/>
      </c>
      <c r="AX462" s="284" t="str">
        <f t="shared" si="301"/>
        <v/>
      </c>
      <c r="AY462" s="281" t="str">
        <f t="shared" si="302"/>
        <v/>
      </c>
      <c r="AZ462" s="425"/>
      <c r="BA462" s="72"/>
      <c r="BB462" s="72"/>
      <c r="BC462" s="72"/>
      <c r="BD462" s="72"/>
    </row>
    <row r="463" spans="1:57" hidden="1">
      <c r="A463" s="231" t="s">
        <v>1565</v>
      </c>
      <c r="B463" s="144" t="s">
        <v>1808</v>
      </c>
      <c r="F463" s="197"/>
      <c r="G463" s="143"/>
      <c r="H463" s="169"/>
      <c r="I463" s="169"/>
      <c r="K463" s="167"/>
      <c r="P463" s="227"/>
      <c r="Q463" s="229"/>
      <c r="R463" s="170"/>
      <c r="S463" s="521" t="s">
        <v>3310</v>
      </c>
      <c r="T463" s="515"/>
      <c r="U463" s="5"/>
      <c r="V463" s="60"/>
      <c r="W463" s="60"/>
      <c r="X463" s="60"/>
      <c r="Y463" s="60"/>
      <c r="Z463" s="20"/>
      <c r="AA463" s="60"/>
      <c r="AB463" s="145"/>
      <c r="AC463" s="293" t="str">
        <f t="shared" si="303"/>
        <v>P12-17</v>
      </c>
      <c r="AD463" s="282" t="str">
        <f t="shared" si="291"/>
        <v>12</v>
      </c>
      <c r="AE463" s="282" t="str">
        <f t="shared" si="310"/>
        <v>P</v>
      </c>
      <c r="AF463" s="272" t="str">
        <f t="shared" si="304"/>
        <v>not suitable</v>
      </c>
      <c r="AG463" s="256" t="str">
        <f t="shared" si="305"/>
        <v/>
      </c>
      <c r="AH463" s="256" t="str">
        <f t="shared" si="306"/>
        <v/>
      </c>
      <c r="AI463" s="256" t="str">
        <f t="shared" si="307"/>
        <v/>
      </c>
      <c r="AJ463" s="256" t="str">
        <f t="shared" si="308"/>
        <v/>
      </c>
      <c r="AK463" s="256" t="str">
        <f t="shared" si="309"/>
        <v/>
      </c>
      <c r="AL463" s="271" t="str">
        <f t="shared" si="292"/>
        <v/>
      </c>
      <c r="AM463" s="272" t="str">
        <f t="shared" si="292"/>
        <v/>
      </c>
      <c r="AN463" s="272" t="str">
        <f t="shared" si="292"/>
        <v/>
      </c>
      <c r="AO463" s="272" t="str">
        <f t="shared" si="292"/>
        <v/>
      </c>
      <c r="AP463" s="271" t="str">
        <f t="shared" si="293"/>
        <v/>
      </c>
      <c r="AQ463" s="272" t="str">
        <f t="shared" si="294"/>
        <v/>
      </c>
      <c r="AR463" s="272" t="str">
        <f t="shared" si="295"/>
        <v/>
      </c>
      <c r="AS463" s="272" t="str">
        <f t="shared" si="296"/>
        <v/>
      </c>
      <c r="AT463" s="271">
        <f t="shared" si="297"/>
        <v>1</v>
      </c>
      <c r="AU463" s="271" t="str">
        <f t="shared" si="298"/>
        <v/>
      </c>
      <c r="AV463" s="279" t="str">
        <f t="shared" si="299"/>
        <v/>
      </c>
      <c r="AW463" s="284" t="str">
        <f t="shared" si="300"/>
        <v/>
      </c>
      <c r="AX463" s="284" t="str">
        <f t="shared" si="301"/>
        <v/>
      </c>
      <c r="AY463" s="281" t="str">
        <f t="shared" si="302"/>
        <v/>
      </c>
      <c r="BE463" s="72"/>
    </row>
    <row r="464" spans="1:57" hidden="1">
      <c r="A464" s="230" t="s">
        <v>1287</v>
      </c>
      <c r="F464" s="197"/>
      <c r="J464" s="33"/>
      <c r="K464" s="167"/>
      <c r="P464" s="227"/>
      <c r="Q464" s="229"/>
      <c r="R464" s="170"/>
      <c r="S464" s="521"/>
      <c r="T464" s="521"/>
      <c r="U464" s="546"/>
      <c r="V464" s="60"/>
      <c r="W464" s="60"/>
      <c r="X464" s="60"/>
      <c r="Y464" s="60"/>
      <c r="Z464" s="20"/>
      <c r="AA464" s="534"/>
      <c r="AC464" s="293" t="str">
        <f t="shared" si="303"/>
        <v>CASES</v>
      </c>
      <c r="AD464" s="282" t="str">
        <f t="shared" ref="AD464:AD500" si="311">IF(AE464="","",IF(LEFT(AC464,1)="S","MBA",IF(MID(AC464,LEN(AE464)+1,FIND("-",AC464)-LEN(AE464)-1)="A","App A",MID(AC464,LEN(AE464)+1,FIND("-",AC464)-LEN(AE464)-1))))</f>
        <v/>
      </c>
      <c r="AE464" s="282" t="str">
        <f t="shared" si="310"/>
        <v/>
      </c>
      <c r="AF464" s="272" t="str">
        <f t="shared" si="304"/>
        <v/>
      </c>
      <c r="AG464" s="256" t="str">
        <f t="shared" si="305"/>
        <v/>
      </c>
      <c r="AH464" s="256" t="str">
        <f t="shared" si="306"/>
        <v/>
      </c>
      <c r="AI464" s="256" t="str">
        <f t="shared" si="307"/>
        <v/>
      </c>
      <c r="AJ464" s="256" t="str">
        <f t="shared" si="308"/>
        <v/>
      </c>
      <c r="AK464" s="256" t="str">
        <f t="shared" si="309"/>
        <v/>
      </c>
      <c r="AL464" s="271" t="str">
        <f t="shared" ref="AL464:AO500" si="312">IF(OR($AF464="",$AF464="not suitable"),"",IF($AH464=AL$16,1,""))</f>
        <v/>
      </c>
      <c r="AM464" s="272" t="str">
        <f t="shared" si="312"/>
        <v/>
      </c>
      <c r="AN464" s="272" t="str">
        <f t="shared" si="312"/>
        <v/>
      </c>
      <c r="AO464" s="272" t="str">
        <f t="shared" si="312"/>
        <v/>
      </c>
      <c r="AP464" s="271" t="str">
        <f t="shared" ref="AP464:AP500" si="313">IF(AI464=$AP$16,1,"")</f>
        <v/>
      </c>
      <c r="AQ464" s="272" t="str">
        <f t="shared" ref="AQ464:AQ500" si="314">IF(AI464=$AQ$16,1,"")</f>
        <v/>
      </c>
      <c r="AR464" s="272" t="str">
        <f t="shared" ref="AR464:AR500" si="315">IF(AI464=$AR$16,1,"")</f>
        <v/>
      </c>
      <c r="AS464" s="272" t="str">
        <f t="shared" ref="AS464:AS500" si="316">IF(AI464=$AS$16,1,"")</f>
        <v/>
      </c>
      <c r="AT464" s="271" t="str">
        <f t="shared" ref="AT464:AT500" si="317">IF(AF464="not suitable",1,"")</f>
        <v/>
      </c>
      <c r="AU464" s="271" t="str">
        <f t="shared" ref="AU464:AU500" si="318">IF(AG464="Convert to Dataset",1,"")</f>
        <v/>
      </c>
      <c r="AV464" s="279" t="str">
        <f t="shared" ref="AV464:AV500" si="319">IF(AG464="New Dataset",1,"")</f>
        <v/>
      </c>
      <c r="AW464" s="284" t="str">
        <f t="shared" ref="AW464:AW500" si="320">IF(SUM(AL464:AO464)&gt;1,"ERROR","")</f>
        <v/>
      </c>
      <c r="AX464" s="284" t="str">
        <f t="shared" ref="AX464:AX500" si="321">IF(SUM(AP464:AS464)&gt;1,"ERROR","")</f>
        <v/>
      </c>
      <c r="AY464" s="281" t="str">
        <f t="shared" ref="AY464:AY500" si="322">IF(OR(AF464="a",AF464="b",AF464="s",AF464=""),"",IF(AND(AF464="not suitable",AT464=1),"","ERROR"))</f>
        <v/>
      </c>
    </row>
    <row r="465" spans="1:57" ht="25.5" hidden="1">
      <c r="A465" s="231" t="s">
        <v>1567</v>
      </c>
      <c r="B465" s="144" t="s">
        <v>1808</v>
      </c>
      <c r="F465" s="197"/>
      <c r="J465" s="33"/>
      <c r="K465" s="167"/>
      <c r="P465" s="227"/>
      <c r="Q465" s="229"/>
      <c r="R465" s="170"/>
      <c r="S465" s="464" t="s">
        <v>1569</v>
      </c>
      <c r="T465" s="521"/>
      <c r="U465" s="534"/>
      <c r="V465" s="60"/>
      <c r="W465" s="60"/>
      <c r="X465" s="60"/>
      <c r="Y465" s="60"/>
      <c r="Z465" s="20"/>
      <c r="AA465" s="534"/>
      <c r="AC465" s="293" t="str">
        <f t="shared" si="303"/>
        <v>C12-1</v>
      </c>
      <c r="AD465" s="282" t="str">
        <f t="shared" si="311"/>
        <v>12</v>
      </c>
      <c r="AE465" s="282" t="str">
        <f t="shared" si="310"/>
        <v>C</v>
      </c>
      <c r="AF465" s="272" t="str">
        <f t="shared" si="304"/>
        <v>not suitable</v>
      </c>
      <c r="AG465" s="256" t="str">
        <f t="shared" si="305"/>
        <v/>
      </c>
      <c r="AH465" s="256" t="str">
        <f t="shared" si="306"/>
        <v/>
      </c>
      <c r="AI465" s="256" t="str">
        <f t="shared" si="307"/>
        <v/>
      </c>
      <c r="AJ465" s="256" t="str">
        <f t="shared" si="308"/>
        <v/>
      </c>
      <c r="AK465" s="256" t="str">
        <f t="shared" si="309"/>
        <v/>
      </c>
      <c r="AL465" s="271" t="str">
        <f t="shared" si="312"/>
        <v/>
      </c>
      <c r="AM465" s="272" t="str">
        <f t="shared" si="312"/>
        <v/>
      </c>
      <c r="AN465" s="272" t="str">
        <f t="shared" si="312"/>
        <v/>
      </c>
      <c r="AO465" s="272" t="str">
        <f t="shared" si="312"/>
        <v/>
      </c>
      <c r="AP465" s="271" t="str">
        <f t="shared" si="313"/>
        <v/>
      </c>
      <c r="AQ465" s="272" t="str">
        <f t="shared" si="314"/>
        <v/>
      </c>
      <c r="AR465" s="272" t="str">
        <f t="shared" si="315"/>
        <v/>
      </c>
      <c r="AS465" s="272" t="str">
        <f t="shared" si="316"/>
        <v/>
      </c>
      <c r="AT465" s="271">
        <f t="shared" si="317"/>
        <v>1</v>
      </c>
      <c r="AU465" s="271" t="str">
        <f t="shared" si="318"/>
        <v/>
      </c>
      <c r="AV465" s="279" t="str">
        <f t="shared" si="319"/>
        <v/>
      </c>
      <c r="AW465" s="284" t="str">
        <f t="shared" si="320"/>
        <v/>
      </c>
      <c r="AX465" s="284" t="str">
        <f t="shared" si="321"/>
        <v/>
      </c>
      <c r="AY465" s="281" t="str">
        <f t="shared" si="322"/>
        <v/>
      </c>
    </row>
    <row r="466" spans="1:57" hidden="1">
      <c r="A466" s="231" t="s">
        <v>1568</v>
      </c>
      <c r="B466" s="144" t="s">
        <v>1808</v>
      </c>
      <c r="F466" s="197"/>
      <c r="K466" s="167"/>
      <c r="P466" s="227"/>
      <c r="Q466" s="229"/>
      <c r="R466" s="170"/>
      <c r="S466" s="517" t="s">
        <v>1566</v>
      </c>
      <c r="T466" s="515"/>
      <c r="U466" s="546"/>
      <c r="V466" s="60"/>
      <c r="W466" s="60"/>
      <c r="X466" s="60"/>
      <c r="Y466" s="60"/>
      <c r="Z466" s="20"/>
      <c r="AA466" s="534"/>
      <c r="AC466" s="293" t="str">
        <f t="shared" si="303"/>
        <v>C12-2</v>
      </c>
      <c r="AD466" s="282" t="str">
        <f t="shared" si="311"/>
        <v>12</v>
      </c>
      <c r="AE466" s="282" t="str">
        <f t="shared" si="310"/>
        <v>C</v>
      </c>
      <c r="AF466" s="272" t="str">
        <f t="shared" si="304"/>
        <v>not suitable</v>
      </c>
      <c r="AG466" s="256" t="str">
        <f t="shared" si="305"/>
        <v/>
      </c>
      <c r="AH466" s="256" t="str">
        <f t="shared" si="306"/>
        <v/>
      </c>
      <c r="AI466" s="256" t="str">
        <f t="shared" si="307"/>
        <v/>
      </c>
      <c r="AJ466" s="256" t="str">
        <f t="shared" si="308"/>
        <v/>
      </c>
      <c r="AK466" s="256" t="str">
        <f t="shared" si="309"/>
        <v/>
      </c>
      <c r="AL466" s="271" t="str">
        <f t="shared" si="312"/>
        <v/>
      </c>
      <c r="AM466" s="272" t="str">
        <f t="shared" si="312"/>
        <v/>
      </c>
      <c r="AN466" s="272" t="str">
        <f t="shared" si="312"/>
        <v/>
      </c>
      <c r="AO466" s="272" t="str">
        <f t="shared" si="312"/>
        <v/>
      </c>
      <c r="AP466" s="271" t="str">
        <f t="shared" si="313"/>
        <v/>
      </c>
      <c r="AQ466" s="272" t="str">
        <f t="shared" si="314"/>
        <v/>
      </c>
      <c r="AR466" s="272" t="str">
        <f t="shared" si="315"/>
        <v/>
      </c>
      <c r="AS466" s="272" t="str">
        <f t="shared" si="316"/>
        <v/>
      </c>
      <c r="AT466" s="271">
        <f t="shared" si="317"/>
        <v>1</v>
      </c>
      <c r="AU466" s="271" t="str">
        <f t="shared" si="318"/>
        <v/>
      </c>
      <c r="AV466" s="279" t="str">
        <f t="shared" si="319"/>
        <v/>
      </c>
      <c r="AW466" s="284" t="str">
        <f t="shared" si="320"/>
        <v/>
      </c>
      <c r="AX466" s="284" t="str">
        <f t="shared" si="321"/>
        <v/>
      </c>
      <c r="AY466" s="281" t="str">
        <f t="shared" si="322"/>
        <v/>
      </c>
    </row>
    <row r="467" spans="1:57" hidden="1">
      <c r="A467" s="231" t="s">
        <v>1570</v>
      </c>
      <c r="B467" s="144" t="s">
        <v>1808</v>
      </c>
      <c r="F467" s="197"/>
      <c r="K467" s="167"/>
      <c r="P467" s="227"/>
      <c r="Q467" s="229"/>
      <c r="R467" s="170"/>
      <c r="S467" s="517" t="s">
        <v>1564</v>
      </c>
      <c r="T467" s="521"/>
      <c r="U467" s="534"/>
      <c r="V467" s="60"/>
      <c r="W467" s="60"/>
      <c r="X467" s="60"/>
      <c r="Y467" s="60"/>
      <c r="Z467" s="20"/>
      <c r="AA467" s="534"/>
      <c r="AC467" s="293" t="str">
        <f t="shared" si="303"/>
        <v>C12-3</v>
      </c>
      <c r="AD467" s="282" t="str">
        <f t="shared" si="311"/>
        <v>12</v>
      </c>
      <c r="AE467" s="282" t="str">
        <f t="shared" si="310"/>
        <v>C</v>
      </c>
      <c r="AF467" s="272" t="str">
        <f t="shared" si="304"/>
        <v>not suitable</v>
      </c>
      <c r="AG467" s="256" t="str">
        <f t="shared" si="305"/>
        <v/>
      </c>
      <c r="AH467" s="256" t="str">
        <f t="shared" si="306"/>
        <v/>
      </c>
      <c r="AI467" s="256" t="str">
        <f t="shared" si="307"/>
        <v/>
      </c>
      <c r="AJ467" s="256" t="str">
        <f t="shared" si="308"/>
        <v/>
      </c>
      <c r="AK467" s="256" t="str">
        <f t="shared" si="309"/>
        <v/>
      </c>
      <c r="AL467" s="271" t="str">
        <f t="shared" si="312"/>
        <v/>
      </c>
      <c r="AM467" s="272" t="str">
        <f t="shared" si="312"/>
        <v/>
      </c>
      <c r="AN467" s="272" t="str">
        <f t="shared" si="312"/>
        <v/>
      </c>
      <c r="AO467" s="272" t="str">
        <f t="shared" si="312"/>
        <v/>
      </c>
      <c r="AP467" s="271" t="str">
        <f t="shared" si="313"/>
        <v/>
      </c>
      <c r="AQ467" s="272" t="str">
        <f t="shared" si="314"/>
        <v/>
      </c>
      <c r="AR467" s="272" t="str">
        <f t="shared" si="315"/>
        <v/>
      </c>
      <c r="AS467" s="272" t="str">
        <f t="shared" si="316"/>
        <v/>
      </c>
      <c r="AT467" s="271">
        <f t="shared" si="317"/>
        <v>1</v>
      </c>
      <c r="AU467" s="271" t="str">
        <f t="shared" si="318"/>
        <v/>
      </c>
      <c r="AV467" s="279" t="str">
        <f t="shared" si="319"/>
        <v/>
      </c>
      <c r="AW467" s="284" t="str">
        <f t="shared" si="320"/>
        <v/>
      </c>
      <c r="AX467" s="284" t="str">
        <f t="shared" si="321"/>
        <v/>
      </c>
      <c r="AY467" s="281" t="str">
        <f t="shared" si="322"/>
        <v/>
      </c>
    </row>
    <row r="468" spans="1:57" hidden="1">
      <c r="A468" s="231" t="s">
        <v>1571</v>
      </c>
      <c r="B468" s="144" t="s">
        <v>1808</v>
      </c>
      <c r="F468" s="197"/>
      <c r="K468" s="167"/>
      <c r="P468" s="227"/>
      <c r="Q468" s="229"/>
      <c r="R468" s="170"/>
      <c r="S468" s="517" t="s">
        <v>1572</v>
      </c>
      <c r="T468" s="521"/>
      <c r="U468" s="534"/>
      <c r="V468" s="60"/>
      <c r="W468" s="60"/>
      <c r="X468" s="60"/>
      <c r="Y468" s="60"/>
      <c r="Z468" s="20"/>
      <c r="AA468" s="534"/>
      <c r="AC468" s="293" t="str">
        <f t="shared" si="303"/>
        <v>C12-4</v>
      </c>
      <c r="AD468" s="282" t="str">
        <f t="shared" si="311"/>
        <v>12</v>
      </c>
      <c r="AE468" s="282" t="str">
        <f t="shared" si="310"/>
        <v>C</v>
      </c>
      <c r="AF468" s="272" t="str">
        <f t="shared" si="304"/>
        <v>not suitable</v>
      </c>
      <c r="AG468" s="256" t="str">
        <f t="shared" si="305"/>
        <v/>
      </c>
      <c r="AH468" s="256" t="str">
        <f t="shared" si="306"/>
        <v/>
      </c>
      <c r="AI468" s="256" t="str">
        <f t="shared" si="307"/>
        <v/>
      </c>
      <c r="AJ468" s="256" t="str">
        <f t="shared" si="308"/>
        <v/>
      </c>
      <c r="AK468" s="256" t="str">
        <f t="shared" si="309"/>
        <v/>
      </c>
      <c r="AL468" s="271" t="str">
        <f t="shared" si="312"/>
        <v/>
      </c>
      <c r="AM468" s="272" t="str">
        <f t="shared" si="312"/>
        <v/>
      </c>
      <c r="AN468" s="272" t="str">
        <f t="shared" si="312"/>
        <v/>
      </c>
      <c r="AO468" s="272" t="str">
        <f t="shared" si="312"/>
        <v/>
      </c>
      <c r="AP468" s="271" t="str">
        <f t="shared" si="313"/>
        <v/>
      </c>
      <c r="AQ468" s="272" t="str">
        <f t="shared" si="314"/>
        <v/>
      </c>
      <c r="AR468" s="272" t="str">
        <f t="shared" si="315"/>
        <v/>
      </c>
      <c r="AS468" s="272" t="str">
        <f t="shared" si="316"/>
        <v/>
      </c>
      <c r="AT468" s="271">
        <f t="shared" si="317"/>
        <v>1</v>
      </c>
      <c r="AU468" s="271" t="str">
        <f t="shared" si="318"/>
        <v/>
      </c>
      <c r="AV468" s="279" t="str">
        <f t="shared" si="319"/>
        <v/>
      </c>
      <c r="AW468" s="284" t="str">
        <f t="shared" si="320"/>
        <v/>
      </c>
      <c r="AX468" s="284" t="str">
        <f t="shared" si="321"/>
        <v/>
      </c>
      <c r="AY468" s="281" t="str">
        <f t="shared" si="322"/>
        <v/>
      </c>
    </row>
    <row r="469" spans="1:57" s="72" customFormat="1" ht="173.25" customHeight="1">
      <c r="A469" s="231" t="s">
        <v>3348</v>
      </c>
      <c r="B469" s="144" t="s">
        <v>1285</v>
      </c>
      <c r="C469" s="144" t="s">
        <v>1733</v>
      </c>
      <c r="D469" s="144"/>
      <c r="E469" s="195"/>
      <c r="F469" s="197" t="s">
        <v>1198</v>
      </c>
      <c r="G469" s="72" t="s">
        <v>3309</v>
      </c>
      <c r="H469" s="72" t="s">
        <v>2855</v>
      </c>
      <c r="J469" s="5" t="s">
        <v>2243</v>
      </c>
      <c r="L469" s="144" t="s">
        <v>2422</v>
      </c>
      <c r="M469" s="144"/>
      <c r="N469" s="225"/>
      <c r="O469" s="225"/>
      <c r="P469" s="227"/>
      <c r="Q469" s="229"/>
      <c r="R469" s="170"/>
      <c r="S469" s="521" t="s">
        <v>3350</v>
      </c>
      <c r="T469" s="515" t="s">
        <v>3351</v>
      </c>
      <c r="U469" s="231" t="s">
        <v>3349</v>
      </c>
      <c r="V469" s="60" t="s">
        <v>1990</v>
      </c>
      <c r="W469" s="60" t="s">
        <v>562</v>
      </c>
      <c r="X469" s="60" t="s">
        <v>539</v>
      </c>
      <c r="Y469" s="60" t="s">
        <v>1987</v>
      </c>
      <c r="Z469" s="20" t="s">
        <v>1000</v>
      </c>
      <c r="AA469" s="534" t="s">
        <v>2331</v>
      </c>
      <c r="AB469" s="188"/>
      <c r="AC469" s="293" t="str">
        <f t="shared" si="303"/>
        <v>P13-19</v>
      </c>
      <c r="AD469" s="282" t="str">
        <f t="shared" si="311"/>
        <v>13</v>
      </c>
      <c r="AE469" s="282" t="str">
        <f t="shared" si="310"/>
        <v>P</v>
      </c>
      <c r="AF469" s="272" t="str">
        <f t="shared" si="304"/>
        <v>s</v>
      </c>
      <c r="AG469" s="256" t="str">
        <f t="shared" si="305"/>
        <v/>
      </c>
      <c r="AH469" s="256" t="str">
        <f t="shared" si="306"/>
        <v>rpu</v>
      </c>
      <c r="AI469" s="256" t="str">
        <f t="shared" si="307"/>
        <v/>
      </c>
      <c r="AJ469" s="256">
        <f t="shared" si="308"/>
        <v>1</v>
      </c>
      <c r="AK469" s="256" t="str">
        <f t="shared" si="309"/>
        <v/>
      </c>
      <c r="AL469" s="271" t="str">
        <f t="shared" si="312"/>
        <v/>
      </c>
      <c r="AM469" s="272">
        <f t="shared" si="312"/>
        <v>1</v>
      </c>
      <c r="AN469" s="272" t="str">
        <f t="shared" si="312"/>
        <v/>
      </c>
      <c r="AO469" s="272" t="str">
        <f t="shared" si="312"/>
        <v/>
      </c>
      <c r="AP469" s="271" t="str">
        <f t="shared" si="313"/>
        <v/>
      </c>
      <c r="AQ469" s="272" t="str">
        <f t="shared" si="314"/>
        <v/>
      </c>
      <c r="AR469" s="272" t="str">
        <f t="shared" si="315"/>
        <v/>
      </c>
      <c r="AS469" s="272" t="str">
        <f t="shared" si="316"/>
        <v/>
      </c>
      <c r="AT469" s="271" t="str">
        <f t="shared" si="317"/>
        <v/>
      </c>
      <c r="AU469" s="271" t="str">
        <f t="shared" si="318"/>
        <v/>
      </c>
      <c r="AV469" s="279" t="str">
        <f t="shared" si="319"/>
        <v/>
      </c>
      <c r="AW469" s="284" t="str">
        <f t="shared" si="320"/>
        <v/>
      </c>
      <c r="AX469" s="284" t="str">
        <f t="shared" si="321"/>
        <v/>
      </c>
      <c r="AY469" s="281" t="str">
        <f t="shared" si="322"/>
        <v/>
      </c>
      <c r="AZ469" s="424"/>
      <c r="BA469" s="167"/>
      <c r="BB469" s="167"/>
      <c r="BC469" s="167"/>
      <c r="BD469" s="167"/>
      <c r="BE469" s="167"/>
    </row>
    <row r="470" spans="1:57" s="324" customFormat="1" ht="16.5" customHeight="1">
      <c r="A470" s="319" t="s">
        <v>29</v>
      </c>
      <c r="B470" s="320"/>
      <c r="C470" s="320"/>
      <c r="D470" s="320"/>
      <c r="E470" s="340"/>
      <c r="F470" s="340"/>
      <c r="J470" s="6"/>
      <c r="L470" s="320"/>
      <c r="M470" s="320"/>
      <c r="N470" s="341"/>
      <c r="O470" s="341"/>
      <c r="P470" s="326"/>
      <c r="Q470" s="327"/>
      <c r="R470" s="342"/>
      <c r="S470" s="522"/>
      <c r="T470" s="522"/>
      <c r="U470" s="544"/>
      <c r="V470" s="529"/>
      <c r="W470" s="529"/>
      <c r="X470" s="529"/>
      <c r="Y470" s="529"/>
      <c r="Z470" s="540"/>
      <c r="AA470" s="544"/>
      <c r="AB470" s="328"/>
      <c r="AC470" s="329" t="str">
        <f t="shared" si="303"/>
        <v>Chapter 14</v>
      </c>
      <c r="AD470" s="330"/>
      <c r="AE470" s="330"/>
      <c r="AF470" s="331"/>
      <c r="AG470" s="331"/>
      <c r="AH470" s="331"/>
      <c r="AI470" s="331"/>
      <c r="AJ470" s="331"/>
      <c r="AK470" s="331"/>
      <c r="AL470" s="332"/>
      <c r="AM470" s="331"/>
      <c r="AN470" s="331"/>
      <c r="AO470" s="331"/>
      <c r="AP470" s="332"/>
      <c r="AQ470" s="331"/>
      <c r="AR470" s="331"/>
      <c r="AS470" s="331"/>
      <c r="AT470" s="332"/>
      <c r="AU470" s="332"/>
      <c r="AV470" s="333"/>
      <c r="AW470" s="334"/>
      <c r="AX470" s="334"/>
      <c r="AY470" s="421"/>
      <c r="AZ470" s="427"/>
    </row>
    <row r="471" spans="1:57">
      <c r="A471" s="230" t="s">
        <v>1295</v>
      </c>
      <c r="K471" s="167"/>
      <c r="P471" s="227"/>
      <c r="Q471" s="229"/>
      <c r="R471" s="170"/>
      <c r="S471" s="515"/>
      <c r="T471" s="521"/>
      <c r="U471" s="546"/>
      <c r="V471" s="60"/>
      <c r="W471" s="60"/>
      <c r="X471" s="60"/>
      <c r="Y471" s="60"/>
      <c r="Z471" s="20"/>
      <c r="AA471" s="60"/>
      <c r="AC471" s="293" t="str">
        <f t="shared" si="303"/>
        <v>EXERCISES</v>
      </c>
      <c r="AD471" s="282" t="str">
        <f t="shared" si="311"/>
        <v/>
      </c>
      <c r="AE471" s="282" t="str">
        <f t="shared" si="310"/>
        <v/>
      </c>
      <c r="AF471" s="272" t="str">
        <f t="shared" ref="AF471:AF495" si="323">IF(OR(AE471="",B471=""),"",IF(OR(B471="a",B471="b",B471="s",B471="not suitable"),B471,""))</f>
        <v/>
      </c>
      <c r="AG471" s="256" t="str">
        <f t="shared" ref="AG471:AG495" si="324">IF(E471="","",E471)</f>
        <v/>
      </c>
      <c r="AH471" s="256" t="str">
        <f t="shared" ref="AH471:AH495" si="325">IF(C471="","",C471)</f>
        <v/>
      </c>
      <c r="AI471" s="256" t="str">
        <f t="shared" ref="AI471:AI495" si="326">IF(D471="","",D471)</f>
        <v/>
      </c>
      <c r="AJ471" s="256" t="str">
        <f t="shared" ref="AJ471:AJ495" si="327">IF(J471="","",1)</f>
        <v/>
      </c>
      <c r="AK471" s="256" t="str">
        <f t="shared" ref="AK471:AK495" si="328">IF(I471="","",I471)</f>
        <v/>
      </c>
      <c r="AL471" s="271" t="str">
        <f t="shared" si="312"/>
        <v/>
      </c>
      <c r="AM471" s="272" t="str">
        <f t="shared" si="312"/>
        <v/>
      </c>
      <c r="AN471" s="272" t="str">
        <f t="shared" si="312"/>
        <v/>
      </c>
      <c r="AO471" s="272" t="str">
        <f t="shared" si="312"/>
        <v/>
      </c>
      <c r="AP471" s="271" t="str">
        <f t="shared" si="313"/>
        <v/>
      </c>
      <c r="AQ471" s="272" t="str">
        <f t="shared" si="314"/>
        <v/>
      </c>
      <c r="AR471" s="272" t="str">
        <f t="shared" si="315"/>
        <v/>
      </c>
      <c r="AS471" s="272" t="str">
        <f t="shared" si="316"/>
        <v/>
      </c>
      <c r="AT471" s="271" t="str">
        <f t="shared" si="317"/>
        <v/>
      </c>
      <c r="AU471" s="271" t="str">
        <f t="shared" si="318"/>
        <v/>
      </c>
      <c r="AV471" s="279" t="str">
        <f t="shared" si="319"/>
        <v/>
      </c>
      <c r="AW471" s="284" t="str">
        <f t="shared" si="320"/>
        <v/>
      </c>
      <c r="AX471" s="284" t="str">
        <f t="shared" si="321"/>
        <v/>
      </c>
      <c r="AY471" s="281" t="str">
        <f t="shared" si="322"/>
        <v/>
      </c>
    </row>
    <row r="472" spans="1:57" ht="60">
      <c r="A472" s="231" t="s">
        <v>1596</v>
      </c>
      <c r="B472" s="144" t="s">
        <v>1285</v>
      </c>
      <c r="C472" s="144" t="s">
        <v>1733</v>
      </c>
      <c r="F472" s="197" t="s">
        <v>1750</v>
      </c>
      <c r="G472" s="72" t="s">
        <v>1573</v>
      </c>
      <c r="H472" s="72" t="s">
        <v>2856</v>
      </c>
      <c r="J472" s="5" t="s">
        <v>2336</v>
      </c>
      <c r="K472" s="167"/>
      <c r="L472" s="144" t="s">
        <v>2422</v>
      </c>
      <c r="P472" s="227"/>
      <c r="Q472" s="229"/>
      <c r="R472" s="170"/>
      <c r="S472" s="524" t="s">
        <v>3294</v>
      </c>
      <c r="T472" s="514" t="s">
        <v>3367</v>
      </c>
      <c r="U472" s="521" t="s">
        <v>2504</v>
      </c>
      <c r="V472" s="60" t="s">
        <v>1249</v>
      </c>
      <c r="W472" s="60" t="s">
        <v>562</v>
      </c>
      <c r="X472" s="60" t="s">
        <v>539</v>
      </c>
      <c r="Y472" s="60" t="s">
        <v>540</v>
      </c>
      <c r="Z472" s="20" t="s">
        <v>998</v>
      </c>
      <c r="AA472" s="534" t="s">
        <v>1985</v>
      </c>
      <c r="AC472" s="293" t="str">
        <f t="shared" si="303"/>
        <v>E14-3</v>
      </c>
      <c r="AD472" s="282" t="str">
        <f t="shared" si="311"/>
        <v>14</v>
      </c>
      <c r="AE472" s="282" t="str">
        <f t="shared" si="310"/>
        <v>E</v>
      </c>
      <c r="AF472" s="272" t="str">
        <f t="shared" si="323"/>
        <v>s</v>
      </c>
      <c r="AG472" s="256" t="str">
        <f t="shared" si="324"/>
        <v/>
      </c>
      <c r="AH472" s="256" t="str">
        <f t="shared" si="325"/>
        <v>rpu</v>
      </c>
      <c r="AI472" s="256" t="str">
        <f t="shared" si="326"/>
        <v/>
      </c>
      <c r="AJ472" s="256">
        <f t="shared" si="327"/>
        <v>1</v>
      </c>
      <c r="AK472" s="256" t="str">
        <f t="shared" si="328"/>
        <v/>
      </c>
      <c r="AL472" s="271" t="str">
        <f t="shared" si="312"/>
        <v/>
      </c>
      <c r="AM472" s="272">
        <f t="shared" si="312"/>
        <v>1</v>
      </c>
      <c r="AN472" s="272" t="str">
        <f t="shared" si="312"/>
        <v/>
      </c>
      <c r="AO472" s="272" t="str">
        <f t="shared" si="312"/>
        <v/>
      </c>
      <c r="AP472" s="271" t="str">
        <f t="shared" si="313"/>
        <v/>
      </c>
      <c r="AQ472" s="272" t="str">
        <f t="shared" si="314"/>
        <v/>
      </c>
      <c r="AR472" s="272" t="str">
        <f t="shared" si="315"/>
        <v/>
      </c>
      <c r="AS472" s="272" t="str">
        <f t="shared" si="316"/>
        <v/>
      </c>
      <c r="AT472" s="271" t="str">
        <f t="shared" si="317"/>
        <v/>
      </c>
      <c r="AU472" s="271" t="str">
        <f t="shared" si="318"/>
        <v/>
      </c>
      <c r="AV472" s="279" t="str">
        <f t="shared" si="319"/>
        <v/>
      </c>
      <c r="AW472" s="284" t="str">
        <f t="shared" si="320"/>
        <v/>
      </c>
      <c r="AX472" s="284" t="str">
        <f t="shared" si="321"/>
        <v/>
      </c>
      <c r="AY472" s="281" t="str">
        <f t="shared" si="322"/>
        <v/>
      </c>
    </row>
    <row r="473" spans="1:57" ht="72">
      <c r="A473" s="231" t="s">
        <v>1597</v>
      </c>
      <c r="B473" s="144" t="s">
        <v>1285</v>
      </c>
      <c r="C473" s="144" t="s">
        <v>1733</v>
      </c>
      <c r="F473" s="197" t="s">
        <v>1198</v>
      </c>
      <c r="G473" s="72" t="s">
        <v>1574</v>
      </c>
      <c r="H473" s="72" t="s">
        <v>2856</v>
      </c>
      <c r="J473" s="5" t="s">
        <v>2337</v>
      </c>
      <c r="K473" s="167"/>
      <c r="L473" s="144" t="s">
        <v>2422</v>
      </c>
      <c r="P473" s="227"/>
      <c r="Q473" s="229"/>
      <c r="R473" s="170"/>
      <c r="S473" s="524" t="s">
        <v>3370</v>
      </c>
      <c r="T473" s="514" t="s">
        <v>3371</v>
      </c>
      <c r="U473" s="521" t="s">
        <v>2505</v>
      </c>
      <c r="V473" s="60" t="s">
        <v>1249</v>
      </c>
      <c r="W473" s="60" t="s">
        <v>562</v>
      </c>
      <c r="X473" s="60" t="s">
        <v>539</v>
      </c>
      <c r="Y473" s="60" t="s">
        <v>540</v>
      </c>
      <c r="Z473" s="20" t="s">
        <v>999</v>
      </c>
      <c r="AA473" s="534" t="s">
        <v>1986</v>
      </c>
      <c r="AC473" s="293" t="str">
        <f t="shared" si="303"/>
        <v>E14-4</v>
      </c>
      <c r="AD473" s="282" t="str">
        <f t="shared" si="311"/>
        <v>14</v>
      </c>
      <c r="AE473" s="282" t="str">
        <f t="shared" si="310"/>
        <v>E</v>
      </c>
      <c r="AF473" s="272" t="str">
        <f t="shared" si="323"/>
        <v>s</v>
      </c>
      <c r="AG473" s="256" t="str">
        <f t="shared" si="324"/>
        <v/>
      </c>
      <c r="AH473" s="256" t="str">
        <f t="shared" si="325"/>
        <v>rpu</v>
      </c>
      <c r="AI473" s="256" t="str">
        <f t="shared" si="326"/>
        <v/>
      </c>
      <c r="AJ473" s="256">
        <f t="shared" si="327"/>
        <v>1</v>
      </c>
      <c r="AK473" s="256" t="str">
        <f t="shared" si="328"/>
        <v/>
      </c>
      <c r="AL473" s="271" t="str">
        <f t="shared" si="312"/>
        <v/>
      </c>
      <c r="AM473" s="272">
        <f t="shared" si="312"/>
        <v>1</v>
      </c>
      <c r="AN473" s="272" t="str">
        <f t="shared" si="312"/>
        <v/>
      </c>
      <c r="AO473" s="272" t="str">
        <f t="shared" si="312"/>
        <v/>
      </c>
      <c r="AP473" s="271" t="str">
        <f t="shared" si="313"/>
        <v/>
      </c>
      <c r="AQ473" s="272" t="str">
        <f t="shared" si="314"/>
        <v/>
      </c>
      <c r="AR473" s="272" t="str">
        <f t="shared" si="315"/>
        <v/>
      </c>
      <c r="AS473" s="272" t="str">
        <f t="shared" si="316"/>
        <v/>
      </c>
      <c r="AT473" s="271" t="str">
        <f t="shared" si="317"/>
        <v/>
      </c>
      <c r="AU473" s="271" t="str">
        <f t="shared" si="318"/>
        <v/>
      </c>
      <c r="AV473" s="279" t="str">
        <f t="shared" si="319"/>
        <v/>
      </c>
      <c r="AW473" s="284" t="str">
        <f t="shared" si="320"/>
        <v/>
      </c>
      <c r="AX473" s="284" t="str">
        <f t="shared" si="321"/>
        <v/>
      </c>
      <c r="AY473" s="281" t="str">
        <f t="shared" si="322"/>
        <v/>
      </c>
    </row>
    <row r="474" spans="1:57" hidden="1">
      <c r="A474" s="231" t="s">
        <v>1154</v>
      </c>
      <c r="B474" s="144" t="s">
        <v>1808</v>
      </c>
      <c r="F474" s="197"/>
      <c r="K474" s="167"/>
      <c r="P474" s="227"/>
      <c r="Q474" s="229"/>
      <c r="R474" s="170"/>
      <c r="S474" s="524" t="s">
        <v>3294</v>
      </c>
      <c r="U474" s="521"/>
      <c r="V474" s="60"/>
      <c r="W474" s="60"/>
      <c r="X474" s="60"/>
      <c r="Y474" s="60"/>
      <c r="Z474" s="20"/>
      <c r="AA474" s="534"/>
      <c r="AC474" s="293" t="str">
        <f t="shared" si="303"/>
        <v>E14-5</v>
      </c>
      <c r="AD474" s="282" t="str">
        <f t="shared" si="311"/>
        <v>14</v>
      </c>
      <c r="AE474" s="282" t="str">
        <f t="shared" si="310"/>
        <v>E</v>
      </c>
      <c r="AF474" s="272" t="str">
        <f t="shared" si="323"/>
        <v>not suitable</v>
      </c>
      <c r="AG474" s="256" t="str">
        <f t="shared" si="324"/>
        <v/>
      </c>
      <c r="AH474" s="256" t="str">
        <f t="shared" si="325"/>
        <v/>
      </c>
      <c r="AI474" s="256" t="str">
        <f t="shared" si="326"/>
        <v/>
      </c>
      <c r="AJ474" s="256" t="str">
        <f t="shared" si="327"/>
        <v/>
      </c>
      <c r="AK474" s="256" t="str">
        <f t="shared" si="328"/>
        <v/>
      </c>
      <c r="AL474" s="271" t="str">
        <f t="shared" si="312"/>
        <v/>
      </c>
      <c r="AM474" s="272" t="str">
        <f t="shared" si="312"/>
        <v/>
      </c>
      <c r="AN474" s="272" t="str">
        <f t="shared" si="312"/>
        <v/>
      </c>
      <c r="AO474" s="272" t="str">
        <f t="shared" si="312"/>
        <v/>
      </c>
      <c r="AP474" s="271" t="str">
        <f t="shared" si="313"/>
        <v/>
      </c>
      <c r="AQ474" s="272" t="str">
        <f t="shared" si="314"/>
        <v/>
      </c>
      <c r="AR474" s="272" t="str">
        <f t="shared" si="315"/>
        <v/>
      </c>
      <c r="AS474" s="272" t="str">
        <f t="shared" si="316"/>
        <v/>
      </c>
      <c r="AT474" s="271">
        <f t="shared" si="317"/>
        <v>1</v>
      </c>
      <c r="AU474" s="271" t="str">
        <f t="shared" si="318"/>
        <v/>
      </c>
      <c r="AV474" s="279" t="str">
        <f t="shared" si="319"/>
        <v/>
      </c>
      <c r="AW474" s="284" t="str">
        <f t="shared" si="320"/>
        <v/>
      </c>
      <c r="AX474" s="284" t="str">
        <f t="shared" si="321"/>
        <v/>
      </c>
      <c r="AY474" s="281" t="str">
        <f t="shared" si="322"/>
        <v/>
      </c>
    </row>
    <row r="475" spans="1:57" ht="72">
      <c r="A475" s="231" t="s">
        <v>1598</v>
      </c>
      <c r="B475" s="144" t="s">
        <v>1285</v>
      </c>
      <c r="C475" s="144" t="s">
        <v>3148</v>
      </c>
      <c r="F475" s="197" t="s">
        <v>1750</v>
      </c>
      <c r="G475" s="72" t="s">
        <v>1576</v>
      </c>
      <c r="H475" s="5" t="s">
        <v>3289</v>
      </c>
      <c r="J475" s="5" t="s">
        <v>2339</v>
      </c>
      <c r="K475" s="167"/>
      <c r="P475" s="227"/>
      <c r="Q475" s="229"/>
      <c r="R475" s="170"/>
      <c r="S475" s="524" t="s">
        <v>3370</v>
      </c>
      <c r="T475" s="514" t="s">
        <v>3371</v>
      </c>
      <c r="U475" s="521" t="s">
        <v>2506</v>
      </c>
      <c r="V475" s="60" t="s">
        <v>1249</v>
      </c>
      <c r="W475" s="60" t="s">
        <v>562</v>
      </c>
      <c r="X475" s="60" t="s">
        <v>539</v>
      </c>
      <c r="Y475" s="60" t="s">
        <v>540</v>
      </c>
      <c r="Z475" s="20" t="s">
        <v>999</v>
      </c>
      <c r="AA475" s="534" t="s">
        <v>1986</v>
      </c>
      <c r="AC475" s="293" t="str">
        <f t="shared" si="303"/>
        <v>E14-6</v>
      </c>
      <c r="AD475" s="282" t="str">
        <f t="shared" si="311"/>
        <v>14</v>
      </c>
      <c r="AE475" s="282" t="str">
        <f t="shared" si="310"/>
        <v>E</v>
      </c>
      <c r="AF475" s="272" t="str">
        <f t="shared" si="323"/>
        <v>s</v>
      </c>
      <c r="AG475" s="256" t="str">
        <f t="shared" si="324"/>
        <v/>
      </c>
      <c r="AH475" s="256" t="str">
        <f t="shared" si="325"/>
        <v xml:space="preserve">r </v>
      </c>
      <c r="AI475" s="256" t="str">
        <f t="shared" si="326"/>
        <v/>
      </c>
      <c r="AJ475" s="256">
        <f t="shared" si="327"/>
        <v>1</v>
      </c>
      <c r="AK475" s="256" t="str">
        <f t="shared" si="328"/>
        <v/>
      </c>
      <c r="AL475" s="271" t="str">
        <f t="shared" si="312"/>
        <v/>
      </c>
      <c r="AM475" s="272" t="str">
        <f t="shared" si="312"/>
        <v/>
      </c>
      <c r="AN475" s="272" t="str">
        <f t="shared" si="312"/>
        <v/>
      </c>
      <c r="AO475" s="272" t="str">
        <f t="shared" si="312"/>
        <v/>
      </c>
      <c r="AP475" s="271" t="str">
        <f t="shared" si="313"/>
        <v/>
      </c>
      <c r="AQ475" s="272" t="str">
        <f t="shared" si="314"/>
        <v/>
      </c>
      <c r="AR475" s="272" t="str">
        <f t="shared" si="315"/>
        <v/>
      </c>
      <c r="AS475" s="272" t="str">
        <f t="shared" si="316"/>
        <v/>
      </c>
      <c r="AT475" s="271" t="str">
        <f t="shared" si="317"/>
        <v/>
      </c>
      <c r="AU475" s="271" t="str">
        <f t="shared" si="318"/>
        <v/>
      </c>
      <c r="AV475" s="279" t="str">
        <f t="shared" si="319"/>
        <v/>
      </c>
      <c r="AW475" s="284" t="str">
        <f t="shared" si="320"/>
        <v/>
      </c>
      <c r="AX475" s="284" t="str">
        <f t="shared" si="321"/>
        <v/>
      </c>
      <c r="AY475" s="281" t="str">
        <f t="shared" si="322"/>
        <v/>
      </c>
    </row>
    <row r="476" spans="1:57" hidden="1">
      <c r="A476" s="231" t="s">
        <v>1599</v>
      </c>
      <c r="B476" s="144" t="s">
        <v>1808</v>
      </c>
      <c r="F476" s="197"/>
      <c r="K476" s="167"/>
      <c r="P476" s="227"/>
      <c r="Q476" s="229"/>
      <c r="R476" s="170"/>
      <c r="S476" s="524" t="s">
        <v>3294</v>
      </c>
      <c r="U476" s="515"/>
      <c r="V476" s="60"/>
      <c r="W476" s="60"/>
      <c r="X476" s="60"/>
      <c r="Y476" s="60"/>
      <c r="Z476" s="20"/>
      <c r="AA476" s="534"/>
      <c r="AC476" s="293" t="str">
        <f t="shared" ref="AC476:AC521" si="329">IF(A476="","",A476)</f>
        <v>E14-7</v>
      </c>
      <c r="AD476" s="282" t="str">
        <f t="shared" si="311"/>
        <v>14</v>
      </c>
      <c r="AE476" s="282" t="str">
        <f t="shared" si="310"/>
        <v>E</v>
      </c>
      <c r="AF476" s="272" t="str">
        <f t="shared" si="323"/>
        <v>not suitable</v>
      </c>
      <c r="AG476" s="256" t="str">
        <f t="shared" si="324"/>
        <v/>
      </c>
      <c r="AH476" s="256" t="str">
        <f t="shared" si="325"/>
        <v/>
      </c>
      <c r="AI476" s="256" t="str">
        <f t="shared" si="326"/>
        <v/>
      </c>
      <c r="AJ476" s="256" t="str">
        <f t="shared" si="327"/>
        <v/>
      </c>
      <c r="AK476" s="256" t="str">
        <f t="shared" si="328"/>
        <v/>
      </c>
      <c r="AL476" s="271" t="str">
        <f t="shared" si="312"/>
        <v/>
      </c>
      <c r="AM476" s="272" t="str">
        <f t="shared" si="312"/>
        <v/>
      </c>
      <c r="AN476" s="272" t="str">
        <f t="shared" si="312"/>
        <v/>
      </c>
      <c r="AO476" s="272" t="str">
        <f t="shared" si="312"/>
        <v/>
      </c>
      <c r="AP476" s="271" t="str">
        <f t="shared" si="313"/>
        <v/>
      </c>
      <c r="AQ476" s="272" t="str">
        <f t="shared" si="314"/>
        <v/>
      </c>
      <c r="AR476" s="272" t="str">
        <f t="shared" si="315"/>
        <v/>
      </c>
      <c r="AS476" s="272" t="str">
        <f t="shared" si="316"/>
        <v/>
      </c>
      <c r="AT476" s="271">
        <f t="shared" si="317"/>
        <v>1</v>
      </c>
      <c r="AU476" s="271" t="str">
        <f t="shared" si="318"/>
        <v/>
      </c>
      <c r="AV476" s="279" t="str">
        <f t="shared" si="319"/>
        <v/>
      </c>
      <c r="AW476" s="284" t="str">
        <f t="shared" si="320"/>
        <v/>
      </c>
      <c r="AX476" s="284" t="str">
        <f t="shared" si="321"/>
        <v/>
      </c>
      <c r="AY476" s="281" t="str">
        <f t="shared" si="322"/>
        <v/>
      </c>
    </row>
    <row r="477" spans="1:57" ht="60">
      <c r="A477" s="231" t="s">
        <v>1600</v>
      </c>
      <c r="B477" s="144" t="s">
        <v>1285</v>
      </c>
      <c r="C477" s="144" t="s">
        <v>1734</v>
      </c>
      <c r="F477" s="197" t="s">
        <v>1750</v>
      </c>
      <c r="G477" s="72" t="s">
        <v>1578</v>
      </c>
      <c r="H477" s="5" t="s">
        <v>3289</v>
      </c>
      <c r="J477" s="5" t="s">
        <v>2339</v>
      </c>
      <c r="K477" s="167"/>
      <c r="P477" s="227"/>
      <c r="Q477" s="229"/>
      <c r="R477" s="170"/>
      <c r="S477" s="524" t="s">
        <v>3294</v>
      </c>
      <c r="T477" s="514" t="s">
        <v>3367</v>
      </c>
      <c r="U477" s="521" t="s">
        <v>2507</v>
      </c>
      <c r="V477" s="60" t="s">
        <v>1249</v>
      </c>
      <c r="W477" s="60" t="s">
        <v>562</v>
      </c>
      <c r="X477" s="60" t="s">
        <v>539</v>
      </c>
      <c r="Y477" s="60" t="s">
        <v>540</v>
      </c>
      <c r="Z477" s="20" t="s">
        <v>999</v>
      </c>
      <c r="AA477" s="534" t="s">
        <v>1986</v>
      </c>
      <c r="AC477" s="293" t="str">
        <f t="shared" si="329"/>
        <v>E14-8</v>
      </c>
      <c r="AD477" s="282" t="str">
        <f t="shared" si="311"/>
        <v>14</v>
      </c>
      <c r="AE477" s="282" t="str">
        <f t="shared" si="310"/>
        <v>E</v>
      </c>
      <c r="AF477" s="272" t="str">
        <f t="shared" si="323"/>
        <v>s</v>
      </c>
      <c r="AG477" s="256" t="str">
        <f t="shared" si="324"/>
        <v/>
      </c>
      <c r="AH477" s="256" t="str">
        <f t="shared" si="325"/>
        <v>r</v>
      </c>
      <c r="AI477" s="256" t="str">
        <f t="shared" si="326"/>
        <v/>
      </c>
      <c r="AJ477" s="256">
        <f t="shared" si="327"/>
        <v>1</v>
      </c>
      <c r="AK477" s="256" t="str">
        <f t="shared" si="328"/>
        <v/>
      </c>
      <c r="AL477" s="271" t="str">
        <f t="shared" si="312"/>
        <v/>
      </c>
      <c r="AM477" s="272" t="str">
        <f t="shared" si="312"/>
        <v/>
      </c>
      <c r="AN477" s="272">
        <f t="shared" si="312"/>
        <v>1</v>
      </c>
      <c r="AO477" s="272" t="str">
        <f t="shared" si="312"/>
        <v/>
      </c>
      <c r="AP477" s="271" t="str">
        <f t="shared" si="313"/>
        <v/>
      </c>
      <c r="AQ477" s="272" t="str">
        <f t="shared" si="314"/>
        <v/>
      </c>
      <c r="AR477" s="272" t="str">
        <f t="shared" si="315"/>
        <v/>
      </c>
      <c r="AS477" s="272" t="str">
        <f t="shared" si="316"/>
        <v/>
      </c>
      <c r="AT477" s="271" t="str">
        <f t="shared" si="317"/>
        <v/>
      </c>
      <c r="AU477" s="271" t="str">
        <f t="shared" si="318"/>
        <v/>
      </c>
      <c r="AV477" s="279" t="str">
        <f t="shared" si="319"/>
        <v/>
      </c>
      <c r="AW477" s="284" t="str">
        <f t="shared" si="320"/>
        <v/>
      </c>
      <c r="AX477" s="284" t="str">
        <f t="shared" si="321"/>
        <v/>
      </c>
      <c r="AY477" s="281" t="str">
        <f t="shared" si="322"/>
        <v/>
      </c>
    </row>
    <row r="478" spans="1:57" ht="60">
      <c r="A478" s="231" t="s">
        <v>1601</v>
      </c>
      <c r="B478" s="144" t="s">
        <v>1285</v>
      </c>
      <c r="C478" s="144" t="s">
        <v>1734</v>
      </c>
      <c r="F478" s="197" t="s">
        <v>1750</v>
      </c>
      <c r="G478" s="72" t="s">
        <v>1579</v>
      </c>
      <c r="H478" s="5" t="s">
        <v>3289</v>
      </c>
      <c r="J478" s="5" t="s">
        <v>1840</v>
      </c>
      <c r="K478" s="167"/>
      <c r="L478" s="144" t="s">
        <v>2422</v>
      </c>
      <c r="P478" s="227"/>
      <c r="Q478" s="229"/>
      <c r="S478" s="524" t="s">
        <v>3294</v>
      </c>
      <c r="T478" s="514" t="s">
        <v>3367</v>
      </c>
      <c r="U478" s="521" t="s">
        <v>2508</v>
      </c>
      <c r="V478" s="60" t="s">
        <v>1249</v>
      </c>
      <c r="W478" s="60" t="s">
        <v>562</v>
      </c>
      <c r="X478" s="60" t="s">
        <v>539</v>
      </c>
      <c r="Y478" s="60" t="s">
        <v>540</v>
      </c>
      <c r="Z478" s="20" t="s">
        <v>998</v>
      </c>
      <c r="AA478" s="534" t="s">
        <v>2021</v>
      </c>
      <c r="AC478" s="293" t="str">
        <f t="shared" si="329"/>
        <v>E14-9</v>
      </c>
      <c r="AD478" s="282" t="str">
        <f t="shared" si="311"/>
        <v>14</v>
      </c>
      <c r="AE478" s="282" t="str">
        <f t="shared" si="310"/>
        <v>E</v>
      </c>
      <c r="AF478" s="272" t="str">
        <f t="shared" si="323"/>
        <v>s</v>
      </c>
      <c r="AG478" s="256" t="str">
        <f t="shared" si="324"/>
        <v/>
      </c>
      <c r="AH478" s="256" t="str">
        <f t="shared" si="325"/>
        <v>r</v>
      </c>
      <c r="AI478" s="256" t="str">
        <f t="shared" si="326"/>
        <v/>
      </c>
      <c r="AJ478" s="256">
        <f t="shared" si="327"/>
        <v>1</v>
      </c>
      <c r="AK478" s="256" t="str">
        <f t="shared" si="328"/>
        <v/>
      </c>
      <c r="AL478" s="271" t="str">
        <f t="shared" si="312"/>
        <v/>
      </c>
      <c r="AM478" s="272" t="str">
        <f t="shared" si="312"/>
        <v/>
      </c>
      <c r="AN478" s="272">
        <f t="shared" si="312"/>
        <v>1</v>
      </c>
      <c r="AO478" s="272" t="str">
        <f t="shared" si="312"/>
        <v/>
      </c>
      <c r="AP478" s="271" t="str">
        <f t="shared" si="313"/>
        <v/>
      </c>
      <c r="AQ478" s="272" t="str">
        <f t="shared" si="314"/>
        <v/>
      </c>
      <c r="AR478" s="272" t="str">
        <f t="shared" si="315"/>
        <v/>
      </c>
      <c r="AS478" s="272" t="str">
        <f t="shared" si="316"/>
        <v/>
      </c>
      <c r="AT478" s="271" t="str">
        <f t="shared" si="317"/>
        <v/>
      </c>
      <c r="AU478" s="271" t="str">
        <f t="shared" si="318"/>
        <v/>
      </c>
      <c r="AV478" s="279" t="str">
        <f t="shared" si="319"/>
        <v/>
      </c>
      <c r="AW478" s="284" t="str">
        <f t="shared" si="320"/>
        <v/>
      </c>
      <c r="AX478" s="284" t="str">
        <f t="shared" si="321"/>
        <v/>
      </c>
      <c r="AY478" s="281" t="str">
        <f t="shared" si="322"/>
        <v/>
      </c>
    </row>
    <row r="479" spans="1:57" hidden="1">
      <c r="A479" s="231" t="s">
        <v>1602</v>
      </c>
      <c r="B479" s="144" t="s">
        <v>1808</v>
      </c>
      <c r="F479" s="197"/>
      <c r="K479" s="167"/>
      <c r="P479" s="227"/>
      <c r="Q479" s="229"/>
      <c r="R479" s="170"/>
      <c r="S479" s="524" t="s">
        <v>3294</v>
      </c>
      <c r="U479" s="515"/>
      <c r="V479" s="60"/>
      <c r="W479" s="60"/>
      <c r="X479" s="60"/>
      <c r="Y479" s="60"/>
      <c r="Z479" s="20"/>
      <c r="AA479" s="60"/>
      <c r="AC479" s="293" t="str">
        <f t="shared" si="329"/>
        <v>E14-10</v>
      </c>
      <c r="AD479" s="282" t="str">
        <f t="shared" si="311"/>
        <v>14</v>
      </c>
      <c r="AE479" s="282" t="str">
        <f t="shared" si="310"/>
        <v>E</v>
      </c>
      <c r="AF479" s="272" t="str">
        <f t="shared" si="323"/>
        <v>not suitable</v>
      </c>
      <c r="AG479" s="256" t="str">
        <f t="shared" si="324"/>
        <v/>
      </c>
      <c r="AH479" s="256" t="str">
        <f t="shared" si="325"/>
        <v/>
      </c>
      <c r="AI479" s="256" t="str">
        <f t="shared" si="326"/>
        <v/>
      </c>
      <c r="AJ479" s="256" t="str">
        <f t="shared" si="327"/>
        <v/>
      </c>
      <c r="AK479" s="256" t="str">
        <f t="shared" si="328"/>
        <v/>
      </c>
      <c r="AL479" s="271" t="str">
        <f t="shared" si="312"/>
        <v/>
      </c>
      <c r="AM479" s="272" t="str">
        <f t="shared" si="312"/>
        <v/>
      </c>
      <c r="AN479" s="272" t="str">
        <f t="shared" si="312"/>
        <v/>
      </c>
      <c r="AO479" s="272" t="str">
        <f t="shared" si="312"/>
        <v/>
      </c>
      <c r="AP479" s="271" t="str">
        <f t="shared" si="313"/>
        <v/>
      </c>
      <c r="AQ479" s="272" t="str">
        <f t="shared" si="314"/>
        <v/>
      </c>
      <c r="AR479" s="272" t="str">
        <f t="shared" si="315"/>
        <v/>
      </c>
      <c r="AS479" s="272" t="str">
        <f t="shared" si="316"/>
        <v/>
      </c>
      <c r="AT479" s="271">
        <f t="shared" si="317"/>
        <v>1</v>
      </c>
      <c r="AU479" s="271" t="str">
        <f t="shared" si="318"/>
        <v/>
      </c>
      <c r="AV479" s="279" t="str">
        <f t="shared" si="319"/>
        <v/>
      </c>
      <c r="AW479" s="284" t="str">
        <f t="shared" si="320"/>
        <v/>
      </c>
      <c r="AX479" s="284" t="str">
        <f t="shared" si="321"/>
        <v/>
      </c>
      <c r="AY479" s="281" t="str">
        <f t="shared" si="322"/>
        <v/>
      </c>
    </row>
    <row r="480" spans="1:57" ht="48">
      <c r="A480" s="231" t="s">
        <v>1602</v>
      </c>
      <c r="B480" s="144" t="s">
        <v>1285</v>
      </c>
      <c r="C480" s="144" t="s">
        <v>1734</v>
      </c>
      <c r="F480" s="197" t="s">
        <v>1750</v>
      </c>
      <c r="G480" s="72" t="s">
        <v>1580</v>
      </c>
      <c r="H480" s="5" t="s">
        <v>3289</v>
      </c>
      <c r="J480" s="5" t="s">
        <v>2340</v>
      </c>
      <c r="K480" s="167"/>
      <c r="L480" s="144" t="s">
        <v>2422</v>
      </c>
      <c r="P480" s="227"/>
      <c r="Q480" s="229"/>
      <c r="R480" s="170"/>
      <c r="S480" s="524" t="s">
        <v>3295</v>
      </c>
      <c r="T480" s="514" t="s">
        <v>3368</v>
      </c>
      <c r="U480" s="515" t="s">
        <v>2509</v>
      </c>
      <c r="V480" s="60" t="s">
        <v>1249</v>
      </c>
      <c r="W480" s="60" t="s">
        <v>562</v>
      </c>
      <c r="X480" s="60" t="s">
        <v>539</v>
      </c>
      <c r="Y480" s="60" t="s">
        <v>540</v>
      </c>
      <c r="Z480" s="20" t="s">
        <v>999</v>
      </c>
      <c r="AA480" s="534" t="s">
        <v>1989</v>
      </c>
      <c r="AC480" s="293" t="str">
        <f t="shared" si="329"/>
        <v>E14-10</v>
      </c>
      <c r="AD480" s="282" t="str">
        <f t="shared" si="311"/>
        <v>14</v>
      </c>
      <c r="AE480" s="282" t="str">
        <f t="shared" si="310"/>
        <v>E</v>
      </c>
      <c r="AF480" s="272" t="str">
        <f t="shared" si="323"/>
        <v>s</v>
      </c>
      <c r="AG480" s="256" t="str">
        <f t="shared" si="324"/>
        <v/>
      </c>
      <c r="AH480" s="256" t="str">
        <f t="shared" si="325"/>
        <v>r</v>
      </c>
      <c r="AI480" s="256" t="str">
        <f t="shared" si="326"/>
        <v/>
      </c>
      <c r="AJ480" s="256">
        <f t="shared" si="327"/>
        <v>1</v>
      </c>
      <c r="AK480" s="256" t="str">
        <f t="shared" si="328"/>
        <v/>
      </c>
      <c r="AL480" s="271" t="str">
        <f t="shared" si="312"/>
        <v/>
      </c>
      <c r="AM480" s="272" t="str">
        <f t="shared" si="312"/>
        <v/>
      </c>
      <c r="AN480" s="272">
        <f t="shared" si="312"/>
        <v>1</v>
      </c>
      <c r="AO480" s="272" t="str">
        <f t="shared" si="312"/>
        <v/>
      </c>
      <c r="AP480" s="271" t="str">
        <f t="shared" si="313"/>
        <v/>
      </c>
      <c r="AQ480" s="272" t="str">
        <f t="shared" si="314"/>
        <v/>
      </c>
      <c r="AR480" s="272" t="str">
        <f t="shared" si="315"/>
        <v/>
      </c>
      <c r="AS480" s="272" t="str">
        <f t="shared" si="316"/>
        <v/>
      </c>
      <c r="AT480" s="271" t="str">
        <f t="shared" si="317"/>
        <v/>
      </c>
      <c r="AU480" s="271" t="str">
        <f t="shared" si="318"/>
        <v/>
      </c>
      <c r="AV480" s="279" t="str">
        <f t="shared" si="319"/>
        <v/>
      </c>
      <c r="AW480" s="284" t="str">
        <f t="shared" si="320"/>
        <v/>
      </c>
      <c r="AX480" s="284" t="str">
        <f t="shared" si="321"/>
        <v/>
      </c>
      <c r="AY480" s="281" t="str">
        <f t="shared" si="322"/>
        <v/>
      </c>
    </row>
    <row r="481" spans="1:57" ht="48">
      <c r="A481" s="231" t="s">
        <v>1603</v>
      </c>
      <c r="B481" s="144" t="s">
        <v>1285</v>
      </c>
      <c r="C481" s="144" t="s">
        <v>1734</v>
      </c>
      <c r="F481" s="197" t="s">
        <v>1750</v>
      </c>
      <c r="G481" s="72" t="s">
        <v>1581</v>
      </c>
      <c r="H481" s="5" t="s">
        <v>3289</v>
      </c>
      <c r="J481" s="5" t="s">
        <v>2341</v>
      </c>
      <c r="K481" s="167"/>
      <c r="P481" s="227"/>
      <c r="Q481" s="229"/>
      <c r="R481" s="170"/>
      <c r="S481" s="524" t="s">
        <v>3295</v>
      </c>
      <c r="T481" s="514" t="s">
        <v>3368</v>
      </c>
      <c r="U481" s="534" t="s">
        <v>2510</v>
      </c>
      <c r="V481" s="60" t="s">
        <v>1249</v>
      </c>
      <c r="W481" s="60" t="s">
        <v>562</v>
      </c>
      <c r="X481" s="60" t="s">
        <v>539</v>
      </c>
      <c r="Y481" s="60" t="s">
        <v>540</v>
      </c>
      <c r="Z481" s="20" t="s">
        <v>998</v>
      </c>
      <c r="AA481" s="534" t="s">
        <v>1985</v>
      </c>
      <c r="AC481" s="293" t="str">
        <f t="shared" si="329"/>
        <v>E14-11</v>
      </c>
      <c r="AD481" s="282" t="str">
        <f t="shared" si="311"/>
        <v>14</v>
      </c>
      <c r="AE481" s="282" t="str">
        <f t="shared" si="310"/>
        <v>E</v>
      </c>
      <c r="AF481" s="272" t="str">
        <f t="shared" si="323"/>
        <v>s</v>
      </c>
      <c r="AG481" s="256" t="str">
        <f t="shared" si="324"/>
        <v/>
      </c>
      <c r="AH481" s="256" t="str">
        <f t="shared" si="325"/>
        <v>r</v>
      </c>
      <c r="AI481" s="256" t="str">
        <f t="shared" si="326"/>
        <v/>
      </c>
      <c r="AJ481" s="256">
        <f t="shared" si="327"/>
        <v>1</v>
      </c>
      <c r="AK481" s="256" t="str">
        <f t="shared" si="328"/>
        <v/>
      </c>
      <c r="AL481" s="271" t="str">
        <f t="shared" si="312"/>
        <v/>
      </c>
      <c r="AM481" s="272" t="str">
        <f t="shared" si="312"/>
        <v/>
      </c>
      <c r="AN481" s="272">
        <f t="shared" si="312"/>
        <v>1</v>
      </c>
      <c r="AO481" s="272" t="str">
        <f t="shared" si="312"/>
        <v/>
      </c>
      <c r="AP481" s="271" t="str">
        <f t="shared" si="313"/>
        <v/>
      </c>
      <c r="AQ481" s="272" t="str">
        <f t="shared" si="314"/>
        <v/>
      </c>
      <c r="AR481" s="272" t="str">
        <f t="shared" si="315"/>
        <v/>
      </c>
      <c r="AS481" s="272" t="str">
        <f t="shared" si="316"/>
        <v/>
      </c>
      <c r="AT481" s="271" t="str">
        <f t="shared" si="317"/>
        <v/>
      </c>
      <c r="AU481" s="271" t="str">
        <f t="shared" si="318"/>
        <v/>
      </c>
      <c r="AV481" s="279" t="str">
        <f t="shared" si="319"/>
        <v/>
      </c>
      <c r="AW481" s="284" t="str">
        <f t="shared" si="320"/>
        <v/>
      </c>
      <c r="AX481" s="284" t="str">
        <f t="shared" si="321"/>
        <v/>
      </c>
      <c r="AY481" s="281" t="str">
        <f t="shared" si="322"/>
        <v/>
      </c>
    </row>
    <row r="482" spans="1:57" ht="79.5" customHeight="1">
      <c r="A482" s="231" t="s">
        <v>1604</v>
      </c>
      <c r="B482" s="144" t="s">
        <v>1285</v>
      </c>
      <c r="C482" s="144" t="s">
        <v>1734</v>
      </c>
      <c r="F482" s="197" t="s">
        <v>1198</v>
      </c>
      <c r="G482" s="72" t="s">
        <v>1582</v>
      </c>
      <c r="H482" s="5" t="s">
        <v>3289</v>
      </c>
      <c r="J482" s="5" t="s">
        <v>2342</v>
      </c>
      <c r="K482" s="167"/>
      <c r="L482" s="144" t="s">
        <v>2422</v>
      </c>
      <c r="P482" s="227"/>
      <c r="Q482" s="229"/>
      <c r="R482" s="170"/>
      <c r="S482" s="574" t="s">
        <v>3372</v>
      </c>
      <c r="T482" s="534" t="s">
        <v>3373</v>
      </c>
      <c r="U482" s="534" t="s">
        <v>2511</v>
      </c>
      <c r="V482" s="60" t="s">
        <v>1249</v>
      </c>
      <c r="W482" s="60" t="s">
        <v>562</v>
      </c>
      <c r="X482" s="60" t="s">
        <v>539</v>
      </c>
      <c r="Y482" s="60" t="s">
        <v>540</v>
      </c>
      <c r="Z482" s="20" t="s">
        <v>999</v>
      </c>
      <c r="AA482" s="534" t="s">
        <v>1989</v>
      </c>
      <c r="AC482" s="293" t="str">
        <f t="shared" si="329"/>
        <v>E14-12</v>
      </c>
      <c r="AD482" s="282" t="str">
        <f t="shared" si="311"/>
        <v>14</v>
      </c>
      <c r="AE482" s="282" t="str">
        <f t="shared" si="310"/>
        <v>E</v>
      </c>
      <c r="AF482" s="272" t="str">
        <f t="shared" si="323"/>
        <v>s</v>
      </c>
      <c r="AG482" s="256" t="str">
        <f t="shared" si="324"/>
        <v/>
      </c>
      <c r="AH482" s="256" t="str">
        <f t="shared" si="325"/>
        <v>r</v>
      </c>
      <c r="AI482" s="256" t="str">
        <f t="shared" si="326"/>
        <v/>
      </c>
      <c r="AJ482" s="256">
        <f t="shared" si="327"/>
        <v>1</v>
      </c>
      <c r="AK482" s="256" t="str">
        <f t="shared" si="328"/>
        <v/>
      </c>
      <c r="AL482" s="271" t="str">
        <f t="shared" si="312"/>
        <v/>
      </c>
      <c r="AM482" s="272" t="str">
        <f t="shared" si="312"/>
        <v/>
      </c>
      <c r="AN482" s="272">
        <f t="shared" si="312"/>
        <v>1</v>
      </c>
      <c r="AO482" s="272" t="str">
        <f t="shared" si="312"/>
        <v/>
      </c>
      <c r="AP482" s="271" t="str">
        <f t="shared" si="313"/>
        <v/>
      </c>
      <c r="AQ482" s="272" t="str">
        <f t="shared" si="314"/>
        <v/>
      </c>
      <c r="AR482" s="272" t="str">
        <f t="shared" si="315"/>
        <v/>
      </c>
      <c r="AS482" s="272" t="str">
        <f t="shared" si="316"/>
        <v/>
      </c>
      <c r="AT482" s="271" t="str">
        <f t="shared" si="317"/>
        <v/>
      </c>
      <c r="AU482" s="271" t="str">
        <f t="shared" si="318"/>
        <v/>
      </c>
      <c r="AV482" s="279" t="str">
        <f t="shared" si="319"/>
        <v/>
      </c>
      <c r="AW482" s="284" t="str">
        <f t="shared" si="320"/>
        <v/>
      </c>
      <c r="AX482" s="284" t="str">
        <f t="shared" si="321"/>
        <v/>
      </c>
      <c r="AY482" s="281" t="str">
        <f t="shared" si="322"/>
        <v/>
      </c>
    </row>
    <row r="483" spans="1:57" ht="72">
      <c r="A483" s="231" t="s">
        <v>1605</v>
      </c>
      <c r="B483" s="144" t="s">
        <v>1285</v>
      </c>
      <c r="C483" s="144" t="s">
        <v>1734</v>
      </c>
      <c r="F483" s="197" t="s">
        <v>1750</v>
      </c>
      <c r="G483" s="72" t="s">
        <v>1583</v>
      </c>
      <c r="H483" s="167" t="s">
        <v>3290</v>
      </c>
      <c r="I483" s="167"/>
      <c r="J483" s="5" t="s">
        <v>2343</v>
      </c>
      <c r="K483" s="167"/>
      <c r="L483" s="144" t="s">
        <v>2422</v>
      </c>
      <c r="P483" s="227"/>
      <c r="Q483" s="229"/>
      <c r="S483" s="524" t="s">
        <v>3296</v>
      </c>
      <c r="T483" s="534" t="s">
        <v>3369</v>
      </c>
      <c r="U483" s="534" t="s">
        <v>2512</v>
      </c>
      <c r="V483" s="60" t="s">
        <v>1249</v>
      </c>
      <c r="W483" s="60" t="s">
        <v>562</v>
      </c>
      <c r="X483" s="60" t="s">
        <v>539</v>
      </c>
      <c r="Y483" s="60" t="s">
        <v>540</v>
      </c>
      <c r="Z483" s="20" t="s">
        <v>998</v>
      </c>
      <c r="AA483" s="534" t="s">
        <v>1985</v>
      </c>
      <c r="AC483" s="293" t="str">
        <f t="shared" si="329"/>
        <v>E14-13</v>
      </c>
      <c r="AD483" s="282" t="str">
        <f t="shared" si="311"/>
        <v>14</v>
      </c>
      <c r="AE483" s="282" t="str">
        <f t="shared" si="310"/>
        <v>E</v>
      </c>
      <c r="AF483" s="272" t="str">
        <f t="shared" si="323"/>
        <v>s</v>
      </c>
      <c r="AG483" s="256" t="str">
        <f t="shared" si="324"/>
        <v/>
      </c>
      <c r="AH483" s="256" t="str">
        <f t="shared" si="325"/>
        <v>r</v>
      </c>
      <c r="AI483" s="256" t="str">
        <f t="shared" si="326"/>
        <v/>
      </c>
      <c r="AJ483" s="256">
        <f t="shared" si="327"/>
        <v>1</v>
      </c>
      <c r="AK483" s="256" t="str">
        <f t="shared" si="328"/>
        <v/>
      </c>
      <c r="AL483" s="271" t="str">
        <f t="shared" si="312"/>
        <v/>
      </c>
      <c r="AM483" s="272" t="str">
        <f t="shared" si="312"/>
        <v/>
      </c>
      <c r="AN483" s="272">
        <f t="shared" si="312"/>
        <v>1</v>
      </c>
      <c r="AO483" s="272" t="str">
        <f t="shared" si="312"/>
        <v/>
      </c>
      <c r="AP483" s="271" t="str">
        <f t="shared" si="313"/>
        <v/>
      </c>
      <c r="AQ483" s="272" t="str">
        <f t="shared" si="314"/>
        <v/>
      </c>
      <c r="AR483" s="272" t="str">
        <f t="shared" si="315"/>
        <v/>
      </c>
      <c r="AS483" s="272" t="str">
        <f t="shared" si="316"/>
        <v/>
      </c>
      <c r="AT483" s="271" t="str">
        <f t="shared" si="317"/>
        <v/>
      </c>
      <c r="AU483" s="271" t="str">
        <f t="shared" si="318"/>
        <v/>
      </c>
      <c r="AV483" s="279" t="str">
        <f t="shared" si="319"/>
        <v/>
      </c>
      <c r="AW483" s="284" t="str">
        <f t="shared" si="320"/>
        <v/>
      </c>
      <c r="AX483" s="284" t="str">
        <f t="shared" si="321"/>
        <v/>
      </c>
      <c r="AY483" s="281" t="str">
        <f t="shared" si="322"/>
        <v/>
      </c>
    </row>
    <row r="484" spans="1:57" ht="36">
      <c r="A484" s="231" t="s">
        <v>1606</v>
      </c>
      <c r="B484" s="144" t="s">
        <v>1285</v>
      </c>
      <c r="C484" s="144" t="s">
        <v>1734</v>
      </c>
      <c r="D484" s="168"/>
      <c r="E484" s="197"/>
      <c r="F484" s="197" t="s">
        <v>1198</v>
      </c>
      <c r="G484" s="72" t="s">
        <v>1584</v>
      </c>
      <c r="H484" s="167" t="s">
        <v>3290</v>
      </c>
      <c r="I484" s="168"/>
      <c r="J484" s="5" t="s">
        <v>2344</v>
      </c>
      <c r="K484" s="167"/>
      <c r="L484" s="168"/>
      <c r="M484" s="168"/>
      <c r="N484" s="224"/>
      <c r="O484" s="224"/>
      <c r="P484" s="227"/>
      <c r="Q484" s="229"/>
      <c r="S484" s="574" t="s">
        <v>402</v>
      </c>
      <c r="T484" s="515" t="s">
        <v>2759</v>
      </c>
      <c r="U484" s="5" t="s">
        <v>2511</v>
      </c>
      <c r="V484" s="60" t="s">
        <v>1249</v>
      </c>
      <c r="W484" s="60" t="s">
        <v>2589</v>
      </c>
      <c r="X484" s="60" t="s">
        <v>539</v>
      </c>
      <c r="Y484" s="60" t="s">
        <v>540</v>
      </c>
      <c r="Z484" s="20" t="s">
        <v>999</v>
      </c>
      <c r="AA484" s="534" t="s">
        <v>1989</v>
      </c>
      <c r="AC484" s="293" t="str">
        <f t="shared" si="329"/>
        <v>E14-14</v>
      </c>
      <c r="AD484" s="282" t="str">
        <f t="shared" si="311"/>
        <v>14</v>
      </c>
      <c r="AE484" s="282" t="str">
        <f t="shared" si="310"/>
        <v>E</v>
      </c>
      <c r="AF484" s="272" t="str">
        <f t="shared" si="323"/>
        <v>s</v>
      </c>
      <c r="AG484" s="256" t="str">
        <f t="shared" si="324"/>
        <v/>
      </c>
      <c r="AH484" s="256" t="str">
        <f t="shared" si="325"/>
        <v>r</v>
      </c>
      <c r="AI484" s="256" t="str">
        <f t="shared" si="326"/>
        <v/>
      </c>
      <c r="AJ484" s="256">
        <f t="shared" si="327"/>
        <v>1</v>
      </c>
      <c r="AK484" s="256" t="str">
        <f t="shared" si="328"/>
        <v/>
      </c>
      <c r="AL484" s="271" t="str">
        <f t="shared" si="312"/>
        <v/>
      </c>
      <c r="AM484" s="272" t="str">
        <f t="shared" si="312"/>
        <v/>
      </c>
      <c r="AN484" s="272">
        <f t="shared" si="312"/>
        <v>1</v>
      </c>
      <c r="AO484" s="272" t="str">
        <f t="shared" si="312"/>
        <v/>
      </c>
      <c r="AP484" s="271" t="str">
        <f t="shared" si="313"/>
        <v/>
      </c>
      <c r="AQ484" s="272" t="str">
        <f t="shared" si="314"/>
        <v/>
      </c>
      <c r="AR484" s="272" t="str">
        <f t="shared" si="315"/>
        <v/>
      </c>
      <c r="AS484" s="272" t="str">
        <f t="shared" si="316"/>
        <v/>
      </c>
      <c r="AT484" s="271" t="str">
        <f t="shared" si="317"/>
        <v/>
      </c>
      <c r="AU484" s="271" t="str">
        <f t="shared" si="318"/>
        <v/>
      </c>
      <c r="AV484" s="279" t="str">
        <f t="shared" si="319"/>
        <v/>
      </c>
      <c r="AW484" s="284" t="str">
        <f t="shared" si="320"/>
        <v/>
      </c>
      <c r="AX484" s="284" t="str">
        <f t="shared" si="321"/>
        <v/>
      </c>
      <c r="AY484" s="281" t="str">
        <f t="shared" si="322"/>
        <v/>
      </c>
    </row>
    <row r="485" spans="1:57" ht="60">
      <c r="A485" s="231" t="s">
        <v>1608</v>
      </c>
      <c r="B485" s="144" t="s">
        <v>1285</v>
      </c>
      <c r="C485" s="144" t="s">
        <v>1734</v>
      </c>
      <c r="F485" s="197" t="s">
        <v>1750</v>
      </c>
      <c r="G485" s="72" t="s">
        <v>1585</v>
      </c>
      <c r="H485" s="167" t="s">
        <v>3290</v>
      </c>
      <c r="J485" s="5" t="s">
        <v>2340</v>
      </c>
      <c r="K485" s="167"/>
      <c r="L485" s="144" t="s">
        <v>2422</v>
      </c>
      <c r="P485" s="227"/>
      <c r="Q485" s="229"/>
      <c r="S485" s="524" t="s">
        <v>3294</v>
      </c>
      <c r="T485" s="514" t="s">
        <v>3367</v>
      </c>
      <c r="U485" s="534" t="s">
        <v>2513</v>
      </c>
      <c r="V485" s="60" t="s">
        <v>1249</v>
      </c>
      <c r="W485" s="60" t="s">
        <v>562</v>
      </c>
      <c r="X485" s="60" t="s">
        <v>539</v>
      </c>
      <c r="Y485" s="60" t="s">
        <v>540</v>
      </c>
      <c r="Z485" s="20" t="s">
        <v>999</v>
      </c>
      <c r="AA485" s="534" t="s">
        <v>1989</v>
      </c>
      <c r="AC485" s="293" t="str">
        <f t="shared" si="329"/>
        <v>E14-15</v>
      </c>
      <c r="AD485" s="282" t="str">
        <f t="shared" si="311"/>
        <v>14</v>
      </c>
      <c r="AE485" s="282" t="str">
        <f t="shared" si="310"/>
        <v>E</v>
      </c>
      <c r="AF485" s="272" t="str">
        <f t="shared" si="323"/>
        <v>s</v>
      </c>
      <c r="AG485" s="256" t="str">
        <f t="shared" si="324"/>
        <v/>
      </c>
      <c r="AH485" s="256" t="str">
        <f t="shared" si="325"/>
        <v>r</v>
      </c>
      <c r="AI485" s="256" t="str">
        <f t="shared" si="326"/>
        <v/>
      </c>
      <c r="AJ485" s="256">
        <f t="shared" si="327"/>
        <v>1</v>
      </c>
      <c r="AK485" s="256" t="str">
        <f t="shared" si="328"/>
        <v/>
      </c>
      <c r="AL485" s="271" t="str">
        <f t="shared" si="312"/>
        <v/>
      </c>
      <c r="AM485" s="272" t="str">
        <f t="shared" si="312"/>
        <v/>
      </c>
      <c r="AN485" s="272">
        <f t="shared" si="312"/>
        <v>1</v>
      </c>
      <c r="AO485" s="272" t="str">
        <f t="shared" si="312"/>
        <v/>
      </c>
      <c r="AP485" s="271" t="str">
        <f t="shared" si="313"/>
        <v/>
      </c>
      <c r="AQ485" s="272" t="str">
        <f t="shared" si="314"/>
        <v/>
      </c>
      <c r="AR485" s="272" t="str">
        <f t="shared" si="315"/>
        <v/>
      </c>
      <c r="AS485" s="272" t="str">
        <f t="shared" si="316"/>
        <v/>
      </c>
      <c r="AT485" s="271" t="str">
        <f t="shared" si="317"/>
        <v/>
      </c>
      <c r="AU485" s="271" t="str">
        <f t="shared" si="318"/>
        <v/>
      </c>
      <c r="AV485" s="279" t="str">
        <f t="shared" si="319"/>
        <v/>
      </c>
      <c r="AW485" s="284" t="str">
        <f t="shared" si="320"/>
        <v/>
      </c>
      <c r="AX485" s="284" t="str">
        <f t="shared" si="321"/>
        <v/>
      </c>
      <c r="AY485" s="281" t="str">
        <f t="shared" si="322"/>
        <v/>
      </c>
    </row>
    <row r="486" spans="1:57" ht="48">
      <c r="A486" s="231" t="s">
        <v>1155</v>
      </c>
      <c r="B486" s="144" t="s">
        <v>1285</v>
      </c>
      <c r="C486" s="144" t="s">
        <v>1734</v>
      </c>
      <c r="F486" s="197" t="s">
        <v>1750</v>
      </c>
      <c r="G486" s="72" t="s">
        <v>1586</v>
      </c>
      <c r="H486" s="72" t="s">
        <v>3291</v>
      </c>
      <c r="J486" s="5" t="s">
        <v>2345</v>
      </c>
      <c r="K486" s="167"/>
      <c r="P486" s="227"/>
      <c r="Q486" s="229"/>
      <c r="R486" s="170"/>
      <c r="S486" s="574" t="s">
        <v>409</v>
      </c>
      <c r="T486" s="578" t="s">
        <v>2758</v>
      </c>
      <c r="U486" s="534" t="s">
        <v>2514</v>
      </c>
      <c r="V486" s="60" t="s">
        <v>1249</v>
      </c>
      <c r="W486" s="60" t="s">
        <v>562</v>
      </c>
      <c r="X486" s="60" t="s">
        <v>539</v>
      </c>
      <c r="Y486" s="60" t="s">
        <v>540</v>
      </c>
      <c r="Z486" s="20" t="s">
        <v>999</v>
      </c>
      <c r="AA486" s="534" t="s">
        <v>1986</v>
      </c>
      <c r="AC486" s="293" t="str">
        <f t="shared" si="329"/>
        <v>E14-16</v>
      </c>
      <c r="AD486" s="282" t="str">
        <f t="shared" si="311"/>
        <v>14</v>
      </c>
      <c r="AE486" s="282" t="str">
        <f t="shared" si="310"/>
        <v>E</v>
      </c>
      <c r="AF486" s="272" t="str">
        <f t="shared" si="323"/>
        <v>s</v>
      </c>
      <c r="AG486" s="256" t="str">
        <f t="shared" si="324"/>
        <v/>
      </c>
      <c r="AH486" s="256" t="str">
        <f t="shared" si="325"/>
        <v>r</v>
      </c>
      <c r="AI486" s="256" t="str">
        <f t="shared" si="326"/>
        <v/>
      </c>
      <c r="AJ486" s="256">
        <f t="shared" si="327"/>
        <v>1</v>
      </c>
      <c r="AK486" s="256" t="str">
        <f t="shared" si="328"/>
        <v/>
      </c>
      <c r="AL486" s="271" t="str">
        <f t="shared" si="312"/>
        <v/>
      </c>
      <c r="AM486" s="272" t="str">
        <f t="shared" si="312"/>
        <v/>
      </c>
      <c r="AN486" s="272">
        <f t="shared" si="312"/>
        <v>1</v>
      </c>
      <c r="AO486" s="272" t="str">
        <f t="shared" si="312"/>
        <v/>
      </c>
      <c r="AP486" s="271" t="str">
        <f t="shared" si="313"/>
        <v/>
      </c>
      <c r="AQ486" s="272" t="str">
        <f t="shared" si="314"/>
        <v/>
      </c>
      <c r="AR486" s="272" t="str">
        <f t="shared" si="315"/>
        <v/>
      </c>
      <c r="AS486" s="272" t="str">
        <f t="shared" si="316"/>
        <v/>
      </c>
      <c r="AT486" s="271" t="str">
        <f t="shared" si="317"/>
        <v/>
      </c>
      <c r="AU486" s="271" t="str">
        <f t="shared" si="318"/>
        <v/>
      </c>
      <c r="AV486" s="279" t="str">
        <f t="shared" si="319"/>
        <v/>
      </c>
      <c r="AW486" s="284" t="str">
        <f t="shared" si="320"/>
        <v/>
      </c>
      <c r="AX486" s="284" t="str">
        <f t="shared" si="321"/>
        <v/>
      </c>
      <c r="AY486" s="281" t="str">
        <f t="shared" si="322"/>
        <v/>
      </c>
    </row>
    <row r="487" spans="1:57">
      <c r="A487" s="230" t="s">
        <v>1269</v>
      </c>
      <c r="F487" s="197"/>
      <c r="K487" s="167"/>
      <c r="P487" s="227"/>
      <c r="Q487" s="229"/>
      <c r="R487" s="170"/>
      <c r="S487" s="524"/>
      <c r="U487" s="534"/>
      <c r="V487" s="60"/>
      <c r="W487" s="60"/>
      <c r="X487" s="60"/>
      <c r="Y487" s="60"/>
      <c r="Z487" s="60"/>
      <c r="AA487" s="534"/>
      <c r="AC487" s="293" t="str">
        <f t="shared" si="329"/>
        <v>PROBLEMS/DISCUSSION QUESTIONS</v>
      </c>
      <c r="AD487" s="282" t="str">
        <f t="shared" si="311"/>
        <v/>
      </c>
      <c r="AE487" s="282" t="str">
        <f t="shared" si="310"/>
        <v/>
      </c>
      <c r="AF487" s="272" t="str">
        <f t="shared" si="323"/>
        <v/>
      </c>
      <c r="AG487" s="256" t="str">
        <f t="shared" si="324"/>
        <v/>
      </c>
      <c r="AH487" s="256" t="str">
        <f t="shared" si="325"/>
        <v/>
      </c>
      <c r="AI487" s="256" t="str">
        <f t="shared" si="326"/>
        <v/>
      </c>
      <c r="AJ487" s="256" t="str">
        <f t="shared" si="327"/>
        <v/>
      </c>
      <c r="AK487" s="256" t="str">
        <f t="shared" si="328"/>
        <v/>
      </c>
      <c r="AL487" s="271" t="str">
        <f t="shared" si="312"/>
        <v/>
      </c>
      <c r="AM487" s="272" t="str">
        <f t="shared" si="312"/>
        <v/>
      </c>
      <c r="AN487" s="272" t="str">
        <f t="shared" si="312"/>
        <v/>
      </c>
      <c r="AO487" s="272" t="str">
        <f t="shared" si="312"/>
        <v/>
      </c>
      <c r="AP487" s="271" t="str">
        <f t="shared" si="313"/>
        <v/>
      </c>
      <c r="AQ487" s="272" t="str">
        <f t="shared" si="314"/>
        <v/>
      </c>
      <c r="AR487" s="272" t="str">
        <f t="shared" si="315"/>
        <v/>
      </c>
      <c r="AS487" s="272" t="str">
        <f t="shared" si="316"/>
        <v/>
      </c>
      <c r="AT487" s="271" t="str">
        <f t="shared" si="317"/>
        <v/>
      </c>
      <c r="AU487" s="271" t="str">
        <f t="shared" si="318"/>
        <v/>
      </c>
      <c r="AV487" s="279" t="str">
        <f t="shared" si="319"/>
        <v/>
      </c>
      <c r="AW487" s="284" t="str">
        <f t="shared" si="320"/>
        <v/>
      </c>
      <c r="AX487" s="284" t="str">
        <f t="shared" si="321"/>
        <v/>
      </c>
      <c r="AY487" s="281" t="str">
        <f t="shared" si="322"/>
        <v/>
      </c>
    </row>
    <row r="488" spans="1:57" ht="24.75" customHeight="1">
      <c r="A488" s="231" t="s">
        <v>1609</v>
      </c>
      <c r="B488" s="144" t="s">
        <v>1285</v>
      </c>
      <c r="C488" s="144" t="s">
        <v>1734</v>
      </c>
      <c r="F488" s="197" t="s">
        <v>1750</v>
      </c>
      <c r="G488" s="72" t="s">
        <v>1587</v>
      </c>
      <c r="H488" s="72" t="s">
        <v>3082</v>
      </c>
      <c r="J488" s="5" t="s">
        <v>1840</v>
      </c>
      <c r="K488" s="167"/>
      <c r="P488" s="227"/>
      <c r="Q488" s="229"/>
      <c r="R488" s="170"/>
      <c r="S488" s="524" t="s">
        <v>3294</v>
      </c>
      <c r="T488" s="514" t="s">
        <v>3367</v>
      </c>
      <c r="U488" s="534" t="s">
        <v>2515</v>
      </c>
      <c r="V488" s="60" t="s">
        <v>1249</v>
      </c>
      <c r="W488" s="60" t="s">
        <v>562</v>
      </c>
      <c r="X488" s="60" t="s">
        <v>539</v>
      </c>
      <c r="Y488" s="60" t="s">
        <v>540</v>
      </c>
      <c r="Z488" s="20" t="s">
        <v>999</v>
      </c>
      <c r="AA488" s="534" t="s">
        <v>1985</v>
      </c>
      <c r="AC488" s="293" t="str">
        <f t="shared" si="329"/>
        <v>P14-1</v>
      </c>
      <c r="AD488" s="282" t="str">
        <f t="shared" si="311"/>
        <v>14</v>
      </c>
      <c r="AE488" s="282" t="str">
        <f t="shared" si="310"/>
        <v>P</v>
      </c>
      <c r="AF488" s="272" t="str">
        <f t="shared" si="323"/>
        <v>s</v>
      </c>
      <c r="AG488" s="256" t="str">
        <f t="shared" si="324"/>
        <v/>
      </c>
      <c r="AH488" s="256" t="str">
        <f t="shared" si="325"/>
        <v>r</v>
      </c>
      <c r="AI488" s="256" t="str">
        <f t="shared" si="326"/>
        <v/>
      </c>
      <c r="AJ488" s="256">
        <f t="shared" si="327"/>
        <v>1</v>
      </c>
      <c r="AK488" s="256" t="str">
        <f t="shared" si="328"/>
        <v/>
      </c>
      <c r="AL488" s="271" t="str">
        <f t="shared" si="312"/>
        <v/>
      </c>
      <c r="AM488" s="272" t="str">
        <f t="shared" si="312"/>
        <v/>
      </c>
      <c r="AN488" s="272">
        <f t="shared" si="312"/>
        <v>1</v>
      </c>
      <c r="AO488" s="272" t="str">
        <f t="shared" si="312"/>
        <v/>
      </c>
      <c r="AP488" s="271" t="str">
        <f t="shared" si="313"/>
        <v/>
      </c>
      <c r="AQ488" s="272" t="str">
        <f t="shared" si="314"/>
        <v/>
      </c>
      <c r="AR488" s="272" t="str">
        <f t="shared" si="315"/>
        <v/>
      </c>
      <c r="AS488" s="272" t="str">
        <f t="shared" si="316"/>
        <v/>
      </c>
      <c r="AT488" s="271" t="str">
        <f t="shared" si="317"/>
        <v/>
      </c>
      <c r="AU488" s="271" t="str">
        <f t="shared" si="318"/>
        <v/>
      </c>
      <c r="AV488" s="279" t="str">
        <f t="shared" si="319"/>
        <v/>
      </c>
      <c r="AW488" s="284" t="str">
        <f t="shared" si="320"/>
        <v/>
      </c>
      <c r="AX488" s="284" t="str">
        <f t="shared" si="321"/>
        <v/>
      </c>
      <c r="AY488" s="281" t="str">
        <f t="shared" si="322"/>
        <v/>
      </c>
    </row>
    <row r="489" spans="1:57" ht="72">
      <c r="A489" s="231" t="s">
        <v>1610</v>
      </c>
      <c r="B489" s="144" t="s">
        <v>1285</v>
      </c>
      <c r="C489" s="144" t="s">
        <v>1734</v>
      </c>
      <c r="F489" s="197" t="s">
        <v>1198</v>
      </c>
      <c r="G489" s="72" t="s">
        <v>1588</v>
      </c>
      <c r="H489" s="72" t="s">
        <v>3293</v>
      </c>
      <c r="J489" s="5" t="s">
        <v>2346</v>
      </c>
      <c r="K489" s="167"/>
      <c r="L489" s="144" t="s">
        <v>2422</v>
      </c>
      <c r="P489" s="227"/>
      <c r="Q489" s="229"/>
      <c r="R489" s="170"/>
      <c r="S489" s="524" t="s">
        <v>3370</v>
      </c>
      <c r="T489" s="514" t="s">
        <v>3371</v>
      </c>
      <c r="U489" s="534" t="s">
        <v>2516</v>
      </c>
      <c r="V489" s="60" t="s">
        <v>1990</v>
      </c>
      <c r="W489" s="60" t="s">
        <v>562</v>
      </c>
      <c r="X489" s="60" t="s">
        <v>539</v>
      </c>
      <c r="Y489" s="60" t="s">
        <v>1987</v>
      </c>
      <c r="Z489" s="20" t="s">
        <v>999</v>
      </c>
      <c r="AA489" s="534" t="s">
        <v>1994</v>
      </c>
      <c r="AC489" s="293" t="str">
        <f t="shared" si="329"/>
        <v>P14-2</v>
      </c>
      <c r="AD489" s="282" t="str">
        <f t="shared" si="311"/>
        <v>14</v>
      </c>
      <c r="AE489" s="282" t="str">
        <f t="shared" si="310"/>
        <v>P</v>
      </c>
      <c r="AF489" s="272" t="str">
        <f t="shared" si="323"/>
        <v>s</v>
      </c>
      <c r="AG489" s="256" t="str">
        <f t="shared" si="324"/>
        <v/>
      </c>
      <c r="AH489" s="256" t="str">
        <f t="shared" si="325"/>
        <v>r</v>
      </c>
      <c r="AI489" s="256" t="str">
        <f t="shared" si="326"/>
        <v/>
      </c>
      <c r="AJ489" s="256">
        <f t="shared" si="327"/>
        <v>1</v>
      </c>
      <c r="AK489" s="256" t="str">
        <f t="shared" si="328"/>
        <v/>
      </c>
      <c r="AL489" s="271" t="str">
        <f t="shared" si="312"/>
        <v/>
      </c>
      <c r="AM489" s="272" t="str">
        <f t="shared" si="312"/>
        <v/>
      </c>
      <c r="AN489" s="272">
        <f t="shared" si="312"/>
        <v>1</v>
      </c>
      <c r="AO489" s="272" t="str">
        <f t="shared" si="312"/>
        <v/>
      </c>
      <c r="AP489" s="271" t="str">
        <f t="shared" si="313"/>
        <v/>
      </c>
      <c r="AQ489" s="272" t="str">
        <f t="shared" si="314"/>
        <v/>
      </c>
      <c r="AR489" s="272" t="str">
        <f t="shared" si="315"/>
        <v/>
      </c>
      <c r="AS489" s="272" t="str">
        <f t="shared" si="316"/>
        <v/>
      </c>
      <c r="AT489" s="271" t="str">
        <f t="shared" si="317"/>
        <v/>
      </c>
      <c r="AU489" s="271" t="str">
        <f t="shared" si="318"/>
        <v/>
      </c>
      <c r="AV489" s="279" t="str">
        <f t="shared" si="319"/>
        <v/>
      </c>
      <c r="AW489" s="284" t="str">
        <f t="shared" si="320"/>
        <v/>
      </c>
      <c r="AX489" s="284" t="str">
        <f t="shared" si="321"/>
        <v/>
      </c>
      <c r="AY489" s="281" t="str">
        <f t="shared" si="322"/>
        <v/>
      </c>
    </row>
    <row r="490" spans="1:57" hidden="1">
      <c r="A490" s="231" t="s">
        <v>1156</v>
      </c>
      <c r="B490" s="144" t="s">
        <v>1808</v>
      </c>
      <c r="F490" s="197"/>
      <c r="G490" s="72" t="s">
        <v>1589</v>
      </c>
      <c r="K490" s="167"/>
      <c r="P490" s="227"/>
      <c r="Q490" s="229"/>
      <c r="R490" s="170"/>
      <c r="S490" s="524" t="s">
        <v>3294</v>
      </c>
      <c r="U490" s="534"/>
      <c r="V490" s="60"/>
      <c r="W490" s="60"/>
      <c r="X490" s="60"/>
      <c r="Y490" s="60"/>
      <c r="Z490" s="60"/>
      <c r="AA490" s="534"/>
      <c r="AC490" s="293" t="str">
        <f t="shared" si="329"/>
        <v>P14-3</v>
      </c>
      <c r="AD490" s="282" t="str">
        <f t="shared" si="311"/>
        <v>14</v>
      </c>
      <c r="AE490" s="282" t="str">
        <f t="shared" si="310"/>
        <v>P</v>
      </c>
      <c r="AF490" s="272" t="str">
        <f t="shared" si="323"/>
        <v>not suitable</v>
      </c>
      <c r="AG490" s="256" t="str">
        <f t="shared" si="324"/>
        <v/>
      </c>
      <c r="AH490" s="256" t="str">
        <f t="shared" si="325"/>
        <v/>
      </c>
      <c r="AI490" s="256" t="str">
        <f t="shared" si="326"/>
        <v/>
      </c>
      <c r="AJ490" s="256" t="str">
        <f t="shared" si="327"/>
        <v/>
      </c>
      <c r="AK490" s="256" t="str">
        <f t="shared" si="328"/>
        <v/>
      </c>
      <c r="AL490" s="271" t="str">
        <f t="shared" si="312"/>
        <v/>
      </c>
      <c r="AM490" s="272" t="str">
        <f t="shared" si="312"/>
        <v/>
      </c>
      <c r="AN490" s="272" t="str">
        <f t="shared" si="312"/>
        <v/>
      </c>
      <c r="AO490" s="272" t="str">
        <f t="shared" si="312"/>
        <v/>
      </c>
      <c r="AP490" s="271" t="str">
        <f t="shared" si="313"/>
        <v/>
      </c>
      <c r="AQ490" s="272" t="str">
        <f t="shared" si="314"/>
        <v/>
      </c>
      <c r="AR490" s="272" t="str">
        <f t="shared" si="315"/>
        <v/>
      </c>
      <c r="AS490" s="272" t="str">
        <f t="shared" si="316"/>
        <v/>
      </c>
      <c r="AT490" s="271">
        <f t="shared" si="317"/>
        <v>1</v>
      </c>
      <c r="AU490" s="271" t="str">
        <f t="shared" si="318"/>
        <v/>
      </c>
      <c r="AV490" s="279" t="str">
        <f t="shared" si="319"/>
        <v/>
      </c>
      <c r="AW490" s="284" t="str">
        <f t="shared" si="320"/>
        <v/>
      </c>
      <c r="AX490" s="284" t="str">
        <f t="shared" si="321"/>
        <v/>
      </c>
      <c r="AY490" s="281" t="str">
        <f t="shared" si="322"/>
        <v/>
      </c>
    </row>
    <row r="491" spans="1:57" hidden="1">
      <c r="A491" s="231" t="s">
        <v>1611</v>
      </c>
      <c r="B491" s="144" t="s">
        <v>1808</v>
      </c>
      <c r="F491" s="197"/>
      <c r="G491" s="72" t="s">
        <v>1590</v>
      </c>
      <c r="K491" s="167"/>
      <c r="P491" s="227"/>
      <c r="Q491" s="229"/>
      <c r="R491" s="170"/>
      <c r="S491" s="524" t="s">
        <v>3297</v>
      </c>
      <c r="T491" s="521"/>
      <c r="U491" s="534"/>
      <c r="V491" s="60"/>
      <c r="W491" s="60"/>
      <c r="X491" s="60"/>
      <c r="Y491" s="60"/>
      <c r="Z491" s="60"/>
      <c r="AA491" s="534"/>
      <c r="AC491" s="293" t="str">
        <f t="shared" si="329"/>
        <v>P14-4</v>
      </c>
      <c r="AD491" s="282" t="str">
        <f t="shared" si="311"/>
        <v>14</v>
      </c>
      <c r="AE491" s="282" t="str">
        <f t="shared" si="310"/>
        <v>P</v>
      </c>
      <c r="AF491" s="272" t="str">
        <f t="shared" si="323"/>
        <v>not suitable</v>
      </c>
      <c r="AG491" s="256" t="str">
        <f t="shared" si="324"/>
        <v/>
      </c>
      <c r="AH491" s="256" t="str">
        <f t="shared" si="325"/>
        <v/>
      </c>
      <c r="AI491" s="256" t="str">
        <f t="shared" si="326"/>
        <v/>
      </c>
      <c r="AJ491" s="256" t="str">
        <f t="shared" si="327"/>
        <v/>
      </c>
      <c r="AK491" s="256" t="str">
        <f t="shared" si="328"/>
        <v/>
      </c>
      <c r="AL491" s="271" t="str">
        <f t="shared" si="312"/>
        <v/>
      </c>
      <c r="AM491" s="272" t="str">
        <f t="shared" si="312"/>
        <v/>
      </c>
      <c r="AN491" s="272" t="str">
        <f t="shared" si="312"/>
        <v/>
      </c>
      <c r="AO491" s="272" t="str">
        <f t="shared" si="312"/>
        <v/>
      </c>
      <c r="AP491" s="271" t="str">
        <f t="shared" si="313"/>
        <v/>
      </c>
      <c r="AQ491" s="272" t="str">
        <f t="shared" si="314"/>
        <v/>
      </c>
      <c r="AR491" s="272" t="str">
        <f t="shared" si="315"/>
        <v/>
      </c>
      <c r="AS491" s="272" t="str">
        <f t="shared" si="316"/>
        <v/>
      </c>
      <c r="AT491" s="271">
        <f t="shared" si="317"/>
        <v>1</v>
      </c>
      <c r="AU491" s="271" t="str">
        <f t="shared" si="318"/>
        <v/>
      </c>
      <c r="AV491" s="279" t="str">
        <f t="shared" si="319"/>
        <v/>
      </c>
      <c r="AW491" s="284" t="str">
        <f t="shared" si="320"/>
        <v/>
      </c>
      <c r="AX491" s="284" t="str">
        <f t="shared" si="321"/>
        <v/>
      </c>
      <c r="AY491" s="281" t="str">
        <f t="shared" si="322"/>
        <v/>
      </c>
    </row>
    <row r="492" spans="1:57" ht="96">
      <c r="A492" s="231" t="s">
        <v>1612</v>
      </c>
      <c r="B492" s="144" t="s">
        <v>1285</v>
      </c>
      <c r="C492" s="144" t="s">
        <v>1734</v>
      </c>
      <c r="F492" s="197" t="s">
        <v>1750</v>
      </c>
      <c r="G492" s="72" t="s">
        <v>1591</v>
      </c>
      <c r="H492" s="72" t="s">
        <v>3082</v>
      </c>
      <c r="J492" s="5" t="s">
        <v>2347</v>
      </c>
      <c r="K492" s="167"/>
      <c r="P492" s="227"/>
      <c r="Q492" s="229"/>
      <c r="R492" s="170"/>
      <c r="S492" s="524" t="s">
        <v>3370</v>
      </c>
      <c r="T492" s="514" t="s">
        <v>3371</v>
      </c>
      <c r="U492" s="534" t="s">
        <v>2517</v>
      </c>
      <c r="V492" s="60" t="s">
        <v>1990</v>
      </c>
      <c r="W492" s="60" t="s">
        <v>562</v>
      </c>
      <c r="X492" s="60" t="s">
        <v>539</v>
      </c>
      <c r="Y492" s="60" t="s">
        <v>1987</v>
      </c>
      <c r="Z492" s="20" t="s">
        <v>999</v>
      </c>
      <c r="AA492" s="534" t="s">
        <v>1994</v>
      </c>
      <c r="AC492" s="293" t="str">
        <f t="shared" si="329"/>
        <v>P14-5</v>
      </c>
      <c r="AD492" s="282" t="str">
        <f t="shared" si="311"/>
        <v>14</v>
      </c>
      <c r="AE492" s="282" t="str">
        <f t="shared" si="310"/>
        <v>P</v>
      </c>
      <c r="AF492" s="272" t="str">
        <f t="shared" si="323"/>
        <v>s</v>
      </c>
      <c r="AG492" s="256" t="str">
        <f t="shared" si="324"/>
        <v/>
      </c>
      <c r="AH492" s="256" t="str">
        <f t="shared" si="325"/>
        <v>r</v>
      </c>
      <c r="AI492" s="256" t="str">
        <f t="shared" si="326"/>
        <v/>
      </c>
      <c r="AJ492" s="256">
        <f t="shared" si="327"/>
        <v>1</v>
      </c>
      <c r="AK492" s="256" t="str">
        <f t="shared" si="328"/>
        <v/>
      </c>
      <c r="AL492" s="271" t="str">
        <f t="shared" si="312"/>
        <v/>
      </c>
      <c r="AM492" s="272" t="str">
        <f t="shared" si="312"/>
        <v/>
      </c>
      <c r="AN492" s="272">
        <f t="shared" si="312"/>
        <v>1</v>
      </c>
      <c r="AO492" s="272" t="str">
        <f t="shared" si="312"/>
        <v/>
      </c>
      <c r="AP492" s="271" t="str">
        <f t="shared" si="313"/>
        <v/>
      </c>
      <c r="AQ492" s="272" t="str">
        <f t="shared" si="314"/>
        <v/>
      </c>
      <c r="AR492" s="272" t="str">
        <f t="shared" si="315"/>
        <v/>
      </c>
      <c r="AS492" s="272" t="str">
        <f t="shared" si="316"/>
        <v/>
      </c>
      <c r="AT492" s="271" t="str">
        <f t="shared" si="317"/>
        <v/>
      </c>
      <c r="AU492" s="271" t="str">
        <f t="shared" si="318"/>
        <v/>
      </c>
      <c r="AV492" s="279" t="str">
        <f t="shared" si="319"/>
        <v/>
      </c>
      <c r="AW492" s="284" t="str">
        <f t="shared" si="320"/>
        <v/>
      </c>
      <c r="AX492" s="284" t="str">
        <f t="shared" si="321"/>
        <v/>
      </c>
      <c r="AY492" s="281" t="str">
        <f t="shared" si="322"/>
        <v/>
      </c>
    </row>
    <row r="493" spans="1:57" ht="36">
      <c r="A493" s="231" t="s">
        <v>1613</v>
      </c>
      <c r="B493" s="144" t="s">
        <v>1285</v>
      </c>
      <c r="C493" s="144" t="s">
        <v>1734</v>
      </c>
      <c r="F493" s="197" t="s">
        <v>1750</v>
      </c>
      <c r="G493" s="72" t="s">
        <v>3292</v>
      </c>
      <c r="H493" s="72" t="s">
        <v>3082</v>
      </c>
      <c r="I493" s="169"/>
      <c r="J493" s="5" t="s">
        <v>2348</v>
      </c>
      <c r="K493" s="167"/>
      <c r="L493" s="144" t="s">
        <v>2422</v>
      </c>
      <c r="P493" s="227"/>
      <c r="Q493" s="229"/>
      <c r="R493" s="170"/>
      <c r="S493" s="574" t="s">
        <v>3372</v>
      </c>
      <c r="T493" s="534" t="s">
        <v>3373</v>
      </c>
      <c r="U493" s="534" t="s">
        <v>2518</v>
      </c>
      <c r="V493" s="60" t="s">
        <v>1249</v>
      </c>
      <c r="W493" s="60" t="s">
        <v>562</v>
      </c>
      <c r="X493" s="60" t="s">
        <v>539</v>
      </c>
      <c r="Y493" s="60" t="s">
        <v>540</v>
      </c>
      <c r="Z493" s="20" t="s">
        <v>1000</v>
      </c>
      <c r="AA493" s="534" t="s">
        <v>1994</v>
      </c>
      <c r="AC493" s="293" t="str">
        <f t="shared" si="329"/>
        <v>P14-7</v>
      </c>
      <c r="AD493" s="282" t="str">
        <f t="shared" si="311"/>
        <v>14</v>
      </c>
      <c r="AE493" s="282" t="str">
        <f t="shared" si="310"/>
        <v>P</v>
      </c>
      <c r="AF493" s="272" t="str">
        <f t="shared" si="323"/>
        <v>s</v>
      </c>
      <c r="AG493" s="256" t="str">
        <f t="shared" si="324"/>
        <v/>
      </c>
      <c r="AH493" s="256" t="str">
        <f t="shared" si="325"/>
        <v>r</v>
      </c>
      <c r="AI493" s="256" t="str">
        <f t="shared" si="326"/>
        <v/>
      </c>
      <c r="AJ493" s="256">
        <f t="shared" si="327"/>
        <v>1</v>
      </c>
      <c r="AK493" s="256" t="str">
        <f t="shared" si="328"/>
        <v/>
      </c>
      <c r="AL493" s="271" t="str">
        <f t="shared" si="312"/>
        <v/>
      </c>
      <c r="AM493" s="272" t="str">
        <f t="shared" si="312"/>
        <v/>
      </c>
      <c r="AN493" s="272">
        <f t="shared" si="312"/>
        <v>1</v>
      </c>
      <c r="AO493" s="272" t="str">
        <f t="shared" si="312"/>
        <v/>
      </c>
      <c r="AP493" s="271" t="str">
        <f t="shared" si="313"/>
        <v/>
      </c>
      <c r="AQ493" s="272" t="str">
        <f t="shared" si="314"/>
        <v/>
      </c>
      <c r="AR493" s="272" t="str">
        <f t="shared" si="315"/>
        <v/>
      </c>
      <c r="AS493" s="272" t="str">
        <f t="shared" si="316"/>
        <v/>
      </c>
      <c r="AT493" s="271" t="str">
        <f t="shared" si="317"/>
        <v/>
      </c>
      <c r="AU493" s="271" t="str">
        <f t="shared" si="318"/>
        <v/>
      </c>
      <c r="AV493" s="279" t="str">
        <f t="shared" si="319"/>
        <v/>
      </c>
      <c r="AW493" s="284" t="str">
        <f t="shared" si="320"/>
        <v/>
      </c>
      <c r="AX493" s="284" t="str">
        <f t="shared" si="321"/>
        <v/>
      </c>
      <c r="AY493" s="281" t="str">
        <f t="shared" si="322"/>
        <v/>
      </c>
    </row>
    <row r="494" spans="1:57" ht="60">
      <c r="A494" s="231" t="s">
        <v>1614</v>
      </c>
      <c r="B494" s="144" t="s">
        <v>1285</v>
      </c>
      <c r="C494" s="144" t="s">
        <v>1734</v>
      </c>
      <c r="F494" s="197" t="s">
        <v>1750</v>
      </c>
      <c r="G494" s="72" t="s">
        <v>1593</v>
      </c>
      <c r="H494" s="72" t="s">
        <v>3082</v>
      </c>
      <c r="J494" s="5" t="s">
        <v>2340</v>
      </c>
      <c r="K494" s="167"/>
      <c r="P494" s="227"/>
      <c r="Q494" s="229"/>
      <c r="R494" s="170"/>
      <c r="S494" s="524" t="s">
        <v>3294</v>
      </c>
      <c r="T494" s="514" t="s">
        <v>3367</v>
      </c>
      <c r="U494" s="534" t="s">
        <v>2519</v>
      </c>
      <c r="V494" s="60" t="s">
        <v>1249</v>
      </c>
      <c r="W494" s="60" t="s">
        <v>562</v>
      </c>
      <c r="X494" s="60" t="s">
        <v>539</v>
      </c>
      <c r="Y494" s="60" t="s">
        <v>540</v>
      </c>
      <c r="Z494" s="20" t="s">
        <v>1000</v>
      </c>
      <c r="AA494" s="534" t="s">
        <v>1994</v>
      </c>
      <c r="AB494" s="145"/>
      <c r="AC494" s="293" t="str">
        <f t="shared" si="329"/>
        <v>P14-8</v>
      </c>
      <c r="AD494" s="282" t="str">
        <f t="shared" si="311"/>
        <v>14</v>
      </c>
      <c r="AE494" s="282" t="str">
        <f t="shared" si="310"/>
        <v>P</v>
      </c>
      <c r="AF494" s="272" t="str">
        <f t="shared" si="323"/>
        <v>s</v>
      </c>
      <c r="AG494" s="256" t="str">
        <f t="shared" si="324"/>
        <v/>
      </c>
      <c r="AH494" s="256" t="str">
        <f t="shared" si="325"/>
        <v>r</v>
      </c>
      <c r="AI494" s="256" t="str">
        <f t="shared" si="326"/>
        <v/>
      </c>
      <c r="AJ494" s="256">
        <f t="shared" si="327"/>
        <v>1</v>
      </c>
      <c r="AK494" s="256" t="str">
        <f t="shared" si="328"/>
        <v/>
      </c>
      <c r="AL494" s="271" t="str">
        <f t="shared" si="312"/>
        <v/>
      </c>
      <c r="AM494" s="272" t="str">
        <f t="shared" si="312"/>
        <v/>
      </c>
      <c r="AN494" s="272">
        <f t="shared" si="312"/>
        <v>1</v>
      </c>
      <c r="AO494" s="272" t="str">
        <f t="shared" si="312"/>
        <v/>
      </c>
      <c r="AP494" s="271" t="str">
        <f t="shared" si="313"/>
        <v/>
      </c>
      <c r="AQ494" s="272" t="str">
        <f t="shared" si="314"/>
        <v/>
      </c>
      <c r="AR494" s="272" t="str">
        <f t="shared" si="315"/>
        <v/>
      </c>
      <c r="AS494" s="272" t="str">
        <f t="shared" si="316"/>
        <v/>
      </c>
      <c r="AT494" s="271" t="str">
        <f t="shared" si="317"/>
        <v/>
      </c>
      <c r="AU494" s="271" t="str">
        <f t="shared" si="318"/>
        <v/>
      </c>
      <c r="AV494" s="279" t="str">
        <f t="shared" si="319"/>
        <v/>
      </c>
      <c r="AW494" s="284" t="str">
        <f t="shared" si="320"/>
        <v/>
      </c>
      <c r="AX494" s="284" t="str">
        <f t="shared" si="321"/>
        <v/>
      </c>
      <c r="AY494" s="281" t="str">
        <f t="shared" si="322"/>
        <v/>
      </c>
      <c r="BE494" s="72"/>
    </row>
    <row r="495" spans="1:57" s="72" customFormat="1" ht="54.75" customHeight="1">
      <c r="A495" s="231" t="s">
        <v>1615</v>
      </c>
      <c r="B495" s="144" t="s">
        <v>1285</v>
      </c>
      <c r="C495" s="144" t="s">
        <v>1286</v>
      </c>
      <c r="D495" s="144"/>
      <c r="E495" s="195"/>
      <c r="F495" s="197" t="s">
        <v>1198</v>
      </c>
      <c r="G495" s="72" t="s">
        <v>1594</v>
      </c>
      <c r="H495" s="72" t="s">
        <v>3082</v>
      </c>
      <c r="J495" s="5" t="s">
        <v>2349</v>
      </c>
      <c r="L495" s="144" t="s">
        <v>2422</v>
      </c>
      <c r="M495" s="144"/>
      <c r="N495" s="225"/>
      <c r="O495" s="225"/>
      <c r="P495" s="227"/>
      <c r="Q495" s="229"/>
      <c r="R495" s="170"/>
      <c r="S495" s="574" t="s">
        <v>409</v>
      </c>
      <c r="T495" s="578" t="s">
        <v>2758</v>
      </c>
      <c r="U495" s="534" t="s">
        <v>2520</v>
      </c>
      <c r="V495" s="60" t="s">
        <v>1249</v>
      </c>
      <c r="W495" s="60" t="s">
        <v>562</v>
      </c>
      <c r="X495" s="60" t="s">
        <v>539</v>
      </c>
      <c r="Y495" s="60" t="s">
        <v>540</v>
      </c>
      <c r="Z495" s="20" t="s">
        <v>999</v>
      </c>
      <c r="AA495" s="534" t="s">
        <v>1989</v>
      </c>
      <c r="AB495" s="188"/>
      <c r="AC495" s="293" t="str">
        <f t="shared" si="329"/>
        <v>P14-9</v>
      </c>
      <c r="AD495" s="282" t="str">
        <f t="shared" si="311"/>
        <v>14</v>
      </c>
      <c r="AE495" s="282" t="str">
        <f t="shared" si="310"/>
        <v>P</v>
      </c>
      <c r="AF495" s="272" t="str">
        <f t="shared" si="323"/>
        <v>s</v>
      </c>
      <c r="AG495" s="256" t="str">
        <f t="shared" si="324"/>
        <v/>
      </c>
      <c r="AH495" s="256" t="str">
        <f t="shared" si="325"/>
        <v>n</v>
      </c>
      <c r="AI495" s="256" t="str">
        <f t="shared" si="326"/>
        <v/>
      </c>
      <c r="AJ495" s="256">
        <f t="shared" si="327"/>
        <v>1</v>
      </c>
      <c r="AK495" s="256" t="str">
        <f t="shared" si="328"/>
        <v/>
      </c>
      <c r="AL495" s="271" t="str">
        <f t="shared" si="312"/>
        <v/>
      </c>
      <c r="AM495" s="272" t="str">
        <f t="shared" si="312"/>
        <v/>
      </c>
      <c r="AN495" s="272" t="str">
        <f t="shared" si="312"/>
        <v/>
      </c>
      <c r="AO495" s="272">
        <f t="shared" si="312"/>
        <v>1</v>
      </c>
      <c r="AP495" s="271" t="str">
        <f t="shared" si="313"/>
        <v/>
      </c>
      <c r="AQ495" s="272" t="str">
        <f t="shared" si="314"/>
        <v/>
      </c>
      <c r="AR495" s="272" t="str">
        <f t="shared" si="315"/>
        <v/>
      </c>
      <c r="AS495" s="272" t="str">
        <f t="shared" si="316"/>
        <v/>
      </c>
      <c r="AT495" s="271" t="str">
        <f t="shared" si="317"/>
        <v/>
      </c>
      <c r="AU495" s="271" t="str">
        <f t="shared" si="318"/>
        <v/>
      </c>
      <c r="AV495" s="279" t="str">
        <f t="shared" si="319"/>
        <v/>
      </c>
      <c r="AW495" s="284" t="str">
        <f t="shared" si="320"/>
        <v/>
      </c>
      <c r="AX495" s="284" t="str">
        <f t="shared" si="321"/>
        <v/>
      </c>
      <c r="AY495" s="281" t="str">
        <f t="shared" si="322"/>
        <v/>
      </c>
      <c r="AZ495" s="424"/>
      <c r="BA495" s="167"/>
      <c r="BB495" s="167"/>
      <c r="BC495" s="167"/>
      <c r="BD495" s="167"/>
      <c r="BE495" s="167"/>
    </row>
    <row r="496" spans="1:57" s="324" customFormat="1">
      <c r="A496" s="319" t="s">
        <v>41</v>
      </c>
      <c r="B496" s="320"/>
      <c r="C496" s="320"/>
      <c r="D496" s="320"/>
      <c r="E496" s="340"/>
      <c r="F496" s="340"/>
      <c r="J496" s="77"/>
      <c r="L496" s="320"/>
      <c r="M496" s="320"/>
      <c r="N496" s="341"/>
      <c r="O496" s="341"/>
      <c r="P496" s="326"/>
      <c r="Q496" s="327"/>
      <c r="R496" s="342"/>
      <c r="S496" s="522"/>
      <c r="T496" s="522"/>
      <c r="U496" s="544"/>
      <c r="V496" s="529"/>
      <c r="W496" s="529"/>
      <c r="X496" s="529"/>
      <c r="Y496" s="529"/>
      <c r="Z496" s="540"/>
      <c r="AA496" s="544"/>
      <c r="AB496" s="328"/>
      <c r="AC496" s="329" t="str">
        <f t="shared" si="329"/>
        <v>Chapter 15</v>
      </c>
      <c r="AD496" s="330"/>
      <c r="AE496" s="330"/>
      <c r="AF496" s="331"/>
      <c r="AG496" s="331"/>
      <c r="AH496" s="331"/>
      <c r="AI496" s="331"/>
      <c r="AJ496" s="331"/>
      <c r="AK496" s="331"/>
      <c r="AL496" s="332"/>
      <c r="AM496" s="331"/>
      <c r="AN496" s="331"/>
      <c r="AO496" s="331"/>
      <c r="AP496" s="332"/>
      <c r="AQ496" s="331"/>
      <c r="AR496" s="331"/>
      <c r="AS496" s="331"/>
      <c r="AT496" s="332"/>
      <c r="AU496" s="332"/>
      <c r="AV496" s="333"/>
      <c r="AW496" s="334"/>
      <c r="AX496" s="334"/>
      <c r="AY496" s="421"/>
      <c r="AZ496" s="427"/>
    </row>
    <row r="497" spans="1:57" s="72" customFormat="1">
      <c r="A497" s="230" t="s">
        <v>1295</v>
      </c>
      <c r="B497" s="144"/>
      <c r="C497" s="144"/>
      <c r="D497" s="144"/>
      <c r="E497" s="195"/>
      <c r="F497" s="195"/>
      <c r="J497" s="5"/>
      <c r="L497" s="144"/>
      <c r="M497" s="144"/>
      <c r="N497" s="225"/>
      <c r="O497" s="225"/>
      <c r="P497" s="227"/>
      <c r="Q497" s="229"/>
      <c r="R497" s="170"/>
      <c r="S497" s="521"/>
      <c r="T497" s="39"/>
      <c r="U497" s="534"/>
      <c r="V497" s="60"/>
      <c r="W497" s="60"/>
      <c r="X497" s="60"/>
      <c r="Y497" s="60"/>
      <c r="Z497" s="20"/>
      <c r="AA497" s="534"/>
      <c r="AB497" s="145"/>
      <c r="AC497" s="293" t="str">
        <f t="shared" si="329"/>
        <v>EXERCISES</v>
      </c>
      <c r="AD497" s="282" t="str">
        <f t="shared" si="311"/>
        <v/>
      </c>
      <c r="AE497" s="282" t="str">
        <f t="shared" ref="AE497:AE539" si="330">IF(OR(LEFT(AC497,3)="Exe",LEFT(AC497,3)="Pro",LEFT(AC497,3)="Cas",LEFT(AC497,3)="Cas",LEFT(AC497,3)="Tax",LEFT(AC497,3)="Com",AC497=""),"",LEFT(AC497,FIND("-",AC497)-3))</f>
        <v/>
      </c>
      <c r="AF497" s="272" t="str">
        <f t="shared" ref="AF497:AF530" si="331">IF(OR(AE497="",B497=""),"",IF(OR(B497="a",B497="b",B497="s",B497="not suitable"),B497,""))</f>
        <v/>
      </c>
      <c r="AG497" s="256" t="str">
        <f t="shared" ref="AG497:AG530" si="332">IF(E497="","",E497)</f>
        <v/>
      </c>
      <c r="AH497" s="256" t="str">
        <f t="shared" ref="AH497:AH530" si="333">IF(C497="","",C497)</f>
        <v/>
      </c>
      <c r="AI497" s="256" t="str">
        <f t="shared" ref="AI497:AI530" si="334">IF(D497="","",D497)</f>
        <v/>
      </c>
      <c r="AJ497" s="256" t="str">
        <f t="shared" ref="AJ497:AJ530" si="335">IF(J497="","",1)</f>
        <v/>
      </c>
      <c r="AK497" s="256" t="str">
        <f t="shared" ref="AK497:AK530" si="336">IF(I497="","",I497)</f>
        <v/>
      </c>
      <c r="AL497" s="271" t="str">
        <f t="shared" si="312"/>
        <v/>
      </c>
      <c r="AM497" s="272" t="str">
        <f t="shared" si="312"/>
        <v/>
      </c>
      <c r="AN497" s="272" t="str">
        <f t="shared" si="312"/>
        <v/>
      </c>
      <c r="AO497" s="272" t="str">
        <f t="shared" si="312"/>
        <v/>
      </c>
      <c r="AP497" s="271" t="str">
        <f t="shared" si="313"/>
        <v/>
      </c>
      <c r="AQ497" s="272" t="str">
        <f t="shared" si="314"/>
        <v/>
      </c>
      <c r="AR497" s="272" t="str">
        <f t="shared" si="315"/>
        <v/>
      </c>
      <c r="AS497" s="272" t="str">
        <f t="shared" si="316"/>
        <v/>
      </c>
      <c r="AT497" s="271" t="str">
        <f t="shared" si="317"/>
        <v/>
      </c>
      <c r="AU497" s="271" t="str">
        <f t="shared" si="318"/>
        <v/>
      </c>
      <c r="AV497" s="279" t="str">
        <f t="shared" si="319"/>
        <v/>
      </c>
      <c r="AW497" s="284" t="str">
        <f t="shared" si="320"/>
        <v/>
      </c>
      <c r="AX497" s="284" t="str">
        <f t="shared" si="321"/>
        <v/>
      </c>
      <c r="AY497" s="281" t="str">
        <f t="shared" si="322"/>
        <v/>
      </c>
      <c r="AZ497" s="425"/>
    </row>
    <row r="498" spans="1:57" s="72" customFormat="1" hidden="1">
      <c r="A498" s="231" t="s">
        <v>1595</v>
      </c>
      <c r="B498" s="144" t="s">
        <v>1808</v>
      </c>
      <c r="C498" s="144"/>
      <c r="D498" s="144"/>
      <c r="E498" s="195"/>
      <c r="F498" s="197"/>
      <c r="J498" s="474"/>
      <c r="L498" s="144"/>
      <c r="M498" s="144"/>
      <c r="N498" s="225"/>
      <c r="O498" s="225"/>
      <c r="P498" s="227"/>
      <c r="Q498" s="229"/>
      <c r="R498" s="170"/>
      <c r="S498" s="517" t="s">
        <v>1607</v>
      </c>
      <c r="T498" s="39"/>
      <c r="U498" s="534"/>
      <c r="V498" s="60"/>
      <c r="W498" s="60"/>
      <c r="X498" s="60"/>
      <c r="Y498" s="60"/>
      <c r="Z498" s="20"/>
      <c r="AA498" s="534"/>
      <c r="AB498" s="145"/>
      <c r="AC498" s="293" t="str">
        <f t="shared" si="329"/>
        <v>E14-1</v>
      </c>
      <c r="AD498" s="282" t="str">
        <f t="shared" si="311"/>
        <v>14</v>
      </c>
      <c r="AE498" s="282" t="str">
        <f t="shared" si="330"/>
        <v>E</v>
      </c>
      <c r="AF498" s="272" t="str">
        <f t="shared" si="331"/>
        <v>not suitable</v>
      </c>
      <c r="AG498" s="256" t="str">
        <f t="shared" si="332"/>
        <v/>
      </c>
      <c r="AH498" s="256" t="str">
        <f t="shared" si="333"/>
        <v/>
      </c>
      <c r="AI498" s="256" t="str">
        <f t="shared" si="334"/>
        <v/>
      </c>
      <c r="AJ498" s="256" t="str">
        <f t="shared" si="335"/>
        <v/>
      </c>
      <c r="AK498" s="256" t="str">
        <f t="shared" si="336"/>
        <v/>
      </c>
      <c r="AL498" s="271" t="str">
        <f t="shared" si="312"/>
        <v/>
      </c>
      <c r="AM498" s="272" t="str">
        <f t="shared" si="312"/>
        <v/>
      </c>
      <c r="AN498" s="272" t="str">
        <f t="shared" si="312"/>
        <v/>
      </c>
      <c r="AO498" s="272" t="str">
        <f t="shared" si="312"/>
        <v/>
      </c>
      <c r="AP498" s="271" t="str">
        <f t="shared" si="313"/>
        <v/>
      </c>
      <c r="AQ498" s="272" t="str">
        <f t="shared" si="314"/>
        <v/>
      </c>
      <c r="AR498" s="272" t="str">
        <f t="shared" si="315"/>
        <v/>
      </c>
      <c r="AS498" s="272" t="str">
        <f t="shared" si="316"/>
        <v/>
      </c>
      <c r="AT498" s="271">
        <f t="shared" si="317"/>
        <v>1</v>
      </c>
      <c r="AU498" s="271" t="str">
        <f t="shared" si="318"/>
        <v/>
      </c>
      <c r="AV498" s="279" t="str">
        <f t="shared" si="319"/>
        <v/>
      </c>
      <c r="AW498" s="284" t="str">
        <f t="shared" si="320"/>
        <v/>
      </c>
      <c r="AX498" s="284" t="str">
        <f t="shared" si="321"/>
        <v/>
      </c>
      <c r="AY498" s="281" t="str">
        <f t="shared" si="322"/>
        <v/>
      </c>
      <c r="AZ498" s="425"/>
    </row>
    <row r="499" spans="1:57" s="72" customFormat="1" ht="72">
      <c r="A499" s="231" t="s">
        <v>1619</v>
      </c>
      <c r="B499" s="144" t="s">
        <v>1285</v>
      </c>
      <c r="C499" s="144" t="s">
        <v>1733</v>
      </c>
      <c r="D499" s="144"/>
      <c r="E499" s="195"/>
      <c r="F499" s="197" t="s">
        <v>1750</v>
      </c>
      <c r="G499" s="72" t="s">
        <v>3417</v>
      </c>
      <c r="H499" s="72" t="s">
        <v>2856</v>
      </c>
      <c r="J499" s="5" t="s">
        <v>1840</v>
      </c>
      <c r="L499" s="144" t="s">
        <v>2422</v>
      </c>
      <c r="M499" s="144"/>
      <c r="N499" s="225"/>
      <c r="O499" s="225"/>
      <c r="P499" s="227"/>
      <c r="Q499" s="229"/>
      <c r="R499" s="170"/>
      <c r="S499" s="521" t="s">
        <v>3410</v>
      </c>
      <c r="T499" s="11" t="s">
        <v>2780</v>
      </c>
      <c r="U499" s="534" t="s">
        <v>2521</v>
      </c>
      <c r="V499" s="60" t="s">
        <v>1249</v>
      </c>
      <c r="W499" s="60" t="s">
        <v>562</v>
      </c>
      <c r="X499" s="60" t="s">
        <v>539</v>
      </c>
      <c r="Y499" s="60" t="s">
        <v>540</v>
      </c>
      <c r="Z499" s="20" t="s">
        <v>998</v>
      </c>
      <c r="AA499" s="534" t="s">
        <v>2021</v>
      </c>
      <c r="AB499" s="145"/>
      <c r="AC499" s="293" t="str">
        <f t="shared" si="329"/>
        <v>E15-2</v>
      </c>
      <c r="AD499" s="282" t="str">
        <f t="shared" si="311"/>
        <v>15</v>
      </c>
      <c r="AE499" s="282" t="str">
        <f t="shared" si="330"/>
        <v>E</v>
      </c>
      <c r="AF499" s="272" t="str">
        <f t="shared" si="331"/>
        <v>s</v>
      </c>
      <c r="AG499" s="256" t="str">
        <f t="shared" si="332"/>
        <v/>
      </c>
      <c r="AH499" s="256" t="str">
        <f t="shared" si="333"/>
        <v>rpu</v>
      </c>
      <c r="AI499" s="256" t="str">
        <f t="shared" si="334"/>
        <v/>
      </c>
      <c r="AJ499" s="256">
        <f t="shared" si="335"/>
        <v>1</v>
      </c>
      <c r="AK499" s="256" t="str">
        <f t="shared" si="336"/>
        <v/>
      </c>
      <c r="AL499" s="271" t="str">
        <f t="shared" si="312"/>
        <v/>
      </c>
      <c r="AM499" s="272">
        <f t="shared" si="312"/>
        <v>1</v>
      </c>
      <c r="AN499" s="272" t="str">
        <f t="shared" si="312"/>
        <v/>
      </c>
      <c r="AO499" s="272" t="str">
        <f t="shared" si="312"/>
        <v/>
      </c>
      <c r="AP499" s="271" t="str">
        <f t="shared" si="313"/>
        <v/>
      </c>
      <c r="AQ499" s="272" t="str">
        <f t="shared" si="314"/>
        <v/>
      </c>
      <c r="AR499" s="272" t="str">
        <f t="shared" si="315"/>
        <v/>
      </c>
      <c r="AS499" s="272" t="str">
        <f t="shared" si="316"/>
        <v/>
      </c>
      <c r="AT499" s="271" t="str">
        <f t="shared" si="317"/>
        <v/>
      </c>
      <c r="AU499" s="271" t="str">
        <f t="shared" si="318"/>
        <v/>
      </c>
      <c r="AV499" s="279" t="str">
        <f t="shared" si="319"/>
        <v/>
      </c>
      <c r="AW499" s="284" t="str">
        <f t="shared" si="320"/>
        <v/>
      </c>
      <c r="AX499" s="284" t="str">
        <f t="shared" si="321"/>
        <v/>
      </c>
      <c r="AY499" s="281" t="str">
        <f t="shared" si="322"/>
        <v/>
      </c>
      <c r="AZ499" s="425"/>
    </row>
    <row r="500" spans="1:57" s="72" customFormat="1" hidden="1">
      <c r="A500" s="231" t="s">
        <v>1623</v>
      </c>
      <c r="B500" s="144" t="s">
        <v>1808</v>
      </c>
      <c r="C500" s="144"/>
      <c r="D500" s="144"/>
      <c r="E500" s="195"/>
      <c r="F500" s="197"/>
      <c r="J500" s="5"/>
      <c r="L500" s="144"/>
      <c r="M500" s="144"/>
      <c r="N500" s="225"/>
      <c r="O500" s="225"/>
      <c r="P500" s="227"/>
      <c r="Q500" s="229"/>
      <c r="R500" s="170"/>
      <c r="S500" s="521" t="s">
        <v>1622</v>
      </c>
      <c r="T500" s="521"/>
      <c r="U500" s="534"/>
      <c r="V500" s="60"/>
      <c r="W500" s="60"/>
      <c r="X500" s="60"/>
      <c r="Y500" s="60"/>
      <c r="Z500" s="20"/>
      <c r="AA500" s="534"/>
      <c r="AB500" s="145"/>
      <c r="AC500" s="293" t="str">
        <f t="shared" si="329"/>
        <v>E15-3</v>
      </c>
      <c r="AD500" s="282" t="str">
        <f t="shared" si="311"/>
        <v>15</v>
      </c>
      <c r="AE500" s="282" t="str">
        <f t="shared" si="330"/>
        <v>E</v>
      </c>
      <c r="AF500" s="272" t="str">
        <f t="shared" si="331"/>
        <v>not suitable</v>
      </c>
      <c r="AG500" s="256" t="str">
        <f t="shared" si="332"/>
        <v/>
      </c>
      <c r="AH500" s="256" t="str">
        <f t="shared" si="333"/>
        <v/>
      </c>
      <c r="AI500" s="256" t="str">
        <f t="shared" si="334"/>
        <v/>
      </c>
      <c r="AJ500" s="256" t="str">
        <f t="shared" si="335"/>
        <v/>
      </c>
      <c r="AK500" s="256" t="str">
        <f t="shared" si="336"/>
        <v/>
      </c>
      <c r="AL500" s="271" t="str">
        <f t="shared" si="312"/>
        <v/>
      </c>
      <c r="AM500" s="272" t="str">
        <f t="shared" si="312"/>
        <v/>
      </c>
      <c r="AN500" s="272" t="str">
        <f t="shared" si="312"/>
        <v/>
      </c>
      <c r="AO500" s="272" t="str">
        <f t="shared" ref="AO500:AO552" si="337">IF(OR($AF500="",$AF500="not suitable"),"",IF($AH500=AO$16,1,""))</f>
        <v/>
      </c>
      <c r="AP500" s="271" t="str">
        <f t="shared" si="313"/>
        <v/>
      </c>
      <c r="AQ500" s="272" t="str">
        <f t="shared" si="314"/>
        <v/>
      </c>
      <c r="AR500" s="272" t="str">
        <f t="shared" si="315"/>
        <v/>
      </c>
      <c r="AS500" s="272" t="str">
        <f t="shared" si="316"/>
        <v/>
      </c>
      <c r="AT500" s="271">
        <f t="shared" si="317"/>
        <v>1</v>
      </c>
      <c r="AU500" s="271" t="str">
        <f t="shared" si="318"/>
        <v/>
      </c>
      <c r="AV500" s="279" t="str">
        <f t="shared" si="319"/>
        <v/>
      </c>
      <c r="AW500" s="284" t="str">
        <f t="shared" si="320"/>
        <v/>
      </c>
      <c r="AX500" s="284" t="str">
        <f t="shared" si="321"/>
        <v/>
      </c>
      <c r="AY500" s="281" t="str">
        <f t="shared" si="322"/>
        <v/>
      </c>
      <c r="AZ500" s="424"/>
      <c r="BA500" s="167"/>
      <c r="BB500" s="167"/>
      <c r="BC500" s="167"/>
      <c r="BD500" s="167"/>
    </row>
    <row r="501" spans="1:57" s="72" customFormat="1" ht="84">
      <c r="A501" s="231" t="s">
        <v>1624</v>
      </c>
      <c r="B501" s="144" t="s">
        <v>1285</v>
      </c>
      <c r="C501" s="144" t="s">
        <v>1733</v>
      </c>
      <c r="D501" s="144"/>
      <c r="E501" s="195"/>
      <c r="F501" s="197" t="s">
        <v>1750</v>
      </c>
      <c r="G501" s="72" t="s">
        <v>1597</v>
      </c>
      <c r="H501" s="72" t="s">
        <v>2862</v>
      </c>
      <c r="J501" s="5" t="s">
        <v>2339</v>
      </c>
      <c r="L501" s="144" t="s">
        <v>2422</v>
      </c>
      <c r="M501" s="144"/>
      <c r="N501" s="225"/>
      <c r="O501" s="225"/>
      <c r="P501" s="227"/>
      <c r="Q501" s="229"/>
      <c r="R501" s="170"/>
      <c r="S501" s="521" t="s">
        <v>3411</v>
      </c>
      <c r="T501" s="11" t="s">
        <v>2781</v>
      </c>
      <c r="U501" s="534" t="s">
        <v>2522</v>
      </c>
      <c r="V501" s="60" t="s">
        <v>1249</v>
      </c>
      <c r="W501" s="60" t="s">
        <v>562</v>
      </c>
      <c r="X501" s="60" t="s">
        <v>539</v>
      </c>
      <c r="Y501" s="60" t="s">
        <v>540</v>
      </c>
      <c r="Z501" s="20" t="s">
        <v>999</v>
      </c>
      <c r="AA501" s="534" t="s">
        <v>1989</v>
      </c>
      <c r="AB501" s="188"/>
      <c r="AC501" s="293" t="str">
        <f t="shared" si="329"/>
        <v>E15-4</v>
      </c>
      <c r="AD501" s="282" t="str">
        <f t="shared" ref="AD501:AD553" si="338">IF(AE501="","",IF(LEFT(AC501,1)="S","MBA",IF(MID(AC501,LEN(AE501)+1,FIND("-",AC501)-LEN(AE501)-1)="A","App A",MID(AC501,LEN(AE501)+1,FIND("-",AC501)-LEN(AE501)-1))))</f>
        <v>15</v>
      </c>
      <c r="AE501" s="282" t="str">
        <f t="shared" si="330"/>
        <v>E</v>
      </c>
      <c r="AF501" s="272" t="str">
        <f t="shared" si="331"/>
        <v>s</v>
      </c>
      <c r="AG501" s="256" t="str">
        <f t="shared" si="332"/>
        <v/>
      </c>
      <c r="AH501" s="256" t="str">
        <f t="shared" si="333"/>
        <v>rpu</v>
      </c>
      <c r="AI501" s="256" t="str">
        <f t="shared" si="334"/>
        <v/>
      </c>
      <c r="AJ501" s="256">
        <f t="shared" si="335"/>
        <v>1</v>
      </c>
      <c r="AK501" s="256" t="str">
        <f t="shared" si="336"/>
        <v/>
      </c>
      <c r="AL501" s="271" t="str">
        <f t="shared" ref="AL501:AN527" si="339">IF(OR($AF501="",$AF501="not suitable"),"",IF($AH501=AL$16,1,""))</f>
        <v/>
      </c>
      <c r="AM501" s="272">
        <f t="shared" si="339"/>
        <v>1</v>
      </c>
      <c r="AN501" s="272" t="str">
        <f t="shared" si="339"/>
        <v/>
      </c>
      <c r="AO501" s="272" t="str">
        <f t="shared" si="337"/>
        <v/>
      </c>
      <c r="AP501" s="271" t="str">
        <f t="shared" ref="AP501:AP553" si="340">IF(AI501=$AP$16,1,"")</f>
        <v/>
      </c>
      <c r="AQ501" s="272" t="str">
        <f t="shared" ref="AQ501:AQ553" si="341">IF(AI501=$AQ$16,1,"")</f>
        <v/>
      </c>
      <c r="AR501" s="272" t="str">
        <f t="shared" ref="AR501:AR553" si="342">IF(AI501=$AR$16,1,"")</f>
        <v/>
      </c>
      <c r="AS501" s="272" t="str">
        <f t="shared" ref="AS501:AS553" si="343">IF(AI501=$AS$16,1,"")</f>
        <v/>
      </c>
      <c r="AT501" s="271" t="str">
        <f t="shared" ref="AT501:AT553" si="344">IF(AF501="not suitable",1,"")</f>
        <v/>
      </c>
      <c r="AU501" s="271" t="str">
        <f t="shared" ref="AU501:AU553" si="345">IF(AG501="Convert to Dataset",1,"")</f>
        <v/>
      </c>
      <c r="AV501" s="279" t="str">
        <f t="shared" ref="AV501:AV553" si="346">IF(AG501="New Dataset",1,"")</f>
        <v/>
      </c>
      <c r="AW501" s="284" t="str">
        <f t="shared" ref="AW501:AW553" si="347">IF(SUM(AL501:AO501)&gt;1,"ERROR","")</f>
        <v/>
      </c>
      <c r="AX501" s="284" t="str">
        <f t="shared" ref="AX501:AX553" si="348">IF(SUM(AP501:AS501)&gt;1,"ERROR","")</f>
        <v/>
      </c>
      <c r="AY501" s="281" t="str">
        <f t="shared" ref="AY501:AY553" si="349">IF(OR(AF501="a",AF501="b",AF501="s",AF501=""),"",IF(AND(AF501="not suitable",AT501=1),"","ERROR"))</f>
        <v/>
      </c>
      <c r="AZ501" s="424"/>
      <c r="BA501" s="167"/>
      <c r="BB501" s="167"/>
      <c r="BC501" s="167"/>
      <c r="BD501" s="167"/>
      <c r="BE501" s="167"/>
    </row>
    <row r="502" spans="1:57" hidden="1">
      <c r="A502" s="231" t="s">
        <v>1625</v>
      </c>
      <c r="B502" s="144" t="s">
        <v>1808</v>
      </c>
      <c r="F502" s="197"/>
      <c r="J502" s="474"/>
      <c r="K502" s="167"/>
      <c r="P502" s="227"/>
      <c r="Q502" s="229"/>
      <c r="R502" s="170"/>
      <c r="S502" s="521" t="s">
        <v>3411</v>
      </c>
      <c r="T502" s="521"/>
      <c r="U502" s="534"/>
      <c r="V502" s="60"/>
      <c r="W502" s="60"/>
      <c r="X502" s="60"/>
      <c r="Y502" s="60"/>
      <c r="Z502" s="20"/>
      <c r="AA502" s="534"/>
      <c r="AC502" s="293" t="str">
        <f t="shared" si="329"/>
        <v>E15-5</v>
      </c>
      <c r="AD502" s="282" t="str">
        <f t="shared" si="338"/>
        <v>15</v>
      </c>
      <c r="AE502" s="282" t="str">
        <f t="shared" si="330"/>
        <v>E</v>
      </c>
      <c r="AF502" s="272" t="str">
        <f t="shared" si="331"/>
        <v>not suitable</v>
      </c>
      <c r="AG502" s="256" t="str">
        <f t="shared" si="332"/>
        <v/>
      </c>
      <c r="AH502" s="256" t="str">
        <f t="shared" si="333"/>
        <v/>
      </c>
      <c r="AI502" s="256" t="str">
        <f t="shared" si="334"/>
        <v/>
      </c>
      <c r="AJ502" s="256" t="str">
        <f t="shared" si="335"/>
        <v/>
      </c>
      <c r="AK502" s="256" t="str">
        <f t="shared" si="336"/>
        <v/>
      </c>
      <c r="AL502" s="271" t="str">
        <f t="shared" si="339"/>
        <v/>
      </c>
      <c r="AM502" s="272" t="str">
        <f t="shared" si="339"/>
        <v/>
      </c>
      <c r="AN502" s="272" t="str">
        <f t="shared" si="339"/>
        <v/>
      </c>
      <c r="AO502" s="272" t="str">
        <f t="shared" si="337"/>
        <v/>
      </c>
      <c r="AP502" s="271" t="str">
        <f t="shared" si="340"/>
        <v/>
      </c>
      <c r="AQ502" s="272" t="str">
        <f t="shared" si="341"/>
        <v/>
      </c>
      <c r="AR502" s="272" t="str">
        <f t="shared" si="342"/>
        <v/>
      </c>
      <c r="AS502" s="272" t="str">
        <f t="shared" si="343"/>
        <v/>
      </c>
      <c r="AT502" s="271">
        <f t="shared" si="344"/>
        <v>1</v>
      </c>
      <c r="AU502" s="271" t="str">
        <f t="shared" si="345"/>
        <v/>
      </c>
      <c r="AV502" s="279" t="str">
        <f t="shared" si="346"/>
        <v/>
      </c>
      <c r="AW502" s="284" t="str">
        <f t="shared" si="347"/>
        <v/>
      </c>
      <c r="AX502" s="284" t="str">
        <f t="shared" si="348"/>
        <v/>
      </c>
      <c r="AY502" s="281" t="str">
        <f t="shared" si="349"/>
        <v/>
      </c>
      <c r="AZ502" s="425"/>
      <c r="BA502" s="72"/>
      <c r="BB502" s="72"/>
      <c r="BC502" s="72"/>
      <c r="BD502" s="72"/>
    </row>
    <row r="503" spans="1:57" ht="72">
      <c r="A503" s="231" t="s">
        <v>1626</v>
      </c>
      <c r="B503" s="144" t="s">
        <v>1285</v>
      </c>
      <c r="C503" s="144" t="s">
        <v>1733</v>
      </c>
      <c r="F503" s="197" t="s">
        <v>1750</v>
      </c>
      <c r="G503" s="72" t="s">
        <v>1598</v>
      </c>
      <c r="H503" s="72" t="s">
        <v>2862</v>
      </c>
      <c r="J503" s="5" t="s">
        <v>1840</v>
      </c>
      <c r="K503" s="167"/>
      <c r="P503" s="227"/>
      <c r="Q503" s="229"/>
      <c r="R503" s="170"/>
      <c r="S503" s="521" t="s">
        <v>3410</v>
      </c>
      <c r="T503" s="11" t="s">
        <v>2780</v>
      </c>
      <c r="U503" s="534" t="s">
        <v>2523</v>
      </c>
      <c r="V503" s="60" t="s">
        <v>1249</v>
      </c>
      <c r="W503" s="60" t="s">
        <v>562</v>
      </c>
      <c r="X503" s="60" t="s">
        <v>539</v>
      </c>
      <c r="Y503" s="60" t="s">
        <v>540</v>
      </c>
      <c r="Z503" s="20" t="s">
        <v>998</v>
      </c>
      <c r="AA503" s="534" t="s">
        <v>2021</v>
      </c>
      <c r="AB503" s="145"/>
      <c r="AC503" s="293" t="str">
        <f t="shared" si="329"/>
        <v>E15-6</v>
      </c>
      <c r="AD503" s="282" t="str">
        <f t="shared" si="338"/>
        <v>15</v>
      </c>
      <c r="AE503" s="282" t="str">
        <f t="shared" si="330"/>
        <v>E</v>
      </c>
      <c r="AF503" s="272" t="str">
        <f t="shared" si="331"/>
        <v>s</v>
      </c>
      <c r="AG503" s="256" t="str">
        <f t="shared" si="332"/>
        <v/>
      </c>
      <c r="AH503" s="256" t="str">
        <f t="shared" si="333"/>
        <v>rpu</v>
      </c>
      <c r="AI503" s="256" t="str">
        <f t="shared" si="334"/>
        <v/>
      </c>
      <c r="AJ503" s="256">
        <f t="shared" si="335"/>
        <v>1</v>
      </c>
      <c r="AK503" s="256" t="str">
        <f t="shared" si="336"/>
        <v/>
      </c>
      <c r="AL503" s="271" t="str">
        <f t="shared" si="339"/>
        <v/>
      </c>
      <c r="AM503" s="272">
        <f t="shared" si="339"/>
        <v>1</v>
      </c>
      <c r="AN503" s="272" t="str">
        <f t="shared" si="339"/>
        <v/>
      </c>
      <c r="AO503" s="272" t="str">
        <f t="shared" si="337"/>
        <v/>
      </c>
      <c r="AP503" s="271" t="str">
        <f t="shared" si="340"/>
        <v/>
      </c>
      <c r="AQ503" s="272" t="str">
        <f t="shared" si="341"/>
        <v/>
      </c>
      <c r="AR503" s="272" t="str">
        <f t="shared" si="342"/>
        <v/>
      </c>
      <c r="AS503" s="272" t="str">
        <f t="shared" si="343"/>
        <v/>
      </c>
      <c r="AT503" s="271" t="str">
        <f t="shared" si="344"/>
        <v/>
      </c>
      <c r="AU503" s="271" t="str">
        <f t="shared" si="345"/>
        <v/>
      </c>
      <c r="AV503" s="279" t="str">
        <f t="shared" si="346"/>
        <v/>
      </c>
      <c r="AW503" s="284" t="str">
        <f t="shared" si="347"/>
        <v/>
      </c>
      <c r="AX503" s="284" t="str">
        <f t="shared" si="348"/>
        <v/>
      </c>
      <c r="AY503" s="281" t="str">
        <f t="shared" si="349"/>
        <v/>
      </c>
      <c r="BE503" s="72"/>
    </row>
    <row r="504" spans="1:57" s="72" customFormat="1" hidden="1">
      <c r="A504" s="231" t="s">
        <v>1627</v>
      </c>
      <c r="B504" s="144" t="s">
        <v>1808</v>
      </c>
      <c r="C504" s="144"/>
      <c r="D504" s="144"/>
      <c r="E504" s="195"/>
      <c r="F504" s="197"/>
      <c r="J504" s="5"/>
      <c r="L504" s="144"/>
      <c r="M504" s="144"/>
      <c r="N504" s="225"/>
      <c r="O504" s="225"/>
      <c r="P504" s="227"/>
      <c r="Q504" s="229"/>
      <c r="R504" s="170"/>
      <c r="S504" s="521" t="s">
        <v>3412</v>
      </c>
      <c r="T504" s="521"/>
      <c r="U504" s="534"/>
      <c r="V504" s="60"/>
      <c r="W504" s="60"/>
      <c r="X504" s="60"/>
      <c r="Y504" s="60"/>
      <c r="Z504" s="20"/>
      <c r="AA504" s="534"/>
      <c r="AB504" s="188"/>
      <c r="AC504" s="293" t="str">
        <f t="shared" si="329"/>
        <v>E15-7</v>
      </c>
      <c r="AD504" s="282" t="str">
        <f t="shared" si="338"/>
        <v>15</v>
      </c>
      <c r="AE504" s="282" t="str">
        <f t="shared" si="330"/>
        <v>E</v>
      </c>
      <c r="AF504" s="272" t="str">
        <f t="shared" si="331"/>
        <v>not suitable</v>
      </c>
      <c r="AG504" s="256" t="str">
        <f t="shared" si="332"/>
        <v/>
      </c>
      <c r="AH504" s="256" t="str">
        <f t="shared" si="333"/>
        <v/>
      </c>
      <c r="AI504" s="256" t="str">
        <f t="shared" si="334"/>
        <v/>
      </c>
      <c r="AJ504" s="256" t="str">
        <f t="shared" si="335"/>
        <v/>
      </c>
      <c r="AK504" s="256" t="str">
        <f t="shared" si="336"/>
        <v/>
      </c>
      <c r="AL504" s="271" t="str">
        <f t="shared" si="339"/>
        <v/>
      </c>
      <c r="AM504" s="272" t="str">
        <f t="shared" si="339"/>
        <v/>
      </c>
      <c r="AN504" s="272" t="str">
        <f t="shared" si="339"/>
        <v/>
      </c>
      <c r="AO504" s="272" t="str">
        <f t="shared" si="337"/>
        <v/>
      </c>
      <c r="AP504" s="271" t="str">
        <f t="shared" si="340"/>
        <v/>
      </c>
      <c r="AQ504" s="272" t="str">
        <f t="shared" si="341"/>
        <v/>
      </c>
      <c r="AR504" s="272" t="str">
        <f t="shared" si="342"/>
        <v/>
      </c>
      <c r="AS504" s="272" t="str">
        <f t="shared" si="343"/>
        <v/>
      </c>
      <c r="AT504" s="271">
        <f t="shared" si="344"/>
        <v>1</v>
      </c>
      <c r="AU504" s="271" t="str">
        <f t="shared" si="345"/>
        <v/>
      </c>
      <c r="AV504" s="279" t="str">
        <f t="shared" si="346"/>
        <v/>
      </c>
      <c r="AW504" s="284" t="str">
        <f t="shared" si="347"/>
        <v/>
      </c>
      <c r="AX504" s="284" t="str">
        <f t="shared" si="348"/>
        <v/>
      </c>
      <c r="AY504" s="281" t="str">
        <f t="shared" si="349"/>
        <v/>
      </c>
      <c r="AZ504" s="424"/>
      <c r="BA504" s="167"/>
      <c r="BB504" s="167"/>
      <c r="BC504" s="167"/>
      <c r="BD504" s="167"/>
      <c r="BE504" s="167"/>
    </row>
    <row r="505" spans="1:57" ht="60">
      <c r="A505" s="231" t="s">
        <v>1628</v>
      </c>
      <c r="B505" s="144" t="s">
        <v>1285</v>
      </c>
      <c r="C505" s="144" t="s">
        <v>1733</v>
      </c>
      <c r="F505" s="197" t="s">
        <v>1750</v>
      </c>
      <c r="G505" s="72" t="s">
        <v>1600</v>
      </c>
      <c r="H505" s="72" t="s">
        <v>2862</v>
      </c>
      <c r="J505" s="5" t="s">
        <v>1840</v>
      </c>
      <c r="K505" s="167"/>
      <c r="P505" s="227"/>
      <c r="Q505" s="229"/>
      <c r="R505" s="170"/>
      <c r="S505" s="521" t="s">
        <v>3412</v>
      </c>
      <c r="T505" s="521" t="s">
        <v>2783</v>
      </c>
      <c r="U505" s="534" t="s">
        <v>2521</v>
      </c>
      <c r="V505" s="60" t="s">
        <v>1249</v>
      </c>
      <c r="W505" s="60" t="s">
        <v>562</v>
      </c>
      <c r="X505" s="60" t="s">
        <v>539</v>
      </c>
      <c r="Y505" s="60" t="s">
        <v>540</v>
      </c>
      <c r="Z505" s="20" t="s">
        <v>999</v>
      </c>
      <c r="AA505" s="534" t="s">
        <v>1985</v>
      </c>
      <c r="AC505" s="293" t="str">
        <f t="shared" si="329"/>
        <v>E15-8</v>
      </c>
      <c r="AD505" s="282" t="str">
        <f t="shared" si="338"/>
        <v>15</v>
      </c>
      <c r="AE505" s="282" t="str">
        <f t="shared" si="330"/>
        <v>E</v>
      </c>
      <c r="AF505" s="272" t="str">
        <f t="shared" si="331"/>
        <v>s</v>
      </c>
      <c r="AG505" s="256" t="str">
        <f t="shared" si="332"/>
        <v/>
      </c>
      <c r="AH505" s="256" t="str">
        <f t="shared" si="333"/>
        <v>rpu</v>
      </c>
      <c r="AI505" s="256" t="str">
        <f t="shared" si="334"/>
        <v/>
      </c>
      <c r="AJ505" s="256">
        <f t="shared" si="335"/>
        <v>1</v>
      </c>
      <c r="AK505" s="256" t="str">
        <f t="shared" si="336"/>
        <v/>
      </c>
      <c r="AL505" s="271" t="str">
        <f t="shared" si="339"/>
        <v/>
      </c>
      <c r="AM505" s="272">
        <f t="shared" si="339"/>
        <v>1</v>
      </c>
      <c r="AN505" s="272" t="str">
        <f t="shared" si="339"/>
        <v/>
      </c>
      <c r="AO505" s="272" t="str">
        <f t="shared" si="337"/>
        <v/>
      </c>
      <c r="AP505" s="271" t="str">
        <f t="shared" si="340"/>
        <v/>
      </c>
      <c r="AQ505" s="272" t="str">
        <f t="shared" si="341"/>
        <v/>
      </c>
      <c r="AR505" s="272" t="str">
        <f t="shared" si="342"/>
        <v/>
      </c>
      <c r="AS505" s="272" t="str">
        <f t="shared" si="343"/>
        <v/>
      </c>
      <c r="AT505" s="271" t="str">
        <f t="shared" si="344"/>
        <v/>
      </c>
      <c r="AU505" s="271" t="str">
        <f t="shared" si="345"/>
        <v/>
      </c>
      <c r="AV505" s="279" t="str">
        <f t="shared" si="346"/>
        <v/>
      </c>
      <c r="AW505" s="284" t="str">
        <f t="shared" si="347"/>
        <v/>
      </c>
      <c r="AX505" s="284" t="str">
        <f t="shared" si="348"/>
        <v/>
      </c>
      <c r="AY505" s="281" t="str">
        <f t="shared" si="349"/>
        <v/>
      </c>
    </row>
    <row r="506" spans="1:57" ht="60">
      <c r="A506" s="231" t="s">
        <v>1629</v>
      </c>
      <c r="B506" s="144" t="s">
        <v>1285</v>
      </c>
      <c r="C506" s="144" t="s">
        <v>1733</v>
      </c>
      <c r="F506" s="197" t="s">
        <v>1750</v>
      </c>
      <c r="G506" s="72" t="s">
        <v>1601</v>
      </c>
      <c r="H506" s="72" t="s">
        <v>2862</v>
      </c>
      <c r="J506" s="5" t="s">
        <v>2339</v>
      </c>
      <c r="K506" s="167"/>
      <c r="L506" s="144" t="s">
        <v>2422</v>
      </c>
      <c r="P506" s="227"/>
      <c r="Q506" s="229"/>
      <c r="R506" s="170"/>
      <c r="S506" s="521" t="s">
        <v>3412</v>
      </c>
      <c r="T506" s="521" t="s">
        <v>2783</v>
      </c>
      <c r="U506" s="534" t="s">
        <v>2524</v>
      </c>
      <c r="V506" s="60" t="s">
        <v>1249</v>
      </c>
      <c r="W506" s="60" t="s">
        <v>562</v>
      </c>
      <c r="X506" s="60" t="s">
        <v>539</v>
      </c>
      <c r="Y506" s="60" t="s">
        <v>540</v>
      </c>
      <c r="Z506" s="20" t="s">
        <v>999</v>
      </c>
      <c r="AA506" s="534" t="s">
        <v>1985</v>
      </c>
      <c r="AC506" s="293" t="str">
        <f t="shared" si="329"/>
        <v>E15-9</v>
      </c>
      <c r="AD506" s="282" t="str">
        <f t="shared" si="338"/>
        <v>15</v>
      </c>
      <c r="AE506" s="282" t="str">
        <f t="shared" si="330"/>
        <v>E</v>
      </c>
      <c r="AF506" s="272" t="str">
        <f t="shared" si="331"/>
        <v>s</v>
      </c>
      <c r="AG506" s="256" t="str">
        <f t="shared" si="332"/>
        <v/>
      </c>
      <c r="AH506" s="256" t="str">
        <f t="shared" si="333"/>
        <v>rpu</v>
      </c>
      <c r="AI506" s="256" t="str">
        <f t="shared" si="334"/>
        <v/>
      </c>
      <c r="AJ506" s="256">
        <f t="shared" si="335"/>
        <v>1</v>
      </c>
      <c r="AK506" s="256" t="str">
        <f t="shared" si="336"/>
        <v/>
      </c>
      <c r="AL506" s="271" t="str">
        <f t="shared" si="339"/>
        <v/>
      </c>
      <c r="AM506" s="272">
        <f t="shared" si="339"/>
        <v>1</v>
      </c>
      <c r="AN506" s="272" t="str">
        <f t="shared" si="339"/>
        <v/>
      </c>
      <c r="AO506" s="272" t="str">
        <f t="shared" si="337"/>
        <v/>
      </c>
      <c r="AP506" s="271" t="str">
        <f t="shared" si="340"/>
        <v/>
      </c>
      <c r="AQ506" s="272" t="str">
        <f t="shared" si="341"/>
        <v/>
      </c>
      <c r="AR506" s="272" t="str">
        <f t="shared" si="342"/>
        <v/>
      </c>
      <c r="AS506" s="272" t="str">
        <f t="shared" si="343"/>
        <v/>
      </c>
      <c r="AT506" s="271" t="str">
        <f t="shared" si="344"/>
        <v/>
      </c>
      <c r="AU506" s="271" t="str">
        <f t="shared" si="345"/>
        <v/>
      </c>
      <c r="AV506" s="279" t="str">
        <f t="shared" si="346"/>
        <v/>
      </c>
      <c r="AW506" s="284" t="str">
        <f t="shared" si="347"/>
        <v/>
      </c>
      <c r="AX506" s="284" t="str">
        <f t="shared" si="348"/>
        <v/>
      </c>
      <c r="AY506" s="281" t="str">
        <f t="shared" si="349"/>
        <v/>
      </c>
      <c r="AZ506" s="425"/>
      <c r="BA506" s="72"/>
      <c r="BB506" s="72"/>
      <c r="BC506" s="72"/>
      <c r="BD506" s="72"/>
    </row>
    <row r="507" spans="1:57" ht="60">
      <c r="A507" s="231" t="s">
        <v>1631</v>
      </c>
      <c r="B507" s="144" t="s">
        <v>1285</v>
      </c>
      <c r="C507" s="144" t="s">
        <v>1733</v>
      </c>
      <c r="F507" s="197" t="s">
        <v>1750</v>
      </c>
      <c r="G507" s="72" t="s">
        <v>1602</v>
      </c>
      <c r="H507" s="72" t="s">
        <v>2856</v>
      </c>
      <c r="J507" s="5" t="s">
        <v>2350</v>
      </c>
      <c r="K507" s="167"/>
      <c r="P507" s="227"/>
      <c r="Q507" s="229"/>
      <c r="R507" s="170"/>
      <c r="S507" s="521" t="s">
        <v>1622</v>
      </c>
      <c r="T507" s="521" t="s">
        <v>2782</v>
      </c>
      <c r="U507" s="534" t="s">
        <v>2525</v>
      </c>
      <c r="V507" s="60" t="s">
        <v>1249</v>
      </c>
      <c r="W507" s="60" t="s">
        <v>562</v>
      </c>
      <c r="X507" s="60" t="s">
        <v>539</v>
      </c>
      <c r="Y507" s="60" t="s">
        <v>540</v>
      </c>
      <c r="Z507" s="20" t="s">
        <v>999</v>
      </c>
      <c r="AA507" s="534" t="s">
        <v>1985</v>
      </c>
      <c r="AB507" s="145"/>
      <c r="AC507" s="293" t="str">
        <f t="shared" si="329"/>
        <v>E15-10</v>
      </c>
      <c r="AD507" s="282" t="str">
        <f t="shared" si="338"/>
        <v>15</v>
      </c>
      <c r="AE507" s="282" t="str">
        <f t="shared" si="330"/>
        <v>E</v>
      </c>
      <c r="AF507" s="272" t="str">
        <f t="shared" si="331"/>
        <v>s</v>
      </c>
      <c r="AG507" s="256" t="str">
        <f t="shared" si="332"/>
        <v/>
      </c>
      <c r="AH507" s="256" t="str">
        <f t="shared" si="333"/>
        <v>rpu</v>
      </c>
      <c r="AI507" s="256" t="str">
        <f t="shared" si="334"/>
        <v/>
      </c>
      <c r="AJ507" s="256">
        <f t="shared" si="335"/>
        <v>1</v>
      </c>
      <c r="AK507" s="256" t="str">
        <f t="shared" si="336"/>
        <v/>
      </c>
      <c r="AL507" s="271" t="str">
        <f t="shared" si="339"/>
        <v/>
      </c>
      <c r="AM507" s="272">
        <f t="shared" si="339"/>
        <v>1</v>
      </c>
      <c r="AN507" s="272" t="str">
        <f t="shared" si="339"/>
        <v/>
      </c>
      <c r="AO507" s="272" t="str">
        <f t="shared" si="337"/>
        <v/>
      </c>
      <c r="AP507" s="271" t="str">
        <f t="shared" si="340"/>
        <v/>
      </c>
      <c r="AQ507" s="272" t="str">
        <f t="shared" si="341"/>
        <v/>
      </c>
      <c r="AR507" s="272" t="str">
        <f t="shared" si="342"/>
        <v/>
      </c>
      <c r="AS507" s="272" t="str">
        <f t="shared" si="343"/>
        <v/>
      </c>
      <c r="AT507" s="271" t="str">
        <f t="shared" si="344"/>
        <v/>
      </c>
      <c r="AU507" s="271" t="str">
        <f t="shared" si="345"/>
        <v/>
      </c>
      <c r="AV507" s="279" t="str">
        <f t="shared" si="346"/>
        <v/>
      </c>
      <c r="AW507" s="284" t="str">
        <f t="shared" si="347"/>
        <v/>
      </c>
      <c r="AX507" s="284" t="str">
        <f t="shared" si="348"/>
        <v/>
      </c>
      <c r="AY507" s="281" t="str">
        <f t="shared" si="349"/>
        <v/>
      </c>
      <c r="BE507" s="72"/>
    </row>
    <row r="508" spans="1:57" s="72" customFormat="1" ht="24">
      <c r="A508" s="231" t="s">
        <v>1632</v>
      </c>
      <c r="B508" s="144" t="s">
        <v>1285</v>
      </c>
      <c r="C508" s="144" t="s">
        <v>1733</v>
      </c>
      <c r="D508" s="144"/>
      <c r="E508" s="195"/>
      <c r="F508" s="197" t="s">
        <v>1750</v>
      </c>
      <c r="G508" s="72" t="s">
        <v>1603</v>
      </c>
      <c r="H508" s="72" t="s">
        <v>2862</v>
      </c>
      <c r="J508" s="5" t="s">
        <v>1840</v>
      </c>
      <c r="L508" s="144" t="s">
        <v>2422</v>
      </c>
      <c r="M508" s="144"/>
      <c r="N508" s="225"/>
      <c r="O508" s="225"/>
      <c r="P508" s="227"/>
      <c r="Q508" s="229"/>
      <c r="R508" s="170"/>
      <c r="S508" s="521" t="s">
        <v>3413</v>
      </c>
      <c r="T508" s="521" t="s">
        <v>2784</v>
      </c>
      <c r="U508" s="534" t="s">
        <v>2526</v>
      </c>
      <c r="V508" s="60" t="s">
        <v>1249</v>
      </c>
      <c r="W508" s="60" t="s">
        <v>562</v>
      </c>
      <c r="X508" s="60" t="s">
        <v>539</v>
      </c>
      <c r="Y508" s="60" t="s">
        <v>540</v>
      </c>
      <c r="Z508" s="20" t="s">
        <v>999</v>
      </c>
      <c r="AA508" s="534" t="s">
        <v>2021</v>
      </c>
      <c r="AB508" s="188"/>
      <c r="AC508" s="293" t="str">
        <f t="shared" si="329"/>
        <v>E15-11</v>
      </c>
      <c r="AD508" s="282" t="str">
        <f t="shared" si="338"/>
        <v>15</v>
      </c>
      <c r="AE508" s="282" t="str">
        <f t="shared" si="330"/>
        <v>E</v>
      </c>
      <c r="AF508" s="272" t="str">
        <f t="shared" si="331"/>
        <v>s</v>
      </c>
      <c r="AG508" s="256" t="str">
        <f t="shared" si="332"/>
        <v/>
      </c>
      <c r="AH508" s="256" t="str">
        <f t="shared" si="333"/>
        <v>rpu</v>
      </c>
      <c r="AI508" s="256" t="str">
        <f t="shared" si="334"/>
        <v/>
      </c>
      <c r="AJ508" s="256">
        <f t="shared" si="335"/>
        <v>1</v>
      </c>
      <c r="AK508" s="256" t="str">
        <f t="shared" si="336"/>
        <v/>
      </c>
      <c r="AL508" s="271" t="str">
        <f t="shared" si="339"/>
        <v/>
      </c>
      <c r="AM508" s="272">
        <f t="shared" si="339"/>
        <v>1</v>
      </c>
      <c r="AN508" s="272" t="str">
        <f t="shared" si="339"/>
        <v/>
      </c>
      <c r="AO508" s="272" t="str">
        <f t="shared" si="337"/>
        <v/>
      </c>
      <c r="AP508" s="271" t="str">
        <f t="shared" si="340"/>
        <v/>
      </c>
      <c r="AQ508" s="272" t="str">
        <f t="shared" si="341"/>
        <v/>
      </c>
      <c r="AR508" s="272" t="str">
        <f t="shared" si="342"/>
        <v/>
      </c>
      <c r="AS508" s="272" t="str">
        <f t="shared" si="343"/>
        <v/>
      </c>
      <c r="AT508" s="271" t="str">
        <f t="shared" si="344"/>
        <v/>
      </c>
      <c r="AU508" s="271" t="str">
        <f t="shared" si="345"/>
        <v/>
      </c>
      <c r="AV508" s="279" t="str">
        <f t="shared" si="346"/>
        <v/>
      </c>
      <c r="AW508" s="284" t="str">
        <f t="shared" si="347"/>
        <v/>
      </c>
      <c r="AX508" s="284" t="str">
        <f t="shared" si="348"/>
        <v/>
      </c>
      <c r="AY508" s="281" t="str">
        <f t="shared" si="349"/>
        <v/>
      </c>
      <c r="AZ508" s="424"/>
      <c r="BA508" s="167"/>
      <c r="BB508" s="167"/>
      <c r="BC508" s="167"/>
      <c r="BD508" s="167"/>
      <c r="BE508" s="167"/>
    </row>
    <row r="509" spans="1:57" s="72" customFormat="1" ht="60">
      <c r="A509" s="231" t="s">
        <v>1633</v>
      </c>
      <c r="B509" s="144" t="s">
        <v>1285</v>
      </c>
      <c r="C509" s="144" t="s">
        <v>1733</v>
      </c>
      <c r="D509" s="144"/>
      <c r="E509" s="195"/>
      <c r="F509" s="197" t="s">
        <v>1750</v>
      </c>
      <c r="G509" s="72" t="s">
        <v>1604</v>
      </c>
      <c r="H509" s="72" t="s">
        <v>2862</v>
      </c>
      <c r="J509" s="5" t="s">
        <v>1840</v>
      </c>
      <c r="L509" s="144"/>
      <c r="M509" s="144"/>
      <c r="N509" s="225"/>
      <c r="O509" s="225"/>
      <c r="P509" s="227"/>
      <c r="Q509" s="229"/>
      <c r="R509" s="170"/>
      <c r="S509" s="521" t="s">
        <v>1622</v>
      </c>
      <c r="T509" s="521" t="s">
        <v>2782</v>
      </c>
      <c r="U509" s="5" t="s">
        <v>2527</v>
      </c>
      <c r="V509" s="60" t="s">
        <v>1249</v>
      </c>
      <c r="W509" s="60" t="s">
        <v>562</v>
      </c>
      <c r="X509" s="60" t="s">
        <v>539</v>
      </c>
      <c r="Y509" s="60" t="s">
        <v>540</v>
      </c>
      <c r="Z509" s="20" t="s">
        <v>999</v>
      </c>
      <c r="AA509" s="534" t="s">
        <v>2021</v>
      </c>
      <c r="AB509" s="145"/>
      <c r="AC509" s="293" t="str">
        <f t="shared" si="329"/>
        <v>E15-12</v>
      </c>
      <c r="AD509" s="282" t="str">
        <f t="shared" si="338"/>
        <v>15</v>
      </c>
      <c r="AE509" s="282" t="str">
        <f t="shared" si="330"/>
        <v>E</v>
      </c>
      <c r="AF509" s="272" t="str">
        <f t="shared" si="331"/>
        <v>s</v>
      </c>
      <c r="AG509" s="256" t="str">
        <f t="shared" si="332"/>
        <v/>
      </c>
      <c r="AH509" s="256" t="str">
        <f t="shared" si="333"/>
        <v>rpu</v>
      </c>
      <c r="AI509" s="256" t="str">
        <f t="shared" si="334"/>
        <v/>
      </c>
      <c r="AJ509" s="256">
        <f t="shared" si="335"/>
        <v>1</v>
      </c>
      <c r="AK509" s="256" t="str">
        <f t="shared" si="336"/>
        <v/>
      </c>
      <c r="AL509" s="271" t="str">
        <f t="shared" si="339"/>
        <v/>
      </c>
      <c r="AM509" s="272">
        <f t="shared" si="339"/>
        <v>1</v>
      </c>
      <c r="AN509" s="272" t="str">
        <f t="shared" si="339"/>
        <v/>
      </c>
      <c r="AO509" s="272" t="str">
        <f t="shared" si="337"/>
        <v/>
      </c>
      <c r="AP509" s="271" t="str">
        <f t="shared" si="340"/>
        <v/>
      </c>
      <c r="AQ509" s="272" t="str">
        <f t="shared" si="341"/>
        <v/>
      </c>
      <c r="AR509" s="272" t="str">
        <f t="shared" si="342"/>
        <v/>
      </c>
      <c r="AS509" s="272" t="str">
        <f t="shared" si="343"/>
        <v/>
      </c>
      <c r="AT509" s="271" t="str">
        <f t="shared" si="344"/>
        <v/>
      </c>
      <c r="AU509" s="271" t="str">
        <f t="shared" si="345"/>
        <v/>
      </c>
      <c r="AV509" s="279" t="str">
        <f t="shared" si="346"/>
        <v/>
      </c>
      <c r="AW509" s="284" t="str">
        <f t="shared" si="347"/>
        <v/>
      </c>
      <c r="AX509" s="284" t="str">
        <f t="shared" si="348"/>
        <v/>
      </c>
      <c r="AY509" s="281" t="str">
        <f t="shared" si="349"/>
        <v/>
      </c>
      <c r="AZ509" s="425"/>
    </row>
    <row r="510" spans="1:57" ht="60">
      <c r="A510" s="231" t="s">
        <v>1634</v>
      </c>
      <c r="B510" s="144" t="s">
        <v>1285</v>
      </c>
      <c r="C510" s="144" t="s">
        <v>1734</v>
      </c>
      <c r="F510" s="197" t="s">
        <v>1750</v>
      </c>
      <c r="G510" s="72" t="s">
        <v>1605</v>
      </c>
      <c r="H510" s="72" t="s">
        <v>3425</v>
      </c>
      <c r="J510" s="5" t="s">
        <v>2340</v>
      </c>
      <c r="K510" s="167"/>
      <c r="P510" s="227"/>
      <c r="Q510" s="229"/>
      <c r="R510" s="170"/>
      <c r="S510" s="521" t="s">
        <v>3412</v>
      </c>
      <c r="T510" s="521" t="s">
        <v>2783</v>
      </c>
      <c r="U510" s="534" t="s">
        <v>3424</v>
      </c>
      <c r="V510" s="60" t="s">
        <v>1249</v>
      </c>
      <c r="W510" s="60" t="s">
        <v>562</v>
      </c>
      <c r="X510" s="60" t="s">
        <v>539</v>
      </c>
      <c r="Y510" s="60" t="s">
        <v>540</v>
      </c>
      <c r="Z510" s="20" t="s">
        <v>999</v>
      </c>
      <c r="AA510" s="534" t="s">
        <v>1986</v>
      </c>
      <c r="AC510" s="293" t="str">
        <f t="shared" si="329"/>
        <v>E15-13</v>
      </c>
      <c r="AD510" s="282" t="str">
        <f t="shared" si="338"/>
        <v>15</v>
      </c>
      <c r="AE510" s="282" t="str">
        <f t="shared" si="330"/>
        <v>E</v>
      </c>
      <c r="AF510" s="272" t="str">
        <f t="shared" si="331"/>
        <v>s</v>
      </c>
      <c r="AG510" s="256" t="str">
        <f t="shared" si="332"/>
        <v/>
      </c>
      <c r="AH510" s="256" t="str">
        <f t="shared" si="333"/>
        <v>r</v>
      </c>
      <c r="AI510" s="256" t="str">
        <f t="shared" si="334"/>
        <v/>
      </c>
      <c r="AJ510" s="256">
        <f t="shared" si="335"/>
        <v>1</v>
      </c>
      <c r="AK510" s="256" t="str">
        <f t="shared" si="336"/>
        <v/>
      </c>
      <c r="AL510" s="271" t="str">
        <f t="shared" si="339"/>
        <v/>
      </c>
      <c r="AM510" s="272" t="str">
        <f t="shared" si="339"/>
        <v/>
      </c>
      <c r="AN510" s="272">
        <f t="shared" si="339"/>
        <v>1</v>
      </c>
      <c r="AO510" s="272" t="str">
        <f t="shared" si="337"/>
        <v/>
      </c>
      <c r="AP510" s="271" t="str">
        <f t="shared" si="340"/>
        <v/>
      </c>
      <c r="AQ510" s="272" t="str">
        <f t="shared" si="341"/>
        <v/>
      </c>
      <c r="AR510" s="272" t="str">
        <f t="shared" si="342"/>
        <v/>
      </c>
      <c r="AS510" s="272" t="str">
        <f t="shared" si="343"/>
        <v/>
      </c>
      <c r="AT510" s="271" t="str">
        <f t="shared" si="344"/>
        <v/>
      </c>
      <c r="AU510" s="271" t="str">
        <f t="shared" si="345"/>
        <v/>
      </c>
      <c r="AV510" s="279" t="str">
        <f t="shared" si="346"/>
        <v/>
      </c>
      <c r="AW510" s="284" t="str">
        <f t="shared" si="347"/>
        <v/>
      </c>
      <c r="AX510" s="284" t="str">
        <f t="shared" si="348"/>
        <v/>
      </c>
      <c r="AY510" s="281" t="str">
        <f t="shared" si="349"/>
        <v/>
      </c>
    </row>
    <row r="511" spans="1:57" ht="60">
      <c r="A511" s="231" t="s">
        <v>1635</v>
      </c>
      <c r="B511" s="144" t="s">
        <v>1285</v>
      </c>
      <c r="C511" s="144" t="s">
        <v>1733</v>
      </c>
      <c r="F511" s="197" t="s">
        <v>1750</v>
      </c>
      <c r="G511" s="72" t="s">
        <v>1606</v>
      </c>
      <c r="H511" s="72" t="s">
        <v>2856</v>
      </c>
      <c r="J511" s="5" t="s">
        <v>2340</v>
      </c>
      <c r="K511" s="167"/>
      <c r="P511" s="227"/>
      <c r="Q511" s="229"/>
      <c r="R511" s="170"/>
      <c r="S511" s="521" t="s">
        <v>3412</v>
      </c>
      <c r="T511" s="521" t="s">
        <v>2783</v>
      </c>
      <c r="U511" s="534" t="s">
        <v>2528</v>
      </c>
      <c r="V511" s="60" t="s">
        <v>1249</v>
      </c>
      <c r="W511" s="60" t="s">
        <v>562</v>
      </c>
      <c r="X511" s="60" t="s">
        <v>539</v>
      </c>
      <c r="Y511" s="60" t="s">
        <v>540</v>
      </c>
      <c r="Z511" s="20" t="s">
        <v>999</v>
      </c>
      <c r="AA511" s="534" t="s">
        <v>1989</v>
      </c>
      <c r="AC511" s="293" t="str">
        <f t="shared" si="329"/>
        <v>E15-14</v>
      </c>
      <c r="AD511" s="282" t="str">
        <f t="shared" si="338"/>
        <v>15</v>
      </c>
      <c r="AE511" s="282" t="str">
        <f t="shared" si="330"/>
        <v>E</v>
      </c>
      <c r="AF511" s="272" t="str">
        <f t="shared" si="331"/>
        <v>s</v>
      </c>
      <c r="AG511" s="256" t="str">
        <f t="shared" si="332"/>
        <v/>
      </c>
      <c r="AH511" s="256" t="str">
        <f t="shared" si="333"/>
        <v>rpu</v>
      </c>
      <c r="AI511" s="256" t="str">
        <f t="shared" si="334"/>
        <v/>
      </c>
      <c r="AJ511" s="256">
        <f t="shared" si="335"/>
        <v>1</v>
      </c>
      <c r="AK511" s="256" t="str">
        <f t="shared" si="336"/>
        <v/>
      </c>
      <c r="AL511" s="271" t="str">
        <f t="shared" si="339"/>
        <v/>
      </c>
      <c r="AM511" s="272">
        <f t="shared" si="339"/>
        <v>1</v>
      </c>
      <c r="AN511" s="272" t="str">
        <f t="shared" si="339"/>
        <v/>
      </c>
      <c r="AO511" s="272" t="str">
        <f t="shared" si="337"/>
        <v/>
      </c>
      <c r="AP511" s="271" t="str">
        <f t="shared" si="340"/>
        <v/>
      </c>
      <c r="AQ511" s="272" t="str">
        <f t="shared" si="341"/>
        <v/>
      </c>
      <c r="AR511" s="272" t="str">
        <f t="shared" si="342"/>
        <v/>
      </c>
      <c r="AS511" s="272" t="str">
        <f t="shared" si="343"/>
        <v/>
      </c>
      <c r="AT511" s="271" t="str">
        <f t="shared" si="344"/>
        <v/>
      </c>
      <c r="AU511" s="271" t="str">
        <f t="shared" si="345"/>
        <v/>
      </c>
      <c r="AV511" s="279" t="str">
        <f t="shared" si="346"/>
        <v/>
      </c>
      <c r="AW511" s="284" t="str">
        <f t="shared" si="347"/>
        <v/>
      </c>
      <c r="AX511" s="284" t="str">
        <f t="shared" si="348"/>
        <v/>
      </c>
      <c r="AY511" s="281" t="str">
        <f t="shared" si="349"/>
        <v/>
      </c>
    </row>
    <row r="512" spans="1:57" ht="55.5" customHeight="1">
      <c r="A512" s="231" t="s">
        <v>1636</v>
      </c>
      <c r="B512" s="144" t="s">
        <v>1285</v>
      </c>
      <c r="C512" s="144" t="s">
        <v>1733</v>
      </c>
      <c r="F512" s="197" t="s">
        <v>1750</v>
      </c>
      <c r="G512" s="72" t="s">
        <v>1608</v>
      </c>
      <c r="H512" s="72" t="s">
        <v>2856</v>
      </c>
      <c r="J512" s="5" t="s">
        <v>2339</v>
      </c>
      <c r="K512" s="167"/>
      <c r="P512" s="227"/>
      <c r="Q512" s="229"/>
      <c r="R512" s="170"/>
      <c r="S512" s="521" t="s">
        <v>3413</v>
      </c>
      <c r="T512" s="521" t="s">
        <v>2784</v>
      </c>
      <c r="U512" s="534" t="s">
        <v>2529</v>
      </c>
      <c r="V512" s="60" t="s">
        <v>1990</v>
      </c>
      <c r="W512" s="60" t="s">
        <v>562</v>
      </c>
      <c r="X512" s="60" t="s">
        <v>539</v>
      </c>
      <c r="Y512" s="60" t="s">
        <v>1987</v>
      </c>
      <c r="Z512" s="20" t="s">
        <v>999</v>
      </c>
      <c r="AA512" s="534" t="s">
        <v>1986</v>
      </c>
      <c r="AC512" s="293" t="str">
        <f t="shared" si="329"/>
        <v>E15-15</v>
      </c>
      <c r="AD512" s="282" t="str">
        <f t="shared" si="338"/>
        <v>15</v>
      </c>
      <c r="AE512" s="282" t="str">
        <f t="shared" si="330"/>
        <v>E</v>
      </c>
      <c r="AF512" s="272" t="str">
        <f t="shared" si="331"/>
        <v>s</v>
      </c>
      <c r="AG512" s="256" t="str">
        <f t="shared" si="332"/>
        <v/>
      </c>
      <c r="AH512" s="256" t="str">
        <f t="shared" si="333"/>
        <v>rpu</v>
      </c>
      <c r="AI512" s="256" t="str">
        <f t="shared" si="334"/>
        <v/>
      </c>
      <c r="AJ512" s="256">
        <f t="shared" si="335"/>
        <v>1</v>
      </c>
      <c r="AK512" s="256" t="str">
        <f t="shared" si="336"/>
        <v/>
      </c>
      <c r="AL512" s="271" t="str">
        <f t="shared" si="339"/>
        <v/>
      </c>
      <c r="AM512" s="272">
        <f t="shared" si="339"/>
        <v>1</v>
      </c>
      <c r="AN512" s="272" t="str">
        <f t="shared" si="339"/>
        <v/>
      </c>
      <c r="AO512" s="272" t="str">
        <f t="shared" si="337"/>
        <v/>
      </c>
      <c r="AP512" s="271" t="str">
        <f t="shared" si="340"/>
        <v/>
      </c>
      <c r="AQ512" s="272" t="str">
        <f t="shared" si="341"/>
        <v/>
      </c>
      <c r="AR512" s="272" t="str">
        <f t="shared" si="342"/>
        <v/>
      </c>
      <c r="AS512" s="272" t="str">
        <f t="shared" si="343"/>
        <v/>
      </c>
      <c r="AT512" s="271" t="str">
        <f t="shared" si="344"/>
        <v/>
      </c>
      <c r="AU512" s="271" t="str">
        <f t="shared" si="345"/>
        <v/>
      </c>
      <c r="AV512" s="279" t="str">
        <f t="shared" si="346"/>
        <v/>
      </c>
      <c r="AW512" s="284" t="str">
        <f t="shared" si="347"/>
        <v/>
      </c>
      <c r="AX512" s="284" t="str">
        <f t="shared" si="348"/>
        <v/>
      </c>
      <c r="AY512" s="281" t="str">
        <f t="shared" si="349"/>
        <v/>
      </c>
    </row>
    <row r="513" spans="1:57" hidden="1">
      <c r="A513" s="231" t="s">
        <v>1638</v>
      </c>
      <c r="B513" s="144" t="s">
        <v>1808</v>
      </c>
      <c r="F513" s="197"/>
      <c r="G513" s="72" t="s">
        <v>1155</v>
      </c>
      <c r="H513" s="192"/>
      <c r="K513" s="167"/>
      <c r="P513" s="227"/>
      <c r="Q513" s="229"/>
      <c r="R513" s="170"/>
      <c r="S513" s="521" t="s">
        <v>3413</v>
      </c>
      <c r="T513" s="515"/>
      <c r="U513" s="534"/>
      <c r="V513" s="60"/>
      <c r="W513" s="60"/>
      <c r="X513" s="60"/>
      <c r="Y513" s="60"/>
      <c r="Z513" s="20"/>
      <c r="AA513" s="534"/>
      <c r="AC513" s="293" t="str">
        <f t="shared" si="329"/>
        <v>E15-16</v>
      </c>
      <c r="AD513" s="282" t="str">
        <f t="shared" si="338"/>
        <v>15</v>
      </c>
      <c r="AE513" s="282" t="str">
        <f t="shared" si="330"/>
        <v>E</v>
      </c>
      <c r="AF513" s="272" t="str">
        <f t="shared" si="331"/>
        <v>not suitable</v>
      </c>
      <c r="AG513" s="256" t="str">
        <f t="shared" si="332"/>
        <v/>
      </c>
      <c r="AH513" s="256" t="str">
        <f t="shared" si="333"/>
        <v/>
      </c>
      <c r="AI513" s="256" t="str">
        <f t="shared" si="334"/>
        <v/>
      </c>
      <c r="AJ513" s="256" t="str">
        <f t="shared" si="335"/>
        <v/>
      </c>
      <c r="AK513" s="256" t="str">
        <f t="shared" si="336"/>
        <v/>
      </c>
      <c r="AL513" s="271" t="str">
        <f t="shared" si="339"/>
        <v/>
      </c>
      <c r="AM513" s="272" t="str">
        <f t="shared" si="339"/>
        <v/>
      </c>
      <c r="AN513" s="272" t="str">
        <f t="shared" si="339"/>
        <v/>
      </c>
      <c r="AO513" s="272" t="str">
        <f t="shared" si="337"/>
        <v/>
      </c>
      <c r="AP513" s="271" t="str">
        <f t="shared" si="340"/>
        <v/>
      </c>
      <c r="AQ513" s="272" t="str">
        <f t="shared" si="341"/>
        <v/>
      </c>
      <c r="AR513" s="272" t="str">
        <f t="shared" si="342"/>
        <v/>
      </c>
      <c r="AS513" s="272" t="str">
        <f t="shared" si="343"/>
        <v/>
      </c>
      <c r="AT513" s="271">
        <f t="shared" si="344"/>
        <v>1</v>
      </c>
      <c r="AU513" s="271" t="str">
        <f t="shared" si="345"/>
        <v/>
      </c>
      <c r="AV513" s="279" t="str">
        <f t="shared" si="346"/>
        <v/>
      </c>
      <c r="AW513" s="284" t="str">
        <f t="shared" si="347"/>
        <v/>
      </c>
      <c r="AX513" s="284" t="str">
        <f t="shared" si="348"/>
        <v/>
      </c>
      <c r="AY513" s="281" t="str">
        <f t="shared" si="349"/>
        <v/>
      </c>
      <c r="AZ513" s="425"/>
      <c r="BA513" s="72"/>
      <c r="BB513" s="72"/>
      <c r="BC513" s="72"/>
      <c r="BD513" s="72"/>
    </row>
    <row r="514" spans="1:57" ht="60">
      <c r="A514" s="231" t="s">
        <v>3213</v>
      </c>
      <c r="B514" s="144" t="s">
        <v>1285</v>
      </c>
      <c r="C514" s="144" t="s">
        <v>1733</v>
      </c>
      <c r="F514" s="197" t="s">
        <v>1750</v>
      </c>
      <c r="G514" s="72" t="s">
        <v>3418</v>
      </c>
      <c r="H514" s="72" t="s">
        <v>2856</v>
      </c>
      <c r="J514" s="5" t="s">
        <v>2351</v>
      </c>
      <c r="K514" s="167"/>
      <c r="L514" s="144" t="s">
        <v>2422</v>
      </c>
      <c r="P514" s="227"/>
      <c r="Q514" s="229"/>
      <c r="R514" s="170"/>
      <c r="S514" s="521" t="s">
        <v>3412</v>
      </c>
      <c r="T514" s="521" t="s">
        <v>2783</v>
      </c>
      <c r="U514" s="534" t="s">
        <v>2530</v>
      </c>
      <c r="V514" s="60" t="s">
        <v>1249</v>
      </c>
      <c r="W514" s="60" t="s">
        <v>562</v>
      </c>
      <c r="X514" s="60" t="s">
        <v>539</v>
      </c>
      <c r="Y514" s="60" t="s">
        <v>540</v>
      </c>
      <c r="Z514" s="20" t="s">
        <v>999</v>
      </c>
      <c r="AA514" s="534" t="s">
        <v>1994</v>
      </c>
      <c r="AB514" s="145"/>
      <c r="AC514" s="293" t="str">
        <f t="shared" si="329"/>
        <v>E15-17</v>
      </c>
      <c r="AD514" s="282" t="str">
        <f t="shared" si="338"/>
        <v>15</v>
      </c>
      <c r="AE514" s="282" t="str">
        <f t="shared" si="330"/>
        <v>E</v>
      </c>
      <c r="AF514" s="272" t="str">
        <f t="shared" si="331"/>
        <v>s</v>
      </c>
      <c r="AG514" s="256" t="str">
        <f t="shared" si="332"/>
        <v/>
      </c>
      <c r="AH514" s="256" t="str">
        <f t="shared" si="333"/>
        <v>rpu</v>
      </c>
      <c r="AI514" s="256" t="str">
        <f t="shared" si="334"/>
        <v/>
      </c>
      <c r="AJ514" s="256">
        <f t="shared" si="335"/>
        <v>1</v>
      </c>
      <c r="AK514" s="256" t="str">
        <f t="shared" si="336"/>
        <v/>
      </c>
      <c r="AL514" s="271" t="str">
        <f t="shared" si="339"/>
        <v/>
      </c>
      <c r="AM514" s="272">
        <f t="shared" si="339"/>
        <v>1</v>
      </c>
      <c r="AN514" s="272" t="str">
        <f t="shared" si="339"/>
        <v/>
      </c>
      <c r="AO514" s="272" t="str">
        <f t="shared" si="337"/>
        <v/>
      </c>
      <c r="AP514" s="271" t="str">
        <f t="shared" si="340"/>
        <v/>
      </c>
      <c r="AQ514" s="272" t="str">
        <f t="shared" si="341"/>
        <v/>
      </c>
      <c r="AR514" s="272" t="str">
        <f t="shared" si="342"/>
        <v/>
      </c>
      <c r="AS514" s="272" t="str">
        <f t="shared" si="343"/>
        <v/>
      </c>
      <c r="AT514" s="271" t="str">
        <f t="shared" si="344"/>
        <v/>
      </c>
      <c r="AU514" s="271" t="str">
        <f t="shared" si="345"/>
        <v/>
      </c>
      <c r="AV514" s="279" t="str">
        <f t="shared" si="346"/>
        <v/>
      </c>
      <c r="AW514" s="284" t="str">
        <f t="shared" si="347"/>
        <v/>
      </c>
      <c r="AX514" s="284" t="str">
        <f t="shared" si="348"/>
        <v/>
      </c>
      <c r="AY514" s="281" t="str">
        <f t="shared" si="349"/>
        <v/>
      </c>
      <c r="AZ514" s="425"/>
      <c r="BA514" s="72"/>
      <c r="BB514" s="72"/>
      <c r="BC514" s="72"/>
      <c r="BD514" s="72"/>
      <c r="BE514" s="72"/>
    </row>
    <row r="515" spans="1:57" s="72" customFormat="1" hidden="1">
      <c r="A515" s="231" t="s">
        <v>3214</v>
      </c>
      <c r="B515" s="144" t="s">
        <v>1808</v>
      </c>
      <c r="C515" s="144"/>
      <c r="D515" s="144"/>
      <c r="E515" s="195"/>
      <c r="F515" s="197"/>
      <c r="G515" s="72" t="s">
        <v>3419</v>
      </c>
      <c r="J515" s="5"/>
      <c r="L515" s="144"/>
      <c r="M515" s="144"/>
      <c r="N515" s="225"/>
      <c r="O515" s="225"/>
      <c r="P515" s="227"/>
      <c r="Q515" s="229"/>
      <c r="R515" s="170"/>
      <c r="S515" s="521" t="s">
        <v>3412</v>
      </c>
      <c r="T515" s="515"/>
      <c r="U515" s="534"/>
      <c r="V515" s="60"/>
      <c r="W515" s="60"/>
      <c r="X515" s="60"/>
      <c r="Y515" s="60"/>
      <c r="Z515" s="20"/>
      <c r="AA515" s="60"/>
      <c r="AB515" s="145"/>
      <c r="AC515" s="293" t="str">
        <f t="shared" si="329"/>
        <v>E15-18</v>
      </c>
      <c r="AD515" s="282" t="str">
        <f t="shared" si="338"/>
        <v>15</v>
      </c>
      <c r="AE515" s="282" t="str">
        <f t="shared" si="330"/>
        <v>E</v>
      </c>
      <c r="AF515" s="272" t="str">
        <f t="shared" si="331"/>
        <v>not suitable</v>
      </c>
      <c r="AG515" s="256" t="str">
        <f t="shared" si="332"/>
        <v/>
      </c>
      <c r="AH515" s="256" t="str">
        <f t="shared" si="333"/>
        <v/>
      </c>
      <c r="AI515" s="256" t="str">
        <f t="shared" si="334"/>
        <v/>
      </c>
      <c r="AJ515" s="256" t="str">
        <f t="shared" si="335"/>
        <v/>
      </c>
      <c r="AK515" s="256" t="str">
        <f t="shared" si="336"/>
        <v/>
      </c>
      <c r="AL515" s="271" t="str">
        <f t="shared" si="339"/>
        <v/>
      </c>
      <c r="AM515" s="272" t="str">
        <f t="shared" si="339"/>
        <v/>
      </c>
      <c r="AN515" s="272" t="str">
        <f t="shared" si="339"/>
        <v/>
      </c>
      <c r="AO515" s="272" t="str">
        <f t="shared" si="337"/>
        <v/>
      </c>
      <c r="AP515" s="271" t="str">
        <f t="shared" si="340"/>
        <v/>
      </c>
      <c r="AQ515" s="272" t="str">
        <f t="shared" si="341"/>
        <v/>
      </c>
      <c r="AR515" s="272" t="str">
        <f t="shared" si="342"/>
        <v/>
      </c>
      <c r="AS515" s="272" t="str">
        <f t="shared" si="343"/>
        <v/>
      </c>
      <c r="AT515" s="271">
        <f t="shared" si="344"/>
        <v>1</v>
      </c>
      <c r="AU515" s="271" t="str">
        <f t="shared" si="345"/>
        <v/>
      </c>
      <c r="AV515" s="279" t="str">
        <f t="shared" si="346"/>
        <v/>
      </c>
      <c r="AW515" s="284" t="str">
        <f t="shared" si="347"/>
        <v/>
      </c>
      <c r="AX515" s="284" t="str">
        <f t="shared" si="348"/>
        <v/>
      </c>
      <c r="AY515" s="281" t="str">
        <f t="shared" si="349"/>
        <v/>
      </c>
      <c r="AZ515" s="425"/>
    </row>
    <row r="516" spans="1:57" s="72" customFormat="1" hidden="1">
      <c r="A516" s="231" t="s">
        <v>3215</v>
      </c>
      <c r="B516" s="144" t="s">
        <v>1808</v>
      </c>
      <c r="C516" s="144"/>
      <c r="D516" s="144"/>
      <c r="E516" s="195"/>
      <c r="F516" s="197"/>
      <c r="G516" s="72" t="s">
        <v>3420</v>
      </c>
      <c r="J516" s="5"/>
      <c r="L516" s="144"/>
      <c r="M516" s="144"/>
      <c r="N516" s="225"/>
      <c r="O516" s="225"/>
      <c r="P516" s="227"/>
      <c r="Q516" s="229"/>
      <c r="R516" s="170"/>
      <c r="S516" s="521" t="s">
        <v>3412</v>
      </c>
      <c r="T516" s="515"/>
      <c r="U516" s="534"/>
      <c r="V516" s="60"/>
      <c r="W516" s="60"/>
      <c r="X516" s="60"/>
      <c r="Y516" s="60"/>
      <c r="Z516" s="20"/>
      <c r="AA516" s="60"/>
      <c r="AB516" s="145"/>
      <c r="AC516" s="293" t="str">
        <f t="shared" si="329"/>
        <v>E15-19</v>
      </c>
      <c r="AD516" s="282" t="str">
        <f t="shared" si="338"/>
        <v>15</v>
      </c>
      <c r="AE516" s="282" t="str">
        <f t="shared" si="330"/>
        <v>E</v>
      </c>
      <c r="AF516" s="272" t="str">
        <f t="shared" si="331"/>
        <v>not suitable</v>
      </c>
      <c r="AG516" s="256" t="str">
        <f t="shared" si="332"/>
        <v/>
      </c>
      <c r="AH516" s="256" t="str">
        <f t="shared" si="333"/>
        <v/>
      </c>
      <c r="AI516" s="256" t="str">
        <f t="shared" si="334"/>
        <v/>
      </c>
      <c r="AJ516" s="256" t="str">
        <f t="shared" si="335"/>
        <v/>
      </c>
      <c r="AK516" s="256" t="str">
        <f t="shared" si="336"/>
        <v/>
      </c>
      <c r="AL516" s="271" t="str">
        <f t="shared" si="339"/>
        <v/>
      </c>
      <c r="AM516" s="272" t="str">
        <f t="shared" si="339"/>
        <v/>
      </c>
      <c r="AN516" s="272" t="str">
        <f t="shared" si="339"/>
        <v/>
      </c>
      <c r="AO516" s="272" t="str">
        <f t="shared" si="337"/>
        <v/>
      </c>
      <c r="AP516" s="271" t="str">
        <f t="shared" si="340"/>
        <v/>
      </c>
      <c r="AQ516" s="272" t="str">
        <f t="shared" si="341"/>
        <v/>
      </c>
      <c r="AR516" s="272" t="str">
        <f t="shared" si="342"/>
        <v/>
      </c>
      <c r="AS516" s="272" t="str">
        <f t="shared" si="343"/>
        <v/>
      </c>
      <c r="AT516" s="271">
        <f t="shared" si="344"/>
        <v>1</v>
      </c>
      <c r="AU516" s="271" t="str">
        <f t="shared" si="345"/>
        <v/>
      </c>
      <c r="AV516" s="279" t="str">
        <f t="shared" si="346"/>
        <v/>
      </c>
      <c r="AW516" s="284" t="str">
        <f t="shared" si="347"/>
        <v/>
      </c>
      <c r="AX516" s="284" t="str">
        <f t="shared" si="348"/>
        <v/>
      </c>
      <c r="AY516" s="281" t="str">
        <f t="shared" si="349"/>
        <v/>
      </c>
      <c r="AZ516" s="425"/>
    </row>
    <row r="517" spans="1:57" s="72" customFormat="1" hidden="1">
      <c r="A517" s="231" t="s">
        <v>3216</v>
      </c>
      <c r="B517" s="144" t="s">
        <v>1808</v>
      </c>
      <c r="C517" s="144"/>
      <c r="D517" s="144"/>
      <c r="E517" s="195"/>
      <c r="F517" s="197"/>
      <c r="J517" s="5"/>
      <c r="L517" s="144"/>
      <c r="M517" s="144"/>
      <c r="N517" s="225"/>
      <c r="O517" s="225"/>
      <c r="P517" s="227"/>
      <c r="Q517" s="229"/>
      <c r="R517" s="170"/>
      <c r="S517" s="517" t="s">
        <v>3414</v>
      </c>
      <c r="T517" s="534"/>
      <c r="U517" s="534"/>
      <c r="V517" s="60"/>
      <c r="W517" s="60"/>
      <c r="X517" s="60"/>
      <c r="Y517" s="60"/>
      <c r="Z517" s="20"/>
      <c r="AA517" s="534"/>
      <c r="AB517" s="188"/>
      <c r="AC517" s="293" t="str">
        <f t="shared" si="329"/>
        <v>E15-21</v>
      </c>
      <c r="AD517" s="282" t="str">
        <f t="shared" si="338"/>
        <v>15</v>
      </c>
      <c r="AE517" s="282" t="str">
        <f t="shared" si="330"/>
        <v>E</v>
      </c>
      <c r="AF517" s="272" t="str">
        <f t="shared" si="331"/>
        <v>not suitable</v>
      </c>
      <c r="AG517" s="256" t="str">
        <f t="shared" si="332"/>
        <v/>
      </c>
      <c r="AH517" s="256" t="str">
        <f t="shared" si="333"/>
        <v/>
      </c>
      <c r="AI517" s="256" t="str">
        <f t="shared" si="334"/>
        <v/>
      </c>
      <c r="AJ517" s="256" t="str">
        <f t="shared" si="335"/>
        <v/>
      </c>
      <c r="AK517" s="256" t="str">
        <f t="shared" si="336"/>
        <v/>
      </c>
      <c r="AL517" s="271" t="str">
        <f t="shared" si="339"/>
        <v/>
      </c>
      <c r="AM517" s="272" t="str">
        <f t="shared" si="339"/>
        <v/>
      </c>
      <c r="AN517" s="272" t="str">
        <f t="shared" si="339"/>
        <v/>
      </c>
      <c r="AO517" s="272" t="str">
        <f t="shared" si="337"/>
        <v/>
      </c>
      <c r="AP517" s="271" t="str">
        <f t="shared" si="340"/>
        <v/>
      </c>
      <c r="AQ517" s="272" t="str">
        <f t="shared" si="341"/>
        <v/>
      </c>
      <c r="AR517" s="272" t="str">
        <f t="shared" si="342"/>
        <v/>
      </c>
      <c r="AS517" s="272" t="str">
        <f t="shared" si="343"/>
        <v/>
      </c>
      <c r="AT517" s="271">
        <f t="shared" si="344"/>
        <v>1</v>
      </c>
      <c r="AU517" s="271" t="str">
        <f t="shared" si="345"/>
        <v/>
      </c>
      <c r="AV517" s="279" t="str">
        <f t="shared" si="346"/>
        <v/>
      </c>
      <c r="AW517" s="284" t="str">
        <f t="shared" si="347"/>
        <v/>
      </c>
      <c r="AX517" s="284" t="str">
        <f t="shared" si="348"/>
        <v/>
      </c>
      <c r="AY517" s="281" t="str">
        <f t="shared" si="349"/>
        <v/>
      </c>
      <c r="AZ517" s="424"/>
      <c r="BA517" s="167"/>
      <c r="BB517" s="167"/>
      <c r="BC517" s="167"/>
      <c r="BD517" s="167"/>
      <c r="BE517" s="167"/>
    </row>
    <row r="518" spans="1:57">
      <c r="A518" s="230" t="s">
        <v>1269</v>
      </c>
      <c r="F518" s="197"/>
      <c r="K518" s="167"/>
      <c r="P518" s="227"/>
      <c r="Q518" s="229"/>
      <c r="R518" s="170"/>
      <c r="S518" s="521"/>
      <c r="T518" s="534"/>
      <c r="U518" s="534"/>
      <c r="V518" s="60"/>
      <c r="W518" s="60"/>
      <c r="X518" s="60"/>
      <c r="Y518" s="60"/>
      <c r="Z518" s="20"/>
      <c r="AA518" s="534"/>
      <c r="AC518" s="293" t="str">
        <f t="shared" si="329"/>
        <v>PROBLEMS/DISCUSSION QUESTIONS</v>
      </c>
      <c r="AD518" s="282" t="str">
        <f t="shared" si="338"/>
        <v/>
      </c>
      <c r="AE518" s="282" t="str">
        <f t="shared" si="330"/>
        <v/>
      </c>
      <c r="AF518" s="272" t="str">
        <f t="shared" si="331"/>
        <v/>
      </c>
      <c r="AG518" s="256" t="str">
        <f t="shared" si="332"/>
        <v/>
      </c>
      <c r="AH518" s="256" t="str">
        <f t="shared" si="333"/>
        <v/>
      </c>
      <c r="AI518" s="256" t="str">
        <f t="shared" si="334"/>
        <v/>
      </c>
      <c r="AJ518" s="256" t="str">
        <f t="shared" si="335"/>
        <v/>
      </c>
      <c r="AK518" s="256" t="str">
        <f t="shared" si="336"/>
        <v/>
      </c>
      <c r="AL518" s="271" t="str">
        <f t="shared" si="339"/>
        <v/>
      </c>
      <c r="AM518" s="272" t="str">
        <f t="shared" si="339"/>
        <v/>
      </c>
      <c r="AN518" s="272" t="str">
        <f t="shared" si="339"/>
        <v/>
      </c>
      <c r="AO518" s="272" t="str">
        <f t="shared" si="337"/>
        <v/>
      </c>
      <c r="AP518" s="271" t="str">
        <f t="shared" si="340"/>
        <v/>
      </c>
      <c r="AQ518" s="272" t="str">
        <f t="shared" si="341"/>
        <v/>
      </c>
      <c r="AR518" s="272" t="str">
        <f t="shared" si="342"/>
        <v/>
      </c>
      <c r="AS518" s="272" t="str">
        <f t="shared" si="343"/>
        <v/>
      </c>
      <c r="AT518" s="271" t="str">
        <f t="shared" si="344"/>
        <v/>
      </c>
      <c r="AU518" s="271" t="str">
        <f t="shared" si="345"/>
        <v/>
      </c>
      <c r="AV518" s="279" t="str">
        <f t="shared" si="346"/>
        <v/>
      </c>
      <c r="AW518" s="284" t="str">
        <f t="shared" si="347"/>
        <v/>
      </c>
      <c r="AX518" s="284" t="str">
        <f t="shared" si="348"/>
        <v/>
      </c>
      <c r="AY518" s="281" t="str">
        <f t="shared" si="349"/>
        <v/>
      </c>
    </row>
    <row r="519" spans="1:57" hidden="1">
      <c r="A519" s="231" t="s">
        <v>1639</v>
      </c>
      <c r="B519" s="144" t="s">
        <v>1808</v>
      </c>
      <c r="F519" s="197"/>
      <c r="K519" s="167"/>
      <c r="P519" s="227"/>
      <c r="Q519" s="229"/>
      <c r="R519" s="170"/>
      <c r="S519" s="517" t="s">
        <v>3414</v>
      </c>
      <c r="T519" s="521"/>
      <c r="U519" s="534"/>
      <c r="V519" s="60"/>
      <c r="W519" s="60"/>
      <c r="X519" s="60"/>
      <c r="Y519" s="60"/>
      <c r="Z519" s="20"/>
      <c r="AA519" s="534"/>
      <c r="AC519" s="293" t="str">
        <f t="shared" si="329"/>
        <v>P15-1</v>
      </c>
      <c r="AD519" s="282" t="str">
        <f t="shared" si="338"/>
        <v>15</v>
      </c>
      <c r="AE519" s="282" t="str">
        <f t="shared" si="330"/>
        <v>P</v>
      </c>
      <c r="AF519" s="272" t="str">
        <f t="shared" si="331"/>
        <v>not suitable</v>
      </c>
      <c r="AG519" s="256" t="str">
        <f t="shared" si="332"/>
        <v/>
      </c>
      <c r="AH519" s="256" t="str">
        <f t="shared" si="333"/>
        <v/>
      </c>
      <c r="AI519" s="256" t="str">
        <f t="shared" si="334"/>
        <v/>
      </c>
      <c r="AJ519" s="256" t="str">
        <f t="shared" si="335"/>
        <v/>
      </c>
      <c r="AK519" s="256" t="str">
        <f t="shared" si="336"/>
        <v/>
      </c>
      <c r="AL519" s="271" t="str">
        <f t="shared" si="339"/>
        <v/>
      </c>
      <c r="AM519" s="272" t="str">
        <f t="shared" si="339"/>
        <v/>
      </c>
      <c r="AN519" s="272" t="str">
        <f t="shared" si="339"/>
        <v/>
      </c>
      <c r="AO519" s="272" t="str">
        <f t="shared" si="337"/>
        <v/>
      </c>
      <c r="AP519" s="271" t="str">
        <f t="shared" si="340"/>
        <v/>
      </c>
      <c r="AQ519" s="272" t="str">
        <f t="shared" si="341"/>
        <v/>
      </c>
      <c r="AR519" s="272" t="str">
        <f t="shared" si="342"/>
        <v/>
      </c>
      <c r="AS519" s="272" t="str">
        <f t="shared" si="343"/>
        <v/>
      </c>
      <c r="AT519" s="271">
        <f t="shared" si="344"/>
        <v>1</v>
      </c>
      <c r="AU519" s="271" t="str">
        <f t="shared" si="345"/>
        <v/>
      </c>
      <c r="AV519" s="279" t="str">
        <f t="shared" si="346"/>
        <v/>
      </c>
      <c r="AW519" s="284" t="str">
        <f t="shared" si="347"/>
        <v/>
      </c>
      <c r="AX519" s="284" t="str">
        <f t="shared" si="348"/>
        <v/>
      </c>
      <c r="AY519" s="281" t="str">
        <f t="shared" si="349"/>
        <v/>
      </c>
    </row>
    <row r="520" spans="1:57" ht="108" customHeight="1">
      <c r="A520" s="231" t="s">
        <v>1640</v>
      </c>
      <c r="B520" s="144" t="s">
        <v>1285</v>
      </c>
      <c r="C520" s="144" t="s">
        <v>1733</v>
      </c>
      <c r="F520" s="197" t="s">
        <v>1198</v>
      </c>
      <c r="G520" s="72" t="s">
        <v>1610</v>
      </c>
      <c r="H520" s="72" t="s">
        <v>2856</v>
      </c>
      <c r="J520" s="5" t="s">
        <v>2352</v>
      </c>
      <c r="K520" s="167"/>
      <c r="L520" s="144" t="s">
        <v>2422</v>
      </c>
      <c r="P520" s="227"/>
      <c r="Q520" s="229"/>
      <c r="R520" s="170"/>
      <c r="S520" s="521" t="s">
        <v>3414</v>
      </c>
      <c r="T520" s="521" t="s">
        <v>2785</v>
      </c>
      <c r="U520" s="534" t="s">
        <v>2532</v>
      </c>
      <c r="V520" s="60" t="s">
        <v>2040</v>
      </c>
      <c r="W520" s="60" t="s">
        <v>562</v>
      </c>
      <c r="X520" s="60" t="s">
        <v>539</v>
      </c>
      <c r="Y520" s="60" t="s">
        <v>1991</v>
      </c>
      <c r="Z520" s="20" t="s">
        <v>1000</v>
      </c>
      <c r="AA520" s="534" t="s">
        <v>2331</v>
      </c>
      <c r="AB520" s="204"/>
      <c r="AC520" s="293" t="str">
        <f t="shared" si="329"/>
        <v>P15-2</v>
      </c>
      <c r="AD520" s="282" t="str">
        <f t="shared" si="338"/>
        <v>15</v>
      </c>
      <c r="AE520" s="282" t="str">
        <f t="shared" si="330"/>
        <v>P</v>
      </c>
      <c r="AF520" s="272" t="str">
        <f t="shared" si="331"/>
        <v>s</v>
      </c>
      <c r="AG520" s="256" t="str">
        <f t="shared" si="332"/>
        <v/>
      </c>
      <c r="AH520" s="256" t="str">
        <f t="shared" si="333"/>
        <v>rpu</v>
      </c>
      <c r="AI520" s="256" t="str">
        <f t="shared" si="334"/>
        <v/>
      </c>
      <c r="AJ520" s="256">
        <f t="shared" si="335"/>
        <v>1</v>
      </c>
      <c r="AK520" s="256" t="str">
        <f t="shared" si="336"/>
        <v/>
      </c>
      <c r="AL520" s="271" t="str">
        <f t="shared" si="339"/>
        <v/>
      </c>
      <c r="AM520" s="272">
        <f t="shared" si="339"/>
        <v>1</v>
      </c>
      <c r="AN520" s="272" t="str">
        <f t="shared" si="339"/>
        <v/>
      </c>
      <c r="AO520" s="272" t="str">
        <f t="shared" si="337"/>
        <v/>
      </c>
      <c r="AP520" s="271" t="str">
        <f t="shared" si="340"/>
        <v/>
      </c>
      <c r="AQ520" s="272" t="str">
        <f t="shared" si="341"/>
        <v/>
      </c>
      <c r="AR520" s="272" t="str">
        <f t="shared" si="342"/>
        <v/>
      </c>
      <c r="AS520" s="272" t="str">
        <f t="shared" si="343"/>
        <v/>
      </c>
      <c r="AT520" s="271" t="str">
        <f t="shared" si="344"/>
        <v/>
      </c>
      <c r="AU520" s="271" t="str">
        <f t="shared" si="345"/>
        <v/>
      </c>
      <c r="AV520" s="279" t="str">
        <f t="shared" si="346"/>
        <v/>
      </c>
      <c r="AW520" s="284" t="str">
        <f t="shared" si="347"/>
        <v/>
      </c>
      <c r="AX520" s="284" t="str">
        <f t="shared" si="348"/>
        <v/>
      </c>
      <c r="AY520" s="281" t="str">
        <f t="shared" si="349"/>
        <v/>
      </c>
    </row>
    <row r="521" spans="1:57" ht="46.5" customHeight="1">
      <c r="A521" s="231" t="s">
        <v>1642</v>
      </c>
      <c r="B521" s="144" t="s">
        <v>1285</v>
      </c>
      <c r="C521" s="144" t="s">
        <v>1733</v>
      </c>
      <c r="F521" s="197" t="s">
        <v>1198</v>
      </c>
      <c r="G521" s="72" t="s">
        <v>1156</v>
      </c>
      <c r="H521" s="72" t="s">
        <v>2856</v>
      </c>
      <c r="J521" s="5" t="s">
        <v>2353</v>
      </c>
      <c r="K521" s="167"/>
      <c r="P521" s="227"/>
      <c r="Q521" s="229"/>
      <c r="R521" s="170"/>
      <c r="S521" s="521" t="s">
        <v>3414</v>
      </c>
      <c r="T521" s="521" t="s">
        <v>2785</v>
      </c>
      <c r="U521" s="534" t="s">
        <v>2532</v>
      </c>
      <c r="V521" s="60" t="s">
        <v>2040</v>
      </c>
      <c r="W521" s="60" t="s">
        <v>562</v>
      </c>
      <c r="X521" s="60" t="s">
        <v>539</v>
      </c>
      <c r="Y521" s="60" t="s">
        <v>1991</v>
      </c>
      <c r="Z521" s="20" t="s">
        <v>1000</v>
      </c>
      <c r="AA521" s="534" t="s">
        <v>2331</v>
      </c>
      <c r="AC521" s="293" t="str">
        <f t="shared" si="329"/>
        <v>P15-3</v>
      </c>
      <c r="AD521" s="282" t="str">
        <f t="shared" si="338"/>
        <v>15</v>
      </c>
      <c r="AE521" s="282" t="str">
        <f t="shared" si="330"/>
        <v>P</v>
      </c>
      <c r="AF521" s="272" t="str">
        <f t="shared" si="331"/>
        <v>s</v>
      </c>
      <c r="AG521" s="256" t="str">
        <f t="shared" si="332"/>
        <v/>
      </c>
      <c r="AH521" s="256" t="str">
        <f t="shared" si="333"/>
        <v>rpu</v>
      </c>
      <c r="AI521" s="256" t="str">
        <f t="shared" si="334"/>
        <v/>
      </c>
      <c r="AJ521" s="256">
        <f t="shared" si="335"/>
        <v>1</v>
      </c>
      <c r="AK521" s="256" t="str">
        <f t="shared" si="336"/>
        <v/>
      </c>
      <c r="AL521" s="271" t="str">
        <f t="shared" si="339"/>
        <v/>
      </c>
      <c r="AM521" s="272">
        <f t="shared" si="339"/>
        <v>1</v>
      </c>
      <c r="AN521" s="272" t="str">
        <f t="shared" si="339"/>
        <v/>
      </c>
      <c r="AO521" s="272" t="str">
        <f t="shared" si="337"/>
        <v/>
      </c>
      <c r="AP521" s="271" t="str">
        <f t="shared" si="340"/>
        <v/>
      </c>
      <c r="AQ521" s="272" t="str">
        <f t="shared" si="341"/>
        <v/>
      </c>
      <c r="AR521" s="272" t="str">
        <f t="shared" si="342"/>
        <v/>
      </c>
      <c r="AS521" s="272" t="str">
        <f t="shared" si="343"/>
        <v/>
      </c>
      <c r="AT521" s="271" t="str">
        <f t="shared" si="344"/>
        <v/>
      </c>
      <c r="AU521" s="271" t="str">
        <f t="shared" si="345"/>
        <v/>
      </c>
      <c r="AV521" s="279" t="str">
        <f t="shared" si="346"/>
        <v/>
      </c>
      <c r="AW521" s="284" t="str">
        <f t="shared" si="347"/>
        <v/>
      </c>
      <c r="AX521" s="284" t="str">
        <f t="shared" si="348"/>
        <v/>
      </c>
      <c r="AY521" s="281" t="str">
        <f t="shared" si="349"/>
        <v/>
      </c>
    </row>
    <row r="522" spans="1:57" ht="262.5" customHeight="1">
      <c r="A522" s="231" t="s">
        <v>1643</v>
      </c>
      <c r="B522" s="144" t="s">
        <v>1285</v>
      </c>
      <c r="C522" s="144" t="s">
        <v>1734</v>
      </c>
      <c r="F522" s="197" t="s">
        <v>1198</v>
      </c>
      <c r="G522" s="72" t="s">
        <v>1611</v>
      </c>
      <c r="H522" s="72" t="s">
        <v>3426</v>
      </c>
      <c r="J522" s="5" t="s">
        <v>2590</v>
      </c>
      <c r="K522" s="167"/>
      <c r="L522" s="144" t="s">
        <v>2422</v>
      </c>
      <c r="P522" s="227"/>
      <c r="Q522" s="229"/>
      <c r="R522" s="170"/>
      <c r="S522" s="521" t="s">
        <v>3411</v>
      </c>
      <c r="T522" s="11" t="s">
        <v>2781</v>
      </c>
      <c r="U522" s="534" t="s">
        <v>2533</v>
      </c>
      <c r="V522" s="60" t="s">
        <v>1249</v>
      </c>
      <c r="W522" s="60" t="s">
        <v>562</v>
      </c>
      <c r="X522" s="60" t="s">
        <v>539</v>
      </c>
      <c r="Y522" s="60" t="s">
        <v>540</v>
      </c>
      <c r="Z522" s="20" t="s">
        <v>1000</v>
      </c>
      <c r="AA522" s="534" t="s">
        <v>2331</v>
      </c>
      <c r="AC522" s="293" t="str">
        <f t="shared" ref="AC522:AC580" si="350">IF(A522="","",A522)</f>
        <v>P15-4</v>
      </c>
      <c r="AD522" s="282" t="str">
        <f t="shared" si="338"/>
        <v>15</v>
      </c>
      <c r="AE522" s="282" t="str">
        <f t="shared" si="330"/>
        <v>P</v>
      </c>
      <c r="AF522" s="272" t="str">
        <f t="shared" si="331"/>
        <v>s</v>
      </c>
      <c r="AG522" s="256" t="str">
        <f t="shared" si="332"/>
        <v/>
      </c>
      <c r="AH522" s="256" t="str">
        <f t="shared" si="333"/>
        <v>r</v>
      </c>
      <c r="AI522" s="256" t="str">
        <f t="shared" si="334"/>
        <v/>
      </c>
      <c r="AJ522" s="256">
        <f t="shared" si="335"/>
        <v>1</v>
      </c>
      <c r="AK522" s="256" t="str">
        <f t="shared" si="336"/>
        <v/>
      </c>
      <c r="AL522" s="271" t="str">
        <f t="shared" si="339"/>
        <v/>
      </c>
      <c r="AM522" s="272" t="str">
        <f t="shared" si="339"/>
        <v/>
      </c>
      <c r="AN522" s="272">
        <f t="shared" si="339"/>
        <v>1</v>
      </c>
      <c r="AO522" s="272" t="str">
        <f t="shared" si="337"/>
        <v/>
      </c>
      <c r="AP522" s="271" t="str">
        <f t="shared" si="340"/>
        <v/>
      </c>
      <c r="AQ522" s="272" t="str">
        <f t="shared" si="341"/>
        <v/>
      </c>
      <c r="AR522" s="272" t="str">
        <f t="shared" si="342"/>
        <v/>
      </c>
      <c r="AS522" s="272" t="str">
        <f t="shared" si="343"/>
        <v/>
      </c>
      <c r="AT522" s="271" t="str">
        <f t="shared" si="344"/>
        <v/>
      </c>
      <c r="AU522" s="271" t="str">
        <f t="shared" si="345"/>
        <v/>
      </c>
      <c r="AV522" s="279" t="str">
        <f t="shared" si="346"/>
        <v/>
      </c>
      <c r="AW522" s="284" t="str">
        <f t="shared" si="347"/>
        <v/>
      </c>
      <c r="AX522" s="284" t="str">
        <f t="shared" si="348"/>
        <v/>
      </c>
      <c r="AY522" s="281" t="str">
        <f t="shared" si="349"/>
        <v/>
      </c>
    </row>
    <row r="523" spans="1:57" hidden="1">
      <c r="A523" s="231" t="s">
        <v>1644</v>
      </c>
      <c r="B523" s="144" t="s">
        <v>1808</v>
      </c>
      <c r="F523" s="197"/>
      <c r="K523" s="167"/>
      <c r="P523" s="227"/>
      <c r="Q523" s="229"/>
      <c r="R523" s="170"/>
      <c r="S523" s="521" t="s">
        <v>3411</v>
      </c>
      <c r="T523" s="521"/>
      <c r="U523" s="534"/>
      <c r="V523" s="60"/>
      <c r="W523" s="60"/>
      <c r="X523" s="60"/>
      <c r="Y523" s="60"/>
      <c r="Z523" s="20"/>
      <c r="AA523" s="534"/>
      <c r="AC523" s="293" t="str">
        <f t="shared" si="350"/>
        <v>P15-6</v>
      </c>
      <c r="AD523" s="282" t="str">
        <f t="shared" si="338"/>
        <v>15</v>
      </c>
      <c r="AE523" s="282" t="str">
        <f t="shared" si="330"/>
        <v>P</v>
      </c>
      <c r="AF523" s="272" t="str">
        <f t="shared" si="331"/>
        <v>not suitable</v>
      </c>
      <c r="AG523" s="256" t="str">
        <f t="shared" si="332"/>
        <v/>
      </c>
      <c r="AH523" s="256" t="str">
        <f t="shared" si="333"/>
        <v/>
      </c>
      <c r="AI523" s="256" t="str">
        <f t="shared" si="334"/>
        <v/>
      </c>
      <c r="AJ523" s="256" t="str">
        <f t="shared" si="335"/>
        <v/>
      </c>
      <c r="AK523" s="256" t="str">
        <f t="shared" si="336"/>
        <v/>
      </c>
      <c r="AL523" s="271" t="str">
        <f t="shared" si="339"/>
        <v/>
      </c>
      <c r="AM523" s="272" t="str">
        <f t="shared" si="339"/>
        <v/>
      </c>
      <c r="AN523" s="272" t="str">
        <f t="shared" si="339"/>
        <v/>
      </c>
      <c r="AO523" s="272" t="str">
        <f t="shared" si="337"/>
        <v/>
      </c>
      <c r="AP523" s="271" t="str">
        <f t="shared" si="340"/>
        <v/>
      </c>
      <c r="AQ523" s="272" t="str">
        <f t="shared" si="341"/>
        <v/>
      </c>
      <c r="AR523" s="272" t="str">
        <f t="shared" si="342"/>
        <v/>
      </c>
      <c r="AS523" s="272" t="str">
        <f t="shared" si="343"/>
        <v/>
      </c>
      <c r="AT523" s="271">
        <f t="shared" si="344"/>
        <v>1</v>
      </c>
      <c r="AU523" s="271" t="str">
        <f t="shared" si="345"/>
        <v/>
      </c>
      <c r="AV523" s="279" t="str">
        <f t="shared" si="346"/>
        <v/>
      </c>
      <c r="AW523" s="284" t="str">
        <f t="shared" si="347"/>
        <v/>
      </c>
      <c r="AX523" s="284" t="str">
        <f t="shared" si="348"/>
        <v/>
      </c>
      <c r="AY523" s="281" t="str">
        <f t="shared" si="349"/>
        <v/>
      </c>
    </row>
    <row r="524" spans="1:57" s="72" customFormat="1" hidden="1">
      <c r="A524" s="506" t="s">
        <v>1645</v>
      </c>
      <c r="B524" s="144" t="s">
        <v>1808</v>
      </c>
      <c r="C524" s="144"/>
      <c r="D524" s="144"/>
      <c r="E524" s="195"/>
      <c r="F524" s="197"/>
      <c r="J524" s="5"/>
      <c r="L524" s="144"/>
      <c r="M524" s="144"/>
      <c r="N524" s="225"/>
      <c r="O524" s="225"/>
      <c r="P524" s="227"/>
      <c r="Q524" s="229"/>
      <c r="R524" s="170"/>
      <c r="S524" s="521" t="s">
        <v>3415</v>
      </c>
      <c r="T524" s="521"/>
      <c r="U524" s="534"/>
      <c r="V524" s="60"/>
      <c r="W524" s="60"/>
      <c r="X524" s="60"/>
      <c r="Y524" s="60"/>
      <c r="Z524" s="20"/>
      <c r="AA524" s="534"/>
      <c r="AB524" s="145"/>
      <c r="AC524" s="507" t="str">
        <f t="shared" si="350"/>
        <v>P15-7</v>
      </c>
      <c r="AD524" s="282" t="str">
        <f t="shared" si="338"/>
        <v>15</v>
      </c>
      <c r="AE524" s="282" t="str">
        <f t="shared" si="330"/>
        <v>P</v>
      </c>
      <c r="AF524" s="272" t="str">
        <f t="shared" si="331"/>
        <v>not suitable</v>
      </c>
      <c r="AG524" s="272" t="str">
        <f t="shared" si="332"/>
        <v/>
      </c>
      <c r="AH524" s="272" t="str">
        <f t="shared" si="333"/>
        <v/>
      </c>
      <c r="AI524" s="272" t="str">
        <f t="shared" si="334"/>
        <v/>
      </c>
      <c r="AJ524" s="272" t="str">
        <f t="shared" si="335"/>
        <v/>
      </c>
      <c r="AK524" s="272" t="str">
        <f t="shared" si="336"/>
        <v/>
      </c>
      <c r="AL524" s="271" t="str">
        <f t="shared" si="339"/>
        <v/>
      </c>
      <c r="AM524" s="272" t="str">
        <f t="shared" si="339"/>
        <v/>
      </c>
      <c r="AN524" s="272" t="str">
        <f t="shared" si="339"/>
        <v/>
      </c>
      <c r="AO524" s="272" t="str">
        <f t="shared" si="337"/>
        <v/>
      </c>
      <c r="AP524" s="271" t="str">
        <f t="shared" si="340"/>
        <v/>
      </c>
      <c r="AQ524" s="272" t="str">
        <f t="shared" si="341"/>
        <v/>
      </c>
      <c r="AR524" s="272" t="str">
        <f t="shared" si="342"/>
        <v/>
      </c>
      <c r="AS524" s="272" t="str">
        <f t="shared" si="343"/>
        <v/>
      </c>
      <c r="AT524" s="271">
        <f t="shared" si="344"/>
        <v>1</v>
      </c>
      <c r="AU524" s="271" t="str">
        <f t="shared" si="345"/>
        <v/>
      </c>
      <c r="AV524" s="279" t="str">
        <f t="shared" si="346"/>
        <v/>
      </c>
      <c r="AW524" s="284" t="str">
        <f t="shared" si="347"/>
        <v/>
      </c>
      <c r="AX524" s="284" t="str">
        <f t="shared" si="348"/>
        <v/>
      </c>
      <c r="AY524" s="281" t="str">
        <f t="shared" si="349"/>
        <v/>
      </c>
      <c r="AZ524" s="425"/>
    </row>
    <row r="525" spans="1:57" hidden="1">
      <c r="A525" s="231" t="s">
        <v>1646</v>
      </c>
      <c r="B525" s="144" t="s">
        <v>1808</v>
      </c>
      <c r="F525" s="197"/>
      <c r="K525" s="167"/>
      <c r="P525" s="227"/>
      <c r="Q525" s="229"/>
      <c r="R525" s="170"/>
      <c r="S525" s="521" t="s">
        <v>3415</v>
      </c>
      <c r="T525" s="521"/>
      <c r="U525" s="534"/>
      <c r="V525" s="60"/>
      <c r="W525" s="60"/>
      <c r="X525" s="60"/>
      <c r="Y525" s="60"/>
      <c r="Z525" s="20"/>
      <c r="AA525" s="534"/>
      <c r="AB525" s="145"/>
      <c r="AC525" s="293" t="str">
        <f t="shared" si="350"/>
        <v>P15-8</v>
      </c>
      <c r="AD525" s="282" t="str">
        <f t="shared" si="338"/>
        <v>15</v>
      </c>
      <c r="AE525" s="282" t="str">
        <f t="shared" si="330"/>
        <v>P</v>
      </c>
      <c r="AF525" s="272" t="str">
        <f t="shared" si="331"/>
        <v>not suitable</v>
      </c>
      <c r="AG525" s="256" t="str">
        <f t="shared" si="332"/>
        <v/>
      </c>
      <c r="AH525" s="256" t="str">
        <f t="shared" si="333"/>
        <v/>
      </c>
      <c r="AI525" s="256" t="str">
        <f t="shared" si="334"/>
        <v/>
      </c>
      <c r="AJ525" s="256" t="str">
        <f t="shared" si="335"/>
        <v/>
      </c>
      <c r="AK525" s="256" t="str">
        <f t="shared" si="336"/>
        <v/>
      </c>
      <c r="AL525" s="271" t="str">
        <f t="shared" si="339"/>
        <v/>
      </c>
      <c r="AM525" s="272" t="str">
        <f t="shared" si="339"/>
        <v/>
      </c>
      <c r="AN525" s="272" t="str">
        <f t="shared" si="339"/>
        <v/>
      </c>
      <c r="AO525" s="272" t="str">
        <f t="shared" si="337"/>
        <v/>
      </c>
      <c r="AP525" s="271" t="str">
        <f t="shared" si="340"/>
        <v/>
      </c>
      <c r="AQ525" s="272" t="str">
        <f t="shared" si="341"/>
        <v/>
      </c>
      <c r="AR525" s="272" t="str">
        <f t="shared" si="342"/>
        <v/>
      </c>
      <c r="AS525" s="272" t="str">
        <f t="shared" si="343"/>
        <v/>
      </c>
      <c r="AT525" s="271">
        <f t="shared" si="344"/>
        <v>1</v>
      </c>
      <c r="AU525" s="271" t="str">
        <f t="shared" si="345"/>
        <v/>
      </c>
      <c r="AV525" s="279" t="str">
        <f t="shared" si="346"/>
        <v/>
      </c>
      <c r="AW525" s="284" t="str">
        <f t="shared" si="347"/>
        <v/>
      </c>
      <c r="AX525" s="284" t="str">
        <f t="shared" si="348"/>
        <v/>
      </c>
      <c r="AY525" s="281" t="str">
        <f t="shared" si="349"/>
        <v/>
      </c>
      <c r="BE525" s="72"/>
    </row>
    <row r="526" spans="1:57" s="72" customFormat="1" ht="131.25" customHeight="1">
      <c r="A526" s="231" t="s">
        <v>1645</v>
      </c>
      <c r="B526" s="144" t="s">
        <v>1285</v>
      </c>
      <c r="C526" s="144" t="s">
        <v>1733</v>
      </c>
      <c r="D526" s="144"/>
      <c r="E526" s="195"/>
      <c r="F526" s="197" t="s">
        <v>1198</v>
      </c>
      <c r="G526" s="72" t="s">
        <v>1615</v>
      </c>
      <c r="H526" s="72" t="s">
        <v>2862</v>
      </c>
      <c r="J526" s="5" t="s">
        <v>2354</v>
      </c>
      <c r="L526" s="144" t="s">
        <v>2422</v>
      </c>
      <c r="M526" s="144"/>
      <c r="N526" s="225"/>
      <c r="O526" s="225"/>
      <c r="P526" s="227"/>
      <c r="Q526" s="229"/>
      <c r="R526" s="170"/>
      <c r="S526" s="521" t="s">
        <v>3416</v>
      </c>
      <c r="T526" s="521" t="s">
        <v>2786</v>
      </c>
      <c r="U526" s="534" t="s">
        <v>2534</v>
      </c>
      <c r="V526" s="60" t="s">
        <v>1249</v>
      </c>
      <c r="W526" s="60" t="s">
        <v>562</v>
      </c>
      <c r="X526" s="60" t="s">
        <v>539</v>
      </c>
      <c r="Y526" s="60" t="s">
        <v>540</v>
      </c>
      <c r="Z526" s="20" t="s">
        <v>1000</v>
      </c>
      <c r="AA526" s="534" t="s">
        <v>1993</v>
      </c>
      <c r="AB526" s="188"/>
      <c r="AC526" s="293" t="str">
        <f t="shared" si="350"/>
        <v>P15-7</v>
      </c>
      <c r="AD526" s="282" t="str">
        <f t="shared" si="338"/>
        <v>15</v>
      </c>
      <c r="AE526" s="282" t="str">
        <f t="shared" si="330"/>
        <v>P</v>
      </c>
      <c r="AF526" s="272" t="str">
        <f t="shared" si="331"/>
        <v>s</v>
      </c>
      <c r="AG526" s="256" t="str">
        <f t="shared" si="332"/>
        <v/>
      </c>
      <c r="AH526" s="256" t="str">
        <f t="shared" si="333"/>
        <v>rpu</v>
      </c>
      <c r="AI526" s="256" t="str">
        <f t="shared" si="334"/>
        <v/>
      </c>
      <c r="AJ526" s="256">
        <f t="shared" si="335"/>
        <v>1</v>
      </c>
      <c r="AK526" s="256" t="str">
        <f t="shared" si="336"/>
        <v/>
      </c>
      <c r="AL526" s="271" t="str">
        <f t="shared" si="339"/>
        <v/>
      </c>
      <c r="AM526" s="272">
        <f t="shared" si="339"/>
        <v>1</v>
      </c>
      <c r="AN526" s="272" t="str">
        <f t="shared" si="339"/>
        <v/>
      </c>
      <c r="AO526" s="272" t="str">
        <f t="shared" si="337"/>
        <v/>
      </c>
      <c r="AP526" s="271" t="str">
        <f t="shared" si="340"/>
        <v/>
      </c>
      <c r="AQ526" s="272" t="str">
        <f t="shared" si="341"/>
        <v/>
      </c>
      <c r="AR526" s="272" t="str">
        <f t="shared" si="342"/>
        <v/>
      </c>
      <c r="AS526" s="272" t="str">
        <f t="shared" si="343"/>
        <v/>
      </c>
      <c r="AT526" s="271" t="str">
        <f t="shared" si="344"/>
        <v/>
      </c>
      <c r="AU526" s="271" t="str">
        <f t="shared" si="345"/>
        <v/>
      </c>
      <c r="AV526" s="279" t="str">
        <f t="shared" si="346"/>
        <v/>
      </c>
      <c r="AW526" s="284" t="str">
        <f t="shared" si="347"/>
        <v/>
      </c>
      <c r="AX526" s="284" t="str">
        <f t="shared" si="348"/>
        <v/>
      </c>
      <c r="AY526" s="281" t="str">
        <f t="shared" si="349"/>
        <v/>
      </c>
      <c r="AZ526" s="424"/>
      <c r="BA526" s="167"/>
      <c r="BB526" s="167"/>
      <c r="BC526" s="167"/>
      <c r="BD526" s="167"/>
      <c r="BE526" s="167"/>
    </row>
    <row r="527" spans="1:57" ht="60">
      <c r="A527" s="231" t="s">
        <v>1646</v>
      </c>
      <c r="B527" s="144" t="s">
        <v>1285</v>
      </c>
      <c r="C527" s="144" t="s">
        <v>1734</v>
      </c>
      <c r="F527" s="197" t="s">
        <v>1750</v>
      </c>
      <c r="G527" s="72" t="s">
        <v>3421</v>
      </c>
      <c r="H527" s="72" t="s">
        <v>2888</v>
      </c>
      <c r="J527" s="5" t="s">
        <v>2394</v>
      </c>
      <c r="K527" s="167"/>
      <c r="L527" s="144" t="s">
        <v>2422</v>
      </c>
      <c r="P527" s="227"/>
      <c r="Q527" s="229"/>
      <c r="R527" s="170"/>
      <c r="S527" s="521" t="s">
        <v>3412</v>
      </c>
      <c r="T527" s="521" t="s">
        <v>2783</v>
      </c>
      <c r="U527" s="534" t="s">
        <v>2535</v>
      </c>
      <c r="V527" s="60" t="s">
        <v>1249</v>
      </c>
      <c r="W527" s="60" t="s">
        <v>562</v>
      </c>
      <c r="X527" s="60" t="s">
        <v>539</v>
      </c>
      <c r="Y527" s="60" t="s">
        <v>540</v>
      </c>
      <c r="Z527" s="20" t="s">
        <v>1000</v>
      </c>
      <c r="AA527" s="534" t="s">
        <v>1993</v>
      </c>
      <c r="AC527" s="293" t="str">
        <f t="shared" si="350"/>
        <v>P15-8</v>
      </c>
      <c r="AD527" s="282" t="str">
        <f t="shared" si="338"/>
        <v>15</v>
      </c>
      <c r="AE527" s="282" t="str">
        <f t="shared" si="330"/>
        <v>P</v>
      </c>
      <c r="AF527" s="272" t="str">
        <f t="shared" si="331"/>
        <v>s</v>
      </c>
      <c r="AG527" s="256" t="str">
        <f t="shared" si="332"/>
        <v/>
      </c>
      <c r="AH527" s="256" t="str">
        <f t="shared" si="333"/>
        <v>r</v>
      </c>
      <c r="AI527" s="256" t="str">
        <f t="shared" si="334"/>
        <v/>
      </c>
      <c r="AJ527" s="256">
        <f t="shared" si="335"/>
        <v>1</v>
      </c>
      <c r="AK527" s="256" t="str">
        <f t="shared" si="336"/>
        <v/>
      </c>
      <c r="AL527" s="271" t="str">
        <f t="shared" si="339"/>
        <v/>
      </c>
      <c r="AM527" s="272" t="str">
        <f t="shared" si="339"/>
        <v/>
      </c>
      <c r="AN527" s="272">
        <f t="shared" si="339"/>
        <v>1</v>
      </c>
      <c r="AO527" s="272" t="str">
        <f t="shared" si="337"/>
        <v/>
      </c>
      <c r="AP527" s="271" t="str">
        <f t="shared" si="340"/>
        <v/>
      </c>
      <c r="AQ527" s="272" t="str">
        <f t="shared" si="341"/>
        <v/>
      </c>
      <c r="AR527" s="272" t="str">
        <f t="shared" si="342"/>
        <v/>
      </c>
      <c r="AS527" s="272" t="str">
        <f t="shared" si="343"/>
        <v/>
      </c>
      <c r="AT527" s="271" t="str">
        <f t="shared" si="344"/>
        <v/>
      </c>
      <c r="AU527" s="271" t="str">
        <f t="shared" si="345"/>
        <v/>
      </c>
      <c r="AV527" s="279" t="str">
        <f t="shared" si="346"/>
        <v/>
      </c>
      <c r="AW527" s="284" t="str">
        <f t="shared" si="347"/>
        <v/>
      </c>
      <c r="AX527" s="284" t="str">
        <f t="shared" si="348"/>
        <v/>
      </c>
      <c r="AY527" s="281" t="str">
        <f t="shared" si="349"/>
        <v/>
      </c>
    </row>
    <row r="528" spans="1:57" s="72" customFormat="1" ht="24.75" customHeight="1">
      <c r="A528" s="231" t="s">
        <v>1647</v>
      </c>
      <c r="B528" s="144" t="s">
        <v>1285</v>
      </c>
      <c r="C528" s="144" t="s">
        <v>1286</v>
      </c>
      <c r="D528" s="144"/>
      <c r="E528" s="195"/>
      <c r="F528" s="197" t="s">
        <v>1198</v>
      </c>
      <c r="J528" s="5"/>
      <c r="L528" s="144"/>
      <c r="M528" s="144"/>
      <c r="N528" s="225"/>
      <c r="O528" s="225"/>
      <c r="P528" s="227"/>
      <c r="Q528" s="229"/>
      <c r="R528" s="170"/>
      <c r="S528" s="521" t="s">
        <v>3412</v>
      </c>
      <c r="T528" s="521" t="s">
        <v>2783</v>
      </c>
      <c r="U528" s="534" t="s">
        <v>2531</v>
      </c>
      <c r="V528" s="60" t="s">
        <v>1249</v>
      </c>
      <c r="W528" s="60" t="s">
        <v>562</v>
      </c>
      <c r="X528" s="60" t="s">
        <v>539</v>
      </c>
      <c r="Y528" s="60" t="s">
        <v>540</v>
      </c>
      <c r="Z528" s="20" t="s">
        <v>1000</v>
      </c>
      <c r="AA528" s="534" t="s">
        <v>1993</v>
      </c>
      <c r="AB528" s="188"/>
      <c r="AC528" s="293"/>
      <c r="AD528" s="282"/>
      <c r="AE528" s="282"/>
      <c r="AF528" s="272"/>
      <c r="AG528" s="256"/>
      <c r="AH528" s="256"/>
      <c r="AI528" s="256"/>
      <c r="AJ528" s="256"/>
      <c r="AK528" s="256"/>
      <c r="AL528" s="271"/>
      <c r="AM528" s="272"/>
      <c r="AN528" s="272"/>
      <c r="AO528" s="272"/>
      <c r="AP528" s="271"/>
      <c r="AQ528" s="272"/>
      <c r="AR528" s="272"/>
      <c r="AS528" s="272"/>
      <c r="AT528" s="271"/>
      <c r="AU528" s="271"/>
      <c r="AV528" s="279"/>
      <c r="AW528" s="284"/>
      <c r="AX528" s="284"/>
      <c r="AY528" s="281"/>
      <c r="AZ528" s="424"/>
      <c r="BA528" s="167"/>
      <c r="BB528" s="167"/>
      <c r="BC528" s="167"/>
      <c r="BD528" s="167"/>
      <c r="BE528" s="167"/>
    </row>
    <row r="529" spans="1:57" s="72" customFormat="1" ht="40.5" customHeight="1">
      <c r="A529" s="231" t="s">
        <v>1648</v>
      </c>
      <c r="B529" s="144" t="s">
        <v>1285</v>
      </c>
      <c r="C529" s="144" t="s">
        <v>1286</v>
      </c>
      <c r="D529" s="144"/>
      <c r="E529" s="195"/>
      <c r="F529" s="197" t="s">
        <v>1198</v>
      </c>
      <c r="J529" s="5"/>
      <c r="L529" s="144"/>
      <c r="M529" s="144"/>
      <c r="N529" s="225"/>
      <c r="O529" s="225"/>
      <c r="P529" s="227"/>
      <c r="Q529" s="229"/>
      <c r="R529" s="170"/>
      <c r="S529" s="521" t="s">
        <v>3414</v>
      </c>
      <c r="T529" s="521" t="s">
        <v>2785</v>
      </c>
      <c r="U529" s="534" t="s">
        <v>2531</v>
      </c>
      <c r="V529" s="60" t="s">
        <v>1249</v>
      </c>
      <c r="W529" s="60" t="s">
        <v>562</v>
      </c>
      <c r="X529" s="60" t="s">
        <v>539</v>
      </c>
      <c r="Y529" s="60" t="s">
        <v>540</v>
      </c>
      <c r="Z529" s="20" t="s">
        <v>1000</v>
      </c>
      <c r="AA529" s="534" t="s">
        <v>1993</v>
      </c>
      <c r="AB529" s="188"/>
      <c r="AC529" s="293"/>
      <c r="AD529" s="282"/>
      <c r="AE529" s="282"/>
      <c r="AF529" s="272"/>
      <c r="AG529" s="256"/>
      <c r="AH529" s="256"/>
      <c r="AI529" s="256"/>
      <c r="AJ529" s="256"/>
      <c r="AK529" s="256"/>
      <c r="AL529" s="271"/>
      <c r="AM529" s="272"/>
      <c r="AN529" s="272"/>
      <c r="AO529" s="272"/>
      <c r="AP529" s="271"/>
      <c r="AQ529" s="272"/>
      <c r="AR529" s="272"/>
      <c r="AS529" s="272"/>
      <c r="AT529" s="271"/>
      <c r="AU529" s="271"/>
      <c r="AV529" s="279"/>
      <c r="AW529" s="284"/>
      <c r="AX529" s="284"/>
      <c r="AY529" s="281"/>
      <c r="AZ529" s="424"/>
      <c r="BA529" s="167"/>
      <c r="BB529" s="167"/>
      <c r="BC529" s="167"/>
      <c r="BD529" s="167"/>
      <c r="BE529" s="167"/>
    </row>
    <row r="530" spans="1:57" s="72" customFormat="1" hidden="1">
      <c r="A530" s="231" t="s">
        <v>1616</v>
      </c>
      <c r="B530" s="144" t="s">
        <v>1808</v>
      </c>
      <c r="C530" s="144"/>
      <c r="D530" s="144"/>
      <c r="E530" s="195"/>
      <c r="F530" s="195"/>
      <c r="J530" s="5"/>
      <c r="L530" s="144"/>
      <c r="M530" s="144"/>
      <c r="N530" s="225"/>
      <c r="O530" s="225"/>
      <c r="P530" s="227"/>
      <c r="Q530" s="229"/>
      <c r="R530" s="170"/>
      <c r="S530" s="517" t="s">
        <v>1617</v>
      </c>
      <c r="T530" s="521"/>
      <c r="U530" s="534"/>
      <c r="V530" s="60"/>
      <c r="W530" s="60"/>
      <c r="X530" s="60"/>
      <c r="Y530" s="60"/>
      <c r="Z530" s="20"/>
      <c r="AA530" s="534"/>
      <c r="AB530" s="188"/>
      <c r="AC530" s="293" t="str">
        <f t="shared" si="350"/>
        <v>C14-4</v>
      </c>
      <c r="AD530" s="282" t="str">
        <f t="shared" si="338"/>
        <v>14</v>
      </c>
      <c r="AE530" s="282" t="str">
        <f t="shared" si="330"/>
        <v>C</v>
      </c>
      <c r="AF530" s="272" t="str">
        <f t="shared" si="331"/>
        <v>not suitable</v>
      </c>
      <c r="AG530" s="256" t="str">
        <f t="shared" si="332"/>
        <v/>
      </c>
      <c r="AH530" s="256" t="str">
        <f t="shared" si="333"/>
        <v/>
      </c>
      <c r="AI530" s="256" t="str">
        <f t="shared" si="334"/>
        <v/>
      </c>
      <c r="AJ530" s="256" t="str">
        <f t="shared" si="335"/>
        <v/>
      </c>
      <c r="AK530" s="256" t="str">
        <f t="shared" si="336"/>
        <v/>
      </c>
      <c r="AL530" s="271" t="str">
        <f t="shared" ref="AL530:AO553" si="351">IF(OR($AF530="",$AF530="not suitable"),"",IF($AH530=AL$16,1,""))</f>
        <v/>
      </c>
      <c r="AM530" s="272" t="str">
        <f t="shared" si="351"/>
        <v/>
      </c>
      <c r="AN530" s="272" t="str">
        <f t="shared" si="351"/>
        <v/>
      </c>
      <c r="AO530" s="272" t="str">
        <f t="shared" si="337"/>
        <v/>
      </c>
      <c r="AP530" s="271" t="str">
        <f t="shared" si="340"/>
        <v/>
      </c>
      <c r="AQ530" s="272" t="str">
        <f t="shared" si="341"/>
        <v/>
      </c>
      <c r="AR530" s="272" t="str">
        <f t="shared" si="342"/>
        <v/>
      </c>
      <c r="AS530" s="272" t="str">
        <f t="shared" si="343"/>
        <v/>
      </c>
      <c r="AT530" s="271">
        <f t="shared" si="344"/>
        <v>1</v>
      </c>
      <c r="AU530" s="271" t="str">
        <f t="shared" si="345"/>
        <v/>
      </c>
      <c r="AV530" s="279" t="str">
        <f t="shared" si="346"/>
        <v/>
      </c>
      <c r="AW530" s="284" t="str">
        <f t="shared" si="347"/>
        <v/>
      </c>
      <c r="AX530" s="284" t="str">
        <f t="shared" si="348"/>
        <v/>
      </c>
      <c r="AY530" s="281" t="str">
        <f t="shared" si="349"/>
        <v/>
      </c>
      <c r="AZ530" s="424"/>
      <c r="BA530" s="167"/>
      <c r="BB530" s="167"/>
      <c r="BC530" s="167"/>
      <c r="BD530" s="167"/>
      <c r="BE530" s="167"/>
    </row>
    <row r="531" spans="1:57" s="324" customFormat="1">
      <c r="A531" s="319" t="s">
        <v>1656</v>
      </c>
      <c r="B531" s="320"/>
      <c r="C531" s="320"/>
      <c r="D531" s="320"/>
      <c r="E531" s="340"/>
      <c r="F531" s="340"/>
      <c r="J531" s="6"/>
      <c r="L531" s="320"/>
      <c r="M531" s="320"/>
      <c r="N531" s="341"/>
      <c r="O531" s="341"/>
      <c r="P531" s="326"/>
      <c r="Q531" s="327"/>
      <c r="R531" s="342"/>
      <c r="S531" s="575"/>
      <c r="T531" s="575"/>
      <c r="U531" s="544"/>
      <c r="V531" s="529"/>
      <c r="W531" s="529"/>
      <c r="X531" s="529"/>
      <c r="Y531" s="529"/>
      <c r="Z531" s="540"/>
      <c r="AA531" s="544"/>
      <c r="AB531" s="328"/>
      <c r="AC531" s="329" t="str">
        <f t="shared" si="350"/>
        <v>Chapter 16</v>
      </c>
      <c r="AD531" s="330"/>
      <c r="AE531" s="330"/>
      <c r="AF531" s="331"/>
      <c r="AG531" s="331"/>
      <c r="AH531" s="331"/>
      <c r="AI531" s="331"/>
      <c r="AJ531" s="331"/>
      <c r="AK531" s="331"/>
      <c r="AL531" s="332"/>
      <c r="AM531" s="331"/>
      <c r="AN531" s="331"/>
      <c r="AO531" s="331"/>
      <c r="AP531" s="332"/>
      <c r="AQ531" s="331"/>
      <c r="AR531" s="331"/>
      <c r="AS531" s="331"/>
      <c r="AT531" s="332"/>
      <c r="AU531" s="332"/>
      <c r="AV531" s="333"/>
      <c r="AW531" s="334"/>
      <c r="AX531" s="334"/>
      <c r="AY531" s="421"/>
      <c r="AZ531" s="427"/>
    </row>
    <row r="532" spans="1:57">
      <c r="A532" s="230" t="s">
        <v>1295</v>
      </c>
      <c r="K532" s="167"/>
      <c r="P532" s="227"/>
      <c r="Q532" s="229"/>
      <c r="S532" s="521"/>
      <c r="T532" s="521"/>
      <c r="U532" s="534"/>
      <c r="V532" s="60"/>
      <c r="W532" s="60"/>
      <c r="X532" s="60"/>
      <c r="Y532" s="60"/>
      <c r="Z532" s="60"/>
      <c r="AA532" s="534"/>
      <c r="AC532" s="293" t="str">
        <f t="shared" si="350"/>
        <v>EXERCISES</v>
      </c>
      <c r="AD532" s="282" t="str">
        <f t="shared" si="338"/>
        <v/>
      </c>
      <c r="AE532" s="282" t="str">
        <f t="shared" si="330"/>
        <v/>
      </c>
      <c r="AF532" s="272" t="str">
        <f t="shared" ref="AF532:AF573" si="352">IF(OR(AE532="",B532=""),"",IF(OR(B532="a",B532="b",B532="s",B532="not suitable"),B532,""))</f>
        <v/>
      </c>
      <c r="AG532" s="256" t="str">
        <f t="shared" ref="AG532:AG573" si="353">IF(E532="","",E532)</f>
        <v/>
      </c>
      <c r="AH532" s="256" t="str">
        <f t="shared" ref="AH532:AH573" si="354">IF(C532="","",C532)</f>
        <v/>
      </c>
      <c r="AI532" s="256" t="str">
        <f t="shared" ref="AI532:AI573" si="355">IF(D532="","",D532)</f>
        <v/>
      </c>
      <c r="AJ532" s="256" t="str">
        <f t="shared" ref="AJ532:AJ539" si="356">IF(J532="","",1)</f>
        <v/>
      </c>
      <c r="AK532" s="256" t="str">
        <f t="shared" ref="AK532:AK573" si="357">IF(I532="","",I532)</f>
        <v/>
      </c>
      <c r="AL532" s="271" t="str">
        <f t="shared" si="351"/>
        <v/>
      </c>
      <c r="AM532" s="272" t="str">
        <f t="shared" si="351"/>
        <v/>
      </c>
      <c r="AN532" s="272" t="str">
        <f t="shared" si="351"/>
        <v/>
      </c>
      <c r="AO532" s="272" t="str">
        <f t="shared" si="337"/>
        <v/>
      </c>
      <c r="AP532" s="271" t="str">
        <f t="shared" si="340"/>
        <v/>
      </c>
      <c r="AQ532" s="272" t="str">
        <f t="shared" si="341"/>
        <v/>
      </c>
      <c r="AR532" s="272" t="str">
        <f t="shared" si="342"/>
        <v/>
      </c>
      <c r="AS532" s="272" t="str">
        <f t="shared" si="343"/>
        <v/>
      </c>
      <c r="AT532" s="271" t="str">
        <f t="shared" si="344"/>
        <v/>
      </c>
      <c r="AU532" s="271" t="str">
        <f t="shared" si="345"/>
        <v/>
      </c>
      <c r="AV532" s="279" t="str">
        <f t="shared" si="346"/>
        <v/>
      </c>
      <c r="AW532" s="284" t="str">
        <f t="shared" si="347"/>
        <v/>
      </c>
      <c r="AX532" s="284" t="str">
        <f t="shared" si="348"/>
        <v/>
      </c>
      <c r="AY532" s="281" t="str">
        <f t="shared" si="349"/>
        <v/>
      </c>
    </row>
    <row r="533" spans="1:57" ht="24" hidden="1" customHeight="1">
      <c r="A533" s="231" t="s">
        <v>1618</v>
      </c>
      <c r="B533" s="144" t="s">
        <v>1808</v>
      </c>
      <c r="F533" s="197"/>
      <c r="K533" s="167"/>
      <c r="P533" s="227"/>
      <c r="Q533" s="229"/>
      <c r="R533" s="170"/>
      <c r="S533" s="517" t="s">
        <v>1620</v>
      </c>
      <c r="T533" s="521"/>
      <c r="U533" s="534"/>
      <c r="V533" s="60"/>
      <c r="W533" s="60"/>
      <c r="X533" s="60"/>
      <c r="Y533" s="60"/>
      <c r="Z533" s="60"/>
      <c r="AA533" s="534"/>
      <c r="AC533" s="293" t="str">
        <f t="shared" si="350"/>
        <v>E15-1</v>
      </c>
      <c r="AD533" s="282" t="str">
        <f t="shared" si="338"/>
        <v>15</v>
      </c>
      <c r="AE533" s="282" t="str">
        <f t="shared" si="330"/>
        <v>E</v>
      </c>
      <c r="AF533" s="272" t="str">
        <f t="shared" si="352"/>
        <v>not suitable</v>
      </c>
      <c r="AG533" s="256" t="str">
        <f t="shared" si="353"/>
        <v/>
      </c>
      <c r="AH533" s="256" t="str">
        <f t="shared" si="354"/>
        <v/>
      </c>
      <c r="AI533" s="256" t="str">
        <f t="shared" si="355"/>
        <v/>
      </c>
      <c r="AJ533" s="256" t="str">
        <f t="shared" si="356"/>
        <v/>
      </c>
      <c r="AK533" s="256" t="str">
        <f t="shared" si="357"/>
        <v/>
      </c>
      <c r="AL533" s="271" t="str">
        <f t="shared" si="351"/>
        <v/>
      </c>
      <c r="AM533" s="272" t="str">
        <f t="shared" si="351"/>
        <v/>
      </c>
      <c r="AN533" s="272" t="str">
        <f t="shared" si="351"/>
        <v/>
      </c>
      <c r="AO533" s="272" t="str">
        <f t="shared" si="337"/>
        <v/>
      </c>
      <c r="AP533" s="271" t="str">
        <f t="shared" si="340"/>
        <v/>
      </c>
      <c r="AQ533" s="272" t="str">
        <f t="shared" si="341"/>
        <v/>
      </c>
      <c r="AR533" s="272" t="str">
        <f t="shared" si="342"/>
        <v/>
      </c>
      <c r="AS533" s="272" t="str">
        <f t="shared" si="343"/>
        <v/>
      </c>
      <c r="AT533" s="271">
        <f t="shared" si="344"/>
        <v>1</v>
      </c>
      <c r="AU533" s="271" t="str">
        <f t="shared" si="345"/>
        <v/>
      </c>
      <c r="AV533" s="279" t="str">
        <f t="shared" si="346"/>
        <v/>
      </c>
      <c r="AW533" s="284" t="str">
        <f t="shared" si="347"/>
        <v/>
      </c>
      <c r="AX533" s="284" t="str">
        <f t="shared" si="348"/>
        <v/>
      </c>
      <c r="AY533" s="281" t="str">
        <f t="shared" si="349"/>
        <v/>
      </c>
    </row>
    <row r="534" spans="1:57" ht="24">
      <c r="A534" s="231" t="s">
        <v>1657</v>
      </c>
      <c r="B534" s="144" t="s">
        <v>1285</v>
      </c>
      <c r="C534" s="144" t="s">
        <v>1732</v>
      </c>
      <c r="F534" s="197" t="s">
        <v>1750</v>
      </c>
      <c r="G534" s="231" t="s">
        <v>1619</v>
      </c>
      <c r="J534" s="5" t="s">
        <v>2355</v>
      </c>
      <c r="K534" s="167"/>
      <c r="P534" s="227"/>
      <c r="Q534" s="229"/>
      <c r="R534" s="170"/>
      <c r="S534" s="521" t="s">
        <v>3442</v>
      </c>
      <c r="T534" s="521" t="s">
        <v>2802</v>
      </c>
      <c r="U534" s="534" t="s">
        <v>2536</v>
      </c>
      <c r="V534" s="60" t="s">
        <v>1249</v>
      </c>
      <c r="W534" s="60" t="s">
        <v>562</v>
      </c>
      <c r="X534" s="60" t="s">
        <v>539</v>
      </c>
      <c r="Y534" s="60" t="s">
        <v>540</v>
      </c>
      <c r="Z534" s="20" t="s">
        <v>998</v>
      </c>
      <c r="AA534" s="534" t="s">
        <v>2021</v>
      </c>
      <c r="AC534" s="293" t="str">
        <f t="shared" si="350"/>
        <v>E16-2</v>
      </c>
      <c r="AD534" s="282" t="str">
        <f t="shared" si="338"/>
        <v>16</v>
      </c>
      <c r="AE534" s="282" t="str">
        <f t="shared" si="330"/>
        <v>E</v>
      </c>
      <c r="AF534" s="272" t="str">
        <f t="shared" si="352"/>
        <v>s</v>
      </c>
      <c r="AG534" s="256" t="str">
        <f t="shared" si="353"/>
        <v/>
      </c>
      <c r="AH534" s="256" t="str">
        <f t="shared" si="354"/>
        <v>p</v>
      </c>
      <c r="AI534" s="256" t="str">
        <f t="shared" si="355"/>
        <v/>
      </c>
      <c r="AJ534" s="256">
        <f t="shared" si="356"/>
        <v>1</v>
      </c>
      <c r="AK534" s="256" t="str">
        <f t="shared" si="357"/>
        <v/>
      </c>
      <c r="AL534" s="271">
        <f t="shared" si="351"/>
        <v>1</v>
      </c>
      <c r="AM534" s="272" t="str">
        <f t="shared" si="351"/>
        <v/>
      </c>
      <c r="AN534" s="272" t="str">
        <f t="shared" si="351"/>
        <v/>
      </c>
      <c r="AO534" s="272" t="str">
        <f t="shared" si="337"/>
        <v/>
      </c>
      <c r="AP534" s="271" t="str">
        <f t="shared" si="340"/>
        <v/>
      </c>
      <c r="AQ534" s="272" t="str">
        <f t="shared" si="341"/>
        <v/>
      </c>
      <c r="AR534" s="272" t="str">
        <f t="shared" si="342"/>
        <v/>
      </c>
      <c r="AS534" s="272" t="str">
        <f t="shared" si="343"/>
        <v/>
      </c>
      <c r="AT534" s="271" t="str">
        <f t="shared" si="344"/>
        <v/>
      </c>
      <c r="AU534" s="271" t="str">
        <f t="shared" si="345"/>
        <v/>
      </c>
      <c r="AV534" s="279" t="str">
        <f t="shared" si="346"/>
        <v/>
      </c>
      <c r="AW534" s="284" t="str">
        <f t="shared" si="347"/>
        <v/>
      </c>
      <c r="AX534" s="284" t="str">
        <f t="shared" si="348"/>
        <v/>
      </c>
      <c r="AY534" s="281" t="str">
        <f t="shared" si="349"/>
        <v/>
      </c>
    </row>
    <row r="535" spans="1:57" ht="24">
      <c r="A535" s="231" t="s">
        <v>1658</v>
      </c>
      <c r="B535" s="144" t="s">
        <v>1285</v>
      </c>
      <c r="C535" s="144" t="s">
        <v>1733</v>
      </c>
      <c r="F535" s="197" t="s">
        <v>1750</v>
      </c>
      <c r="G535" s="231" t="s">
        <v>1623</v>
      </c>
      <c r="H535" s="72" t="s">
        <v>2856</v>
      </c>
      <c r="J535" s="5" t="s">
        <v>2355</v>
      </c>
      <c r="K535" s="167"/>
      <c r="L535" s="144" t="s">
        <v>2422</v>
      </c>
      <c r="P535" s="227"/>
      <c r="Q535" s="229"/>
      <c r="R535" s="170"/>
      <c r="S535" s="521" t="s">
        <v>3443</v>
      </c>
      <c r="T535" s="521" t="s">
        <v>2803</v>
      </c>
      <c r="U535" s="534" t="s">
        <v>2537</v>
      </c>
      <c r="V535" s="60" t="s">
        <v>1249</v>
      </c>
      <c r="W535" s="60" t="s">
        <v>562</v>
      </c>
      <c r="X535" s="60" t="s">
        <v>539</v>
      </c>
      <c r="Y535" s="60" t="s">
        <v>540</v>
      </c>
      <c r="Z535" s="20" t="s">
        <v>998</v>
      </c>
      <c r="AA535" s="534" t="s">
        <v>2021</v>
      </c>
      <c r="AC535" s="293" t="str">
        <f t="shared" si="350"/>
        <v>E16-3</v>
      </c>
      <c r="AD535" s="282" t="str">
        <f t="shared" si="338"/>
        <v>16</v>
      </c>
      <c r="AE535" s="282" t="str">
        <f t="shared" si="330"/>
        <v>E</v>
      </c>
      <c r="AF535" s="272" t="str">
        <f t="shared" si="352"/>
        <v>s</v>
      </c>
      <c r="AG535" s="256" t="str">
        <f t="shared" si="353"/>
        <v/>
      </c>
      <c r="AH535" s="256" t="str">
        <f t="shared" si="354"/>
        <v>rpu</v>
      </c>
      <c r="AI535" s="256" t="str">
        <f t="shared" si="355"/>
        <v/>
      </c>
      <c r="AJ535" s="256">
        <f t="shared" si="356"/>
        <v>1</v>
      </c>
      <c r="AK535" s="256" t="str">
        <f t="shared" si="357"/>
        <v/>
      </c>
      <c r="AL535" s="271" t="str">
        <f t="shared" si="351"/>
        <v/>
      </c>
      <c r="AM535" s="272">
        <f t="shared" si="351"/>
        <v>1</v>
      </c>
      <c r="AN535" s="272" t="str">
        <f t="shared" si="351"/>
        <v/>
      </c>
      <c r="AO535" s="272" t="str">
        <f t="shared" si="337"/>
        <v/>
      </c>
      <c r="AP535" s="271" t="str">
        <f t="shared" si="340"/>
        <v/>
      </c>
      <c r="AQ535" s="272" t="str">
        <f t="shared" si="341"/>
        <v/>
      </c>
      <c r="AR535" s="272" t="str">
        <f t="shared" si="342"/>
        <v/>
      </c>
      <c r="AS535" s="272" t="str">
        <f t="shared" si="343"/>
        <v/>
      </c>
      <c r="AT535" s="271" t="str">
        <f t="shared" si="344"/>
        <v/>
      </c>
      <c r="AU535" s="271" t="str">
        <f t="shared" si="345"/>
        <v/>
      </c>
      <c r="AV535" s="279" t="str">
        <f t="shared" si="346"/>
        <v/>
      </c>
      <c r="AW535" s="284" t="str">
        <f t="shared" si="347"/>
        <v/>
      </c>
      <c r="AX535" s="284" t="str">
        <f t="shared" si="348"/>
        <v/>
      </c>
      <c r="AY535" s="281" t="str">
        <f t="shared" si="349"/>
        <v/>
      </c>
    </row>
    <row r="536" spans="1:57" hidden="1">
      <c r="A536" s="231" t="s">
        <v>1659</v>
      </c>
      <c r="B536" s="144" t="s">
        <v>1808</v>
      </c>
      <c r="F536" s="197"/>
      <c r="G536" s="231" t="s">
        <v>1624</v>
      </c>
      <c r="K536" s="167"/>
      <c r="P536" s="227"/>
      <c r="Q536" s="229"/>
      <c r="R536" s="170"/>
      <c r="S536" s="521" t="s">
        <v>3444</v>
      </c>
      <c r="T536" s="521"/>
      <c r="U536" s="534"/>
      <c r="V536" s="60"/>
      <c r="W536" s="60"/>
      <c r="X536" s="60"/>
      <c r="Y536" s="60"/>
      <c r="Z536" s="60"/>
      <c r="AA536" s="534"/>
      <c r="AC536" s="293" t="str">
        <f t="shared" si="350"/>
        <v>E16-4</v>
      </c>
      <c r="AD536" s="282" t="str">
        <f t="shared" si="338"/>
        <v>16</v>
      </c>
      <c r="AE536" s="282" t="str">
        <f t="shared" si="330"/>
        <v>E</v>
      </c>
      <c r="AF536" s="272" t="str">
        <f t="shared" si="352"/>
        <v>not suitable</v>
      </c>
      <c r="AG536" s="256" t="str">
        <f t="shared" si="353"/>
        <v/>
      </c>
      <c r="AH536" s="256" t="str">
        <f t="shared" si="354"/>
        <v/>
      </c>
      <c r="AI536" s="256" t="str">
        <f t="shared" si="355"/>
        <v/>
      </c>
      <c r="AJ536" s="256" t="str">
        <f t="shared" si="356"/>
        <v/>
      </c>
      <c r="AK536" s="256" t="str">
        <f t="shared" si="357"/>
        <v/>
      </c>
      <c r="AL536" s="271" t="str">
        <f t="shared" si="351"/>
        <v/>
      </c>
      <c r="AM536" s="272" t="str">
        <f t="shared" si="351"/>
        <v/>
      </c>
      <c r="AN536" s="272" t="str">
        <f t="shared" si="351"/>
        <v/>
      </c>
      <c r="AO536" s="272" t="str">
        <f t="shared" si="337"/>
        <v/>
      </c>
      <c r="AP536" s="271" t="str">
        <f t="shared" si="340"/>
        <v/>
      </c>
      <c r="AQ536" s="272" t="str">
        <f t="shared" si="341"/>
        <v/>
      </c>
      <c r="AR536" s="272" t="str">
        <f t="shared" si="342"/>
        <v/>
      </c>
      <c r="AS536" s="272" t="str">
        <f t="shared" si="343"/>
        <v/>
      </c>
      <c r="AT536" s="271">
        <f t="shared" si="344"/>
        <v>1</v>
      </c>
      <c r="AU536" s="271" t="str">
        <f t="shared" si="345"/>
        <v/>
      </c>
      <c r="AV536" s="279" t="str">
        <f t="shared" si="346"/>
        <v/>
      </c>
      <c r="AW536" s="284" t="str">
        <f t="shared" si="347"/>
        <v/>
      </c>
      <c r="AX536" s="284" t="str">
        <f t="shared" si="348"/>
        <v/>
      </c>
      <c r="AY536" s="281" t="str">
        <f t="shared" si="349"/>
        <v/>
      </c>
    </row>
    <row r="537" spans="1:57" ht="36">
      <c r="A537" s="231" t="s">
        <v>1660</v>
      </c>
      <c r="B537" s="144" t="s">
        <v>1285</v>
      </c>
      <c r="C537" s="144" t="s">
        <v>1733</v>
      </c>
      <c r="F537" s="197" t="s">
        <v>1750</v>
      </c>
      <c r="G537" s="231" t="s">
        <v>1625</v>
      </c>
      <c r="H537" s="221" t="s">
        <v>2853</v>
      </c>
      <c r="I537" s="169"/>
      <c r="J537" s="5" t="s">
        <v>1840</v>
      </c>
      <c r="K537" s="167"/>
      <c r="L537" s="144" t="s">
        <v>2422</v>
      </c>
      <c r="P537" s="227"/>
      <c r="Q537" s="229"/>
      <c r="R537" s="170"/>
      <c r="S537" s="521" t="s">
        <v>3445</v>
      </c>
      <c r="T537" s="521" t="s">
        <v>2804</v>
      </c>
      <c r="U537" s="534" t="s">
        <v>2538</v>
      </c>
      <c r="V537" s="60" t="s">
        <v>1249</v>
      </c>
      <c r="W537" s="60" t="s">
        <v>562</v>
      </c>
      <c r="X537" s="60" t="s">
        <v>539</v>
      </c>
      <c r="Y537" s="60" t="s">
        <v>540</v>
      </c>
      <c r="Z537" s="20" t="s">
        <v>999</v>
      </c>
      <c r="AA537" s="534" t="s">
        <v>1986</v>
      </c>
      <c r="AC537" s="293" t="str">
        <f t="shared" si="350"/>
        <v>E16-5</v>
      </c>
      <c r="AD537" s="282" t="str">
        <f t="shared" si="338"/>
        <v>16</v>
      </c>
      <c r="AE537" s="282" t="str">
        <f t="shared" si="330"/>
        <v>E</v>
      </c>
      <c r="AF537" s="272" t="str">
        <f t="shared" si="352"/>
        <v>s</v>
      </c>
      <c r="AG537" s="256" t="str">
        <f t="shared" si="353"/>
        <v/>
      </c>
      <c r="AH537" s="256" t="str">
        <f t="shared" si="354"/>
        <v>rpu</v>
      </c>
      <c r="AI537" s="256" t="str">
        <f t="shared" si="355"/>
        <v/>
      </c>
      <c r="AJ537" s="256">
        <f t="shared" si="356"/>
        <v>1</v>
      </c>
      <c r="AK537" s="256" t="str">
        <f t="shared" si="357"/>
        <v/>
      </c>
      <c r="AL537" s="271" t="str">
        <f t="shared" si="351"/>
        <v/>
      </c>
      <c r="AM537" s="272">
        <f t="shared" si="351"/>
        <v>1</v>
      </c>
      <c r="AN537" s="272" t="str">
        <f t="shared" si="351"/>
        <v/>
      </c>
      <c r="AO537" s="272" t="str">
        <f t="shared" si="337"/>
        <v/>
      </c>
      <c r="AP537" s="271" t="str">
        <f t="shared" si="340"/>
        <v/>
      </c>
      <c r="AQ537" s="272" t="str">
        <f t="shared" si="341"/>
        <v/>
      </c>
      <c r="AR537" s="272" t="str">
        <f t="shared" si="342"/>
        <v/>
      </c>
      <c r="AS537" s="272" t="str">
        <f t="shared" si="343"/>
        <v/>
      </c>
      <c r="AT537" s="271" t="str">
        <f t="shared" si="344"/>
        <v/>
      </c>
      <c r="AU537" s="271" t="str">
        <f t="shared" si="345"/>
        <v/>
      </c>
      <c r="AV537" s="279" t="str">
        <f t="shared" si="346"/>
        <v/>
      </c>
      <c r="AW537" s="284" t="str">
        <f t="shared" si="347"/>
        <v/>
      </c>
      <c r="AX537" s="284" t="str">
        <f t="shared" si="348"/>
        <v/>
      </c>
      <c r="AY537" s="281" t="str">
        <f t="shared" si="349"/>
        <v/>
      </c>
    </row>
    <row r="538" spans="1:57" ht="24">
      <c r="A538" s="231" t="s">
        <v>1661</v>
      </c>
      <c r="B538" s="144" t="s">
        <v>1285</v>
      </c>
      <c r="C538" s="144" t="s">
        <v>1732</v>
      </c>
      <c r="F538" s="197" t="s">
        <v>1750</v>
      </c>
      <c r="G538" s="231" t="s">
        <v>1626</v>
      </c>
      <c r="J538" s="5" t="s">
        <v>2355</v>
      </c>
      <c r="K538" s="167"/>
      <c r="L538" s="144" t="s">
        <v>2422</v>
      </c>
      <c r="P538" s="227"/>
      <c r="Q538" s="229"/>
      <c r="R538" s="170"/>
      <c r="S538" s="521" t="s">
        <v>3442</v>
      </c>
      <c r="T538" s="521" t="s">
        <v>2802</v>
      </c>
      <c r="U538" s="534" t="s">
        <v>2539</v>
      </c>
      <c r="V538" s="60" t="s">
        <v>1249</v>
      </c>
      <c r="W538" s="60" t="s">
        <v>562</v>
      </c>
      <c r="X538" s="60" t="s">
        <v>539</v>
      </c>
      <c r="Y538" s="60" t="s">
        <v>540</v>
      </c>
      <c r="Z538" s="20" t="s">
        <v>998</v>
      </c>
      <c r="AA538" s="534" t="s">
        <v>2021</v>
      </c>
      <c r="AC538" s="293" t="str">
        <f t="shared" si="350"/>
        <v>E16-6</v>
      </c>
      <c r="AD538" s="282" t="str">
        <f t="shared" si="338"/>
        <v>16</v>
      </c>
      <c r="AE538" s="282" t="str">
        <f t="shared" si="330"/>
        <v>E</v>
      </c>
      <c r="AF538" s="272" t="str">
        <f t="shared" si="352"/>
        <v>s</v>
      </c>
      <c r="AG538" s="256" t="str">
        <f t="shared" si="353"/>
        <v/>
      </c>
      <c r="AH538" s="256" t="str">
        <f t="shared" si="354"/>
        <v>p</v>
      </c>
      <c r="AI538" s="256" t="str">
        <f t="shared" si="355"/>
        <v/>
      </c>
      <c r="AJ538" s="256">
        <f t="shared" si="356"/>
        <v>1</v>
      </c>
      <c r="AK538" s="256" t="str">
        <f t="shared" si="357"/>
        <v/>
      </c>
      <c r="AL538" s="271">
        <f t="shared" si="351"/>
        <v>1</v>
      </c>
      <c r="AM538" s="272" t="str">
        <f t="shared" si="351"/>
        <v/>
      </c>
      <c r="AN538" s="272" t="str">
        <f t="shared" si="351"/>
        <v/>
      </c>
      <c r="AO538" s="272" t="str">
        <f t="shared" si="337"/>
        <v/>
      </c>
      <c r="AP538" s="271" t="str">
        <f t="shared" si="340"/>
        <v/>
      </c>
      <c r="AQ538" s="272" t="str">
        <f t="shared" si="341"/>
        <v/>
      </c>
      <c r="AR538" s="272" t="str">
        <f t="shared" si="342"/>
        <v/>
      </c>
      <c r="AS538" s="272" t="str">
        <f t="shared" si="343"/>
        <v/>
      </c>
      <c r="AT538" s="271" t="str">
        <f t="shared" si="344"/>
        <v/>
      </c>
      <c r="AU538" s="271" t="str">
        <f t="shared" si="345"/>
        <v/>
      </c>
      <c r="AV538" s="279" t="str">
        <f t="shared" si="346"/>
        <v/>
      </c>
      <c r="AW538" s="284" t="str">
        <f t="shared" si="347"/>
        <v/>
      </c>
      <c r="AX538" s="284" t="str">
        <f t="shared" si="348"/>
        <v/>
      </c>
      <c r="AY538" s="281" t="str">
        <f t="shared" si="349"/>
        <v/>
      </c>
    </row>
    <row r="539" spans="1:57" ht="24">
      <c r="A539" s="231" t="s">
        <v>1662</v>
      </c>
      <c r="B539" s="144" t="s">
        <v>1285</v>
      </c>
      <c r="C539" s="144" t="s">
        <v>1733</v>
      </c>
      <c r="F539" s="197" t="s">
        <v>1750</v>
      </c>
      <c r="G539" s="231" t="s">
        <v>1627</v>
      </c>
      <c r="H539" s="72" t="s">
        <v>2870</v>
      </c>
      <c r="J539" s="5" t="s">
        <v>2356</v>
      </c>
      <c r="K539" s="167"/>
      <c r="P539" s="227"/>
      <c r="Q539" s="229"/>
      <c r="R539" s="170"/>
      <c r="S539" s="521" t="s">
        <v>3443</v>
      </c>
      <c r="T539" s="521" t="s">
        <v>2803</v>
      </c>
      <c r="U539" s="5" t="s">
        <v>2417</v>
      </c>
      <c r="V539" s="60" t="s">
        <v>1249</v>
      </c>
      <c r="W539" s="60" t="s">
        <v>562</v>
      </c>
      <c r="X539" s="60" t="s">
        <v>539</v>
      </c>
      <c r="Y539" s="60" t="s">
        <v>540</v>
      </c>
      <c r="Z539" s="20" t="s">
        <v>999</v>
      </c>
      <c r="AA539" s="534" t="s">
        <v>1985</v>
      </c>
      <c r="AC539" s="293" t="str">
        <f t="shared" si="350"/>
        <v>E16-7</v>
      </c>
      <c r="AD539" s="282" t="str">
        <f t="shared" si="338"/>
        <v>16</v>
      </c>
      <c r="AE539" s="282" t="str">
        <f t="shared" si="330"/>
        <v>E</v>
      </c>
      <c r="AF539" s="272" t="str">
        <f t="shared" si="352"/>
        <v>s</v>
      </c>
      <c r="AG539" s="256" t="str">
        <f t="shared" si="353"/>
        <v/>
      </c>
      <c r="AH539" s="256" t="str">
        <f t="shared" si="354"/>
        <v>rpu</v>
      </c>
      <c r="AI539" s="256" t="str">
        <f t="shared" si="355"/>
        <v/>
      </c>
      <c r="AJ539" s="256">
        <f t="shared" si="356"/>
        <v>1</v>
      </c>
      <c r="AK539" s="256" t="str">
        <f t="shared" si="357"/>
        <v/>
      </c>
      <c r="AL539" s="271" t="str">
        <f t="shared" si="351"/>
        <v/>
      </c>
      <c r="AM539" s="272">
        <f t="shared" si="351"/>
        <v>1</v>
      </c>
      <c r="AN539" s="272" t="str">
        <f t="shared" si="351"/>
        <v/>
      </c>
      <c r="AO539" s="272" t="str">
        <f t="shared" si="337"/>
        <v/>
      </c>
      <c r="AP539" s="271" t="str">
        <f t="shared" si="340"/>
        <v/>
      </c>
      <c r="AQ539" s="272" t="str">
        <f t="shared" si="341"/>
        <v/>
      </c>
      <c r="AR539" s="272" t="str">
        <f t="shared" si="342"/>
        <v/>
      </c>
      <c r="AS539" s="272" t="str">
        <f t="shared" si="343"/>
        <v/>
      </c>
      <c r="AT539" s="271" t="str">
        <f t="shared" si="344"/>
        <v/>
      </c>
      <c r="AU539" s="271" t="str">
        <f t="shared" si="345"/>
        <v/>
      </c>
      <c r="AV539" s="279" t="str">
        <f t="shared" si="346"/>
        <v/>
      </c>
      <c r="AW539" s="284" t="str">
        <f t="shared" si="347"/>
        <v/>
      </c>
      <c r="AX539" s="284" t="str">
        <f t="shared" si="348"/>
        <v/>
      </c>
      <c r="AY539" s="281" t="str">
        <f t="shared" si="349"/>
        <v/>
      </c>
    </row>
    <row r="540" spans="1:57" ht="36">
      <c r="A540" s="231" t="s">
        <v>1663</v>
      </c>
      <c r="B540" s="144" t="s">
        <v>1285</v>
      </c>
      <c r="C540" s="144" t="s">
        <v>1733</v>
      </c>
      <c r="F540" s="197" t="s">
        <v>1750</v>
      </c>
      <c r="G540" s="231" t="s">
        <v>1628</v>
      </c>
      <c r="H540" s="72" t="s">
        <v>2856</v>
      </c>
      <c r="J540" s="5" t="s">
        <v>1840</v>
      </c>
      <c r="K540" s="167"/>
      <c r="P540" s="227"/>
      <c r="Q540" s="229"/>
      <c r="R540" s="170"/>
      <c r="S540" s="521" t="s">
        <v>3445</v>
      </c>
      <c r="T540" s="521" t="s">
        <v>2804</v>
      </c>
      <c r="U540" s="534" t="s">
        <v>2540</v>
      </c>
      <c r="V540" s="60" t="s">
        <v>1249</v>
      </c>
      <c r="W540" s="60" t="s">
        <v>562</v>
      </c>
      <c r="X540" s="60" t="s">
        <v>539</v>
      </c>
      <c r="Y540" s="60" t="s">
        <v>540</v>
      </c>
      <c r="Z540" s="20" t="s">
        <v>999</v>
      </c>
      <c r="AA540" s="534" t="s">
        <v>1986</v>
      </c>
      <c r="AC540" s="293" t="str">
        <f t="shared" si="350"/>
        <v>E16-8</v>
      </c>
      <c r="AD540" s="282" t="str">
        <f t="shared" si="338"/>
        <v>16</v>
      </c>
      <c r="AE540" s="282" t="str">
        <f t="shared" ref="AE540:AE599" si="358">IF(OR(LEFT(AC540,3)="Exe",LEFT(AC540,3)="Pro",LEFT(AC540,3)="Cas",LEFT(AC540,3)="Cas",LEFT(AC540,3)="Tax",LEFT(AC540,3)="Com",AC540=""),"",LEFT(AC540,FIND("-",AC540)-3))</f>
        <v>E</v>
      </c>
      <c r="AF540" s="272" t="str">
        <f t="shared" si="352"/>
        <v>s</v>
      </c>
      <c r="AG540" s="256" t="str">
        <f t="shared" si="353"/>
        <v/>
      </c>
      <c r="AH540" s="256" t="str">
        <f t="shared" si="354"/>
        <v>rpu</v>
      </c>
      <c r="AI540" s="256" t="str">
        <f t="shared" si="355"/>
        <v/>
      </c>
      <c r="AJ540" s="256" t="e">
        <f>IF(#REF!="","",1)</f>
        <v>#REF!</v>
      </c>
      <c r="AK540" s="256" t="str">
        <f t="shared" si="357"/>
        <v/>
      </c>
      <c r="AL540" s="271" t="str">
        <f t="shared" si="351"/>
        <v/>
      </c>
      <c r="AM540" s="272">
        <f t="shared" si="351"/>
        <v>1</v>
      </c>
      <c r="AN540" s="272" t="str">
        <f t="shared" si="351"/>
        <v/>
      </c>
      <c r="AO540" s="272" t="str">
        <f t="shared" si="337"/>
        <v/>
      </c>
      <c r="AP540" s="271" t="str">
        <f t="shared" si="340"/>
        <v/>
      </c>
      <c r="AQ540" s="272" t="str">
        <f t="shared" si="341"/>
        <v/>
      </c>
      <c r="AR540" s="272" t="str">
        <f t="shared" si="342"/>
        <v/>
      </c>
      <c r="AS540" s="272" t="str">
        <f t="shared" si="343"/>
        <v/>
      </c>
      <c r="AT540" s="271" t="str">
        <f t="shared" si="344"/>
        <v/>
      </c>
      <c r="AU540" s="271" t="str">
        <f t="shared" si="345"/>
        <v/>
      </c>
      <c r="AV540" s="279" t="str">
        <f t="shared" si="346"/>
        <v/>
      </c>
      <c r="AW540" s="284" t="str">
        <f t="shared" si="347"/>
        <v/>
      </c>
      <c r="AX540" s="284" t="str">
        <f t="shared" si="348"/>
        <v/>
      </c>
      <c r="AY540" s="281" t="str">
        <f t="shared" si="349"/>
        <v/>
      </c>
    </row>
    <row r="541" spans="1:57" ht="72">
      <c r="A541" s="231" t="s">
        <v>1664</v>
      </c>
      <c r="B541" s="144" t="s">
        <v>1285</v>
      </c>
      <c r="C541" s="144" t="s">
        <v>1733</v>
      </c>
      <c r="F541" s="197" t="s">
        <v>1198</v>
      </c>
      <c r="G541" s="231" t="s">
        <v>1629</v>
      </c>
      <c r="H541" s="72" t="s">
        <v>2856</v>
      </c>
      <c r="J541" s="5" t="s">
        <v>2363</v>
      </c>
      <c r="K541" s="167"/>
      <c r="P541" s="227"/>
      <c r="Q541" s="229"/>
      <c r="R541" s="170"/>
      <c r="S541" s="521" t="s">
        <v>3446</v>
      </c>
      <c r="T541" s="515" t="s">
        <v>2805</v>
      </c>
      <c r="U541" s="534" t="s">
        <v>2541</v>
      </c>
      <c r="V541" s="60" t="s">
        <v>1249</v>
      </c>
      <c r="W541" s="60" t="s">
        <v>562</v>
      </c>
      <c r="X541" s="60" t="s">
        <v>539</v>
      </c>
      <c r="Y541" s="60" t="s">
        <v>540</v>
      </c>
      <c r="Z541" s="20" t="s">
        <v>999</v>
      </c>
      <c r="AA541" s="534" t="s">
        <v>1985</v>
      </c>
      <c r="AC541" s="293" t="str">
        <f t="shared" si="350"/>
        <v>E16-9</v>
      </c>
      <c r="AD541" s="282" t="str">
        <f t="shared" si="338"/>
        <v>16</v>
      </c>
      <c r="AE541" s="282" t="str">
        <f t="shared" si="358"/>
        <v>E</v>
      </c>
      <c r="AF541" s="272" t="str">
        <f t="shared" si="352"/>
        <v>s</v>
      </c>
      <c r="AG541" s="256" t="str">
        <f t="shared" si="353"/>
        <v/>
      </c>
      <c r="AH541" s="256" t="str">
        <f t="shared" si="354"/>
        <v>rpu</v>
      </c>
      <c r="AI541" s="256" t="str">
        <f t="shared" si="355"/>
        <v/>
      </c>
      <c r="AJ541" s="256">
        <f>IF(J540="","",1)</f>
        <v>1</v>
      </c>
      <c r="AK541" s="256" t="str">
        <f t="shared" si="357"/>
        <v/>
      </c>
      <c r="AL541" s="271" t="str">
        <f t="shared" si="351"/>
        <v/>
      </c>
      <c r="AM541" s="272">
        <f t="shared" si="351"/>
        <v>1</v>
      </c>
      <c r="AN541" s="272" t="str">
        <f t="shared" si="351"/>
        <v/>
      </c>
      <c r="AO541" s="272" t="str">
        <f t="shared" si="337"/>
        <v/>
      </c>
      <c r="AP541" s="271" t="str">
        <f t="shared" si="340"/>
        <v/>
      </c>
      <c r="AQ541" s="272" t="str">
        <f t="shared" si="341"/>
        <v/>
      </c>
      <c r="AR541" s="272" t="str">
        <f t="shared" si="342"/>
        <v/>
      </c>
      <c r="AS541" s="272" t="str">
        <f t="shared" si="343"/>
        <v/>
      </c>
      <c r="AT541" s="271" t="str">
        <f t="shared" si="344"/>
        <v/>
      </c>
      <c r="AU541" s="271" t="str">
        <f t="shared" si="345"/>
        <v/>
      </c>
      <c r="AV541" s="279" t="str">
        <f t="shared" si="346"/>
        <v/>
      </c>
      <c r="AW541" s="284" t="str">
        <f t="shared" si="347"/>
        <v/>
      </c>
      <c r="AX541" s="284" t="str">
        <f t="shared" si="348"/>
        <v/>
      </c>
      <c r="AY541" s="281" t="str">
        <f t="shared" si="349"/>
        <v/>
      </c>
    </row>
    <row r="542" spans="1:57" ht="94.5" customHeight="1">
      <c r="A542" s="231" t="s">
        <v>1665</v>
      </c>
      <c r="B542" s="144" t="s">
        <v>1285</v>
      </c>
      <c r="C542" s="144" t="s">
        <v>1733</v>
      </c>
      <c r="F542" s="197" t="s">
        <v>1750</v>
      </c>
      <c r="G542" s="231" t="s">
        <v>1631</v>
      </c>
      <c r="H542" s="72" t="s">
        <v>3149</v>
      </c>
      <c r="J542" s="5" t="s">
        <v>2357</v>
      </c>
      <c r="K542" s="167"/>
      <c r="L542" s="144" t="s">
        <v>2422</v>
      </c>
      <c r="P542" s="227"/>
      <c r="Q542" s="229"/>
      <c r="R542" s="170"/>
      <c r="S542" s="521" t="s">
        <v>3449</v>
      </c>
      <c r="T542" s="521" t="s">
        <v>3441</v>
      </c>
      <c r="U542" s="534" t="s">
        <v>2542</v>
      </c>
      <c r="V542" s="60" t="s">
        <v>1249</v>
      </c>
      <c r="W542" s="60" t="s">
        <v>562</v>
      </c>
      <c r="X542" s="60" t="s">
        <v>539</v>
      </c>
      <c r="Y542" s="60" t="s">
        <v>540</v>
      </c>
      <c r="Z542" s="20" t="s">
        <v>999</v>
      </c>
      <c r="AA542" s="534" t="s">
        <v>1986</v>
      </c>
      <c r="AC542" s="293" t="str">
        <f t="shared" si="350"/>
        <v>E16-10</v>
      </c>
      <c r="AD542" s="282" t="str">
        <f t="shared" si="338"/>
        <v>16</v>
      </c>
      <c r="AE542" s="282" t="str">
        <f t="shared" si="358"/>
        <v>E</v>
      </c>
      <c r="AF542" s="272" t="str">
        <f t="shared" si="352"/>
        <v>s</v>
      </c>
      <c r="AG542" s="256" t="str">
        <f t="shared" si="353"/>
        <v/>
      </c>
      <c r="AH542" s="256" t="str">
        <f t="shared" si="354"/>
        <v>rpu</v>
      </c>
      <c r="AI542" s="256" t="str">
        <f t="shared" si="355"/>
        <v/>
      </c>
      <c r="AJ542" s="256">
        <f t="shared" ref="AJ542:AJ573" si="359">IF(J542="","",1)</f>
        <v>1</v>
      </c>
      <c r="AK542" s="256" t="str">
        <f t="shared" si="357"/>
        <v/>
      </c>
      <c r="AL542" s="271" t="str">
        <f t="shared" si="351"/>
        <v/>
      </c>
      <c r="AM542" s="272">
        <f t="shared" si="351"/>
        <v>1</v>
      </c>
      <c r="AN542" s="272" t="str">
        <f t="shared" si="351"/>
        <v/>
      </c>
      <c r="AO542" s="272" t="str">
        <f t="shared" si="337"/>
        <v/>
      </c>
      <c r="AP542" s="271" t="str">
        <f t="shared" si="340"/>
        <v/>
      </c>
      <c r="AQ542" s="272" t="str">
        <f t="shared" si="341"/>
        <v/>
      </c>
      <c r="AR542" s="272" t="str">
        <f t="shared" si="342"/>
        <v/>
      </c>
      <c r="AS542" s="272" t="str">
        <f t="shared" si="343"/>
        <v/>
      </c>
      <c r="AT542" s="271" t="str">
        <f t="shared" si="344"/>
        <v/>
      </c>
      <c r="AU542" s="271" t="str">
        <f t="shared" si="345"/>
        <v/>
      </c>
      <c r="AV542" s="279" t="str">
        <f t="shared" si="346"/>
        <v/>
      </c>
      <c r="AW542" s="284" t="str">
        <f t="shared" si="347"/>
        <v/>
      </c>
      <c r="AX542" s="284" t="str">
        <f t="shared" si="348"/>
        <v/>
      </c>
      <c r="AY542" s="281" t="str">
        <f t="shared" si="349"/>
        <v/>
      </c>
    </row>
    <row r="543" spans="1:57" ht="36">
      <c r="A543" s="231" t="s">
        <v>1666</v>
      </c>
      <c r="B543" s="144" t="s">
        <v>1285</v>
      </c>
      <c r="C543" s="144" t="s">
        <v>1733</v>
      </c>
      <c r="F543" s="197" t="s">
        <v>1750</v>
      </c>
      <c r="G543" s="231" t="s">
        <v>1632</v>
      </c>
      <c r="H543" s="72" t="s">
        <v>2856</v>
      </c>
      <c r="J543" s="5" t="s">
        <v>2358</v>
      </c>
      <c r="K543" s="167"/>
      <c r="P543" s="227"/>
      <c r="Q543" s="229"/>
      <c r="R543" s="170"/>
      <c r="S543" s="521" t="s">
        <v>3448</v>
      </c>
      <c r="T543" s="515" t="s">
        <v>2806</v>
      </c>
      <c r="U543" s="534" t="s">
        <v>2543</v>
      </c>
      <c r="V543" s="60" t="s">
        <v>1990</v>
      </c>
      <c r="W543" s="60" t="s">
        <v>562</v>
      </c>
      <c r="X543" s="60" t="s">
        <v>539</v>
      </c>
      <c r="Y543" s="60" t="s">
        <v>1987</v>
      </c>
      <c r="Z543" s="20" t="s">
        <v>998</v>
      </c>
      <c r="AA543" s="534" t="s">
        <v>2021</v>
      </c>
      <c r="AC543" s="293" t="str">
        <f t="shared" si="350"/>
        <v>E16-11</v>
      </c>
      <c r="AD543" s="282" t="str">
        <f t="shared" si="338"/>
        <v>16</v>
      </c>
      <c r="AE543" s="282" t="str">
        <f t="shared" si="358"/>
        <v>E</v>
      </c>
      <c r="AF543" s="272" t="str">
        <f t="shared" si="352"/>
        <v>s</v>
      </c>
      <c r="AG543" s="256" t="str">
        <f t="shared" si="353"/>
        <v/>
      </c>
      <c r="AH543" s="256" t="str">
        <f t="shared" si="354"/>
        <v>rpu</v>
      </c>
      <c r="AI543" s="256" t="str">
        <f t="shared" si="355"/>
        <v/>
      </c>
      <c r="AJ543" s="256">
        <f t="shared" si="359"/>
        <v>1</v>
      </c>
      <c r="AK543" s="256" t="str">
        <f t="shared" si="357"/>
        <v/>
      </c>
      <c r="AL543" s="271" t="str">
        <f t="shared" si="351"/>
        <v/>
      </c>
      <c r="AM543" s="272">
        <f t="shared" si="351"/>
        <v>1</v>
      </c>
      <c r="AN543" s="272" t="str">
        <f t="shared" si="351"/>
        <v/>
      </c>
      <c r="AO543" s="272" t="str">
        <f t="shared" si="337"/>
        <v/>
      </c>
      <c r="AP543" s="271" t="str">
        <f t="shared" si="340"/>
        <v/>
      </c>
      <c r="AQ543" s="272" t="str">
        <f t="shared" si="341"/>
        <v/>
      </c>
      <c r="AR543" s="272" t="str">
        <f t="shared" si="342"/>
        <v/>
      </c>
      <c r="AS543" s="272" t="str">
        <f t="shared" si="343"/>
        <v/>
      </c>
      <c r="AT543" s="271" t="str">
        <f t="shared" si="344"/>
        <v/>
      </c>
      <c r="AU543" s="271" t="str">
        <f t="shared" si="345"/>
        <v/>
      </c>
      <c r="AV543" s="279" t="str">
        <f t="shared" si="346"/>
        <v/>
      </c>
      <c r="AW543" s="284" t="str">
        <f t="shared" si="347"/>
        <v/>
      </c>
      <c r="AX543" s="284" t="str">
        <f t="shared" si="348"/>
        <v/>
      </c>
      <c r="AY543" s="281" t="str">
        <f t="shared" si="349"/>
        <v/>
      </c>
    </row>
    <row r="544" spans="1:57" ht="24">
      <c r="A544" s="231" t="s">
        <v>1667</v>
      </c>
      <c r="B544" s="144" t="s">
        <v>1285</v>
      </c>
      <c r="C544" s="144" t="s">
        <v>1733</v>
      </c>
      <c r="F544" s="197" t="s">
        <v>1750</v>
      </c>
      <c r="G544" s="231" t="s">
        <v>1633</v>
      </c>
      <c r="H544" s="72" t="s">
        <v>2856</v>
      </c>
      <c r="J544" s="5" t="s">
        <v>2355</v>
      </c>
      <c r="K544" s="167"/>
      <c r="P544" s="227"/>
      <c r="Q544" s="229"/>
      <c r="R544" s="170"/>
      <c r="S544" s="521" t="s">
        <v>3442</v>
      </c>
      <c r="T544" s="521" t="s">
        <v>2802</v>
      </c>
      <c r="U544" s="534" t="s">
        <v>2544</v>
      </c>
      <c r="V544" s="60" t="s">
        <v>1249</v>
      </c>
      <c r="W544" s="60" t="s">
        <v>562</v>
      </c>
      <c r="X544" s="60" t="s">
        <v>539</v>
      </c>
      <c r="Y544" s="60" t="s">
        <v>540</v>
      </c>
      <c r="Z544" s="20" t="s">
        <v>999</v>
      </c>
      <c r="AA544" s="534" t="s">
        <v>1985</v>
      </c>
      <c r="AC544" s="293" t="str">
        <f t="shared" si="350"/>
        <v>E16-12</v>
      </c>
      <c r="AD544" s="282" t="str">
        <f t="shared" si="338"/>
        <v>16</v>
      </c>
      <c r="AE544" s="282" t="str">
        <f t="shared" si="358"/>
        <v>E</v>
      </c>
      <c r="AF544" s="272" t="str">
        <f t="shared" si="352"/>
        <v>s</v>
      </c>
      <c r="AG544" s="256" t="str">
        <f t="shared" si="353"/>
        <v/>
      </c>
      <c r="AH544" s="256" t="str">
        <f t="shared" si="354"/>
        <v>rpu</v>
      </c>
      <c r="AI544" s="256" t="str">
        <f t="shared" si="355"/>
        <v/>
      </c>
      <c r="AJ544" s="256">
        <f t="shared" si="359"/>
        <v>1</v>
      </c>
      <c r="AK544" s="256" t="str">
        <f t="shared" si="357"/>
        <v/>
      </c>
      <c r="AL544" s="271" t="str">
        <f t="shared" si="351"/>
        <v/>
      </c>
      <c r="AM544" s="272">
        <f t="shared" si="351"/>
        <v>1</v>
      </c>
      <c r="AN544" s="272" t="str">
        <f t="shared" si="351"/>
        <v/>
      </c>
      <c r="AO544" s="272" t="str">
        <f t="shared" si="337"/>
        <v/>
      </c>
      <c r="AP544" s="271" t="str">
        <f t="shared" si="340"/>
        <v/>
      </c>
      <c r="AQ544" s="272" t="str">
        <f t="shared" si="341"/>
        <v/>
      </c>
      <c r="AR544" s="272" t="str">
        <f t="shared" si="342"/>
        <v/>
      </c>
      <c r="AS544" s="272" t="str">
        <f t="shared" si="343"/>
        <v/>
      </c>
      <c r="AT544" s="271" t="str">
        <f t="shared" si="344"/>
        <v/>
      </c>
      <c r="AU544" s="271" t="str">
        <f t="shared" si="345"/>
        <v/>
      </c>
      <c r="AV544" s="279" t="str">
        <f t="shared" si="346"/>
        <v/>
      </c>
      <c r="AW544" s="284" t="str">
        <f t="shared" si="347"/>
        <v/>
      </c>
      <c r="AX544" s="284" t="str">
        <f t="shared" si="348"/>
        <v/>
      </c>
      <c r="AY544" s="281" t="str">
        <f t="shared" si="349"/>
        <v/>
      </c>
    </row>
    <row r="545" spans="1:57" ht="24">
      <c r="A545" s="231" t="s">
        <v>1157</v>
      </c>
      <c r="B545" s="144" t="s">
        <v>1285</v>
      </c>
      <c r="C545" s="144" t="s">
        <v>1733</v>
      </c>
      <c r="F545" s="197" t="s">
        <v>1750</v>
      </c>
      <c r="G545" s="231" t="s">
        <v>1634</v>
      </c>
      <c r="H545" s="72" t="s">
        <v>3149</v>
      </c>
      <c r="J545" s="5" t="s">
        <v>2359</v>
      </c>
      <c r="K545" s="173"/>
      <c r="P545" s="227"/>
      <c r="Q545" s="229"/>
      <c r="R545" s="170"/>
      <c r="S545" s="521" t="s">
        <v>3449</v>
      </c>
      <c r="T545" s="521" t="s">
        <v>3441</v>
      </c>
      <c r="U545" s="534" t="s">
        <v>2545</v>
      </c>
      <c r="V545" s="60" t="s">
        <v>1249</v>
      </c>
      <c r="W545" s="60" t="s">
        <v>562</v>
      </c>
      <c r="X545" s="60" t="s">
        <v>539</v>
      </c>
      <c r="Y545" s="60" t="s">
        <v>540</v>
      </c>
      <c r="Z545" s="20" t="s">
        <v>999</v>
      </c>
      <c r="AA545" s="534" t="s">
        <v>1985</v>
      </c>
      <c r="AC545" s="293" t="str">
        <f t="shared" si="350"/>
        <v>E16-13</v>
      </c>
      <c r="AD545" s="282" t="str">
        <f t="shared" si="338"/>
        <v>16</v>
      </c>
      <c r="AE545" s="282" t="str">
        <f t="shared" si="358"/>
        <v>E</v>
      </c>
      <c r="AF545" s="272" t="str">
        <f t="shared" si="352"/>
        <v>s</v>
      </c>
      <c r="AG545" s="256" t="str">
        <f t="shared" si="353"/>
        <v/>
      </c>
      <c r="AH545" s="256" t="str">
        <f t="shared" si="354"/>
        <v>rpu</v>
      </c>
      <c r="AI545" s="256" t="str">
        <f t="shared" si="355"/>
        <v/>
      </c>
      <c r="AJ545" s="256">
        <f t="shared" si="359"/>
        <v>1</v>
      </c>
      <c r="AK545" s="256" t="str">
        <f t="shared" si="357"/>
        <v/>
      </c>
      <c r="AL545" s="271" t="str">
        <f t="shared" si="351"/>
        <v/>
      </c>
      <c r="AM545" s="272">
        <f t="shared" si="351"/>
        <v>1</v>
      </c>
      <c r="AN545" s="272" t="str">
        <f t="shared" si="351"/>
        <v/>
      </c>
      <c r="AO545" s="272" t="str">
        <f t="shared" si="337"/>
        <v/>
      </c>
      <c r="AP545" s="271" t="str">
        <f t="shared" si="340"/>
        <v/>
      </c>
      <c r="AQ545" s="272" t="str">
        <f t="shared" si="341"/>
        <v/>
      </c>
      <c r="AR545" s="272" t="str">
        <f t="shared" si="342"/>
        <v/>
      </c>
      <c r="AS545" s="272" t="str">
        <f t="shared" si="343"/>
        <v/>
      </c>
      <c r="AT545" s="271" t="str">
        <f t="shared" si="344"/>
        <v/>
      </c>
      <c r="AU545" s="271" t="str">
        <f t="shared" si="345"/>
        <v/>
      </c>
      <c r="AV545" s="279" t="str">
        <f t="shared" si="346"/>
        <v/>
      </c>
      <c r="AW545" s="284" t="str">
        <f t="shared" si="347"/>
        <v/>
      </c>
      <c r="AX545" s="284" t="str">
        <f t="shared" si="348"/>
        <v/>
      </c>
      <c r="AY545" s="281" t="str">
        <f t="shared" si="349"/>
        <v/>
      </c>
    </row>
    <row r="546" spans="1:57" hidden="1">
      <c r="A546" s="231" t="s">
        <v>1668</v>
      </c>
      <c r="B546" s="144" t="s">
        <v>1808</v>
      </c>
      <c r="F546" s="197"/>
      <c r="G546" s="231" t="s">
        <v>1635</v>
      </c>
      <c r="K546" s="167"/>
      <c r="P546" s="227"/>
      <c r="Q546" s="229"/>
      <c r="R546" s="170"/>
      <c r="S546" s="521" t="s">
        <v>3447</v>
      </c>
      <c r="T546" s="521"/>
      <c r="U546" s="534"/>
      <c r="V546" s="60"/>
      <c r="W546" s="60"/>
      <c r="X546" s="60"/>
      <c r="Y546" s="60"/>
      <c r="Z546" s="20"/>
      <c r="AA546" s="534"/>
      <c r="AC546" s="293" t="str">
        <f t="shared" si="350"/>
        <v>E16-14</v>
      </c>
      <c r="AD546" s="282" t="str">
        <f t="shared" si="338"/>
        <v>16</v>
      </c>
      <c r="AE546" s="282" t="str">
        <f t="shared" si="358"/>
        <v>E</v>
      </c>
      <c r="AF546" s="272" t="str">
        <f t="shared" si="352"/>
        <v>not suitable</v>
      </c>
      <c r="AG546" s="256" t="str">
        <f t="shared" si="353"/>
        <v/>
      </c>
      <c r="AH546" s="256" t="str">
        <f t="shared" si="354"/>
        <v/>
      </c>
      <c r="AI546" s="256" t="str">
        <f t="shared" si="355"/>
        <v/>
      </c>
      <c r="AJ546" s="256" t="str">
        <f t="shared" si="359"/>
        <v/>
      </c>
      <c r="AK546" s="256" t="str">
        <f t="shared" si="357"/>
        <v/>
      </c>
      <c r="AL546" s="271" t="str">
        <f t="shared" si="351"/>
        <v/>
      </c>
      <c r="AM546" s="272" t="str">
        <f t="shared" si="351"/>
        <v/>
      </c>
      <c r="AN546" s="272" t="str">
        <f t="shared" si="351"/>
        <v/>
      </c>
      <c r="AO546" s="272" t="str">
        <f t="shared" si="337"/>
        <v/>
      </c>
      <c r="AP546" s="271" t="str">
        <f t="shared" si="340"/>
        <v/>
      </c>
      <c r="AQ546" s="272" t="str">
        <f t="shared" si="341"/>
        <v/>
      </c>
      <c r="AR546" s="272" t="str">
        <f t="shared" si="342"/>
        <v/>
      </c>
      <c r="AS546" s="272" t="str">
        <f t="shared" si="343"/>
        <v/>
      </c>
      <c r="AT546" s="271">
        <f t="shared" si="344"/>
        <v>1</v>
      </c>
      <c r="AU546" s="271" t="str">
        <f t="shared" si="345"/>
        <v/>
      </c>
      <c r="AV546" s="279" t="str">
        <f t="shared" si="346"/>
        <v/>
      </c>
      <c r="AW546" s="284" t="str">
        <f t="shared" si="347"/>
        <v/>
      </c>
      <c r="AX546" s="284" t="str">
        <f t="shared" si="348"/>
        <v/>
      </c>
      <c r="AY546" s="281" t="str">
        <f t="shared" si="349"/>
        <v/>
      </c>
    </row>
    <row r="547" spans="1:57" ht="36">
      <c r="A547" s="231" t="s">
        <v>1158</v>
      </c>
      <c r="B547" s="144" t="s">
        <v>1285</v>
      </c>
      <c r="C547" s="144" t="s">
        <v>1734</v>
      </c>
      <c r="F547" s="197" t="s">
        <v>1750</v>
      </c>
      <c r="G547" s="231" t="s">
        <v>1636</v>
      </c>
      <c r="H547" s="72" t="s">
        <v>3162</v>
      </c>
      <c r="J547" s="5" t="s">
        <v>2360</v>
      </c>
      <c r="K547" s="167"/>
      <c r="L547" s="144" t="s">
        <v>2422</v>
      </c>
      <c r="P547" s="227"/>
      <c r="Q547" s="229"/>
      <c r="R547" s="170"/>
      <c r="S547" s="521" t="s">
        <v>3449</v>
      </c>
      <c r="T547" s="521" t="s">
        <v>3441</v>
      </c>
      <c r="U547" s="534" t="s">
        <v>2546</v>
      </c>
      <c r="V547" s="60" t="s">
        <v>1249</v>
      </c>
      <c r="W547" s="60" t="s">
        <v>562</v>
      </c>
      <c r="X547" s="60" t="s">
        <v>539</v>
      </c>
      <c r="Y547" s="60" t="s">
        <v>540</v>
      </c>
      <c r="Z547" s="20" t="s">
        <v>999</v>
      </c>
      <c r="AA547" s="534" t="s">
        <v>1986</v>
      </c>
      <c r="AC547" s="293" t="str">
        <f t="shared" si="350"/>
        <v>E16-15</v>
      </c>
      <c r="AD547" s="282" t="str">
        <f t="shared" si="338"/>
        <v>16</v>
      </c>
      <c r="AE547" s="282" t="str">
        <f t="shared" si="358"/>
        <v>E</v>
      </c>
      <c r="AF547" s="272" t="str">
        <f t="shared" si="352"/>
        <v>s</v>
      </c>
      <c r="AG547" s="256" t="str">
        <f t="shared" si="353"/>
        <v/>
      </c>
      <c r="AH547" s="256" t="str">
        <f t="shared" si="354"/>
        <v>r</v>
      </c>
      <c r="AI547" s="256" t="str">
        <f t="shared" si="355"/>
        <v/>
      </c>
      <c r="AJ547" s="256">
        <f t="shared" si="359"/>
        <v>1</v>
      </c>
      <c r="AK547" s="256" t="str">
        <f t="shared" si="357"/>
        <v/>
      </c>
      <c r="AL547" s="271" t="str">
        <f t="shared" si="351"/>
        <v/>
      </c>
      <c r="AM547" s="272" t="str">
        <f t="shared" si="351"/>
        <v/>
      </c>
      <c r="AN547" s="272">
        <f t="shared" si="351"/>
        <v>1</v>
      </c>
      <c r="AO547" s="272" t="str">
        <f t="shared" si="337"/>
        <v/>
      </c>
      <c r="AP547" s="271" t="str">
        <f t="shared" si="340"/>
        <v/>
      </c>
      <c r="AQ547" s="272" t="str">
        <f t="shared" si="341"/>
        <v/>
      </c>
      <c r="AR547" s="272" t="str">
        <f t="shared" si="342"/>
        <v/>
      </c>
      <c r="AS547" s="272" t="str">
        <f t="shared" si="343"/>
        <v/>
      </c>
      <c r="AT547" s="271" t="str">
        <f t="shared" si="344"/>
        <v/>
      </c>
      <c r="AU547" s="271" t="str">
        <f t="shared" si="345"/>
        <v/>
      </c>
      <c r="AV547" s="279" t="str">
        <f t="shared" si="346"/>
        <v/>
      </c>
      <c r="AW547" s="284" t="str">
        <f t="shared" si="347"/>
        <v/>
      </c>
      <c r="AX547" s="284" t="str">
        <f t="shared" si="348"/>
        <v/>
      </c>
      <c r="AY547" s="281" t="str">
        <f t="shared" si="349"/>
        <v/>
      </c>
    </row>
    <row r="548" spans="1:57" ht="24">
      <c r="A548" s="231" t="s">
        <v>1669</v>
      </c>
      <c r="B548" s="144" t="s">
        <v>1285</v>
      </c>
      <c r="C548" s="144" t="s">
        <v>1734</v>
      </c>
      <c r="F548" s="197" t="s">
        <v>1750</v>
      </c>
      <c r="G548" s="231" t="s">
        <v>1638</v>
      </c>
      <c r="H548" s="72" t="s">
        <v>3452</v>
      </c>
      <c r="J548" s="5" t="s">
        <v>2361</v>
      </c>
      <c r="K548" s="167"/>
      <c r="L548" s="144" t="s">
        <v>2422</v>
      </c>
      <c r="P548" s="227"/>
      <c r="Q548" s="229"/>
      <c r="R548" s="170"/>
      <c r="S548" s="521" t="s">
        <v>3450</v>
      </c>
      <c r="T548" s="521" t="s">
        <v>2807</v>
      </c>
      <c r="U548" s="534" t="s">
        <v>3451</v>
      </c>
      <c r="V548" s="60" t="s">
        <v>1249</v>
      </c>
      <c r="W548" s="60" t="s">
        <v>562</v>
      </c>
      <c r="X548" s="60" t="s">
        <v>539</v>
      </c>
      <c r="Y548" s="60" t="s">
        <v>540</v>
      </c>
      <c r="Z548" s="20" t="s">
        <v>999</v>
      </c>
      <c r="AA548" s="534" t="s">
        <v>1986</v>
      </c>
      <c r="AC548" s="293" t="str">
        <f t="shared" si="350"/>
        <v>E16-16</v>
      </c>
      <c r="AD548" s="282" t="str">
        <f t="shared" si="338"/>
        <v>16</v>
      </c>
      <c r="AE548" s="282" t="str">
        <f t="shared" si="358"/>
        <v>E</v>
      </c>
      <c r="AF548" s="272" t="str">
        <f t="shared" si="352"/>
        <v>s</v>
      </c>
      <c r="AG548" s="256" t="str">
        <f t="shared" si="353"/>
        <v/>
      </c>
      <c r="AH548" s="256" t="str">
        <f t="shared" si="354"/>
        <v>r</v>
      </c>
      <c r="AI548" s="256" t="str">
        <f t="shared" si="355"/>
        <v/>
      </c>
      <c r="AJ548" s="256">
        <f t="shared" si="359"/>
        <v>1</v>
      </c>
      <c r="AK548" s="256" t="str">
        <f t="shared" si="357"/>
        <v/>
      </c>
      <c r="AL548" s="271" t="str">
        <f t="shared" si="351"/>
        <v/>
      </c>
      <c r="AM548" s="272" t="str">
        <f t="shared" si="351"/>
        <v/>
      </c>
      <c r="AN548" s="272">
        <f t="shared" si="351"/>
        <v>1</v>
      </c>
      <c r="AO548" s="272" t="str">
        <f t="shared" si="337"/>
        <v/>
      </c>
      <c r="AP548" s="271" t="str">
        <f t="shared" si="340"/>
        <v/>
      </c>
      <c r="AQ548" s="272" t="str">
        <f t="shared" si="341"/>
        <v/>
      </c>
      <c r="AR548" s="272" t="str">
        <f t="shared" si="342"/>
        <v/>
      </c>
      <c r="AS548" s="272" t="str">
        <f t="shared" si="343"/>
        <v/>
      </c>
      <c r="AT548" s="271" t="str">
        <f t="shared" si="344"/>
        <v/>
      </c>
      <c r="AU548" s="271" t="str">
        <f t="shared" si="345"/>
        <v/>
      </c>
      <c r="AV548" s="279" t="str">
        <f t="shared" si="346"/>
        <v/>
      </c>
      <c r="AW548" s="284" t="str">
        <f t="shared" si="347"/>
        <v/>
      </c>
      <c r="AX548" s="284" t="str">
        <f t="shared" si="348"/>
        <v/>
      </c>
      <c r="AY548" s="281" t="str">
        <f t="shared" si="349"/>
        <v/>
      </c>
    </row>
    <row r="549" spans="1:57">
      <c r="A549" s="230" t="s">
        <v>1269</v>
      </c>
      <c r="F549" s="197"/>
      <c r="K549" s="167"/>
      <c r="P549" s="227"/>
      <c r="Q549" s="229"/>
      <c r="R549" s="170"/>
      <c r="S549" s="521"/>
      <c r="T549" s="521"/>
      <c r="U549" s="534"/>
      <c r="V549" s="60"/>
      <c r="W549" s="60"/>
      <c r="X549" s="60"/>
      <c r="Y549" s="60"/>
      <c r="Z549" s="20"/>
      <c r="AA549" s="534"/>
      <c r="AC549" s="293" t="str">
        <f t="shared" si="350"/>
        <v>PROBLEMS/DISCUSSION QUESTIONS</v>
      </c>
      <c r="AD549" s="282" t="str">
        <f t="shared" si="338"/>
        <v/>
      </c>
      <c r="AE549" s="282" t="str">
        <f t="shared" si="358"/>
        <v/>
      </c>
      <c r="AF549" s="272" t="str">
        <f t="shared" si="352"/>
        <v/>
      </c>
      <c r="AG549" s="256" t="str">
        <f t="shared" si="353"/>
        <v/>
      </c>
      <c r="AH549" s="256" t="str">
        <f t="shared" si="354"/>
        <v/>
      </c>
      <c r="AI549" s="256" t="str">
        <f t="shared" si="355"/>
        <v/>
      </c>
      <c r="AJ549" s="256" t="str">
        <f t="shared" si="359"/>
        <v/>
      </c>
      <c r="AK549" s="256" t="str">
        <f t="shared" si="357"/>
        <v/>
      </c>
      <c r="AL549" s="271" t="str">
        <f t="shared" si="351"/>
        <v/>
      </c>
      <c r="AM549" s="272" t="str">
        <f t="shared" si="351"/>
        <v/>
      </c>
      <c r="AN549" s="272" t="str">
        <f t="shared" si="351"/>
        <v/>
      </c>
      <c r="AO549" s="272" t="str">
        <f t="shared" si="337"/>
        <v/>
      </c>
      <c r="AP549" s="271" t="str">
        <f t="shared" si="340"/>
        <v/>
      </c>
      <c r="AQ549" s="272" t="str">
        <f t="shared" si="341"/>
        <v/>
      </c>
      <c r="AR549" s="272" t="str">
        <f t="shared" si="342"/>
        <v/>
      </c>
      <c r="AS549" s="272" t="str">
        <f t="shared" si="343"/>
        <v/>
      </c>
      <c r="AT549" s="271" t="str">
        <f t="shared" si="344"/>
        <v/>
      </c>
      <c r="AU549" s="271" t="str">
        <f t="shared" si="345"/>
        <v/>
      </c>
      <c r="AV549" s="279" t="str">
        <f t="shared" si="346"/>
        <v/>
      </c>
      <c r="AW549" s="284" t="str">
        <f t="shared" si="347"/>
        <v/>
      </c>
      <c r="AX549" s="284" t="str">
        <f t="shared" si="348"/>
        <v/>
      </c>
      <c r="AY549" s="281" t="str">
        <f t="shared" si="349"/>
        <v/>
      </c>
    </row>
    <row r="550" spans="1:57" hidden="1">
      <c r="A550" s="231" t="s">
        <v>1673</v>
      </c>
      <c r="B550" s="144" t="s">
        <v>1808</v>
      </c>
      <c r="F550" s="197"/>
      <c r="K550" s="167"/>
      <c r="P550" s="227"/>
      <c r="Q550" s="229"/>
      <c r="R550" s="170"/>
      <c r="S550" s="521" t="s">
        <v>1641</v>
      </c>
      <c r="T550" s="521"/>
      <c r="U550" s="534"/>
      <c r="V550" s="60"/>
      <c r="W550" s="60"/>
      <c r="X550" s="60"/>
      <c r="Y550" s="60"/>
      <c r="Z550" s="20"/>
      <c r="AA550" s="534"/>
      <c r="AC550" s="293" t="str">
        <f t="shared" si="350"/>
        <v>P16-1</v>
      </c>
      <c r="AD550" s="282" t="str">
        <f t="shared" si="338"/>
        <v>16</v>
      </c>
      <c r="AE550" s="282" t="str">
        <f t="shared" si="358"/>
        <v>P</v>
      </c>
      <c r="AF550" s="272" t="str">
        <f t="shared" si="352"/>
        <v>not suitable</v>
      </c>
      <c r="AG550" s="256" t="str">
        <f t="shared" si="353"/>
        <v/>
      </c>
      <c r="AH550" s="256" t="str">
        <f t="shared" si="354"/>
        <v/>
      </c>
      <c r="AI550" s="256" t="str">
        <f t="shared" si="355"/>
        <v/>
      </c>
      <c r="AJ550" s="256" t="str">
        <f t="shared" si="359"/>
        <v/>
      </c>
      <c r="AK550" s="256" t="str">
        <f t="shared" si="357"/>
        <v/>
      </c>
      <c r="AL550" s="271" t="str">
        <f t="shared" si="351"/>
        <v/>
      </c>
      <c r="AM550" s="272" t="str">
        <f t="shared" si="351"/>
        <v/>
      </c>
      <c r="AN550" s="272" t="str">
        <f t="shared" si="351"/>
        <v/>
      </c>
      <c r="AO550" s="272" t="str">
        <f t="shared" si="337"/>
        <v/>
      </c>
      <c r="AP550" s="271" t="str">
        <f t="shared" si="340"/>
        <v/>
      </c>
      <c r="AQ550" s="272" t="str">
        <f t="shared" si="341"/>
        <v/>
      </c>
      <c r="AR550" s="272" t="str">
        <f t="shared" si="342"/>
        <v/>
      </c>
      <c r="AS550" s="272" t="str">
        <f t="shared" si="343"/>
        <v/>
      </c>
      <c r="AT550" s="271">
        <f t="shared" si="344"/>
        <v>1</v>
      </c>
      <c r="AU550" s="271" t="str">
        <f t="shared" si="345"/>
        <v/>
      </c>
      <c r="AV550" s="279" t="str">
        <f t="shared" si="346"/>
        <v/>
      </c>
      <c r="AW550" s="284" t="str">
        <f t="shared" si="347"/>
        <v/>
      </c>
      <c r="AX550" s="284" t="str">
        <f t="shared" si="348"/>
        <v/>
      </c>
      <c r="AY550" s="281" t="str">
        <f t="shared" si="349"/>
        <v/>
      </c>
    </row>
    <row r="551" spans="1:57" hidden="1">
      <c r="A551" s="231" t="s">
        <v>1674</v>
      </c>
      <c r="B551" s="144" t="s">
        <v>1808</v>
      </c>
      <c r="F551" s="197"/>
      <c r="J551" s="474"/>
      <c r="K551" s="167"/>
      <c r="P551" s="227"/>
      <c r="Q551" s="229"/>
      <c r="R551" s="170"/>
      <c r="S551" s="521" t="s">
        <v>2333</v>
      </c>
      <c r="T551" s="534"/>
      <c r="U551" s="534"/>
      <c r="V551" s="60"/>
      <c r="W551" s="60"/>
      <c r="X551" s="60"/>
      <c r="Y551" s="60"/>
      <c r="Z551" s="20"/>
      <c r="AA551" s="534"/>
      <c r="AC551" s="293" t="str">
        <f t="shared" si="350"/>
        <v>P16-2</v>
      </c>
      <c r="AD551" s="282" t="str">
        <f t="shared" si="338"/>
        <v>16</v>
      </c>
      <c r="AE551" s="282" t="str">
        <f t="shared" si="358"/>
        <v>P</v>
      </c>
      <c r="AF551" s="272" t="str">
        <f t="shared" si="352"/>
        <v>not suitable</v>
      </c>
      <c r="AG551" s="256" t="str">
        <f t="shared" si="353"/>
        <v/>
      </c>
      <c r="AH551" s="256" t="str">
        <f t="shared" si="354"/>
        <v/>
      </c>
      <c r="AI551" s="256" t="str">
        <f t="shared" si="355"/>
        <v/>
      </c>
      <c r="AJ551" s="256" t="str">
        <f t="shared" si="359"/>
        <v/>
      </c>
      <c r="AK551" s="256" t="str">
        <f t="shared" si="357"/>
        <v/>
      </c>
      <c r="AL551" s="271" t="str">
        <f t="shared" si="351"/>
        <v/>
      </c>
      <c r="AM551" s="272" t="str">
        <f t="shared" si="351"/>
        <v/>
      </c>
      <c r="AN551" s="272" t="str">
        <f t="shared" si="351"/>
        <v/>
      </c>
      <c r="AO551" s="272" t="str">
        <f t="shared" si="337"/>
        <v/>
      </c>
      <c r="AP551" s="271" t="str">
        <f t="shared" si="340"/>
        <v/>
      </c>
      <c r="AQ551" s="272" t="str">
        <f t="shared" si="341"/>
        <v/>
      </c>
      <c r="AR551" s="272" t="str">
        <f t="shared" si="342"/>
        <v/>
      </c>
      <c r="AS551" s="272" t="str">
        <f t="shared" si="343"/>
        <v/>
      </c>
      <c r="AT551" s="271">
        <f t="shared" si="344"/>
        <v>1</v>
      </c>
      <c r="AU551" s="271" t="str">
        <f t="shared" si="345"/>
        <v/>
      </c>
      <c r="AV551" s="279" t="str">
        <f t="shared" si="346"/>
        <v/>
      </c>
      <c r="AW551" s="284" t="str">
        <f t="shared" si="347"/>
        <v/>
      </c>
      <c r="AX551" s="284" t="str">
        <f t="shared" si="348"/>
        <v/>
      </c>
      <c r="AY551" s="281" t="str">
        <f t="shared" si="349"/>
        <v/>
      </c>
      <c r="AZ551" s="425"/>
      <c r="BA551" s="72"/>
      <c r="BB551" s="72"/>
      <c r="BC551" s="72"/>
      <c r="BD551" s="72"/>
    </row>
    <row r="552" spans="1:57" ht="100.5" customHeight="1">
      <c r="A552" s="231" t="s">
        <v>1675</v>
      </c>
      <c r="B552" s="144" t="s">
        <v>1285</v>
      </c>
      <c r="C552" s="144" t="s">
        <v>1733</v>
      </c>
      <c r="F552" s="197" t="s">
        <v>1198</v>
      </c>
      <c r="G552" s="231" t="s">
        <v>1642</v>
      </c>
      <c r="H552" s="72" t="s">
        <v>2862</v>
      </c>
      <c r="J552" s="5" t="s">
        <v>2362</v>
      </c>
      <c r="K552" s="167"/>
      <c r="L552" s="144" t="s">
        <v>2422</v>
      </c>
      <c r="P552" s="227"/>
      <c r="Q552" s="229"/>
      <c r="R552" s="170"/>
      <c r="S552" s="521" t="s">
        <v>3442</v>
      </c>
      <c r="T552" s="521" t="s">
        <v>2802</v>
      </c>
      <c r="U552" s="534" t="s">
        <v>2547</v>
      </c>
      <c r="V552" s="60" t="s">
        <v>1249</v>
      </c>
      <c r="W552" s="60" t="s">
        <v>562</v>
      </c>
      <c r="X552" s="60" t="s">
        <v>539</v>
      </c>
      <c r="Y552" s="60" t="s">
        <v>540</v>
      </c>
      <c r="Z552" s="20" t="s">
        <v>999</v>
      </c>
      <c r="AA552" s="534" t="s">
        <v>1986</v>
      </c>
      <c r="AB552" s="145"/>
      <c r="AC552" s="293" t="str">
        <f t="shared" si="350"/>
        <v>P16-3</v>
      </c>
      <c r="AD552" s="282" t="str">
        <f t="shared" si="338"/>
        <v>16</v>
      </c>
      <c r="AE552" s="282" t="str">
        <f t="shared" si="358"/>
        <v>P</v>
      </c>
      <c r="AF552" s="272" t="str">
        <f t="shared" si="352"/>
        <v>s</v>
      </c>
      <c r="AG552" s="256" t="str">
        <f t="shared" si="353"/>
        <v/>
      </c>
      <c r="AH552" s="256" t="str">
        <f t="shared" si="354"/>
        <v>rpu</v>
      </c>
      <c r="AI552" s="256" t="str">
        <f t="shared" si="355"/>
        <v/>
      </c>
      <c r="AJ552" s="256">
        <f t="shared" si="359"/>
        <v>1</v>
      </c>
      <c r="AK552" s="256" t="str">
        <f t="shared" si="357"/>
        <v/>
      </c>
      <c r="AL552" s="271" t="str">
        <f t="shared" si="351"/>
        <v/>
      </c>
      <c r="AM552" s="272">
        <f t="shared" si="351"/>
        <v>1</v>
      </c>
      <c r="AN552" s="272" t="str">
        <f t="shared" si="351"/>
        <v/>
      </c>
      <c r="AO552" s="272" t="str">
        <f t="shared" si="337"/>
        <v/>
      </c>
      <c r="AP552" s="271" t="str">
        <f t="shared" si="340"/>
        <v/>
      </c>
      <c r="AQ552" s="272" t="str">
        <f t="shared" si="341"/>
        <v/>
      </c>
      <c r="AR552" s="272" t="str">
        <f t="shared" si="342"/>
        <v/>
      </c>
      <c r="AS552" s="272" t="str">
        <f t="shared" si="343"/>
        <v/>
      </c>
      <c r="AT552" s="271" t="str">
        <f t="shared" si="344"/>
        <v/>
      </c>
      <c r="AU552" s="271" t="str">
        <f t="shared" si="345"/>
        <v/>
      </c>
      <c r="AV552" s="279" t="str">
        <f t="shared" si="346"/>
        <v/>
      </c>
      <c r="AW552" s="284" t="str">
        <f t="shared" si="347"/>
        <v/>
      </c>
      <c r="AX552" s="284" t="str">
        <f t="shared" si="348"/>
        <v/>
      </c>
      <c r="AY552" s="281" t="str">
        <f t="shared" si="349"/>
        <v/>
      </c>
      <c r="AZ552" s="425"/>
      <c r="BA552" s="72"/>
      <c r="BB552" s="72"/>
      <c r="BC552" s="72"/>
      <c r="BD552" s="72"/>
      <c r="BE552" s="72"/>
    </row>
    <row r="553" spans="1:57" s="72" customFormat="1" hidden="1">
      <c r="A553" s="231" t="s">
        <v>1676</v>
      </c>
      <c r="B553" s="144" t="s">
        <v>1808</v>
      </c>
      <c r="C553" s="144"/>
      <c r="D553" s="144"/>
      <c r="E553" s="195"/>
      <c r="F553" s="197"/>
      <c r="G553" s="231" t="s">
        <v>1643</v>
      </c>
      <c r="J553" s="33"/>
      <c r="L553" s="144"/>
      <c r="M553" s="144"/>
      <c r="N553" s="225"/>
      <c r="O553" s="225"/>
      <c r="P553" s="227"/>
      <c r="Q553" s="229"/>
      <c r="R553" s="170"/>
      <c r="S553" s="521" t="s">
        <v>3442</v>
      </c>
      <c r="T553" s="534"/>
      <c r="U553" s="534"/>
      <c r="V553" s="60"/>
      <c r="W553" s="60"/>
      <c r="X553" s="60"/>
      <c r="Y553" s="60"/>
      <c r="Z553" s="20"/>
      <c r="AA553" s="60"/>
      <c r="AB553" s="145"/>
      <c r="AC553" s="293" t="str">
        <f t="shared" si="350"/>
        <v>P16-4</v>
      </c>
      <c r="AD553" s="282" t="str">
        <f t="shared" si="338"/>
        <v>16</v>
      </c>
      <c r="AE553" s="282" t="str">
        <f t="shared" si="358"/>
        <v>P</v>
      </c>
      <c r="AF553" s="272" t="str">
        <f t="shared" si="352"/>
        <v>not suitable</v>
      </c>
      <c r="AG553" s="256" t="str">
        <f t="shared" si="353"/>
        <v/>
      </c>
      <c r="AH553" s="256" t="str">
        <f t="shared" si="354"/>
        <v/>
      </c>
      <c r="AI553" s="256" t="str">
        <f t="shared" si="355"/>
        <v/>
      </c>
      <c r="AJ553" s="256" t="str">
        <f t="shared" si="359"/>
        <v/>
      </c>
      <c r="AK553" s="256" t="str">
        <f t="shared" si="357"/>
        <v/>
      </c>
      <c r="AL553" s="271" t="str">
        <f t="shared" si="351"/>
        <v/>
      </c>
      <c r="AM553" s="272" t="str">
        <f t="shared" si="351"/>
        <v/>
      </c>
      <c r="AN553" s="272" t="str">
        <f t="shared" si="351"/>
        <v/>
      </c>
      <c r="AO553" s="272" t="str">
        <f t="shared" si="351"/>
        <v/>
      </c>
      <c r="AP553" s="271" t="str">
        <f t="shared" si="340"/>
        <v/>
      </c>
      <c r="AQ553" s="272" t="str">
        <f t="shared" si="341"/>
        <v/>
      </c>
      <c r="AR553" s="272" t="str">
        <f t="shared" si="342"/>
        <v/>
      </c>
      <c r="AS553" s="272" t="str">
        <f t="shared" si="343"/>
        <v/>
      </c>
      <c r="AT553" s="271">
        <f t="shared" si="344"/>
        <v>1</v>
      </c>
      <c r="AU553" s="271" t="str">
        <f t="shared" si="345"/>
        <v/>
      </c>
      <c r="AV553" s="279" t="str">
        <f t="shared" si="346"/>
        <v/>
      </c>
      <c r="AW553" s="284" t="str">
        <f t="shared" si="347"/>
        <v/>
      </c>
      <c r="AX553" s="284" t="str">
        <f t="shared" si="348"/>
        <v/>
      </c>
      <c r="AY553" s="281" t="str">
        <f t="shared" si="349"/>
        <v/>
      </c>
      <c r="AZ553" s="425"/>
    </row>
    <row r="554" spans="1:57" s="72" customFormat="1" ht="190.5" customHeight="1">
      <c r="A554" s="231" t="s">
        <v>1677</v>
      </c>
      <c r="B554" s="144" t="s">
        <v>1285</v>
      </c>
      <c r="C554" s="144" t="s">
        <v>1733</v>
      </c>
      <c r="D554" s="144"/>
      <c r="E554" s="195"/>
      <c r="F554" s="197" t="s">
        <v>1198</v>
      </c>
      <c r="G554" s="231" t="s">
        <v>3431</v>
      </c>
      <c r="H554" s="72" t="s">
        <v>3149</v>
      </c>
      <c r="J554" s="5" t="s">
        <v>2364</v>
      </c>
      <c r="L554" s="144" t="s">
        <v>2422</v>
      </c>
      <c r="M554" s="144"/>
      <c r="N554" s="225"/>
      <c r="O554" s="225"/>
      <c r="P554" s="227"/>
      <c r="Q554" s="229"/>
      <c r="R554" s="170" t="s">
        <v>1228</v>
      </c>
      <c r="S554" s="521" t="s">
        <v>3458</v>
      </c>
      <c r="T554" s="534" t="s">
        <v>3440</v>
      </c>
      <c r="U554" s="534" t="s">
        <v>2548</v>
      </c>
      <c r="V554" s="60" t="s">
        <v>1990</v>
      </c>
      <c r="W554" s="60" t="s">
        <v>562</v>
      </c>
      <c r="X554" s="60" t="s">
        <v>539</v>
      </c>
      <c r="Y554" s="60" t="s">
        <v>1987</v>
      </c>
      <c r="Z554" s="20" t="s">
        <v>999</v>
      </c>
      <c r="AA554" s="534" t="s">
        <v>1989</v>
      </c>
      <c r="AB554" s="145"/>
      <c r="AC554" s="293" t="str">
        <f t="shared" si="350"/>
        <v>P16-5</v>
      </c>
      <c r="AD554" s="282" t="str">
        <f t="shared" ref="AD554:AD610" si="360">IF(AE554="","",IF(LEFT(AC554,1)="S","MBA",IF(MID(AC554,LEN(AE554)+1,FIND("-",AC554)-LEN(AE554)-1)="A","App A",MID(AC554,LEN(AE554)+1,FIND("-",AC554)-LEN(AE554)-1))))</f>
        <v>16</v>
      </c>
      <c r="AE554" s="282" t="str">
        <f t="shared" si="358"/>
        <v>P</v>
      </c>
      <c r="AF554" s="272" t="str">
        <f t="shared" si="352"/>
        <v>s</v>
      </c>
      <c r="AG554" s="256" t="str">
        <f t="shared" si="353"/>
        <v/>
      </c>
      <c r="AH554" s="256" t="str">
        <f t="shared" si="354"/>
        <v>rpu</v>
      </c>
      <c r="AI554" s="256" t="str">
        <f t="shared" si="355"/>
        <v/>
      </c>
      <c r="AJ554" s="256">
        <f t="shared" si="359"/>
        <v>1</v>
      </c>
      <c r="AK554" s="256" t="str">
        <f t="shared" si="357"/>
        <v/>
      </c>
      <c r="AL554" s="271" t="str">
        <f t="shared" ref="AL554:AO585" si="361">IF(OR($AF554="",$AF554="not suitable"),"",IF($AH554=AL$16,1,""))</f>
        <v/>
      </c>
      <c r="AM554" s="272">
        <f t="shared" si="361"/>
        <v>1</v>
      </c>
      <c r="AN554" s="272" t="str">
        <f t="shared" si="361"/>
        <v/>
      </c>
      <c r="AO554" s="272" t="str">
        <f t="shared" si="361"/>
        <v/>
      </c>
      <c r="AP554" s="271" t="str">
        <f t="shared" ref="AP554:AP610" si="362">IF(AI554=$AP$16,1,"")</f>
        <v/>
      </c>
      <c r="AQ554" s="272" t="str">
        <f t="shared" ref="AQ554:AQ610" si="363">IF(AI554=$AQ$16,1,"")</f>
        <v/>
      </c>
      <c r="AR554" s="272" t="str">
        <f t="shared" ref="AR554:AR610" si="364">IF(AI554=$AR$16,1,"")</f>
        <v/>
      </c>
      <c r="AS554" s="272" t="str">
        <f t="shared" ref="AS554:AS610" si="365">IF(AI554=$AS$16,1,"")</f>
        <v/>
      </c>
      <c r="AT554" s="271" t="str">
        <f t="shared" ref="AT554:AT610" si="366">IF(AF554="not suitable",1,"")</f>
        <v/>
      </c>
      <c r="AU554" s="271" t="str">
        <f t="shared" ref="AU554:AU610" si="367">IF(AG554="Convert to Dataset",1,"")</f>
        <v/>
      </c>
      <c r="AV554" s="279" t="str">
        <f t="shared" ref="AV554:AV610" si="368">IF(AG554="New Dataset",1,"")</f>
        <v/>
      </c>
      <c r="AW554" s="284" t="str">
        <f t="shared" ref="AW554:AW610" si="369">IF(SUM(AL554:AO554)&gt;1,"ERROR","")</f>
        <v/>
      </c>
      <c r="AX554" s="284" t="str">
        <f t="shared" ref="AX554:AX610" si="370">IF(SUM(AP554:AS554)&gt;1,"ERROR","")</f>
        <v/>
      </c>
      <c r="AY554" s="281" t="str">
        <f t="shared" ref="AY554:AY610" si="371">IF(OR(AF554="a",AF554="b",AF554="s",AF554=""),"",IF(AND(AF554="not suitable",AT554=1),"","ERROR"))</f>
        <v/>
      </c>
      <c r="AZ554" s="425"/>
    </row>
    <row r="555" spans="1:57" s="72" customFormat="1" hidden="1">
      <c r="A555" s="231" t="s">
        <v>1678</v>
      </c>
      <c r="B555" s="144" t="s">
        <v>1808</v>
      </c>
      <c r="C555" s="144"/>
      <c r="D555" s="144"/>
      <c r="E555" s="195"/>
      <c r="F555" s="197"/>
      <c r="G555" s="231" t="s">
        <v>1644</v>
      </c>
      <c r="J555" s="5"/>
      <c r="L555" s="144"/>
      <c r="M555" s="144"/>
      <c r="N555" s="225"/>
      <c r="O555" s="225"/>
      <c r="P555" s="227"/>
      <c r="Q555" s="229"/>
      <c r="R555" s="170"/>
      <c r="S555" s="521" t="s">
        <v>3449</v>
      </c>
      <c r="T555" s="515"/>
      <c r="U555" s="5"/>
      <c r="V555" s="60"/>
      <c r="W555" s="60"/>
      <c r="X555" s="60"/>
      <c r="Y555" s="60"/>
      <c r="Z555" s="20"/>
      <c r="AA555" s="60"/>
      <c r="AB555" s="145"/>
      <c r="AC555" s="293" t="str">
        <f t="shared" si="350"/>
        <v>P16-6</v>
      </c>
      <c r="AD555" s="282" t="str">
        <f t="shared" si="360"/>
        <v>16</v>
      </c>
      <c r="AE555" s="282" t="str">
        <f t="shared" si="358"/>
        <v>P</v>
      </c>
      <c r="AF555" s="272" t="str">
        <f t="shared" si="352"/>
        <v>not suitable</v>
      </c>
      <c r="AG555" s="256" t="str">
        <f t="shared" si="353"/>
        <v/>
      </c>
      <c r="AH555" s="256" t="str">
        <f t="shared" si="354"/>
        <v/>
      </c>
      <c r="AI555" s="256" t="str">
        <f t="shared" si="355"/>
        <v/>
      </c>
      <c r="AJ555" s="256" t="str">
        <f t="shared" si="359"/>
        <v/>
      </c>
      <c r="AK555" s="256" t="str">
        <f t="shared" si="357"/>
        <v/>
      </c>
      <c r="AL555" s="271" t="str">
        <f t="shared" si="361"/>
        <v/>
      </c>
      <c r="AM555" s="272" t="str">
        <f t="shared" si="361"/>
        <v/>
      </c>
      <c r="AN555" s="272" t="str">
        <f t="shared" si="361"/>
        <v/>
      </c>
      <c r="AO555" s="272" t="str">
        <f t="shared" si="361"/>
        <v/>
      </c>
      <c r="AP555" s="271" t="str">
        <f t="shared" si="362"/>
        <v/>
      </c>
      <c r="AQ555" s="272" t="str">
        <f t="shared" si="363"/>
        <v/>
      </c>
      <c r="AR555" s="272" t="str">
        <f t="shared" si="364"/>
        <v/>
      </c>
      <c r="AS555" s="272" t="str">
        <f t="shared" si="365"/>
        <v/>
      </c>
      <c r="AT555" s="271">
        <f t="shared" si="366"/>
        <v>1</v>
      </c>
      <c r="AU555" s="271" t="str">
        <f t="shared" si="367"/>
        <v/>
      </c>
      <c r="AV555" s="279" t="str">
        <f t="shared" si="368"/>
        <v/>
      </c>
      <c r="AW555" s="284" t="str">
        <f t="shared" si="369"/>
        <v/>
      </c>
      <c r="AX555" s="284" t="str">
        <f t="shared" si="370"/>
        <v/>
      </c>
      <c r="AY555" s="281" t="str">
        <f t="shared" si="371"/>
        <v/>
      </c>
      <c r="AZ555" s="425"/>
    </row>
    <row r="556" spans="1:57" s="72" customFormat="1" hidden="1">
      <c r="A556" s="231" t="s">
        <v>1679</v>
      </c>
      <c r="B556" s="144" t="s">
        <v>1808</v>
      </c>
      <c r="C556" s="144"/>
      <c r="D556" s="144"/>
      <c r="E556" s="195"/>
      <c r="F556" s="197"/>
      <c r="G556" s="231" t="s">
        <v>1645</v>
      </c>
      <c r="J556" s="474"/>
      <c r="L556" s="144"/>
      <c r="M556" s="144"/>
      <c r="N556" s="225"/>
      <c r="O556" s="225"/>
      <c r="P556" s="227"/>
      <c r="Q556" s="229"/>
      <c r="R556" s="170"/>
      <c r="S556" s="521" t="s">
        <v>3447</v>
      </c>
      <c r="T556" s="515"/>
      <c r="U556" s="5"/>
      <c r="V556" s="60"/>
      <c r="W556" s="60"/>
      <c r="X556" s="60"/>
      <c r="Y556" s="60"/>
      <c r="Z556" s="20"/>
      <c r="AA556" s="60"/>
      <c r="AB556" s="145"/>
      <c r="AC556" s="293" t="str">
        <f t="shared" si="350"/>
        <v>P16-7</v>
      </c>
      <c r="AD556" s="282" t="str">
        <f t="shared" si="360"/>
        <v>16</v>
      </c>
      <c r="AE556" s="282" t="str">
        <f t="shared" si="358"/>
        <v>P</v>
      </c>
      <c r="AF556" s="272" t="str">
        <f t="shared" si="352"/>
        <v>not suitable</v>
      </c>
      <c r="AG556" s="256" t="str">
        <f t="shared" si="353"/>
        <v/>
      </c>
      <c r="AH556" s="256" t="str">
        <f t="shared" si="354"/>
        <v/>
      </c>
      <c r="AI556" s="256" t="str">
        <f t="shared" si="355"/>
        <v/>
      </c>
      <c r="AJ556" s="256" t="str">
        <f t="shared" si="359"/>
        <v/>
      </c>
      <c r="AK556" s="256" t="str">
        <f t="shared" si="357"/>
        <v/>
      </c>
      <c r="AL556" s="271" t="str">
        <f t="shared" si="361"/>
        <v/>
      </c>
      <c r="AM556" s="272" t="str">
        <f t="shared" si="361"/>
        <v/>
      </c>
      <c r="AN556" s="272" t="str">
        <f t="shared" si="361"/>
        <v/>
      </c>
      <c r="AO556" s="272" t="str">
        <f t="shared" si="361"/>
        <v/>
      </c>
      <c r="AP556" s="271" t="str">
        <f t="shared" si="362"/>
        <v/>
      </c>
      <c r="AQ556" s="272" t="str">
        <f t="shared" si="363"/>
        <v/>
      </c>
      <c r="AR556" s="272" t="str">
        <f t="shared" si="364"/>
        <v/>
      </c>
      <c r="AS556" s="272" t="str">
        <f t="shared" si="365"/>
        <v/>
      </c>
      <c r="AT556" s="271">
        <f t="shared" si="366"/>
        <v>1</v>
      </c>
      <c r="AU556" s="271" t="str">
        <f t="shared" si="367"/>
        <v/>
      </c>
      <c r="AV556" s="279" t="str">
        <f t="shared" si="368"/>
        <v/>
      </c>
      <c r="AW556" s="284" t="str">
        <f t="shared" si="369"/>
        <v/>
      </c>
      <c r="AX556" s="284" t="str">
        <f t="shared" si="370"/>
        <v/>
      </c>
      <c r="AY556" s="281" t="str">
        <f t="shared" si="371"/>
        <v/>
      </c>
      <c r="AZ556" s="425"/>
    </row>
    <row r="557" spans="1:57" s="72" customFormat="1" hidden="1">
      <c r="A557" s="231" t="s">
        <v>1680</v>
      </c>
      <c r="B557" s="144" t="s">
        <v>1808</v>
      </c>
      <c r="C557" s="144"/>
      <c r="D557" s="144"/>
      <c r="E557" s="195"/>
      <c r="F557" s="197"/>
      <c r="G557" s="231" t="s">
        <v>1646</v>
      </c>
      <c r="J557" s="474"/>
      <c r="L557" s="144"/>
      <c r="M557" s="144"/>
      <c r="N557" s="225"/>
      <c r="O557" s="225"/>
      <c r="P557" s="227"/>
      <c r="Q557" s="229"/>
      <c r="R557" s="170"/>
      <c r="S557" s="521" t="s">
        <v>3453</v>
      </c>
      <c r="T557" s="521"/>
      <c r="U557" s="534"/>
      <c r="V557" s="60"/>
      <c r="W557" s="60"/>
      <c r="X557" s="60"/>
      <c r="Y557" s="60"/>
      <c r="Z557" s="20"/>
      <c r="AA557" s="534"/>
      <c r="AB557" s="145"/>
      <c r="AC557" s="293" t="str">
        <f t="shared" si="350"/>
        <v>P16-8</v>
      </c>
      <c r="AD557" s="282" t="str">
        <f t="shared" si="360"/>
        <v>16</v>
      </c>
      <c r="AE557" s="282" t="str">
        <f t="shared" si="358"/>
        <v>P</v>
      </c>
      <c r="AF557" s="272" t="str">
        <f t="shared" si="352"/>
        <v>not suitable</v>
      </c>
      <c r="AG557" s="256" t="str">
        <f t="shared" si="353"/>
        <v/>
      </c>
      <c r="AH557" s="256" t="str">
        <f t="shared" si="354"/>
        <v/>
      </c>
      <c r="AI557" s="256" t="str">
        <f t="shared" si="355"/>
        <v/>
      </c>
      <c r="AJ557" s="256" t="str">
        <f t="shared" si="359"/>
        <v/>
      </c>
      <c r="AK557" s="256" t="str">
        <f t="shared" si="357"/>
        <v/>
      </c>
      <c r="AL557" s="271" t="str">
        <f t="shared" si="361"/>
        <v/>
      </c>
      <c r="AM557" s="272" t="str">
        <f t="shared" si="361"/>
        <v/>
      </c>
      <c r="AN557" s="272" t="str">
        <f t="shared" si="361"/>
        <v/>
      </c>
      <c r="AO557" s="272" t="str">
        <f t="shared" si="361"/>
        <v/>
      </c>
      <c r="AP557" s="271" t="str">
        <f t="shared" si="362"/>
        <v/>
      </c>
      <c r="AQ557" s="272" t="str">
        <f t="shared" si="363"/>
        <v/>
      </c>
      <c r="AR557" s="272" t="str">
        <f t="shared" si="364"/>
        <v/>
      </c>
      <c r="AS557" s="272" t="str">
        <f t="shared" si="365"/>
        <v/>
      </c>
      <c r="AT557" s="271">
        <f t="shared" si="366"/>
        <v>1</v>
      </c>
      <c r="AU557" s="271" t="str">
        <f t="shared" si="367"/>
        <v/>
      </c>
      <c r="AV557" s="279" t="str">
        <f t="shared" si="368"/>
        <v/>
      </c>
      <c r="AW557" s="284" t="str">
        <f t="shared" si="369"/>
        <v/>
      </c>
      <c r="AX557" s="284" t="str">
        <f t="shared" si="370"/>
        <v/>
      </c>
      <c r="AY557" s="281" t="str">
        <f t="shared" si="371"/>
        <v/>
      </c>
      <c r="AZ557" s="425"/>
    </row>
    <row r="558" spans="1:57" s="72" customFormat="1" hidden="1">
      <c r="A558" s="231" t="s">
        <v>1681</v>
      </c>
      <c r="B558" s="144" t="s">
        <v>1808</v>
      </c>
      <c r="C558" s="144"/>
      <c r="D558" s="144"/>
      <c r="E558" s="195"/>
      <c r="F558" s="197"/>
      <c r="G558" s="231" t="s">
        <v>1647</v>
      </c>
      <c r="J558" s="5"/>
      <c r="L558" s="144"/>
      <c r="M558" s="144"/>
      <c r="N558" s="225"/>
      <c r="O558" s="225"/>
      <c r="P558" s="227"/>
      <c r="Q558" s="229"/>
      <c r="R558" s="170"/>
      <c r="S558" s="521" t="s">
        <v>3454</v>
      </c>
      <c r="T558" s="521"/>
      <c r="U558" s="534"/>
      <c r="V558" s="60"/>
      <c r="W558" s="60"/>
      <c r="X558" s="60"/>
      <c r="Y558" s="60"/>
      <c r="Z558" s="20"/>
      <c r="AA558" s="534"/>
      <c r="AB558" s="145"/>
      <c r="AC558" s="293" t="str">
        <f t="shared" si="350"/>
        <v>P16-9</v>
      </c>
      <c r="AD558" s="282" t="str">
        <f t="shared" si="360"/>
        <v>16</v>
      </c>
      <c r="AE558" s="282" t="str">
        <f t="shared" si="358"/>
        <v>P</v>
      </c>
      <c r="AF558" s="272" t="str">
        <f t="shared" si="352"/>
        <v>not suitable</v>
      </c>
      <c r="AG558" s="256" t="str">
        <f t="shared" si="353"/>
        <v/>
      </c>
      <c r="AH558" s="256" t="str">
        <f t="shared" si="354"/>
        <v/>
      </c>
      <c r="AI558" s="256" t="str">
        <f t="shared" si="355"/>
        <v/>
      </c>
      <c r="AJ558" s="256" t="str">
        <f t="shared" si="359"/>
        <v/>
      </c>
      <c r="AK558" s="256" t="str">
        <f t="shared" si="357"/>
        <v/>
      </c>
      <c r="AL558" s="271" t="str">
        <f t="shared" si="361"/>
        <v/>
      </c>
      <c r="AM558" s="272" t="str">
        <f t="shared" si="361"/>
        <v/>
      </c>
      <c r="AN558" s="272" t="str">
        <f t="shared" si="361"/>
        <v/>
      </c>
      <c r="AO558" s="272" t="str">
        <f t="shared" si="361"/>
        <v/>
      </c>
      <c r="AP558" s="271" t="str">
        <f t="shared" si="362"/>
        <v/>
      </c>
      <c r="AQ558" s="272" t="str">
        <f t="shared" si="363"/>
        <v/>
      </c>
      <c r="AR558" s="272" t="str">
        <f t="shared" si="364"/>
        <v/>
      </c>
      <c r="AS558" s="272" t="str">
        <f t="shared" si="365"/>
        <v/>
      </c>
      <c r="AT558" s="271">
        <f t="shared" si="366"/>
        <v>1</v>
      </c>
      <c r="AU558" s="271" t="str">
        <f t="shared" si="367"/>
        <v/>
      </c>
      <c r="AV558" s="279" t="str">
        <f t="shared" si="368"/>
        <v/>
      </c>
      <c r="AW558" s="284" t="str">
        <f t="shared" si="369"/>
        <v/>
      </c>
      <c r="AX558" s="284" t="str">
        <f t="shared" si="370"/>
        <v/>
      </c>
      <c r="AY558" s="281" t="str">
        <f t="shared" si="371"/>
        <v/>
      </c>
      <c r="AZ558" s="424"/>
      <c r="BA558" s="167"/>
      <c r="BB558" s="167"/>
      <c r="BC558" s="167"/>
      <c r="BD558" s="167"/>
    </row>
    <row r="559" spans="1:57" s="72" customFormat="1" hidden="1">
      <c r="A559" s="231" t="s">
        <v>1682</v>
      </c>
      <c r="B559" s="144" t="s">
        <v>1808</v>
      </c>
      <c r="C559" s="144"/>
      <c r="D559" s="144"/>
      <c r="E559" s="195"/>
      <c r="F559" s="197"/>
      <c r="G559" s="231" t="s">
        <v>1648</v>
      </c>
      <c r="J559" s="5"/>
      <c r="L559" s="144"/>
      <c r="M559" s="144"/>
      <c r="N559" s="225"/>
      <c r="O559" s="225"/>
      <c r="P559" s="227"/>
      <c r="Q559" s="229"/>
      <c r="R559" s="170"/>
      <c r="S559" s="521" t="s">
        <v>3444</v>
      </c>
      <c r="T559" s="521"/>
      <c r="U559" s="534"/>
      <c r="V559" s="60"/>
      <c r="W559" s="60"/>
      <c r="X559" s="60"/>
      <c r="Y559" s="60"/>
      <c r="Z559" s="20"/>
      <c r="AA559" s="534"/>
      <c r="AB559" s="188"/>
      <c r="AC559" s="293" t="str">
        <f t="shared" si="350"/>
        <v>P16-10</v>
      </c>
      <c r="AD559" s="282" t="str">
        <f t="shared" si="360"/>
        <v>16</v>
      </c>
      <c r="AE559" s="282" t="str">
        <f t="shared" si="358"/>
        <v>P</v>
      </c>
      <c r="AF559" s="272" t="str">
        <f t="shared" si="352"/>
        <v>not suitable</v>
      </c>
      <c r="AG559" s="256" t="str">
        <f t="shared" si="353"/>
        <v/>
      </c>
      <c r="AH559" s="256" t="str">
        <f t="shared" si="354"/>
        <v/>
      </c>
      <c r="AI559" s="256" t="str">
        <f t="shared" si="355"/>
        <v/>
      </c>
      <c r="AJ559" s="256" t="str">
        <f t="shared" si="359"/>
        <v/>
      </c>
      <c r="AK559" s="256" t="str">
        <f t="shared" si="357"/>
        <v/>
      </c>
      <c r="AL559" s="271" t="str">
        <f t="shared" si="361"/>
        <v/>
      </c>
      <c r="AM559" s="272" t="str">
        <f t="shared" si="361"/>
        <v/>
      </c>
      <c r="AN559" s="272" t="str">
        <f t="shared" si="361"/>
        <v/>
      </c>
      <c r="AO559" s="272" t="str">
        <f t="shared" si="361"/>
        <v/>
      </c>
      <c r="AP559" s="271" t="str">
        <f t="shared" si="362"/>
        <v/>
      </c>
      <c r="AQ559" s="272" t="str">
        <f t="shared" si="363"/>
        <v/>
      </c>
      <c r="AR559" s="272" t="str">
        <f t="shared" si="364"/>
        <v/>
      </c>
      <c r="AS559" s="272" t="str">
        <f t="shared" si="365"/>
        <v/>
      </c>
      <c r="AT559" s="271">
        <f t="shared" si="366"/>
        <v>1</v>
      </c>
      <c r="AU559" s="271" t="str">
        <f t="shared" si="367"/>
        <v/>
      </c>
      <c r="AV559" s="279" t="str">
        <f t="shared" si="368"/>
        <v/>
      </c>
      <c r="AW559" s="284" t="str">
        <f t="shared" si="369"/>
        <v/>
      </c>
      <c r="AX559" s="284" t="str">
        <f t="shared" si="370"/>
        <v/>
      </c>
      <c r="AY559" s="281" t="str">
        <f t="shared" si="371"/>
        <v/>
      </c>
      <c r="AZ559" s="424"/>
      <c r="BA559" s="167"/>
      <c r="BB559" s="167"/>
      <c r="BC559" s="167"/>
      <c r="BD559" s="167"/>
      <c r="BE559" s="167"/>
    </row>
    <row r="560" spans="1:57" ht="24">
      <c r="A560" s="231" t="s">
        <v>1683</v>
      </c>
      <c r="B560" s="144" t="s">
        <v>1285</v>
      </c>
      <c r="C560" s="144" t="s">
        <v>1734</v>
      </c>
      <c r="F560" s="197" t="s">
        <v>1750</v>
      </c>
      <c r="G560" s="231" t="s">
        <v>3432</v>
      </c>
      <c r="H560" s="72" t="s">
        <v>3459</v>
      </c>
      <c r="J560" s="5" t="s">
        <v>2355</v>
      </c>
      <c r="K560" s="167"/>
      <c r="L560" s="144" t="s">
        <v>2422</v>
      </c>
      <c r="P560" s="227"/>
      <c r="Q560" s="229"/>
      <c r="R560" s="170"/>
      <c r="S560" s="521" t="s">
        <v>3449</v>
      </c>
      <c r="T560" s="521" t="s">
        <v>3441</v>
      </c>
      <c r="U560" s="534" t="s">
        <v>2546</v>
      </c>
      <c r="V560" s="60" t="s">
        <v>1249</v>
      </c>
      <c r="W560" s="60" t="s">
        <v>562</v>
      </c>
      <c r="X560" s="60" t="s">
        <v>539</v>
      </c>
      <c r="Y560" s="60" t="s">
        <v>540</v>
      </c>
      <c r="Z560" s="20" t="s">
        <v>999</v>
      </c>
      <c r="AA560" s="534" t="s">
        <v>1989</v>
      </c>
      <c r="AC560" s="293" t="str">
        <f t="shared" si="350"/>
        <v>P16-11</v>
      </c>
      <c r="AD560" s="282" t="str">
        <f t="shared" si="360"/>
        <v>16</v>
      </c>
      <c r="AE560" s="282" t="str">
        <f t="shared" si="358"/>
        <v>P</v>
      </c>
      <c r="AF560" s="272" t="str">
        <f t="shared" si="352"/>
        <v>s</v>
      </c>
      <c r="AG560" s="256" t="str">
        <f t="shared" si="353"/>
        <v/>
      </c>
      <c r="AH560" s="256" t="str">
        <f t="shared" si="354"/>
        <v>r</v>
      </c>
      <c r="AI560" s="256" t="str">
        <f t="shared" si="355"/>
        <v/>
      </c>
      <c r="AJ560" s="256">
        <f t="shared" si="359"/>
        <v>1</v>
      </c>
      <c r="AK560" s="256" t="str">
        <f t="shared" si="357"/>
        <v/>
      </c>
      <c r="AL560" s="271" t="str">
        <f t="shared" si="361"/>
        <v/>
      </c>
      <c r="AM560" s="272" t="str">
        <f t="shared" si="361"/>
        <v/>
      </c>
      <c r="AN560" s="272">
        <f t="shared" si="361"/>
        <v>1</v>
      </c>
      <c r="AO560" s="272" t="str">
        <f t="shared" si="361"/>
        <v/>
      </c>
      <c r="AP560" s="271" t="str">
        <f t="shared" si="362"/>
        <v/>
      </c>
      <c r="AQ560" s="272" t="str">
        <f t="shared" si="363"/>
        <v/>
      </c>
      <c r="AR560" s="272" t="str">
        <f t="shared" si="364"/>
        <v/>
      </c>
      <c r="AS560" s="272" t="str">
        <f t="shared" si="365"/>
        <v/>
      </c>
      <c r="AT560" s="271" t="str">
        <f t="shared" si="366"/>
        <v/>
      </c>
      <c r="AU560" s="271" t="str">
        <f t="shared" si="367"/>
        <v/>
      </c>
      <c r="AV560" s="279" t="str">
        <f t="shared" si="368"/>
        <v/>
      </c>
      <c r="AW560" s="284" t="str">
        <f t="shared" si="369"/>
        <v/>
      </c>
      <c r="AX560" s="284" t="str">
        <f t="shared" si="370"/>
        <v/>
      </c>
      <c r="AY560" s="281" t="str">
        <f t="shared" si="371"/>
        <v/>
      </c>
    </row>
    <row r="561" spans="1:57" hidden="1">
      <c r="A561" s="231" t="s">
        <v>1684</v>
      </c>
      <c r="B561" s="144" t="s">
        <v>1808</v>
      </c>
      <c r="F561" s="197"/>
      <c r="G561" s="231" t="s">
        <v>3433</v>
      </c>
      <c r="K561" s="167"/>
      <c r="P561" s="227"/>
      <c r="Q561" s="229"/>
      <c r="R561" s="170"/>
      <c r="S561" s="521" t="s">
        <v>3447</v>
      </c>
      <c r="T561" s="521"/>
      <c r="U561" s="534"/>
      <c r="V561" s="60"/>
      <c r="W561" s="60"/>
      <c r="X561" s="60"/>
      <c r="Y561" s="60"/>
      <c r="Z561" s="20"/>
      <c r="AA561" s="534"/>
      <c r="AC561" s="293" t="str">
        <f t="shared" si="350"/>
        <v>P16-12</v>
      </c>
      <c r="AD561" s="282" t="str">
        <f t="shared" si="360"/>
        <v>16</v>
      </c>
      <c r="AE561" s="282" t="str">
        <f t="shared" si="358"/>
        <v>P</v>
      </c>
      <c r="AF561" s="272" t="str">
        <f t="shared" si="352"/>
        <v>not suitable</v>
      </c>
      <c r="AG561" s="256" t="str">
        <f t="shared" si="353"/>
        <v/>
      </c>
      <c r="AH561" s="256" t="str">
        <f t="shared" si="354"/>
        <v/>
      </c>
      <c r="AI561" s="256" t="str">
        <f t="shared" si="355"/>
        <v/>
      </c>
      <c r="AJ561" s="256" t="str">
        <f t="shared" si="359"/>
        <v/>
      </c>
      <c r="AK561" s="256" t="str">
        <f t="shared" si="357"/>
        <v/>
      </c>
      <c r="AL561" s="271" t="str">
        <f t="shared" si="361"/>
        <v/>
      </c>
      <c r="AM561" s="272" t="str">
        <f t="shared" si="361"/>
        <v/>
      </c>
      <c r="AN561" s="272" t="str">
        <f t="shared" si="361"/>
        <v/>
      </c>
      <c r="AO561" s="272" t="str">
        <f t="shared" si="361"/>
        <v/>
      </c>
      <c r="AP561" s="271" t="str">
        <f t="shared" si="362"/>
        <v/>
      </c>
      <c r="AQ561" s="272" t="str">
        <f t="shared" si="363"/>
        <v/>
      </c>
      <c r="AR561" s="272" t="str">
        <f t="shared" si="364"/>
        <v/>
      </c>
      <c r="AS561" s="272" t="str">
        <f t="shared" si="365"/>
        <v/>
      </c>
      <c r="AT561" s="271">
        <f t="shared" si="366"/>
        <v>1</v>
      </c>
      <c r="AU561" s="271" t="str">
        <f t="shared" si="367"/>
        <v/>
      </c>
      <c r="AV561" s="279" t="str">
        <f t="shared" si="368"/>
        <v/>
      </c>
      <c r="AW561" s="284" t="str">
        <f t="shared" si="369"/>
        <v/>
      </c>
      <c r="AX561" s="284" t="str">
        <f t="shared" si="370"/>
        <v/>
      </c>
      <c r="AY561" s="281" t="str">
        <f t="shared" si="371"/>
        <v/>
      </c>
      <c r="AZ561" s="425"/>
      <c r="BA561" s="72"/>
      <c r="BB561" s="72"/>
      <c r="BC561" s="72"/>
      <c r="BD561" s="72"/>
    </row>
    <row r="562" spans="1:57" s="72" customFormat="1" ht="97.5" customHeight="1">
      <c r="A562" s="506" t="s">
        <v>1685</v>
      </c>
      <c r="B562" s="144" t="s">
        <v>1285</v>
      </c>
      <c r="C562" s="144" t="s">
        <v>1733</v>
      </c>
      <c r="D562" s="144"/>
      <c r="E562" s="195"/>
      <c r="F562" s="197" t="s">
        <v>1197</v>
      </c>
      <c r="G562" s="506" t="s">
        <v>3434</v>
      </c>
      <c r="H562" s="221" t="s">
        <v>2862</v>
      </c>
      <c r="I562" s="169"/>
      <c r="J562" s="5" t="s">
        <v>2401</v>
      </c>
      <c r="L562" s="144" t="s">
        <v>2422</v>
      </c>
      <c r="M562" s="144"/>
      <c r="N562" s="225"/>
      <c r="O562" s="225"/>
      <c r="P562" s="227"/>
      <c r="Q562" s="229"/>
      <c r="R562" s="170"/>
      <c r="S562" s="521" t="s">
        <v>3455</v>
      </c>
      <c r="T562" s="521" t="s">
        <v>2802</v>
      </c>
      <c r="U562" s="534" t="s">
        <v>2549</v>
      </c>
      <c r="V562" s="60" t="s">
        <v>1990</v>
      </c>
      <c r="W562" s="60" t="s">
        <v>562</v>
      </c>
      <c r="X562" s="60" t="s">
        <v>539</v>
      </c>
      <c r="Y562" s="60" t="s">
        <v>1987</v>
      </c>
      <c r="Z562" s="20" t="s">
        <v>1000</v>
      </c>
      <c r="AA562" s="534" t="s">
        <v>1994</v>
      </c>
      <c r="AB562" s="145"/>
      <c r="AC562" s="507" t="str">
        <f t="shared" si="350"/>
        <v>P16-13</v>
      </c>
      <c r="AD562" s="282" t="str">
        <f t="shared" si="360"/>
        <v>16</v>
      </c>
      <c r="AE562" s="282" t="str">
        <f t="shared" si="358"/>
        <v>P</v>
      </c>
      <c r="AF562" s="272" t="str">
        <f t="shared" si="352"/>
        <v>s</v>
      </c>
      <c r="AG562" s="272" t="str">
        <f t="shared" si="353"/>
        <v/>
      </c>
      <c r="AH562" s="272" t="str">
        <f t="shared" si="354"/>
        <v>rpu</v>
      </c>
      <c r="AI562" s="272" t="str">
        <f t="shared" si="355"/>
        <v/>
      </c>
      <c r="AJ562" s="272">
        <f t="shared" si="359"/>
        <v>1</v>
      </c>
      <c r="AK562" s="272" t="str">
        <f t="shared" si="357"/>
        <v/>
      </c>
      <c r="AL562" s="271" t="str">
        <f t="shared" si="361"/>
        <v/>
      </c>
      <c r="AM562" s="272">
        <f t="shared" si="361"/>
        <v>1</v>
      </c>
      <c r="AN562" s="272" t="str">
        <f t="shared" si="361"/>
        <v/>
      </c>
      <c r="AO562" s="272" t="str">
        <f t="shared" si="361"/>
        <v/>
      </c>
      <c r="AP562" s="271" t="str">
        <f t="shared" si="362"/>
        <v/>
      </c>
      <c r="AQ562" s="272" t="str">
        <f t="shared" si="363"/>
        <v/>
      </c>
      <c r="AR562" s="272" t="str">
        <f t="shared" si="364"/>
        <v/>
      </c>
      <c r="AS562" s="272" t="str">
        <f t="shared" si="365"/>
        <v/>
      </c>
      <c r="AT562" s="271" t="str">
        <f t="shared" si="366"/>
        <v/>
      </c>
      <c r="AU562" s="271" t="str">
        <f t="shared" si="367"/>
        <v/>
      </c>
      <c r="AV562" s="279" t="str">
        <f t="shared" si="368"/>
        <v/>
      </c>
      <c r="AW562" s="284" t="str">
        <f t="shared" si="369"/>
        <v/>
      </c>
      <c r="AX562" s="284" t="str">
        <f t="shared" si="370"/>
        <v/>
      </c>
      <c r="AY562" s="281" t="str">
        <f t="shared" si="371"/>
        <v/>
      </c>
      <c r="AZ562" s="425"/>
    </row>
    <row r="563" spans="1:57" s="72" customFormat="1" hidden="1">
      <c r="A563" s="231" t="s">
        <v>1686</v>
      </c>
      <c r="B563" s="144" t="s">
        <v>1808</v>
      </c>
      <c r="C563" s="144"/>
      <c r="D563" s="144"/>
      <c r="E563" s="195"/>
      <c r="F563" s="197"/>
      <c r="G563" s="231" t="s">
        <v>3435</v>
      </c>
      <c r="J563" s="5"/>
      <c r="L563" s="144"/>
      <c r="M563" s="144"/>
      <c r="N563" s="225"/>
      <c r="O563" s="225"/>
      <c r="P563" s="227"/>
      <c r="Q563" s="229"/>
      <c r="R563" s="170"/>
      <c r="S563" s="521" t="s">
        <v>3456</v>
      </c>
      <c r="T563" s="521"/>
      <c r="U563" s="534"/>
      <c r="V563" s="60"/>
      <c r="W563" s="60"/>
      <c r="X563" s="60"/>
      <c r="Y563" s="60"/>
      <c r="Z563" s="20"/>
      <c r="AA563" s="534"/>
      <c r="AB563" s="188"/>
      <c r="AC563" s="293" t="str">
        <f t="shared" si="350"/>
        <v>P16-14</v>
      </c>
      <c r="AD563" s="282" t="str">
        <f t="shared" si="360"/>
        <v>16</v>
      </c>
      <c r="AE563" s="282" t="str">
        <f t="shared" si="358"/>
        <v>P</v>
      </c>
      <c r="AF563" s="272" t="str">
        <f t="shared" si="352"/>
        <v>not suitable</v>
      </c>
      <c r="AG563" s="256" t="str">
        <f t="shared" si="353"/>
        <v/>
      </c>
      <c r="AH563" s="256" t="str">
        <f t="shared" si="354"/>
        <v/>
      </c>
      <c r="AI563" s="256" t="str">
        <f t="shared" si="355"/>
        <v/>
      </c>
      <c r="AJ563" s="256" t="str">
        <f t="shared" si="359"/>
        <v/>
      </c>
      <c r="AK563" s="256" t="str">
        <f t="shared" si="357"/>
        <v/>
      </c>
      <c r="AL563" s="271" t="str">
        <f t="shared" si="361"/>
        <v/>
      </c>
      <c r="AM563" s="272" t="str">
        <f t="shared" si="361"/>
        <v/>
      </c>
      <c r="AN563" s="272" t="str">
        <f t="shared" si="361"/>
        <v/>
      </c>
      <c r="AO563" s="272" t="str">
        <f t="shared" si="361"/>
        <v/>
      </c>
      <c r="AP563" s="271" t="str">
        <f t="shared" si="362"/>
        <v/>
      </c>
      <c r="AQ563" s="272" t="str">
        <f t="shared" si="363"/>
        <v/>
      </c>
      <c r="AR563" s="272" t="str">
        <f t="shared" si="364"/>
        <v/>
      </c>
      <c r="AS563" s="272" t="str">
        <f t="shared" si="365"/>
        <v/>
      </c>
      <c r="AT563" s="271">
        <f t="shared" si="366"/>
        <v>1</v>
      </c>
      <c r="AU563" s="271" t="str">
        <f t="shared" si="367"/>
        <v/>
      </c>
      <c r="AV563" s="279" t="str">
        <f t="shared" si="368"/>
        <v/>
      </c>
      <c r="AW563" s="284" t="str">
        <f t="shared" si="369"/>
        <v/>
      </c>
      <c r="AX563" s="284" t="str">
        <f t="shared" si="370"/>
        <v/>
      </c>
      <c r="AY563" s="281" t="str">
        <f t="shared" si="371"/>
        <v/>
      </c>
      <c r="AZ563" s="424"/>
      <c r="BA563" s="167"/>
      <c r="BB563" s="167"/>
      <c r="BC563" s="167"/>
      <c r="BD563" s="167"/>
      <c r="BE563" s="167"/>
    </row>
    <row r="564" spans="1:57" hidden="1">
      <c r="A564" s="231" t="s">
        <v>3217</v>
      </c>
      <c r="B564" s="144" t="s">
        <v>1808</v>
      </c>
      <c r="F564" s="197"/>
      <c r="G564" s="231" t="s">
        <v>3436</v>
      </c>
      <c r="K564" s="167"/>
      <c r="P564" s="227"/>
      <c r="Q564" s="229"/>
      <c r="R564" s="170"/>
      <c r="S564" s="521" t="s">
        <v>3447</v>
      </c>
      <c r="T564" s="521"/>
      <c r="U564" s="534"/>
      <c r="V564" s="60"/>
      <c r="W564" s="60"/>
      <c r="X564" s="60"/>
      <c r="Y564" s="60"/>
      <c r="Z564" s="20"/>
      <c r="AA564" s="534"/>
      <c r="AC564" s="293" t="str">
        <f t="shared" si="350"/>
        <v>P16-15</v>
      </c>
      <c r="AD564" s="282" t="str">
        <f t="shared" si="360"/>
        <v>16</v>
      </c>
      <c r="AE564" s="282" t="str">
        <f t="shared" si="358"/>
        <v>P</v>
      </c>
      <c r="AF564" s="272" t="str">
        <f t="shared" si="352"/>
        <v>not suitable</v>
      </c>
      <c r="AG564" s="256" t="str">
        <f t="shared" si="353"/>
        <v/>
      </c>
      <c r="AH564" s="256" t="str">
        <f t="shared" si="354"/>
        <v/>
      </c>
      <c r="AI564" s="256" t="str">
        <f t="shared" si="355"/>
        <v/>
      </c>
      <c r="AJ564" s="256" t="str">
        <f t="shared" si="359"/>
        <v/>
      </c>
      <c r="AK564" s="256" t="str">
        <f t="shared" si="357"/>
        <v/>
      </c>
      <c r="AL564" s="271" t="str">
        <f t="shared" si="361"/>
        <v/>
      </c>
      <c r="AM564" s="272" t="str">
        <f t="shared" si="361"/>
        <v/>
      </c>
      <c r="AN564" s="272" t="str">
        <f t="shared" si="361"/>
        <v/>
      </c>
      <c r="AO564" s="272" t="str">
        <f t="shared" si="361"/>
        <v/>
      </c>
      <c r="AP564" s="271" t="str">
        <f t="shared" si="362"/>
        <v/>
      </c>
      <c r="AQ564" s="272" t="str">
        <f t="shared" si="363"/>
        <v/>
      </c>
      <c r="AR564" s="272" t="str">
        <f t="shared" si="364"/>
        <v/>
      </c>
      <c r="AS564" s="272" t="str">
        <f t="shared" si="365"/>
        <v/>
      </c>
      <c r="AT564" s="271">
        <f t="shared" si="366"/>
        <v>1</v>
      </c>
      <c r="AU564" s="271" t="str">
        <f t="shared" si="367"/>
        <v/>
      </c>
      <c r="AV564" s="279" t="str">
        <f t="shared" si="368"/>
        <v/>
      </c>
      <c r="AW564" s="284" t="str">
        <f t="shared" si="369"/>
        <v/>
      </c>
      <c r="AX564" s="284" t="str">
        <f t="shared" si="370"/>
        <v/>
      </c>
      <c r="AY564" s="281" t="str">
        <f t="shared" si="371"/>
        <v/>
      </c>
    </row>
    <row r="565" spans="1:57" ht="26.25" customHeight="1">
      <c r="A565" s="231" t="s">
        <v>3217</v>
      </c>
      <c r="B565" s="144" t="s">
        <v>1285</v>
      </c>
      <c r="C565" s="144" t="s">
        <v>1734</v>
      </c>
      <c r="F565" s="197" t="s">
        <v>1750</v>
      </c>
      <c r="G565" s="231" t="s">
        <v>3437</v>
      </c>
      <c r="H565" s="72" t="s">
        <v>3460</v>
      </c>
      <c r="J565" s="5" t="s">
        <v>2365</v>
      </c>
      <c r="K565" s="167"/>
      <c r="P565" s="227"/>
      <c r="Q565" s="229"/>
      <c r="R565" s="170"/>
      <c r="S565" s="521" t="s">
        <v>3449</v>
      </c>
      <c r="T565" s="578" t="s">
        <v>3582</v>
      </c>
      <c r="U565" s="534" t="s">
        <v>2550</v>
      </c>
      <c r="V565" s="60" t="s">
        <v>1249</v>
      </c>
      <c r="W565" s="60" t="s">
        <v>562</v>
      </c>
      <c r="X565" s="60" t="s">
        <v>539</v>
      </c>
      <c r="Y565" s="60" t="s">
        <v>540</v>
      </c>
      <c r="Z565" s="20" t="s">
        <v>999</v>
      </c>
      <c r="AA565" s="534" t="s">
        <v>1989</v>
      </c>
      <c r="AC565" s="293" t="str">
        <f t="shared" si="350"/>
        <v>P16-15</v>
      </c>
      <c r="AD565" s="282" t="str">
        <f t="shared" si="360"/>
        <v>16</v>
      </c>
      <c r="AE565" s="282" t="str">
        <f t="shared" si="358"/>
        <v>P</v>
      </c>
      <c r="AF565" s="272" t="str">
        <f t="shared" si="352"/>
        <v>s</v>
      </c>
      <c r="AG565" s="256" t="str">
        <f t="shared" si="353"/>
        <v/>
      </c>
      <c r="AH565" s="256" t="str">
        <f t="shared" si="354"/>
        <v>r</v>
      </c>
      <c r="AI565" s="256" t="str">
        <f t="shared" si="355"/>
        <v/>
      </c>
      <c r="AJ565" s="256">
        <f t="shared" si="359"/>
        <v>1</v>
      </c>
      <c r="AK565" s="256" t="str">
        <f t="shared" si="357"/>
        <v/>
      </c>
      <c r="AL565" s="271" t="str">
        <f t="shared" si="361"/>
        <v/>
      </c>
      <c r="AM565" s="272" t="str">
        <f t="shared" si="361"/>
        <v/>
      </c>
      <c r="AN565" s="272">
        <f t="shared" si="361"/>
        <v>1</v>
      </c>
      <c r="AO565" s="272" t="str">
        <f t="shared" si="361"/>
        <v/>
      </c>
      <c r="AP565" s="271" t="str">
        <f t="shared" si="362"/>
        <v/>
      </c>
      <c r="AQ565" s="272" t="str">
        <f t="shared" si="363"/>
        <v/>
      </c>
      <c r="AR565" s="272" t="str">
        <f t="shared" si="364"/>
        <v/>
      </c>
      <c r="AS565" s="272" t="str">
        <f t="shared" si="365"/>
        <v/>
      </c>
      <c r="AT565" s="271" t="str">
        <f t="shared" si="366"/>
        <v/>
      </c>
      <c r="AU565" s="271" t="str">
        <f t="shared" si="367"/>
        <v/>
      </c>
      <c r="AV565" s="279" t="str">
        <f t="shared" si="368"/>
        <v/>
      </c>
      <c r="AW565" s="284" t="str">
        <f t="shared" si="369"/>
        <v/>
      </c>
      <c r="AX565" s="284" t="str">
        <f t="shared" si="370"/>
        <v/>
      </c>
      <c r="AY565" s="281" t="str">
        <f t="shared" si="371"/>
        <v/>
      </c>
      <c r="AZ565" s="425"/>
      <c r="BA565" s="72"/>
      <c r="BB565" s="72"/>
      <c r="BC565" s="72"/>
      <c r="BD565" s="72"/>
    </row>
    <row r="566" spans="1:57" hidden="1">
      <c r="A566" s="231" t="s">
        <v>3218</v>
      </c>
      <c r="B566" s="144" t="s">
        <v>1808</v>
      </c>
      <c r="F566" s="197"/>
      <c r="G566" s="231" t="s">
        <v>3438</v>
      </c>
      <c r="K566" s="167"/>
      <c r="P566" s="227"/>
      <c r="Q566" s="229"/>
      <c r="R566" s="170"/>
      <c r="S566" s="521" t="s">
        <v>3457</v>
      </c>
      <c r="T566" s="521"/>
      <c r="U566" s="534"/>
      <c r="V566" s="60"/>
      <c r="W566" s="60"/>
      <c r="X566" s="60"/>
      <c r="Y566" s="60"/>
      <c r="Z566" s="20"/>
      <c r="AA566" s="534"/>
      <c r="AC566" s="293" t="str">
        <f t="shared" si="350"/>
        <v>P16-17</v>
      </c>
      <c r="AD566" s="282" t="str">
        <f t="shared" ref="AD566:AD569" si="372">IF(AE566="","",IF(LEFT(AC566,1)="S","MBA",IF(MID(AC566,LEN(AE566)+1,FIND("-",AC566)-LEN(AE566)-1)="A","App A",MID(AC566,LEN(AE566)+1,FIND("-",AC566)-LEN(AE566)-1))))</f>
        <v>16</v>
      </c>
      <c r="AE566" s="282" t="str">
        <f t="shared" ref="AE566:AE569" si="373">IF(OR(LEFT(AC566,3)="Exe",LEFT(AC566,3)="Pro",LEFT(AC566,3)="Cas",LEFT(AC566,3)="Cas",LEFT(AC566,3)="Tax",LEFT(AC566,3)="Com",AC566=""),"",LEFT(AC566,FIND("-",AC566)-3))</f>
        <v>P</v>
      </c>
      <c r="AF566" s="272" t="str">
        <f t="shared" si="352"/>
        <v>not suitable</v>
      </c>
      <c r="AG566" s="256" t="str">
        <f t="shared" si="353"/>
        <v/>
      </c>
      <c r="AH566" s="256" t="str">
        <f t="shared" si="354"/>
        <v/>
      </c>
      <c r="AI566" s="256" t="str">
        <f t="shared" si="355"/>
        <v/>
      </c>
      <c r="AJ566" s="256" t="str">
        <f t="shared" si="359"/>
        <v/>
      </c>
      <c r="AK566" s="256" t="str">
        <f t="shared" si="357"/>
        <v/>
      </c>
      <c r="AL566" s="271" t="str">
        <f t="shared" si="361"/>
        <v/>
      </c>
      <c r="AM566" s="272" t="str">
        <f t="shared" si="361"/>
        <v/>
      </c>
      <c r="AN566" s="272" t="str">
        <f t="shared" si="361"/>
        <v/>
      </c>
      <c r="AO566" s="272" t="str">
        <f t="shared" si="361"/>
        <v/>
      </c>
      <c r="AP566" s="271" t="str">
        <f t="shared" ref="AP566:AP569" si="374">IF(AI566=$AP$16,1,"")</f>
        <v/>
      </c>
      <c r="AQ566" s="272" t="str">
        <f t="shared" ref="AQ566:AQ569" si="375">IF(AI566=$AQ$16,1,"")</f>
        <v/>
      </c>
      <c r="AR566" s="272" t="str">
        <f t="shared" ref="AR566:AR569" si="376">IF(AI566=$AR$16,1,"")</f>
        <v/>
      </c>
      <c r="AS566" s="272" t="str">
        <f t="shared" ref="AS566:AS569" si="377">IF(AI566=$AS$16,1,"")</f>
        <v/>
      </c>
      <c r="AT566" s="271">
        <f t="shared" ref="AT566:AT569" si="378">IF(AF566="not suitable",1,"")</f>
        <v>1</v>
      </c>
      <c r="AU566" s="271" t="str">
        <f t="shared" ref="AU566:AU569" si="379">IF(AG566="Convert to Dataset",1,"")</f>
        <v/>
      </c>
      <c r="AV566" s="279" t="str">
        <f t="shared" ref="AV566:AV569" si="380">IF(AG566="New Dataset",1,"")</f>
        <v/>
      </c>
      <c r="AW566" s="284" t="str">
        <f t="shared" ref="AW566:AW569" si="381">IF(SUM(AL566:AO566)&gt;1,"ERROR","")</f>
        <v/>
      </c>
      <c r="AX566" s="284" t="str">
        <f t="shared" ref="AX566:AX569" si="382">IF(SUM(AP566:AS566)&gt;1,"ERROR","")</f>
        <v/>
      </c>
      <c r="AY566" s="281" t="str">
        <f t="shared" ref="AY566:AY569" si="383">IF(OR(AF566="a",AF566="b",AF566="s",AF566=""),"",IF(AND(AF566="not suitable",AT566=1),"","ERROR"))</f>
        <v/>
      </c>
      <c r="AZ566" s="425"/>
      <c r="BA566" s="72"/>
      <c r="BB566" s="72"/>
      <c r="BC566" s="72"/>
      <c r="BD566" s="72"/>
    </row>
    <row r="567" spans="1:57" ht="84">
      <c r="A567" s="231" t="s">
        <v>3218</v>
      </c>
      <c r="B567" s="144" t="s">
        <v>1285</v>
      </c>
      <c r="C567" s="144" t="s">
        <v>1734</v>
      </c>
      <c r="F567" s="197" t="s">
        <v>1198</v>
      </c>
      <c r="G567" s="231" t="s">
        <v>3439</v>
      </c>
      <c r="H567" s="72" t="s">
        <v>2888</v>
      </c>
      <c r="J567" s="5" t="s">
        <v>2366</v>
      </c>
      <c r="K567" s="167"/>
      <c r="L567" s="144" t="s">
        <v>2422</v>
      </c>
      <c r="P567" s="227"/>
      <c r="Q567" s="229"/>
      <c r="R567" s="170"/>
      <c r="S567" s="521" t="s">
        <v>3583</v>
      </c>
      <c r="T567" s="521" t="s">
        <v>2807</v>
      </c>
      <c r="U567" s="534" t="s">
        <v>2551</v>
      </c>
      <c r="V567" s="60" t="s">
        <v>1990</v>
      </c>
      <c r="W567" s="60" t="s">
        <v>562</v>
      </c>
      <c r="X567" s="60" t="s">
        <v>539</v>
      </c>
      <c r="Y567" s="60" t="s">
        <v>1987</v>
      </c>
      <c r="Z567" s="20" t="s">
        <v>1000</v>
      </c>
      <c r="AA567" s="534" t="s">
        <v>2331</v>
      </c>
      <c r="AC567" s="293" t="str">
        <f t="shared" si="350"/>
        <v>P16-17</v>
      </c>
      <c r="AD567" s="282" t="str">
        <f t="shared" si="372"/>
        <v>16</v>
      </c>
      <c r="AE567" s="282" t="str">
        <f t="shared" si="373"/>
        <v>P</v>
      </c>
      <c r="AF567" s="272" t="str">
        <f t="shared" si="352"/>
        <v>s</v>
      </c>
      <c r="AG567" s="256" t="str">
        <f t="shared" si="353"/>
        <v/>
      </c>
      <c r="AH567" s="256" t="str">
        <f t="shared" si="354"/>
        <v>r</v>
      </c>
      <c r="AI567" s="256" t="str">
        <f t="shared" si="355"/>
        <v/>
      </c>
      <c r="AJ567" s="256">
        <f t="shared" si="359"/>
        <v>1</v>
      </c>
      <c r="AK567" s="256" t="str">
        <f t="shared" si="357"/>
        <v/>
      </c>
      <c r="AL567" s="271" t="str">
        <f t="shared" si="361"/>
        <v/>
      </c>
      <c r="AM567" s="272" t="str">
        <f t="shared" si="361"/>
        <v/>
      </c>
      <c r="AN567" s="272">
        <f t="shared" si="361"/>
        <v>1</v>
      </c>
      <c r="AO567" s="272" t="str">
        <f t="shared" si="361"/>
        <v/>
      </c>
      <c r="AP567" s="271" t="str">
        <f t="shared" si="374"/>
        <v/>
      </c>
      <c r="AQ567" s="272" t="str">
        <f t="shared" si="375"/>
        <v/>
      </c>
      <c r="AR567" s="272" t="str">
        <f t="shared" si="376"/>
        <v/>
      </c>
      <c r="AS567" s="272" t="str">
        <f t="shared" si="377"/>
        <v/>
      </c>
      <c r="AT567" s="271" t="str">
        <f t="shared" si="378"/>
        <v/>
      </c>
      <c r="AU567" s="271" t="str">
        <f t="shared" si="379"/>
        <v/>
      </c>
      <c r="AV567" s="279" t="str">
        <f t="shared" si="380"/>
        <v/>
      </c>
      <c r="AW567" s="284" t="str">
        <f t="shared" si="381"/>
        <v/>
      </c>
      <c r="AX567" s="284" t="str">
        <f t="shared" si="382"/>
        <v/>
      </c>
      <c r="AY567" s="281" t="str">
        <f t="shared" si="383"/>
        <v/>
      </c>
      <c r="AZ567" s="425"/>
      <c r="BA567" s="72"/>
      <c r="BB567" s="72"/>
      <c r="BC567" s="72"/>
      <c r="BD567" s="72"/>
    </row>
    <row r="568" spans="1:57" hidden="1">
      <c r="A568" s="231" t="s">
        <v>2334</v>
      </c>
      <c r="B568" s="144" t="s">
        <v>1808</v>
      </c>
      <c r="F568" s="197"/>
      <c r="K568" s="167"/>
      <c r="P568" s="227"/>
      <c r="Q568" s="229"/>
      <c r="R568" s="170"/>
      <c r="S568" s="517" t="s">
        <v>1637</v>
      </c>
      <c r="T568" s="521"/>
      <c r="U568" s="534"/>
      <c r="V568" s="60"/>
      <c r="W568" s="60"/>
      <c r="X568" s="60"/>
      <c r="Y568" s="60"/>
      <c r="Z568" s="20"/>
      <c r="AA568" s="534"/>
      <c r="AC568" s="293" t="str">
        <f t="shared" si="350"/>
        <v>P15-19</v>
      </c>
      <c r="AD568" s="282" t="str">
        <f t="shared" si="372"/>
        <v>15</v>
      </c>
      <c r="AE568" s="282" t="str">
        <f t="shared" si="373"/>
        <v>P</v>
      </c>
      <c r="AF568" s="272" t="str">
        <f t="shared" si="352"/>
        <v>not suitable</v>
      </c>
      <c r="AG568" s="256" t="str">
        <f t="shared" si="353"/>
        <v/>
      </c>
      <c r="AH568" s="256" t="str">
        <f t="shared" si="354"/>
        <v/>
      </c>
      <c r="AI568" s="256" t="str">
        <f t="shared" si="355"/>
        <v/>
      </c>
      <c r="AJ568" s="256" t="str">
        <f t="shared" si="359"/>
        <v/>
      </c>
      <c r="AK568" s="256" t="str">
        <f t="shared" si="357"/>
        <v/>
      </c>
      <c r="AL568" s="271" t="str">
        <f t="shared" si="361"/>
        <v/>
      </c>
      <c r="AM568" s="272" t="str">
        <f t="shared" si="361"/>
        <v/>
      </c>
      <c r="AN568" s="272" t="str">
        <f t="shared" si="361"/>
        <v/>
      </c>
      <c r="AO568" s="272" t="str">
        <f t="shared" si="361"/>
        <v/>
      </c>
      <c r="AP568" s="271" t="str">
        <f t="shared" si="374"/>
        <v/>
      </c>
      <c r="AQ568" s="272" t="str">
        <f t="shared" si="375"/>
        <v/>
      </c>
      <c r="AR568" s="272" t="str">
        <f t="shared" si="376"/>
        <v/>
      </c>
      <c r="AS568" s="272" t="str">
        <f t="shared" si="377"/>
        <v/>
      </c>
      <c r="AT568" s="271">
        <f t="shared" si="378"/>
        <v>1</v>
      </c>
      <c r="AU568" s="271" t="str">
        <f t="shared" si="379"/>
        <v/>
      </c>
      <c r="AV568" s="279" t="str">
        <f t="shared" si="380"/>
        <v/>
      </c>
      <c r="AW568" s="284" t="str">
        <f t="shared" si="381"/>
        <v/>
      </c>
      <c r="AX568" s="284" t="str">
        <f t="shared" si="382"/>
        <v/>
      </c>
      <c r="AY568" s="281" t="str">
        <f t="shared" si="383"/>
        <v/>
      </c>
      <c r="AZ568" s="425"/>
      <c r="BA568" s="72"/>
      <c r="BB568" s="72"/>
      <c r="BC568" s="72"/>
      <c r="BD568" s="72"/>
    </row>
    <row r="569" spans="1:57" hidden="1">
      <c r="A569" s="231" t="s">
        <v>2335</v>
      </c>
      <c r="B569" s="144" t="s">
        <v>1808</v>
      </c>
      <c r="F569" s="197"/>
      <c r="K569" s="167"/>
      <c r="P569" s="227"/>
      <c r="Q569" s="229"/>
      <c r="R569" s="170"/>
      <c r="S569" s="517" t="s">
        <v>1622</v>
      </c>
      <c r="T569" s="521"/>
      <c r="U569" s="534"/>
      <c r="V569" s="60"/>
      <c r="W569" s="60"/>
      <c r="X569" s="60"/>
      <c r="Y569" s="60"/>
      <c r="Z569" s="20"/>
      <c r="AA569" s="534"/>
      <c r="AC569" s="293" t="str">
        <f t="shared" si="350"/>
        <v>P15-20</v>
      </c>
      <c r="AD569" s="282" t="str">
        <f t="shared" si="372"/>
        <v>15</v>
      </c>
      <c r="AE569" s="282" t="str">
        <f t="shared" si="373"/>
        <v>P</v>
      </c>
      <c r="AF569" s="272" t="str">
        <f t="shared" si="352"/>
        <v>not suitable</v>
      </c>
      <c r="AG569" s="256" t="str">
        <f t="shared" si="353"/>
        <v/>
      </c>
      <c r="AH569" s="256" t="str">
        <f t="shared" si="354"/>
        <v/>
      </c>
      <c r="AI569" s="256" t="str">
        <f t="shared" si="355"/>
        <v/>
      </c>
      <c r="AJ569" s="256" t="str">
        <f t="shared" si="359"/>
        <v/>
      </c>
      <c r="AK569" s="256" t="str">
        <f t="shared" si="357"/>
        <v/>
      </c>
      <c r="AL569" s="271" t="str">
        <f t="shared" si="361"/>
        <v/>
      </c>
      <c r="AM569" s="272" t="str">
        <f t="shared" si="361"/>
        <v/>
      </c>
      <c r="AN569" s="272" t="str">
        <f t="shared" si="361"/>
        <v/>
      </c>
      <c r="AO569" s="272" t="str">
        <f t="shared" si="361"/>
        <v/>
      </c>
      <c r="AP569" s="271" t="str">
        <f t="shared" si="374"/>
        <v/>
      </c>
      <c r="AQ569" s="272" t="str">
        <f t="shared" si="375"/>
        <v/>
      </c>
      <c r="AR569" s="272" t="str">
        <f t="shared" si="376"/>
        <v/>
      </c>
      <c r="AS569" s="272" t="str">
        <f t="shared" si="377"/>
        <v/>
      </c>
      <c r="AT569" s="271">
        <f t="shared" si="378"/>
        <v>1</v>
      </c>
      <c r="AU569" s="271" t="str">
        <f t="shared" si="379"/>
        <v/>
      </c>
      <c r="AV569" s="279" t="str">
        <f t="shared" si="380"/>
        <v/>
      </c>
      <c r="AW569" s="284" t="str">
        <f t="shared" si="381"/>
        <v/>
      </c>
      <c r="AX569" s="284" t="str">
        <f t="shared" si="382"/>
        <v/>
      </c>
      <c r="AY569" s="281" t="str">
        <f t="shared" si="383"/>
        <v/>
      </c>
      <c r="AZ569" s="425"/>
      <c r="BA569" s="72"/>
      <c r="BB569" s="72"/>
      <c r="BC569" s="72"/>
      <c r="BD569" s="72"/>
    </row>
    <row r="570" spans="1:57" s="72" customFormat="1" hidden="1">
      <c r="A570" s="230" t="s">
        <v>1287</v>
      </c>
      <c r="B570" s="144"/>
      <c r="C570" s="144"/>
      <c r="D570" s="144"/>
      <c r="E570" s="195"/>
      <c r="F570" s="197"/>
      <c r="J570" s="5"/>
      <c r="L570" s="144"/>
      <c r="M570" s="144"/>
      <c r="N570" s="225"/>
      <c r="O570" s="225"/>
      <c r="P570" s="227"/>
      <c r="Q570" s="229"/>
      <c r="R570" s="170"/>
      <c r="S570" s="521"/>
      <c r="T570" s="521"/>
      <c r="U570" s="534"/>
      <c r="V570" s="60"/>
      <c r="W570" s="60"/>
      <c r="X570" s="60"/>
      <c r="Y570" s="60"/>
      <c r="Z570" s="20"/>
      <c r="AA570" s="534"/>
      <c r="AB570" s="188"/>
      <c r="AC570" s="293" t="str">
        <f t="shared" si="350"/>
        <v>CASES</v>
      </c>
      <c r="AD570" s="282" t="str">
        <f t="shared" si="360"/>
        <v/>
      </c>
      <c r="AE570" s="282" t="str">
        <f t="shared" si="358"/>
        <v/>
      </c>
      <c r="AF570" s="272" t="str">
        <f t="shared" si="352"/>
        <v/>
      </c>
      <c r="AG570" s="256" t="str">
        <f t="shared" si="353"/>
        <v/>
      </c>
      <c r="AH570" s="256" t="str">
        <f t="shared" si="354"/>
        <v/>
      </c>
      <c r="AI570" s="256" t="str">
        <f t="shared" si="355"/>
        <v/>
      </c>
      <c r="AJ570" s="256" t="str">
        <f t="shared" si="359"/>
        <v/>
      </c>
      <c r="AK570" s="256" t="str">
        <f t="shared" si="357"/>
        <v/>
      </c>
      <c r="AL570" s="271" t="str">
        <f t="shared" si="361"/>
        <v/>
      </c>
      <c r="AM570" s="272" t="str">
        <f t="shared" si="361"/>
        <v/>
      </c>
      <c r="AN570" s="272" t="str">
        <f t="shared" si="361"/>
        <v/>
      </c>
      <c r="AO570" s="272" t="str">
        <f t="shared" si="361"/>
        <v/>
      </c>
      <c r="AP570" s="271" t="str">
        <f t="shared" si="362"/>
        <v/>
      </c>
      <c r="AQ570" s="272" t="str">
        <f t="shared" si="363"/>
        <v/>
      </c>
      <c r="AR570" s="272" t="str">
        <f t="shared" si="364"/>
        <v/>
      </c>
      <c r="AS570" s="272" t="str">
        <f t="shared" si="365"/>
        <v/>
      </c>
      <c r="AT570" s="271" t="str">
        <f t="shared" si="366"/>
        <v/>
      </c>
      <c r="AU570" s="271" t="str">
        <f t="shared" si="367"/>
        <v/>
      </c>
      <c r="AV570" s="279" t="str">
        <f t="shared" si="368"/>
        <v/>
      </c>
      <c r="AW570" s="284" t="str">
        <f t="shared" si="369"/>
        <v/>
      </c>
      <c r="AX570" s="284" t="str">
        <f t="shared" si="370"/>
        <v/>
      </c>
      <c r="AY570" s="281" t="str">
        <f t="shared" si="371"/>
        <v/>
      </c>
      <c r="AZ570" s="424"/>
      <c r="BA570" s="167"/>
      <c r="BB570" s="167"/>
      <c r="BC570" s="167"/>
      <c r="BD570" s="167"/>
      <c r="BE570" s="167"/>
    </row>
    <row r="571" spans="1:57" hidden="1">
      <c r="A571" s="231" t="s">
        <v>1651</v>
      </c>
      <c r="B571" s="144" t="s">
        <v>1808</v>
      </c>
      <c r="F571" s="197"/>
      <c r="K571" s="167"/>
      <c r="P571" s="227"/>
      <c r="Q571" s="229"/>
      <c r="R571" s="170"/>
      <c r="S571" s="517" t="s">
        <v>1621</v>
      </c>
      <c r="T571" s="521"/>
      <c r="U571" s="534"/>
      <c r="V571" s="60"/>
      <c r="W571" s="60"/>
      <c r="X571" s="60"/>
      <c r="Y571" s="60"/>
      <c r="Z571" s="20"/>
      <c r="AA571" s="534"/>
      <c r="AC571" s="293" t="str">
        <f t="shared" si="350"/>
        <v>C15-1</v>
      </c>
      <c r="AD571" s="282" t="str">
        <f t="shared" si="360"/>
        <v>15</v>
      </c>
      <c r="AE571" s="282" t="str">
        <f t="shared" si="358"/>
        <v>C</v>
      </c>
      <c r="AF571" s="272" t="str">
        <f t="shared" si="352"/>
        <v>not suitable</v>
      </c>
      <c r="AG571" s="256" t="str">
        <f t="shared" si="353"/>
        <v/>
      </c>
      <c r="AH571" s="256" t="str">
        <f t="shared" si="354"/>
        <v/>
      </c>
      <c r="AI571" s="256" t="str">
        <f t="shared" si="355"/>
        <v/>
      </c>
      <c r="AJ571" s="256" t="str">
        <f t="shared" si="359"/>
        <v/>
      </c>
      <c r="AK571" s="256" t="str">
        <f t="shared" si="357"/>
        <v/>
      </c>
      <c r="AL571" s="271" t="str">
        <f t="shared" si="361"/>
        <v/>
      </c>
      <c r="AM571" s="272" t="str">
        <f t="shared" si="361"/>
        <v/>
      </c>
      <c r="AN571" s="272" t="str">
        <f t="shared" si="361"/>
        <v/>
      </c>
      <c r="AO571" s="272" t="str">
        <f t="shared" si="361"/>
        <v/>
      </c>
      <c r="AP571" s="271" t="str">
        <f t="shared" si="362"/>
        <v/>
      </c>
      <c r="AQ571" s="272" t="str">
        <f t="shared" si="363"/>
        <v/>
      </c>
      <c r="AR571" s="272" t="str">
        <f t="shared" si="364"/>
        <v/>
      </c>
      <c r="AS571" s="272" t="str">
        <f t="shared" si="365"/>
        <v/>
      </c>
      <c r="AT571" s="271">
        <f t="shared" si="366"/>
        <v>1</v>
      </c>
      <c r="AU571" s="271" t="str">
        <f t="shared" si="367"/>
        <v/>
      </c>
      <c r="AV571" s="279" t="str">
        <f t="shared" si="368"/>
        <v/>
      </c>
      <c r="AW571" s="284" t="str">
        <f t="shared" si="369"/>
        <v/>
      </c>
      <c r="AX571" s="284" t="str">
        <f t="shared" si="370"/>
        <v/>
      </c>
      <c r="AY571" s="281" t="str">
        <f t="shared" si="371"/>
        <v/>
      </c>
    </row>
    <row r="572" spans="1:57" hidden="1">
      <c r="A572" s="231" t="s">
        <v>1652</v>
      </c>
      <c r="B572" s="144" t="s">
        <v>1808</v>
      </c>
      <c r="F572" s="197"/>
      <c r="K572" s="167"/>
      <c r="P572" s="227"/>
      <c r="Q572" s="229"/>
      <c r="R572" s="170"/>
      <c r="S572" s="517" t="s">
        <v>1621</v>
      </c>
      <c r="T572" s="521"/>
      <c r="U572" s="534"/>
      <c r="V572" s="60"/>
      <c r="W572" s="60"/>
      <c r="X572" s="60"/>
      <c r="Y572" s="60"/>
      <c r="Z572" s="20"/>
      <c r="AA572" s="534"/>
      <c r="AC572" s="293" t="str">
        <f t="shared" si="350"/>
        <v>C15-2</v>
      </c>
      <c r="AD572" s="282" t="str">
        <f t="shared" si="360"/>
        <v>15</v>
      </c>
      <c r="AE572" s="282" t="str">
        <f t="shared" si="358"/>
        <v>C</v>
      </c>
      <c r="AF572" s="272" t="str">
        <f t="shared" si="352"/>
        <v>not suitable</v>
      </c>
      <c r="AG572" s="256" t="str">
        <f t="shared" si="353"/>
        <v/>
      </c>
      <c r="AH572" s="256" t="str">
        <f t="shared" si="354"/>
        <v/>
      </c>
      <c r="AI572" s="256" t="str">
        <f t="shared" si="355"/>
        <v/>
      </c>
      <c r="AJ572" s="256" t="str">
        <f t="shared" si="359"/>
        <v/>
      </c>
      <c r="AK572" s="256" t="str">
        <f t="shared" si="357"/>
        <v/>
      </c>
      <c r="AL572" s="271" t="str">
        <f t="shared" si="361"/>
        <v/>
      </c>
      <c r="AM572" s="272" t="str">
        <f t="shared" si="361"/>
        <v/>
      </c>
      <c r="AN572" s="272" t="str">
        <f t="shared" si="361"/>
        <v/>
      </c>
      <c r="AO572" s="272" t="str">
        <f t="shared" si="361"/>
        <v/>
      </c>
      <c r="AP572" s="271" t="str">
        <f t="shared" si="362"/>
        <v/>
      </c>
      <c r="AQ572" s="272" t="str">
        <f t="shared" si="363"/>
        <v/>
      </c>
      <c r="AR572" s="272" t="str">
        <f t="shared" si="364"/>
        <v/>
      </c>
      <c r="AS572" s="272" t="str">
        <f t="shared" si="365"/>
        <v/>
      </c>
      <c r="AT572" s="271">
        <f t="shared" si="366"/>
        <v>1</v>
      </c>
      <c r="AU572" s="271" t="str">
        <f t="shared" si="367"/>
        <v/>
      </c>
      <c r="AV572" s="279" t="str">
        <f t="shared" si="368"/>
        <v/>
      </c>
      <c r="AW572" s="284" t="str">
        <f t="shared" si="369"/>
        <v/>
      </c>
      <c r="AX572" s="284" t="str">
        <f t="shared" si="370"/>
        <v/>
      </c>
      <c r="AY572" s="281" t="str">
        <f t="shared" si="371"/>
        <v/>
      </c>
    </row>
    <row r="573" spans="1:57" hidden="1">
      <c r="A573" s="231" t="s">
        <v>1653</v>
      </c>
      <c r="B573" s="144" t="s">
        <v>1808</v>
      </c>
      <c r="F573" s="197"/>
      <c r="K573" s="173"/>
      <c r="P573" s="227"/>
      <c r="Q573" s="229"/>
      <c r="R573" s="170"/>
      <c r="S573" s="517" t="s">
        <v>1630</v>
      </c>
      <c r="T573" s="521"/>
      <c r="U573" s="534"/>
      <c r="V573" s="60"/>
      <c r="W573" s="60"/>
      <c r="X573" s="60"/>
      <c r="Y573" s="60"/>
      <c r="Z573" s="20"/>
      <c r="AA573" s="534"/>
      <c r="AC573" s="293" t="str">
        <f t="shared" si="350"/>
        <v>C15-3</v>
      </c>
      <c r="AD573" s="282" t="str">
        <f t="shared" si="360"/>
        <v>15</v>
      </c>
      <c r="AE573" s="282" t="str">
        <f t="shared" si="358"/>
        <v>C</v>
      </c>
      <c r="AF573" s="272" t="str">
        <f t="shared" si="352"/>
        <v>not suitable</v>
      </c>
      <c r="AG573" s="256" t="str">
        <f t="shared" si="353"/>
        <v/>
      </c>
      <c r="AH573" s="256" t="str">
        <f t="shared" si="354"/>
        <v/>
      </c>
      <c r="AI573" s="256" t="str">
        <f t="shared" si="355"/>
        <v/>
      </c>
      <c r="AJ573" s="256" t="str">
        <f t="shared" si="359"/>
        <v/>
      </c>
      <c r="AK573" s="256" t="str">
        <f t="shared" si="357"/>
        <v/>
      </c>
      <c r="AL573" s="271" t="str">
        <f t="shared" si="361"/>
        <v/>
      </c>
      <c r="AM573" s="272" t="str">
        <f t="shared" si="361"/>
        <v/>
      </c>
      <c r="AN573" s="272" t="str">
        <f t="shared" si="361"/>
        <v/>
      </c>
      <c r="AO573" s="272" t="str">
        <f t="shared" si="361"/>
        <v/>
      </c>
      <c r="AP573" s="271" t="str">
        <f t="shared" si="362"/>
        <v/>
      </c>
      <c r="AQ573" s="272" t="str">
        <f t="shared" si="363"/>
        <v/>
      </c>
      <c r="AR573" s="272" t="str">
        <f t="shared" si="364"/>
        <v/>
      </c>
      <c r="AS573" s="272" t="str">
        <f t="shared" si="365"/>
        <v/>
      </c>
      <c r="AT573" s="271">
        <f t="shared" si="366"/>
        <v>1</v>
      </c>
      <c r="AU573" s="271" t="str">
        <f t="shared" si="367"/>
        <v/>
      </c>
      <c r="AV573" s="279" t="str">
        <f t="shared" si="368"/>
        <v/>
      </c>
      <c r="AW573" s="284" t="str">
        <f t="shared" si="369"/>
        <v/>
      </c>
      <c r="AX573" s="284" t="str">
        <f t="shared" si="370"/>
        <v/>
      </c>
      <c r="AY573" s="281" t="str">
        <f t="shared" si="371"/>
        <v/>
      </c>
    </row>
    <row r="574" spans="1:57" hidden="1">
      <c r="A574" s="337" t="s">
        <v>1654</v>
      </c>
      <c r="F574" s="197"/>
      <c r="K574" s="167"/>
      <c r="P574" s="227"/>
      <c r="Q574" s="229"/>
      <c r="R574" s="170"/>
      <c r="S574" s="521"/>
      <c r="T574" s="521"/>
      <c r="U574" s="534"/>
      <c r="V574" s="60"/>
      <c r="W574" s="60"/>
      <c r="X574" s="60"/>
      <c r="Y574" s="60"/>
      <c r="Z574" s="20"/>
      <c r="AA574" s="534"/>
      <c r="AC574" s="293" t="str">
        <f t="shared" si="350"/>
        <v>COLLABORATIVE LEARNING CASE</v>
      </c>
      <c r="AD574" s="282"/>
      <c r="AE574" s="282"/>
      <c r="AF574" s="272"/>
      <c r="AK574" s="256"/>
      <c r="AL574" s="271"/>
      <c r="AM574" s="272"/>
      <c r="AN574" s="272"/>
      <c r="AO574" s="272"/>
      <c r="AP574" s="271"/>
      <c r="AQ574" s="272"/>
      <c r="AR574" s="272"/>
      <c r="AS574" s="272"/>
      <c r="AT574" s="271"/>
      <c r="AU574" s="271"/>
      <c r="AV574" s="279"/>
      <c r="AW574" s="284"/>
      <c r="AX574" s="284"/>
      <c r="AY574" s="281"/>
    </row>
    <row r="575" spans="1:57" hidden="1">
      <c r="A575" s="231" t="s">
        <v>1753</v>
      </c>
      <c r="B575" s="144" t="s">
        <v>1808</v>
      </c>
      <c r="F575" s="197"/>
      <c r="G575" s="143"/>
      <c r="K575" s="167"/>
      <c r="P575" s="227"/>
      <c r="Q575" s="229"/>
      <c r="R575" s="170"/>
      <c r="S575" s="517" t="s">
        <v>1655</v>
      </c>
      <c r="T575" s="515"/>
      <c r="U575" s="5"/>
      <c r="V575" s="60"/>
      <c r="W575" s="60"/>
      <c r="X575" s="60"/>
      <c r="Y575" s="60"/>
      <c r="Z575" s="20"/>
      <c r="AA575" s="60"/>
      <c r="AC575" s="293" t="str">
        <f t="shared" si="350"/>
        <v>CLC15-4</v>
      </c>
      <c r="AD575" s="282" t="str">
        <f t="shared" si="360"/>
        <v>15</v>
      </c>
      <c r="AE575" s="282" t="str">
        <f t="shared" si="358"/>
        <v>CLC</v>
      </c>
      <c r="AF575" s="272" t="str">
        <f>IF(OR(AE575="",B575=""),"",IF(OR(B575="a",B575="b",B575="s",B575="not suitable"),B575,""))</f>
        <v>not suitable</v>
      </c>
      <c r="AG575" s="256" t="str">
        <f>IF(E575="","",E575)</f>
        <v/>
      </c>
      <c r="AH575" s="256" t="str">
        <f>IF(C575="","",C575)</f>
        <v/>
      </c>
      <c r="AI575" s="256" t="str">
        <f>IF(D575="","",D575)</f>
        <v/>
      </c>
      <c r="AJ575" s="256" t="str">
        <f>IF(J575="","",1)</f>
        <v/>
      </c>
      <c r="AK575" s="256" t="str">
        <f>IF(I575="","",I575)</f>
        <v/>
      </c>
      <c r="AL575" s="271" t="str">
        <f t="shared" si="361"/>
        <v/>
      </c>
      <c r="AM575" s="272" t="str">
        <f t="shared" si="361"/>
        <v/>
      </c>
      <c r="AN575" s="272" t="str">
        <f t="shared" si="361"/>
        <v/>
      </c>
      <c r="AO575" s="272" t="str">
        <f t="shared" si="361"/>
        <v/>
      </c>
      <c r="AP575" s="271" t="str">
        <f t="shared" si="362"/>
        <v/>
      </c>
      <c r="AQ575" s="272" t="str">
        <f t="shared" si="363"/>
        <v/>
      </c>
      <c r="AR575" s="272" t="str">
        <f t="shared" si="364"/>
        <v/>
      </c>
      <c r="AS575" s="272" t="str">
        <f t="shared" si="365"/>
        <v/>
      </c>
      <c r="AT575" s="271">
        <f t="shared" si="366"/>
        <v>1</v>
      </c>
      <c r="AU575" s="271" t="str">
        <f t="shared" si="367"/>
        <v/>
      </c>
      <c r="AV575" s="279" t="str">
        <f t="shared" si="368"/>
        <v/>
      </c>
      <c r="AW575" s="284" t="str">
        <f t="shared" si="369"/>
        <v/>
      </c>
      <c r="AX575" s="284" t="str">
        <f t="shared" si="370"/>
        <v/>
      </c>
      <c r="AY575" s="281" t="str">
        <f t="shared" si="371"/>
        <v/>
      </c>
    </row>
    <row r="576" spans="1:57" s="324" customFormat="1">
      <c r="A576" s="319" t="s">
        <v>1688</v>
      </c>
      <c r="B576" s="320"/>
      <c r="C576" s="320"/>
      <c r="D576" s="320"/>
      <c r="E576" s="340"/>
      <c r="F576" s="340"/>
      <c r="J576" s="476"/>
      <c r="L576" s="320"/>
      <c r="M576" s="320"/>
      <c r="N576" s="341"/>
      <c r="O576" s="341"/>
      <c r="P576" s="326"/>
      <c r="Q576" s="327"/>
      <c r="R576" s="342"/>
      <c r="S576" s="516"/>
      <c r="T576" s="522"/>
      <c r="U576" s="6"/>
      <c r="V576" s="529"/>
      <c r="W576" s="529"/>
      <c r="X576" s="529"/>
      <c r="Y576" s="529"/>
      <c r="Z576" s="540"/>
      <c r="AA576" s="529"/>
      <c r="AB576" s="328"/>
      <c r="AC576" s="329" t="str">
        <f t="shared" si="350"/>
        <v>Chapter 17</v>
      </c>
      <c r="AD576" s="330"/>
      <c r="AE576" s="330"/>
      <c r="AF576" s="331"/>
      <c r="AG576" s="331"/>
      <c r="AH576" s="331"/>
      <c r="AI576" s="331"/>
      <c r="AJ576" s="331"/>
      <c r="AK576" s="331"/>
      <c r="AL576" s="332"/>
      <c r="AM576" s="331"/>
      <c r="AN576" s="331"/>
      <c r="AO576" s="331"/>
      <c r="AP576" s="332"/>
      <c r="AQ576" s="331"/>
      <c r="AR576" s="331"/>
      <c r="AS576" s="331"/>
      <c r="AT576" s="332"/>
      <c r="AU576" s="332"/>
      <c r="AV576" s="333"/>
      <c r="AW576" s="334"/>
      <c r="AX576" s="334"/>
      <c r="AY576" s="421"/>
      <c r="AZ576" s="427"/>
    </row>
    <row r="577" spans="1:52">
      <c r="A577" s="230" t="s">
        <v>1295</v>
      </c>
      <c r="J577" s="33"/>
      <c r="K577" s="167"/>
      <c r="P577" s="227"/>
      <c r="Q577" s="229"/>
      <c r="R577" s="170"/>
      <c r="S577" s="515"/>
      <c r="T577" s="521"/>
      <c r="U577" s="5"/>
      <c r="V577" s="60"/>
      <c r="W577" s="60"/>
      <c r="X577" s="60"/>
      <c r="Y577" s="60"/>
      <c r="Z577" s="20"/>
      <c r="AA577" s="60"/>
      <c r="AC577" s="293" t="str">
        <f t="shared" si="350"/>
        <v>EXERCISES</v>
      </c>
      <c r="AD577" s="282" t="str">
        <f t="shared" si="360"/>
        <v/>
      </c>
      <c r="AE577" s="282" t="str">
        <f t="shared" si="358"/>
        <v/>
      </c>
      <c r="AF577" s="272" t="str">
        <f t="shared" ref="AF577:AF612" si="384">IF(OR(AE577="",B577=""),"",IF(OR(B577="a",B577="b",B577="s",B577="not suitable"),B577,""))</f>
        <v/>
      </c>
      <c r="AG577" s="256" t="str">
        <f t="shared" ref="AG577:AG612" si="385">IF(E577="","",E577)</f>
        <v/>
      </c>
      <c r="AH577" s="256" t="str">
        <f t="shared" ref="AH577:AH612" si="386">IF(C577="","",C577)</f>
        <v/>
      </c>
      <c r="AI577" s="256" t="str">
        <f t="shared" ref="AI577:AI612" si="387">IF(D577="","",D577)</f>
        <v/>
      </c>
      <c r="AJ577" s="256" t="str">
        <f t="shared" ref="AJ577:AJ612" si="388">IF(J577="","",1)</f>
        <v/>
      </c>
      <c r="AK577" s="256" t="str">
        <f t="shared" ref="AK577:AK612" si="389">IF(I577="","",I577)</f>
        <v/>
      </c>
      <c r="AL577" s="271" t="str">
        <f t="shared" si="361"/>
        <v/>
      </c>
      <c r="AM577" s="272" t="str">
        <f t="shared" si="361"/>
        <v/>
      </c>
      <c r="AN577" s="272" t="str">
        <f t="shared" si="361"/>
        <v/>
      </c>
      <c r="AO577" s="272" t="str">
        <f t="shared" si="361"/>
        <v/>
      </c>
      <c r="AP577" s="271" t="str">
        <f t="shared" si="362"/>
        <v/>
      </c>
      <c r="AQ577" s="272" t="str">
        <f t="shared" si="363"/>
        <v/>
      </c>
      <c r="AR577" s="272" t="str">
        <f t="shared" si="364"/>
        <v/>
      </c>
      <c r="AS577" s="272" t="str">
        <f t="shared" si="365"/>
        <v/>
      </c>
      <c r="AT577" s="271" t="str">
        <f t="shared" si="366"/>
        <v/>
      </c>
      <c r="AU577" s="271" t="str">
        <f t="shared" si="367"/>
        <v/>
      </c>
      <c r="AV577" s="279" t="str">
        <f t="shared" si="368"/>
        <v/>
      </c>
      <c r="AW577" s="284" t="str">
        <f t="shared" si="369"/>
        <v/>
      </c>
      <c r="AX577" s="284" t="str">
        <f t="shared" si="370"/>
        <v/>
      </c>
      <c r="AY577" s="281" t="str">
        <f t="shared" si="371"/>
        <v/>
      </c>
    </row>
    <row r="578" spans="1:52" ht="24">
      <c r="A578" s="231" t="s">
        <v>1689</v>
      </c>
      <c r="B578" s="144" t="s">
        <v>1285</v>
      </c>
      <c r="C578" s="144" t="s">
        <v>1734</v>
      </c>
      <c r="F578" s="197" t="s">
        <v>1750</v>
      </c>
      <c r="G578" s="72" t="s">
        <v>1657</v>
      </c>
      <c r="K578" s="167"/>
      <c r="L578" s="144" t="s">
        <v>2422</v>
      </c>
      <c r="P578" s="227"/>
      <c r="Q578" s="229"/>
      <c r="R578" s="170"/>
      <c r="S578" s="515" t="s">
        <v>3224</v>
      </c>
      <c r="T578" s="521" t="s">
        <v>3395</v>
      </c>
      <c r="U578" s="5" t="s">
        <v>2552</v>
      </c>
      <c r="V578" s="60" t="s">
        <v>1249</v>
      </c>
      <c r="W578" s="60" t="s">
        <v>562</v>
      </c>
      <c r="X578" s="60" t="s">
        <v>539</v>
      </c>
      <c r="Y578" s="60" t="s">
        <v>540</v>
      </c>
      <c r="Z578" s="20" t="s">
        <v>999</v>
      </c>
      <c r="AA578" s="534" t="s">
        <v>1986</v>
      </c>
      <c r="AC578" s="293" t="str">
        <f t="shared" ref="AC578" si="390">IF(A578="","",A578)</f>
        <v>E17-1</v>
      </c>
      <c r="AD578" s="282" t="str">
        <f t="shared" ref="AD578" si="391">IF(AE578="","",IF(LEFT(AC578,1)="S","MBA",IF(MID(AC578,LEN(AE578)+1,FIND("-",AC578)-LEN(AE578)-1)="A","App A",MID(AC578,LEN(AE578)+1,FIND("-",AC578)-LEN(AE578)-1))))</f>
        <v>17</v>
      </c>
      <c r="AE578" s="282" t="str">
        <f t="shared" ref="AE578" si="392">IF(OR(LEFT(AC578,3)="Exe",LEFT(AC578,3)="Pro",LEFT(AC578,3)="Cas",LEFT(AC578,3)="Cas",LEFT(AC578,3)="Tax",LEFT(AC578,3)="Com",AC578=""),"",LEFT(AC578,FIND("-",AC578)-3))</f>
        <v>E</v>
      </c>
      <c r="AF578" s="272" t="str">
        <f t="shared" ref="AF578" si="393">IF(OR(AE578="",B578=""),"",IF(OR(B578="a",B578="b",B578="s",B578="not suitable"),B578,""))</f>
        <v>s</v>
      </c>
      <c r="AG578" s="256" t="str">
        <f t="shared" ref="AG578" si="394">IF(E578="","",E578)</f>
        <v/>
      </c>
      <c r="AH578" s="256" t="str">
        <f t="shared" ref="AH578" si="395">IF(C578="","",C578)</f>
        <v>r</v>
      </c>
      <c r="AI578" s="256" t="str">
        <f t="shared" ref="AI578" si="396">IF(D578="","",D578)</f>
        <v/>
      </c>
      <c r="AJ578" s="256" t="str">
        <f t="shared" ref="AJ578" si="397">IF(J578="","",1)</f>
        <v/>
      </c>
      <c r="AK578" s="256" t="str">
        <f t="shared" ref="AK578" si="398">IF(I578="","",I578)</f>
        <v/>
      </c>
      <c r="AL578" s="271" t="str">
        <f t="shared" si="361"/>
        <v/>
      </c>
      <c r="AM578" s="272" t="str">
        <f t="shared" si="361"/>
        <v/>
      </c>
      <c r="AN578" s="272">
        <f t="shared" si="361"/>
        <v>1</v>
      </c>
      <c r="AO578" s="272" t="str">
        <f t="shared" si="361"/>
        <v/>
      </c>
      <c r="AP578" s="271" t="str">
        <f t="shared" ref="AP578" si="399">IF(AI578=$AP$16,1,"")</f>
        <v/>
      </c>
      <c r="AQ578" s="272" t="str">
        <f t="shared" ref="AQ578" si="400">IF(AI578=$AQ$16,1,"")</f>
        <v/>
      </c>
      <c r="AR578" s="272" t="str">
        <f t="shared" ref="AR578" si="401">IF(AI578=$AR$16,1,"")</f>
        <v/>
      </c>
      <c r="AS578" s="272" t="str">
        <f t="shared" ref="AS578" si="402">IF(AI578=$AS$16,1,"")</f>
        <v/>
      </c>
      <c r="AT578" s="271" t="str">
        <f t="shared" ref="AT578" si="403">IF(AF578="not suitable",1,"")</f>
        <v/>
      </c>
      <c r="AU578" s="271" t="str">
        <f t="shared" ref="AU578" si="404">IF(AG578="Convert to Dataset",1,"")</f>
        <v/>
      </c>
      <c r="AV578" s="279" t="str">
        <f t="shared" ref="AV578" si="405">IF(AG578="New Dataset",1,"")</f>
        <v/>
      </c>
      <c r="AW578" s="284" t="str">
        <f t="shared" ref="AW578" si="406">IF(SUM(AL578:AO578)&gt;1,"ERROR","")</f>
        <v/>
      </c>
      <c r="AX578" s="284" t="str">
        <f t="shared" ref="AX578" si="407">IF(SUM(AP578:AS578)&gt;1,"ERROR","")</f>
        <v/>
      </c>
      <c r="AY578" s="281" t="str">
        <f t="shared" ref="AY578" si="408">IF(OR(AF578="a",AF578="b",AF578="s",AF578=""),"",IF(AND(AF578="not suitable",AT578=1),"","ERROR"))</f>
        <v/>
      </c>
    </row>
    <row r="579" spans="1:52" ht="24">
      <c r="A579" s="231" t="s">
        <v>1160</v>
      </c>
      <c r="B579" s="144" t="s">
        <v>1285</v>
      </c>
      <c r="C579" s="144" t="s">
        <v>1286</v>
      </c>
      <c r="F579" s="197" t="s">
        <v>1750</v>
      </c>
      <c r="K579" s="167"/>
      <c r="L579" s="144" t="s">
        <v>2422</v>
      </c>
      <c r="P579" s="227"/>
      <c r="Q579" s="229"/>
      <c r="R579" s="170"/>
      <c r="S579" s="515" t="s">
        <v>3224</v>
      </c>
      <c r="T579" s="521" t="s">
        <v>3395</v>
      </c>
      <c r="U579" s="5" t="s">
        <v>2552</v>
      </c>
      <c r="V579" s="60" t="s">
        <v>1249</v>
      </c>
      <c r="W579" s="60" t="s">
        <v>562</v>
      </c>
      <c r="X579" s="60" t="s">
        <v>539</v>
      </c>
      <c r="Y579" s="60" t="s">
        <v>540</v>
      </c>
      <c r="Z579" s="20" t="s">
        <v>999</v>
      </c>
      <c r="AA579" s="534" t="s">
        <v>1986</v>
      </c>
      <c r="AC579" s="293" t="str">
        <f t="shared" si="350"/>
        <v>E17-2</v>
      </c>
      <c r="AD579" s="282" t="str">
        <f t="shared" si="360"/>
        <v>17</v>
      </c>
      <c r="AE579" s="282" t="str">
        <f t="shared" si="358"/>
        <v>E</v>
      </c>
      <c r="AF579" s="272" t="str">
        <f t="shared" si="384"/>
        <v>s</v>
      </c>
      <c r="AG579" s="256" t="str">
        <f t="shared" si="385"/>
        <v/>
      </c>
      <c r="AH579" s="256" t="str">
        <f t="shared" si="386"/>
        <v>n</v>
      </c>
      <c r="AI579" s="256" t="str">
        <f t="shared" si="387"/>
        <v/>
      </c>
      <c r="AJ579" s="256" t="str">
        <f t="shared" si="388"/>
        <v/>
      </c>
      <c r="AK579" s="256" t="str">
        <f t="shared" si="389"/>
        <v/>
      </c>
      <c r="AL579" s="271" t="str">
        <f t="shared" si="361"/>
        <v/>
      </c>
      <c r="AM579" s="272" t="str">
        <f t="shared" si="361"/>
        <v/>
      </c>
      <c r="AN579" s="272" t="str">
        <f t="shared" si="361"/>
        <v/>
      </c>
      <c r="AO579" s="272">
        <f t="shared" si="361"/>
        <v>1</v>
      </c>
      <c r="AP579" s="271" t="str">
        <f t="shared" si="362"/>
        <v/>
      </c>
      <c r="AQ579" s="272" t="str">
        <f t="shared" si="363"/>
        <v/>
      </c>
      <c r="AR579" s="272" t="str">
        <f t="shared" si="364"/>
        <v/>
      </c>
      <c r="AS579" s="272" t="str">
        <f t="shared" si="365"/>
        <v/>
      </c>
      <c r="AT579" s="271" t="str">
        <f t="shared" si="366"/>
        <v/>
      </c>
      <c r="AU579" s="271" t="str">
        <f t="shared" si="367"/>
        <v/>
      </c>
      <c r="AV579" s="279" t="str">
        <f t="shared" si="368"/>
        <v/>
      </c>
      <c r="AW579" s="284" t="str">
        <f t="shared" si="369"/>
        <v/>
      </c>
      <c r="AX579" s="284" t="str">
        <f t="shared" si="370"/>
        <v/>
      </c>
      <c r="AY579" s="281" t="str">
        <f t="shared" si="371"/>
        <v/>
      </c>
    </row>
    <row r="580" spans="1:52" hidden="1">
      <c r="A580" s="231" t="s">
        <v>1691</v>
      </c>
      <c r="B580" s="144" t="s">
        <v>1808</v>
      </c>
      <c r="F580" s="197"/>
      <c r="K580" s="167"/>
      <c r="P580" s="227"/>
      <c r="Q580" s="229"/>
      <c r="R580" s="170"/>
      <c r="S580" s="515" t="s">
        <v>1699</v>
      </c>
      <c r="T580" s="521"/>
      <c r="U580" s="5"/>
      <c r="V580" s="60"/>
      <c r="W580" s="60"/>
      <c r="X580" s="60"/>
      <c r="Y580" s="60"/>
      <c r="Z580" s="20"/>
      <c r="AA580" s="60"/>
      <c r="AC580" s="293" t="str">
        <f t="shared" si="350"/>
        <v>E17-3</v>
      </c>
      <c r="AD580" s="282" t="str">
        <f t="shared" si="360"/>
        <v>17</v>
      </c>
      <c r="AE580" s="282" t="str">
        <f t="shared" si="358"/>
        <v>E</v>
      </c>
      <c r="AF580" s="272" t="str">
        <f t="shared" si="384"/>
        <v>not suitable</v>
      </c>
      <c r="AG580" s="256" t="str">
        <f t="shared" si="385"/>
        <v/>
      </c>
      <c r="AH580" s="256" t="str">
        <f t="shared" si="386"/>
        <v/>
      </c>
      <c r="AI580" s="256" t="str">
        <f t="shared" si="387"/>
        <v/>
      </c>
      <c r="AJ580" s="256" t="str">
        <f t="shared" si="388"/>
        <v/>
      </c>
      <c r="AK580" s="256" t="str">
        <f t="shared" si="389"/>
        <v/>
      </c>
      <c r="AL580" s="271" t="str">
        <f t="shared" si="361"/>
        <v/>
      </c>
      <c r="AM580" s="272" t="str">
        <f t="shared" si="361"/>
        <v/>
      </c>
      <c r="AN580" s="272" t="str">
        <f t="shared" si="361"/>
        <v/>
      </c>
      <c r="AO580" s="272" t="str">
        <f t="shared" si="361"/>
        <v/>
      </c>
      <c r="AP580" s="271" t="str">
        <f t="shared" si="362"/>
        <v/>
      </c>
      <c r="AQ580" s="272" t="str">
        <f t="shared" si="363"/>
        <v/>
      </c>
      <c r="AR580" s="272" t="str">
        <f t="shared" si="364"/>
        <v/>
      </c>
      <c r="AS580" s="272" t="str">
        <f t="shared" si="365"/>
        <v/>
      </c>
      <c r="AT580" s="271">
        <f t="shared" si="366"/>
        <v>1</v>
      </c>
      <c r="AU580" s="271" t="str">
        <f t="shared" si="367"/>
        <v/>
      </c>
      <c r="AV580" s="279" t="str">
        <f t="shared" si="368"/>
        <v/>
      </c>
      <c r="AW580" s="284" t="str">
        <f t="shared" si="369"/>
        <v/>
      </c>
      <c r="AX580" s="284" t="str">
        <f t="shared" si="370"/>
        <v/>
      </c>
      <c r="AY580" s="281" t="str">
        <f t="shared" si="371"/>
        <v/>
      </c>
    </row>
    <row r="581" spans="1:52" hidden="1">
      <c r="A581" s="231" t="s">
        <v>1692</v>
      </c>
      <c r="B581" s="144" t="s">
        <v>1808</v>
      </c>
      <c r="F581" s="197"/>
      <c r="K581" s="167"/>
      <c r="P581" s="227"/>
      <c r="Q581" s="229"/>
      <c r="R581" s="170"/>
      <c r="S581" s="515" t="s">
        <v>1701</v>
      </c>
      <c r="T581" s="515"/>
      <c r="U581" s="5"/>
      <c r="V581" s="60"/>
      <c r="W581" s="60"/>
      <c r="X581" s="60"/>
      <c r="Y581" s="60"/>
      <c r="Z581" s="20"/>
      <c r="AA581" s="60"/>
      <c r="AC581" s="293" t="str">
        <f t="shared" ref="AC581:AC668" si="409">IF(A581="","",A581)</f>
        <v>E17-4</v>
      </c>
      <c r="AD581" s="282" t="str">
        <f t="shared" si="360"/>
        <v>17</v>
      </c>
      <c r="AE581" s="282" t="str">
        <f t="shared" si="358"/>
        <v>E</v>
      </c>
      <c r="AF581" s="272" t="str">
        <f t="shared" si="384"/>
        <v>not suitable</v>
      </c>
      <c r="AG581" s="256" t="str">
        <f t="shared" si="385"/>
        <v/>
      </c>
      <c r="AH581" s="256" t="str">
        <f t="shared" si="386"/>
        <v/>
      </c>
      <c r="AI581" s="256" t="str">
        <f t="shared" si="387"/>
        <v/>
      </c>
      <c r="AJ581" s="256" t="str">
        <f t="shared" si="388"/>
        <v/>
      </c>
      <c r="AK581" s="256" t="str">
        <f t="shared" si="389"/>
        <v/>
      </c>
      <c r="AL581" s="271" t="str">
        <f t="shared" si="361"/>
        <v/>
      </c>
      <c r="AM581" s="272" t="str">
        <f t="shared" si="361"/>
        <v/>
      </c>
      <c r="AN581" s="272" t="str">
        <f t="shared" si="361"/>
        <v/>
      </c>
      <c r="AO581" s="272" t="str">
        <f t="shared" si="361"/>
        <v/>
      </c>
      <c r="AP581" s="271" t="str">
        <f t="shared" si="362"/>
        <v/>
      </c>
      <c r="AQ581" s="272" t="str">
        <f t="shared" si="363"/>
        <v/>
      </c>
      <c r="AR581" s="272" t="str">
        <f t="shared" si="364"/>
        <v/>
      </c>
      <c r="AS581" s="272" t="str">
        <f t="shared" si="365"/>
        <v/>
      </c>
      <c r="AT581" s="271">
        <f t="shared" si="366"/>
        <v>1</v>
      </c>
      <c r="AU581" s="271" t="str">
        <f t="shared" si="367"/>
        <v/>
      </c>
      <c r="AV581" s="279" t="str">
        <f t="shared" si="368"/>
        <v/>
      </c>
      <c r="AW581" s="284" t="str">
        <f t="shared" si="369"/>
        <v/>
      </c>
      <c r="AX581" s="284" t="str">
        <f t="shared" si="370"/>
        <v/>
      </c>
      <c r="AY581" s="281" t="str">
        <f t="shared" si="371"/>
        <v/>
      </c>
    </row>
    <row r="582" spans="1:52" ht="24">
      <c r="A582" s="231" t="s">
        <v>1692</v>
      </c>
      <c r="B582" s="144" t="s">
        <v>1285</v>
      </c>
      <c r="C582" s="144" t="s">
        <v>1733</v>
      </c>
      <c r="F582" s="197" t="s">
        <v>1750</v>
      </c>
      <c r="G582" s="72" t="s">
        <v>1660</v>
      </c>
      <c r="H582" s="72" t="s">
        <v>3285</v>
      </c>
      <c r="J582" s="5" t="s">
        <v>2367</v>
      </c>
      <c r="K582" s="167"/>
      <c r="L582" s="144" t="s">
        <v>2422</v>
      </c>
      <c r="P582" s="227"/>
      <c r="Q582" s="229"/>
      <c r="R582" s="170"/>
      <c r="S582" s="515" t="s">
        <v>3286</v>
      </c>
      <c r="T582" s="515" t="s">
        <v>2823</v>
      </c>
      <c r="U582" s="5" t="s">
        <v>2553</v>
      </c>
      <c r="V582" s="60" t="s">
        <v>1249</v>
      </c>
      <c r="W582" s="60" t="s">
        <v>562</v>
      </c>
      <c r="X582" s="60" t="s">
        <v>539</v>
      </c>
      <c r="Y582" s="60" t="s">
        <v>540</v>
      </c>
      <c r="Z582" s="20" t="s">
        <v>999</v>
      </c>
      <c r="AA582" s="534" t="s">
        <v>1989</v>
      </c>
      <c r="AC582" s="293" t="str">
        <f t="shared" si="409"/>
        <v>E17-4</v>
      </c>
      <c r="AD582" s="282" t="str">
        <f t="shared" si="360"/>
        <v>17</v>
      </c>
      <c r="AE582" s="282" t="str">
        <f t="shared" si="358"/>
        <v>E</v>
      </c>
      <c r="AF582" s="272" t="str">
        <f t="shared" si="384"/>
        <v>s</v>
      </c>
      <c r="AG582" s="256" t="str">
        <f t="shared" si="385"/>
        <v/>
      </c>
      <c r="AH582" s="256" t="str">
        <f t="shared" si="386"/>
        <v>rpu</v>
      </c>
      <c r="AI582" s="256" t="str">
        <f t="shared" si="387"/>
        <v/>
      </c>
      <c r="AJ582" s="256">
        <f t="shared" si="388"/>
        <v>1</v>
      </c>
      <c r="AK582" s="256" t="str">
        <f t="shared" si="389"/>
        <v/>
      </c>
      <c r="AL582" s="271" t="str">
        <f t="shared" si="361"/>
        <v/>
      </c>
      <c r="AM582" s="272">
        <f t="shared" si="361"/>
        <v>1</v>
      </c>
      <c r="AN582" s="272" t="str">
        <f t="shared" si="361"/>
        <v/>
      </c>
      <c r="AO582" s="272" t="str">
        <f t="shared" si="361"/>
        <v/>
      </c>
      <c r="AP582" s="271" t="str">
        <f t="shared" si="362"/>
        <v/>
      </c>
      <c r="AQ582" s="272" t="str">
        <f t="shared" si="363"/>
        <v/>
      </c>
      <c r="AR582" s="272" t="str">
        <f t="shared" si="364"/>
        <v/>
      </c>
      <c r="AS582" s="272" t="str">
        <f t="shared" si="365"/>
        <v/>
      </c>
      <c r="AT582" s="271" t="str">
        <f t="shared" si="366"/>
        <v/>
      </c>
      <c r="AU582" s="271" t="str">
        <f t="shared" si="367"/>
        <v/>
      </c>
      <c r="AV582" s="279" t="str">
        <f t="shared" si="368"/>
        <v/>
      </c>
      <c r="AW582" s="284" t="str">
        <f t="shared" si="369"/>
        <v/>
      </c>
      <c r="AX582" s="284" t="str">
        <f t="shared" si="370"/>
        <v/>
      </c>
      <c r="AY582" s="281" t="str">
        <f t="shared" si="371"/>
        <v/>
      </c>
    </row>
    <row r="583" spans="1:52" hidden="1">
      <c r="A583" s="231" t="s">
        <v>1694</v>
      </c>
      <c r="B583" s="144" t="s">
        <v>1808</v>
      </c>
      <c r="F583" s="197"/>
      <c r="K583" s="167"/>
      <c r="P583" s="227"/>
      <c r="Q583" s="229"/>
      <c r="R583" s="170"/>
      <c r="S583" s="515" t="s">
        <v>3225</v>
      </c>
      <c r="T583" s="515"/>
      <c r="U583" s="5"/>
      <c r="V583" s="60"/>
      <c r="W583" s="60"/>
      <c r="X583" s="60"/>
      <c r="Y583" s="60"/>
      <c r="Z583" s="20"/>
      <c r="AA583" s="60"/>
      <c r="AC583" s="293" t="str">
        <f t="shared" si="409"/>
        <v>E17-6</v>
      </c>
      <c r="AD583" s="282" t="str">
        <f t="shared" si="360"/>
        <v>17</v>
      </c>
      <c r="AE583" s="282" t="str">
        <f t="shared" si="358"/>
        <v>E</v>
      </c>
      <c r="AF583" s="272" t="str">
        <f t="shared" si="384"/>
        <v>not suitable</v>
      </c>
      <c r="AG583" s="256" t="str">
        <f t="shared" si="385"/>
        <v/>
      </c>
      <c r="AH583" s="256" t="str">
        <f t="shared" si="386"/>
        <v/>
      </c>
      <c r="AI583" s="256" t="str">
        <f t="shared" si="387"/>
        <v/>
      </c>
      <c r="AJ583" s="256" t="str">
        <f t="shared" si="388"/>
        <v/>
      </c>
      <c r="AK583" s="256" t="str">
        <f t="shared" si="389"/>
        <v/>
      </c>
      <c r="AL583" s="271" t="str">
        <f t="shared" si="361"/>
        <v/>
      </c>
      <c r="AM583" s="272" t="str">
        <f t="shared" si="361"/>
        <v/>
      </c>
      <c r="AN583" s="272" t="str">
        <f t="shared" si="361"/>
        <v/>
      </c>
      <c r="AO583" s="272" t="str">
        <f t="shared" si="361"/>
        <v/>
      </c>
      <c r="AP583" s="271" t="str">
        <f t="shared" si="362"/>
        <v/>
      </c>
      <c r="AQ583" s="272" t="str">
        <f t="shared" si="363"/>
        <v/>
      </c>
      <c r="AR583" s="272" t="str">
        <f t="shared" si="364"/>
        <v/>
      </c>
      <c r="AS583" s="272" t="str">
        <f t="shared" si="365"/>
        <v/>
      </c>
      <c r="AT583" s="271">
        <f t="shared" si="366"/>
        <v>1</v>
      </c>
      <c r="AU583" s="271" t="str">
        <f t="shared" si="367"/>
        <v/>
      </c>
      <c r="AV583" s="279" t="str">
        <f t="shared" si="368"/>
        <v/>
      </c>
      <c r="AW583" s="284" t="str">
        <f t="shared" si="369"/>
        <v/>
      </c>
      <c r="AX583" s="284" t="str">
        <f t="shared" si="370"/>
        <v/>
      </c>
      <c r="AY583" s="281" t="str">
        <f t="shared" si="371"/>
        <v/>
      </c>
    </row>
    <row r="584" spans="1:52" ht="36">
      <c r="A584" s="231" t="s">
        <v>1693</v>
      </c>
      <c r="B584" s="144" t="s">
        <v>1285</v>
      </c>
      <c r="C584" s="144" t="s">
        <v>1733</v>
      </c>
      <c r="F584" s="197" t="s">
        <v>1750</v>
      </c>
      <c r="G584" s="72" t="s">
        <v>1662</v>
      </c>
      <c r="H584" s="72" t="s">
        <v>2856</v>
      </c>
      <c r="J584" s="5" t="s">
        <v>1840</v>
      </c>
      <c r="K584" s="167"/>
      <c r="L584" s="144" t="s">
        <v>2422</v>
      </c>
      <c r="P584" s="227"/>
      <c r="Q584" s="229"/>
      <c r="R584" s="170"/>
      <c r="S584" s="515" t="s">
        <v>3226</v>
      </c>
      <c r="T584" s="515" t="s">
        <v>2825</v>
      </c>
      <c r="U584" s="5" t="s">
        <v>2554</v>
      </c>
      <c r="V584" s="60" t="s">
        <v>1249</v>
      </c>
      <c r="W584" s="60" t="s">
        <v>562</v>
      </c>
      <c r="X584" s="60" t="s">
        <v>539</v>
      </c>
      <c r="Y584" s="60" t="s">
        <v>540</v>
      </c>
      <c r="Z584" s="20" t="s">
        <v>999</v>
      </c>
      <c r="AA584" s="534" t="s">
        <v>1985</v>
      </c>
      <c r="AC584" s="293" t="str">
        <f t="shared" si="409"/>
        <v>E17-5</v>
      </c>
      <c r="AD584" s="282" t="str">
        <f t="shared" si="360"/>
        <v>17</v>
      </c>
      <c r="AE584" s="282" t="str">
        <f t="shared" si="358"/>
        <v>E</v>
      </c>
      <c r="AF584" s="272" t="str">
        <f t="shared" si="384"/>
        <v>s</v>
      </c>
      <c r="AG584" s="256" t="str">
        <f t="shared" si="385"/>
        <v/>
      </c>
      <c r="AH584" s="256" t="str">
        <f t="shared" si="386"/>
        <v>rpu</v>
      </c>
      <c r="AI584" s="256" t="str">
        <f t="shared" si="387"/>
        <v/>
      </c>
      <c r="AJ584" s="256">
        <f t="shared" si="388"/>
        <v>1</v>
      </c>
      <c r="AK584" s="256" t="str">
        <f t="shared" si="389"/>
        <v/>
      </c>
      <c r="AL584" s="271" t="str">
        <f t="shared" si="361"/>
        <v/>
      </c>
      <c r="AM584" s="272">
        <f t="shared" si="361"/>
        <v>1</v>
      </c>
      <c r="AN584" s="272" t="str">
        <f t="shared" si="361"/>
        <v/>
      </c>
      <c r="AO584" s="272" t="str">
        <f t="shared" si="361"/>
        <v/>
      </c>
      <c r="AP584" s="271" t="str">
        <f t="shared" si="362"/>
        <v/>
      </c>
      <c r="AQ584" s="272" t="str">
        <f t="shared" si="363"/>
        <v/>
      </c>
      <c r="AR584" s="272" t="str">
        <f t="shared" si="364"/>
        <v/>
      </c>
      <c r="AS584" s="272" t="str">
        <f t="shared" si="365"/>
        <v/>
      </c>
      <c r="AT584" s="271" t="str">
        <f t="shared" si="366"/>
        <v/>
      </c>
      <c r="AU584" s="271" t="str">
        <f t="shared" si="367"/>
        <v/>
      </c>
      <c r="AV584" s="279" t="str">
        <f t="shared" si="368"/>
        <v/>
      </c>
      <c r="AW584" s="284" t="str">
        <f t="shared" si="369"/>
        <v/>
      </c>
      <c r="AX584" s="284" t="str">
        <f t="shared" si="370"/>
        <v/>
      </c>
      <c r="AY584" s="281" t="str">
        <f t="shared" si="371"/>
        <v/>
      </c>
    </row>
    <row r="585" spans="1:52" ht="36">
      <c r="A585" s="231" t="s">
        <v>1694</v>
      </c>
      <c r="B585" s="144" t="s">
        <v>1285</v>
      </c>
      <c r="C585" s="144" t="s">
        <v>1733</v>
      </c>
      <c r="F585" s="197" t="s">
        <v>1750</v>
      </c>
      <c r="G585" s="72" t="s">
        <v>1663</v>
      </c>
      <c r="H585" s="72" t="s">
        <v>3285</v>
      </c>
      <c r="J585" s="5" t="s">
        <v>1840</v>
      </c>
      <c r="K585" s="167"/>
      <c r="P585" s="227"/>
      <c r="Q585" s="229"/>
      <c r="R585" s="170"/>
      <c r="S585" s="515" t="s">
        <v>3226</v>
      </c>
      <c r="T585" s="515" t="s">
        <v>2825</v>
      </c>
      <c r="U585" s="5" t="s">
        <v>2555</v>
      </c>
      <c r="V585" s="60" t="s">
        <v>1249</v>
      </c>
      <c r="W585" s="60" t="s">
        <v>562</v>
      </c>
      <c r="X585" s="60" t="s">
        <v>539</v>
      </c>
      <c r="Y585" s="60" t="s">
        <v>540</v>
      </c>
      <c r="Z585" s="20" t="s">
        <v>999</v>
      </c>
      <c r="AA585" s="534" t="s">
        <v>1985</v>
      </c>
      <c r="AC585" s="293" t="str">
        <f t="shared" si="409"/>
        <v>E17-6</v>
      </c>
      <c r="AD585" s="282" t="str">
        <f t="shared" si="360"/>
        <v>17</v>
      </c>
      <c r="AE585" s="282" t="str">
        <f t="shared" si="358"/>
        <v>E</v>
      </c>
      <c r="AF585" s="272" t="str">
        <f t="shared" si="384"/>
        <v>s</v>
      </c>
      <c r="AG585" s="256" t="str">
        <f t="shared" si="385"/>
        <v/>
      </c>
      <c r="AH585" s="256" t="str">
        <f t="shared" si="386"/>
        <v>rpu</v>
      </c>
      <c r="AI585" s="256" t="str">
        <f t="shared" si="387"/>
        <v/>
      </c>
      <c r="AJ585" s="256">
        <f t="shared" si="388"/>
        <v>1</v>
      </c>
      <c r="AK585" s="256" t="str">
        <f t="shared" si="389"/>
        <v/>
      </c>
      <c r="AL585" s="271" t="str">
        <f t="shared" si="361"/>
        <v/>
      </c>
      <c r="AM585" s="272">
        <f t="shared" si="361"/>
        <v>1</v>
      </c>
      <c r="AN585" s="272" t="str">
        <f t="shared" si="361"/>
        <v/>
      </c>
      <c r="AO585" s="272" t="str">
        <f t="shared" si="361"/>
        <v/>
      </c>
      <c r="AP585" s="271" t="str">
        <f t="shared" si="362"/>
        <v/>
      </c>
      <c r="AQ585" s="272" t="str">
        <f t="shared" si="363"/>
        <v/>
      </c>
      <c r="AR585" s="272" t="str">
        <f t="shared" si="364"/>
        <v/>
      </c>
      <c r="AS585" s="272" t="str">
        <f t="shared" si="365"/>
        <v/>
      </c>
      <c r="AT585" s="271" t="str">
        <f t="shared" si="366"/>
        <v/>
      </c>
      <c r="AU585" s="271" t="str">
        <f t="shared" si="367"/>
        <v/>
      </c>
      <c r="AV585" s="279" t="str">
        <f t="shared" si="368"/>
        <v/>
      </c>
      <c r="AW585" s="284" t="str">
        <f t="shared" si="369"/>
        <v/>
      </c>
      <c r="AX585" s="284" t="str">
        <f t="shared" si="370"/>
        <v/>
      </c>
      <c r="AY585" s="281" t="str">
        <f t="shared" si="371"/>
        <v/>
      </c>
    </row>
    <row r="586" spans="1:52" ht="36">
      <c r="A586" s="231" t="s">
        <v>1695</v>
      </c>
      <c r="B586" s="144" t="s">
        <v>1285</v>
      </c>
      <c r="C586" s="144" t="s">
        <v>1733</v>
      </c>
      <c r="F586" s="197" t="s">
        <v>1750</v>
      </c>
      <c r="G586" s="72" t="s">
        <v>1664</v>
      </c>
      <c r="H586" s="72" t="s">
        <v>3285</v>
      </c>
      <c r="J586" s="5" t="s">
        <v>1840</v>
      </c>
      <c r="K586" s="167"/>
      <c r="P586" s="227"/>
      <c r="Q586" s="229"/>
      <c r="R586" s="170"/>
      <c r="S586" s="515" t="s">
        <v>3227</v>
      </c>
      <c r="T586" s="515" t="s">
        <v>2824</v>
      </c>
      <c r="U586" s="5" t="s">
        <v>2556</v>
      </c>
      <c r="V586" s="60" t="s">
        <v>1249</v>
      </c>
      <c r="W586" s="60" t="s">
        <v>562</v>
      </c>
      <c r="X586" s="60" t="s">
        <v>539</v>
      </c>
      <c r="Y586" s="60" t="s">
        <v>540</v>
      </c>
      <c r="Z586" s="20" t="s">
        <v>998</v>
      </c>
      <c r="AA586" s="534" t="s">
        <v>2021</v>
      </c>
      <c r="AC586" s="293" t="str">
        <f t="shared" si="409"/>
        <v>E17-7</v>
      </c>
      <c r="AD586" s="282" t="str">
        <f t="shared" si="360"/>
        <v>17</v>
      </c>
      <c r="AE586" s="282" t="str">
        <f t="shared" si="358"/>
        <v>E</v>
      </c>
      <c r="AF586" s="272" t="str">
        <f t="shared" si="384"/>
        <v>s</v>
      </c>
      <c r="AG586" s="256" t="str">
        <f t="shared" si="385"/>
        <v/>
      </c>
      <c r="AH586" s="256" t="str">
        <f t="shared" si="386"/>
        <v>rpu</v>
      </c>
      <c r="AI586" s="256" t="str">
        <f t="shared" si="387"/>
        <v/>
      </c>
      <c r="AJ586" s="256">
        <f t="shared" si="388"/>
        <v>1</v>
      </c>
      <c r="AK586" s="256" t="str">
        <f t="shared" si="389"/>
        <v/>
      </c>
      <c r="AL586" s="271" t="str">
        <f t="shared" ref="AL586:AO610" si="410">IF(OR($AF586="",$AF586="not suitable"),"",IF($AH586=AL$16,1,""))</f>
        <v/>
      </c>
      <c r="AM586" s="272">
        <f t="shared" si="410"/>
        <v>1</v>
      </c>
      <c r="AN586" s="272" t="str">
        <f t="shared" si="410"/>
        <v/>
      </c>
      <c r="AO586" s="272" t="str">
        <f t="shared" si="410"/>
        <v/>
      </c>
      <c r="AP586" s="271" t="str">
        <f t="shared" si="362"/>
        <v/>
      </c>
      <c r="AQ586" s="272" t="str">
        <f t="shared" si="363"/>
        <v/>
      </c>
      <c r="AR586" s="272" t="str">
        <f t="shared" si="364"/>
        <v/>
      </c>
      <c r="AS586" s="272" t="str">
        <f t="shared" si="365"/>
        <v/>
      </c>
      <c r="AT586" s="271" t="str">
        <f t="shared" si="366"/>
        <v/>
      </c>
      <c r="AU586" s="271" t="str">
        <f t="shared" si="367"/>
        <v/>
      </c>
      <c r="AV586" s="279" t="str">
        <f t="shared" si="368"/>
        <v/>
      </c>
      <c r="AW586" s="284" t="str">
        <f t="shared" si="369"/>
        <v/>
      </c>
      <c r="AX586" s="284" t="str">
        <f t="shared" si="370"/>
        <v/>
      </c>
      <c r="AY586" s="281" t="str">
        <f t="shared" si="371"/>
        <v/>
      </c>
    </row>
    <row r="587" spans="1:52" hidden="1">
      <c r="A587" s="231" t="s">
        <v>1697</v>
      </c>
      <c r="B587" s="144" t="s">
        <v>1808</v>
      </c>
      <c r="F587" s="197"/>
      <c r="K587" s="167"/>
      <c r="P587" s="227"/>
      <c r="Q587" s="229"/>
      <c r="S587" s="518" t="s">
        <v>3227</v>
      </c>
      <c r="T587" s="515"/>
      <c r="U587" s="5"/>
      <c r="V587" s="60"/>
      <c r="W587" s="60"/>
      <c r="X587" s="60"/>
      <c r="Y587" s="60"/>
      <c r="Z587" s="20"/>
      <c r="AA587" s="60"/>
      <c r="AC587" s="293" t="str">
        <f t="shared" si="409"/>
        <v>E17-10</v>
      </c>
      <c r="AD587" s="282" t="str">
        <f t="shared" si="360"/>
        <v>17</v>
      </c>
      <c r="AE587" s="282" t="str">
        <f t="shared" si="358"/>
        <v>E</v>
      </c>
      <c r="AF587" s="272" t="str">
        <f t="shared" si="384"/>
        <v>not suitable</v>
      </c>
      <c r="AG587" s="256" t="str">
        <f t="shared" si="385"/>
        <v/>
      </c>
      <c r="AH587" s="256" t="str">
        <f t="shared" si="386"/>
        <v/>
      </c>
      <c r="AI587" s="256" t="str">
        <f t="shared" si="387"/>
        <v/>
      </c>
      <c r="AJ587" s="256" t="str">
        <f t="shared" si="388"/>
        <v/>
      </c>
      <c r="AK587" s="256" t="str">
        <f t="shared" si="389"/>
        <v/>
      </c>
      <c r="AL587" s="271" t="str">
        <f t="shared" si="410"/>
        <v/>
      </c>
      <c r="AM587" s="272" t="str">
        <f t="shared" si="410"/>
        <v/>
      </c>
      <c r="AN587" s="272" t="str">
        <f t="shared" si="410"/>
        <v/>
      </c>
      <c r="AO587" s="272" t="str">
        <f t="shared" si="410"/>
        <v/>
      </c>
      <c r="AP587" s="271" t="str">
        <f t="shared" si="362"/>
        <v/>
      </c>
      <c r="AQ587" s="272" t="str">
        <f t="shared" si="363"/>
        <v/>
      </c>
      <c r="AR587" s="272" t="str">
        <f t="shared" si="364"/>
        <v/>
      </c>
      <c r="AS587" s="272" t="str">
        <f t="shared" si="365"/>
        <v/>
      </c>
      <c r="AT587" s="271">
        <f t="shared" si="366"/>
        <v>1</v>
      </c>
      <c r="AU587" s="271" t="str">
        <f t="shared" si="367"/>
        <v/>
      </c>
      <c r="AV587" s="279" t="str">
        <f t="shared" si="368"/>
        <v/>
      </c>
      <c r="AW587" s="284" t="str">
        <f t="shared" si="369"/>
        <v/>
      </c>
      <c r="AX587" s="284" t="str">
        <f t="shared" si="370"/>
        <v/>
      </c>
      <c r="AY587" s="281" t="str">
        <f t="shared" si="371"/>
        <v/>
      </c>
    </row>
    <row r="588" spans="1:52" s="72" customFormat="1" ht="36">
      <c r="A588" s="506" t="s">
        <v>1696</v>
      </c>
      <c r="B588" s="144" t="s">
        <v>1285</v>
      </c>
      <c r="C588" s="144" t="s">
        <v>1732</v>
      </c>
      <c r="D588" s="144"/>
      <c r="E588" s="195"/>
      <c r="F588" s="197" t="s">
        <v>1750</v>
      </c>
      <c r="G588" s="72" t="s">
        <v>1666</v>
      </c>
      <c r="J588" s="5" t="s">
        <v>2367</v>
      </c>
      <c r="K588" s="173"/>
      <c r="L588" s="144"/>
      <c r="M588" s="144"/>
      <c r="N588" s="225"/>
      <c r="O588" s="225"/>
      <c r="P588" s="227"/>
      <c r="Q588" s="229"/>
      <c r="R588" s="170"/>
      <c r="S588" s="515" t="s">
        <v>3227</v>
      </c>
      <c r="T588" s="515" t="s">
        <v>2824</v>
      </c>
      <c r="U588" s="13" t="s">
        <v>2557</v>
      </c>
      <c r="V588" s="60" t="s">
        <v>1249</v>
      </c>
      <c r="W588" s="60" t="s">
        <v>562</v>
      </c>
      <c r="X588" s="60" t="s">
        <v>539</v>
      </c>
      <c r="Y588" s="60" t="s">
        <v>540</v>
      </c>
      <c r="Z588" s="20" t="s">
        <v>999</v>
      </c>
      <c r="AA588" s="534" t="s">
        <v>1989</v>
      </c>
      <c r="AB588" s="145"/>
      <c r="AC588" s="507" t="str">
        <f t="shared" si="409"/>
        <v>E17-9</v>
      </c>
      <c r="AD588" s="282" t="str">
        <f t="shared" si="360"/>
        <v>17</v>
      </c>
      <c r="AE588" s="282" t="str">
        <f t="shared" si="358"/>
        <v>E</v>
      </c>
      <c r="AF588" s="272" t="str">
        <f t="shared" si="384"/>
        <v>s</v>
      </c>
      <c r="AG588" s="272" t="str">
        <f t="shared" si="385"/>
        <v/>
      </c>
      <c r="AH588" s="272" t="str">
        <f t="shared" si="386"/>
        <v>p</v>
      </c>
      <c r="AI588" s="272" t="str">
        <f t="shared" si="387"/>
        <v/>
      </c>
      <c r="AJ588" s="272">
        <f t="shared" si="388"/>
        <v>1</v>
      </c>
      <c r="AK588" s="272" t="str">
        <f t="shared" si="389"/>
        <v/>
      </c>
      <c r="AL588" s="271">
        <f t="shared" si="410"/>
        <v>1</v>
      </c>
      <c r="AM588" s="272" t="str">
        <f t="shared" si="410"/>
        <v/>
      </c>
      <c r="AN588" s="272" t="str">
        <f t="shared" si="410"/>
        <v/>
      </c>
      <c r="AO588" s="272" t="str">
        <f t="shared" si="410"/>
        <v/>
      </c>
      <c r="AP588" s="271" t="str">
        <f t="shared" si="362"/>
        <v/>
      </c>
      <c r="AQ588" s="272" t="str">
        <f t="shared" si="363"/>
        <v/>
      </c>
      <c r="AR588" s="272" t="str">
        <f t="shared" si="364"/>
        <v/>
      </c>
      <c r="AS588" s="272" t="str">
        <f t="shared" si="365"/>
        <v/>
      </c>
      <c r="AT588" s="271" t="str">
        <f t="shared" si="366"/>
        <v/>
      </c>
      <c r="AU588" s="271" t="str">
        <f t="shared" si="367"/>
        <v/>
      </c>
      <c r="AV588" s="279" t="str">
        <f t="shared" si="368"/>
        <v/>
      </c>
      <c r="AW588" s="284" t="str">
        <f t="shared" si="369"/>
        <v/>
      </c>
      <c r="AX588" s="284" t="str">
        <f t="shared" si="370"/>
        <v/>
      </c>
      <c r="AY588" s="281" t="str">
        <f t="shared" si="371"/>
        <v/>
      </c>
      <c r="AZ588" s="425"/>
    </row>
    <row r="589" spans="1:52" hidden="1">
      <c r="A589" s="231" t="s">
        <v>3220</v>
      </c>
      <c r="B589" s="144" t="s">
        <v>1808</v>
      </c>
      <c r="F589" s="197"/>
      <c r="K589" s="167"/>
      <c r="P589" s="227"/>
      <c r="Q589" s="229"/>
      <c r="R589" s="170"/>
      <c r="S589" s="515" t="s">
        <v>1699</v>
      </c>
      <c r="T589" s="515"/>
      <c r="U589" s="5"/>
      <c r="V589" s="60"/>
      <c r="W589" s="60"/>
      <c r="X589" s="60"/>
      <c r="Y589" s="60"/>
      <c r="Z589" s="20"/>
      <c r="AA589" s="60"/>
      <c r="AC589" s="293" t="str">
        <f t="shared" si="409"/>
        <v>E17-13</v>
      </c>
      <c r="AD589" s="282" t="str">
        <f t="shared" si="360"/>
        <v>17</v>
      </c>
      <c r="AE589" s="282" t="str">
        <f t="shared" si="358"/>
        <v>E</v>
      </c>
      <c r="AF589" s="272" t="str">
        <f t="shared" si="384"/>
        <v>not suitable</v>
      </c>
      <c r="AG589" s="256" t="str">
        <f t="shared" si="385"/>
        <v/>
      </c>
      <c r="AH589" s="256" t="str">
        <f t="shared" si="386"/>
        <v/>
      </c>
      <c r="AI589" s="256" t="str">
        <f t="shared" si="387"/>
        <v/>
      </c>
      <c r="AJ589" s="256" t="str">
        <f t="shared" si="388"/>
        <v/>
      </c>
      <c r="AK589" s="256" t="str">
        <f t="shared" si="389"/>
        <v/>
      </c>
      <c r="AL589" s="271" t="str">
        <f t="shared" si="410"/>
        <v/>
      </c>
      <c r="AM589" s="272" t="str">
        <f t="shared" si="410"/>
        <v/>
      </c>
      <c r="AN589" s="272" t="str">
        <f t="shared" si="410"/>
        <v/>
      </c>
      <c r="AO589" s="272" t="str">
        <f t="shared" si="410"/>
        <v/>
      </c>
      <c r="AP589" s="271" t="str">
        <f t="shared" si="362"/>
        <v/>
      </c>
      <c r="AQ589" s="272" t="str">
        <f t="shared" si="363"/>
        <v/>
      </c>
      <c r="AR589" s="272" t="str">
        <f t="shared" si="364"/>
        <v/>
      </c>
      <c r="AS589" s="272" t="str">
        <f t="shared" si="365"/>
        <v/>
      </c>
      <c r="AT589" s="271">
        <f t="shared" si="366"/>
        <v>1</v>
      </c>
      <c r="AU589" s="271" t="str">
        <f t="shared" si="367"/>
        <v/>
      </c>
      <c r="AV589" s="279" t="str">
        <f t="shared" si="368"/>
        <v/>
      </c>
      <c r="AW589" s="284" t="str">
        <f t="shared" si="369"/>
        <v/>
      </c>
      <c r="AX589" s="284" t="str">
        <f t="shared" si="370"/>
        <v/>
      </c>
      <c r="AY589" s="281" t="str">
        <f t="shared" si="371"/>
        <v/>
      </c>
    </row>
    <row r="590" spans="1:52" ht="24">
      <c r="A590" s="231" t="s">
        <v>1698</v>
      </c>
      <c r="B590" s="144" t="s">
        <v>1285</v>
      </c>
      <c r="C590" s="144" t="s">
        <v>1733</v>
      </c>
      <c r="F590" s="197" t="s">
        <v>1750</v>
      </c>
      <c r="G590" s="72" t="s">
        <v>1668</v>
      </c>
      <c r="H590" s="72" t="s">
        <v>3285</v>
      </c>
      <c r="J590" s="5" t="s">
        <v>1840</v>
      </c>
      <c r="K590" s="167"/>
      <c r="P590" s="227"/>
      <c r="Q590" s="229"/>
      <c r="R590" s="170"/>
      <c r="S590" s="515" t="s">
        <v>3224</v>
      </c>
      <c r="T590" s="521" t="s">
        <v>2822</v>
      </c>
      <c r="U590" s="5" t="s">
        <v>2558</v>
      </c>
      <c r="V590" s="60" t="s">
        <v>1249</v>
      </c>
      <c r="W590" s="60" t="s">
        <v>562</v>
      </c>
      <c r="X590" s="60" t="s">
        <v>539</v>
      </c>
      <c r="Y590" s="60" t="s">
        <v>540</v>
      </c>
      <c r="Z590" s="20" t="s">
        <v>999</v>
      </c>
      <c r="AA590" s="534" t="s">
        <v>1986</v>
      </c>
      <c r="AC590" s="293" t="str">
        <f t="shared" si="409"/>
        <v>E17-11</v>
      </c>
      <c r="AD590" s="282" t="str">
        <f t="shared" si="360"/>
        <v>17</v>
      </c>
      <c r="AE590" s="282" t="str">
        <f t="shared" si="358"/>
        <v>E</v>
      </c>
      <c r="AF590" s="272" t="str">
        <f t="shared" si="384"/>
        <v>s</v>
      </c>
      <c r="AG590" s="256" t="str">
        <f t="shared" si="385"/>
        <v/>
      </c>
      <c r="AH590" s="256" t="str">
        <f t="shared" si="386"/>
        <v>rpu</v>
      </c>
      <c r="AI590" s="256" t="str">
        <f t="shared" si="387"/>
        <v/>
      </c>
      <c r="AJ590" s="256">
        <f t="shared" si="388"/>
        <v>1</v>
      </c>
      <c r="AK590" s="256" t="str">
        <f t="shared" si="389"/>
        <v/>
      </c>
      <c r="AL590" s="271" t="str">
        <f t="shared" si="410"/>
        <v/>
      </c>
      <c r="AM590" s="272">
        <f t="shared" si="410"/>
        <v>1</v>
      </c>
      <c r="AN590" s="272" t="str">
        <f t="shared" si="410"/>
        <v/>
      </c>
      <c r="AO590" s="272" t="str">
        <f t="shared" si="410"/>
        <v/>
      </c>
      <c r="AP590" s="271" t="str">
        <f t="shared" si="362"/>
        <v/>
      </c>
      <c r="AQ590" s="272" t="str">
        <f t="shared" si="363"/>
        <v/>
      </c>
      <c r="AR590" s="272" t="str">
        <f t="shared" si="364"/>
        <v/>
      </c>
      <c r="AS590" s="272" t="str">
        <f t="shared" si="365"/>
        <v/>
      </c>
      <c r="AT590" s="271" t="str">
        <f t="shared" si="366"/>
        <v/>
      </c>
      <c r="AU590" s="271" t="str">
        <f t="shared" si="367"/>
        <v/>
      </c>
      <c r="AV590" s="279" t="str">
        <f t="shared" si="368"/>
        <v/>
      </c>
      <c r="AW590" s="284" t="str">
        <f t="shared" si="369"/>
        <v/>
      </c>
      <c r="AX590" s="284" t="str">
        <f t="shared" si="370"/>
        <v/>
      </c>
      <c r="AY590" s="281" t="str">
        <f t="shared" si="371"/>
        <v/>
      </c>
    </row>
    <row r="591" spans="1:52" ht="36">
      <c r="A591" s="231" t="s">
        <v>3219</v>
      </c>
      <c r="B591" s="144" t="s">
        <v>1285</v>
      </c>
      <c r="C591" s="144" t="s">
        <v>1733</v>
      </c>
      <c r="F591" s="197" t="s">
        <v>1750</v>
      </c>
      <c r="G591" s="72" t="s">
        <v>1158</v>
      </c>
      <c r="H591" s="72" t="s">
        <v>2856</v>
      </c>
      <c r="J591" s="5" t="s">
        <v>2368</v>
      </c>
      <c r="K591" s="167"/>
      <c r="P591" s="227"/>
      <c r="Q591" s="229"/>
      <c r="R591" s="170"/>
      <c r="S591" s="515" t="s">
        <v>3227</v>
      </c>
      <c r="T591" s="515" t="s">
        <v>2824</v>
      </c>
      <c r="U591" s="5" t="s">
        <v>2559</v>
      </c>
      <c r="V591" s="60" t="s">
        <v>1249</v>
      </c>
      <c r="W591" s="60" t="s">
        <v>562</v>
      </c>
      <c r="X591" s="60" t="s">
        <v>539</v>
      </c>
      <c r="Y591" s="60" t="s">
        <v>540</v>
      </c>
      <c r="Z591" s="20" t="s">
        <v>999</v>
      </c>
      <c r="AA591" s="534" t="s">
        <v>1986</v>
      </c>
      <c r="AC591" s="293" t="str">
        <f t="shared" si="409"/>
        <v>E17-12</v>
      </c>
      <c r="AD591" s="282" t="str">
        <f t="shared" si="360"/>
        <v>17</v>
      </c>
      <c r="AE591" s="282" t="str">
        <f t="shared" si="358"/>
        <v>E</v>
      </c>
      <c r="AF591" s="272" t="str">
        <f t="shared" si="384"/>
        <v>s</v>
      </c>
      <c r="AG591" s="256" t="str">
        <f t="shared" si="385"/>
        <v/>
      </c>
      <c r="AH591" s="256" t="str">
        <f t="shared" si="386"/>
        <v>rpu</v>
      </c>
      <c r="AI591" s="256" t="str">
        <f t="shared" si="387"/>
        <v/>
      </c>
      <c r="AJ591" s="256">
        <f t="shared" si="388"/>
        <v>1</v>
      </c>
      <c r="AK591" s="256" t="str">
        <f t="shared" si="389"/>
        <v/>
      </c>
      <c r="AL591" s="271" t="str">
        <f t="shared" si="410"/>
        <v/>
      </c>
      <c r="AM591" s="272">
        <f t="shared" si="410"/>
        <v>1</v>
      </c>
      <c r="AN591" s="272" t="str">
        <f t="shared" si="410"/>
        <v/>
      </c>
      <c r="AO591" s="272" t="str">
        <f t="shared" si="410"/>
        <v/>
      </c>
      <c r="AP591" s="271" t="str">
        <f t="shared" si="362"/>
        <v/>
      </c>
      <c r="AQ591" s="272" t="str">
        <f t="shared" si="363"/>
        <v/>
      </c>
      <c r="AR591" s="272" t="str">
        <f t="shared" si="364"/>
        <v/>
      </c>
      <c r="AS591" s="272" t="str">
        <f t="shared" si="365"/>
        <v/>
      </c>
      <c r="AT591" s="271" t="str">
        <f t="shared" si="366"/>
        <v/>
      </c>
      <c r="AU591" s="271" t="str">
        <f t="shared" si="367"/>
        <v/>
      </c>
      <c r="AV591" s="279" t="str">
        <f t="shared" si="368"/>
        <v/>
      </c>
      <c r="AW591" s="284" t="str">
        <f t="shared" si="369"/>
        <v/>
      </c>
      <c r="AX591" s="284" t="str">
        <f t="shared" si="370"/>
        <v/>
      </c>
      <c r="AY591" s="281" t="str">
        <f t="shared" si="371"/>
        <v/>
      </c>
    </row>
    <row r="592" spans="1:52" s="72" customFormat="1" ht="276" customHeight="1">
      <c r="A592" s="506" t="s">
        <v>3220</v>
      </c>
      <c r="B592" s="144" t="s">
        <v>1285</v>
      </c>
      <c r="C592" s="144" t="s">
        <v>1733</v>
      </c>
      <c r="D592" s="144"/>
      <c r="E592" s="195"/>
      <c r="F592" s="197" t="s">
        <v>1198</v>
      </c>
      <c r="G592" s="72" t="s">
        <v>1669</v>
      </c>
      <c r="H592" s="72" t="s">
        <v>3287</v>
      </c>
      <c r="J592" s="5" t="s">
        <v>2583</v>
      </c>
      <c r="L592" s="144" t="s">
        <v>2422</v>
      </c>
      <c r="M592" s="144"/>
      <c r="N592" s="225"/>
      <c r="O592" s="225"/>
      <c r="P592" s="227"/>
      <c r="Q592" s="229"/>
      <c r="R592" s="170"/>
      <c r="S592" s="515" t="s">
        <v>3229</v>
      </c>
      <c r="T592" s="515" t="s">
        <v>2828</v>
      </c>
      <c r="U592" s="5" t="s">
        <v>2560</v>
      </c>
      <c r="V592" s="60" t="s">
        <v>1990</v>
      </c>
      <c r="W592" s="60" t="s">
        <v>562</v>
      </c>
      <c r="X592" s="60" t="s">
        <v>539</v>
      </c>
      <c r="Y592" s="60" t="s">
        <v>1987</v>
      </c>
      <c r="Z592" s="20" t="s">
        <v>999</v>
      </c>
      <c r="AA592" s="534" t="s">
        <v>1994</v>
      </c>
      <c r="AB592" s="145"/>
      <c r="AC592" s="507" t="str">
        <f t="shared" si="409"/>
        <v>E17-13</v>
      </c>
      <c r="AD592" s="282" t="str">
        <f t="shared" si="360"/>
        <v>17</v>
      </c>
      <c r="AE592" s="282" t="str">
        <f t="shared" si="358"/>
        <v>E</v>
      </c>
      <c r="AF592" s="272" t="str">
        <f t="shared" si="384"/>
        <v>s</v>
      </c>
      <c r="AG592" s="272" t="str">
        <f t="shared" si="385"/>
        <v/>
      </c>
      <c r="AH592" s="272" t="str">
        <f t="shared" si="386"/>
        <v>rpu</v>
      </c>
      <c r="AI592" s="272" t="str">
        <f t="shared" si="387"/>
        <v/>
      </c>
      <c r="AJ592" s="272">
        <f t="shared" si="388"/>
        <v>1</v>
      </c>
      <c r="AK592" s="272" t="str">
        <f t="shared" si="389"/>
        <v/>
      </c>
      <c r="AL592" s="271" t="str">
        <f t="shared" si="410"/>
        <v/>
      </c>
      <c r="AM592" s="272">
        <f t="shared" si="410"/>
        <v>1</v>
      </c>
      <c r="AN592" s="272" t="str">
        <f t="shared" si="410"/>
        <v/>
      </c>
      <c r="AO592" s="272" t="str">
        <f t="shared" si="410"/>
        <v/>
      </c>
      <c r="AP592" s="271" t="str">
        <f t="shared" si="362"/>
        <v/>
      </c>
      <c r="AQ592" s="272" t="str">
        <f t="shared" si="363"/>
        <v/>
      </c>
      <c r="AR592" s="272" t="str">
        <f t="shared" si="364"/>
        <v/>
      </c>
      <c r="AS592" s="272" t="str">
        <f t="shared" si="365"/>
        <v/>
      </c>
      <c r="AT592" s="271" t="str">
        <f t="shared" si="366"/>
        <v/>
      </c>
      <c r="AU592" s="271" t="str">
        <f t="shared" si="367"/>
        <v/>
      </c>
      <c r="AV592" s="279" t="str">
        <f t="shared" si="368"/>
        <v/>
      </c>
      <c r="AW592" s="284" t="str">
        <f t="shared" si="369"/>
        <v/>
      </c>
      <c r="AX592" s="284" t="str">
        <f t="shared" si="370"/>
        <v/>
      </c>
      <c r="AY592" s="281" t="str">
        <f t="shared" si="371"/>
        <v/>
      </c>
      <c r="AZ592" s="425"/>
    </row>
    <row r="593" spans="1:57" hidden="1">
      <c r="A593" s="231" t="s">
        <v>1159</v>
      </c>
      <c r="B593" s="144" t="s">
        <v>1808</v>
      </c>
      <c r="F593" s="197"/>
      <c r="K593" s="167"/>
      <c r="P593" s="227"/>
      <c r="Q593" s="229"/>
      <c r="R593" s="170"/>
      <c r="S593" s="518" t="s">
        <v>3228</v>
      </c>
      <c r="T593" s="515"/>
      <c r="U593" s="534"/>
      <c r="V593" s="60"/>
      <c r="W593" s="60"/>
      <c r="X593" s="60"/>
      <c r="Y593" s="60"/>
      <c r="Z593" s="20"/>
      <c r="AA593" s="60"/>
      <c r="AC593" s="293" t="str">
        <f t="shared" si="409"/>
        <v>E16-18</v>
      </c>
      <c r="AD593" s="282" t="str">
        <f t="shared" si="360"/>
        <v>16</v>
      </c>
      <c r="AE593" s="282" t="str">
        <f t="shared" si="358"/>
        <v>E</v>
      </c>
      <c r="AF593" s="272" t="str">
        <f t="shared" si="384"/>
        <v>not suitable</v>
      </c>
      <c r="AG593" s="256" t="str">
        <f t="shared" si="385"/>
        <v/>
      </c>
      <c r="AH593" s="256" t="str">
        <f t="shared" si="386"/>
        <v/>
      </c>
      <c r="AI593" s="256" t="str">
        <f t="shared" si="387"/>
        <v/>
      </c>
      <c r="AJ593" s="256" t="str">
        <f t="shared" si="388"/>
        <v/>
      </c>
      <c r="AK593" s="256" t="str">
        <f t="shared" si="389"/>
        <v/>
      </c>
      <c r="AL593" s="271" t="str">
        <f t="shared" si="410"/>
        <v/>
      </c>
      <c r="AM593" s="272" t="str">
        <f t="shared" si="410"/>
        <v/>
      </c>
      <c r="AN593" s="272" t="str">
        <f t="shared" si="410"/>
        <v/>
      </c>
      <c r="AO593" s="272" t="str">
        <f t="shared" si="410"/>
        <v/>
      </c>
      <c r="AP593" s="271" t="str">
        <f t="shared" si="362"/>
        <v/>
      </c>
      <c r="AQ593" s="272" t="str">
        <f t="shared" si="363"/>
        <v/>
      </c>
      <c r="AR593" s="272" t="str">
        <f t="shared" si="364"/>
        <v/>
      </c>
      <c r="AS593" s="272" t="str">
        <f t="shared" si="365"/>
        <v/>
      </c>
      <c r="AT593" s="271">
        <f t="shared" si="366"/>
        <v>1</v>
      </c>
      <c r="AU593" s="271" t="str">
        <f t="shared" si="367"/>
        <v/>
      </c>
      <c r="AV593" s="279" t="str">
        <f t="shared" si="368"/>
        <v/>
      </c>
      <c r="AW593" s="284" t="str">
        <f t="shared" si="369"/>
        <v/>
      </c>
      <c r="AX593" s="284" t="str">
        <f t="shared" si="370"/>
        <v/>
      </c>
      <c r="AY593" s="281" t="str">
        <f t="shared" si="371"/>
        <v/>
      </c>
    </row>
    <row r="594" spans="1:57" ht="153.75" customHeight="1">
      <c r="A594" s="231" t="s">
        <v>3221</v>
      </c>
      <c r="B594" s="144" t="s">
        <v>1285</v>
      </c>
      <c r="C594" s="144" t="s">
        <v>1733</v>
      </c>
      <c r="F594" s="197" t="s">
        <v>1197</v>
      </c>
      <c r="G594" s="72" t="s">
        <v>3222</v>
      </c>
      <c r="H594" s="72" t="s">
        <v>2856</v>
      </c>
      <c r="J594" s="5" t="s">
        <v>2584</v>
      </c>
      <c r="K594" s="576" t="s">
        <v>2370</v>
      </c>
      <c r="L594" s="144" t="s">
        <v>2422</v>
      </c>
      <c r="P594" s="227"/>
      <c r="Q594" s="229"/>
      <c r="R594" s="170"/>
      <c r="S594" s="515" t="s">
        <v>3227</v>
      </c>
      <c r="T594" s="515" t="s">
        <v>2824</v>
      </c>
      <c r="U594" s="534" t="s">
        <v>2561</v>
      </c>
      <c r="V594" s="60" t="s">
        <v>1990</v>
      </c>
      <c r="W594" s="60" t="s">
        <v>562</v>
      </c>
      <c r="X594" s="60" t="s">
        <v>539</v>
      </c>
      <c r="Y594" s="60" t="s">
        <v>1987</v>
      </c>
      <c r="Z594" s="20" t="s">
        <v>999</v>
      </c>
      <c r="AA594" s="534" t="s">
        <v>1994</v>
      </c>
      <c r="AC594" s="293" t="str">
        <f t="shared" si="409"/>
        <v>E17-14</v>
      </c>
      <c r="AD594" s="282" t="str">
        <f t="shared" si="360"/>
        <v>17</v>
      </c>
      <c r="AE594" s="282" t="str">
        <f t="shared" si="358"/>
        <v>E</v>
      </c>
      <c r="AF594" s="272" t="str">
        <f t="shared" si="384"/>
        <v>s</v>
      </c>
      <c r="AG594" s="256" t="str">
        <f t="shared" si="385"/>
        <v/>
      </c>
      <c r="AH594" s="256" t="str">
        <f t="shared" si="386"/>
        <v>rpu</v>
      </c>
      <c r="AI594" s="256" t="str">
        <f t="shared" si="387"/>
        <v/>
      </c>
      <c r="AJ594" s="256">
        <f t="shared" si="388"/>
        <v>1</v>
      </c>
      <c r="AK594" s="256" t="str">
        <f t="shared" si="389"/>
        <v/>
      </c>
      <c r="AL594" s="271" t="str">
        <f t="shared" si="410"/>
        <v/>
      </c>
      <c r="AM594" s="272">
        <f t="shared" si="410"/>
        <v>1</v>
      </c>
      <c r="AN594" s="272" t="str">
        <f t="shared" si="410"/>
        <v/>
      </c>
      <c r="AO594" s="272" t="str">
        <f t="shared" si="410"/>
        <v/>
      </c>
      <c r="AP594" s="271" t="str">
        <f t="shared" si="362"/>
        <v/>
      </c>
      <c r="AQ594" s="272" t="str">
        <f t="shared" si="363"/>
        <v/>
      </c>
      <c r="AR594" s="272" t="str">
        <f t="shared" si="364"/>
        <v/>
      </c>
      <c r="AS594" s="272" t="str">
        <f t="shared" si="365"/>
        <v/>
      </c>
      <c r="AT594" s="271" t="str">
        <f t="shared" si="366"/>
        <v/>
      </c>
      <c r="AU594" s="271" t="str">
        <f t="shared" si="367"/>
        <v/>
      </c>
      <c r="AV594" s="279" t="str">
        <f t="shared" si="368"/>
        <v/>
      </c>
      <c r="AW594" s="284" t="str">
        <f t="shared" si="369"/>
        <v/>
      </c>
      <c r="AX594" s="284" t="str">
        <f t="shared" si="370"/>
        <v/>
      </c>
      <c r="AY594" s="281" t="str">
        <f t="shared" si="371"/>
        <v/>
      </c>
    </row>
    <row r="595" spans="1:57" hidden="1">
      <c r="A595" s="231" t="s">
        <v>1671</v>
      </c>
      <c r="B595" s="144" t="s">
        <v>1808</v>
      </c>
      <c r="F595" s="197"/>
      <c r="K595" s="167"/>
      <c r="P595" s="227"/>
      <c r="Q595" s="229"/>
      <c r="R595" s="170"/>
      <c r="S595" s="518" t="s">
        <v>3227</v>
      </c>
      <c r="T595" s="515"/>
      <c r="U595" s="5"/>
      <c r="V595" s="60"/>
      <c r="W595" s="60"/>
      <c r="X595" s="60"/>
      <c r="Y595" s="60"/>
      <c r="Z595" s="20"/>
      <c r="AA595" s="60"/>
      <c r="AC595" s="293" t="str">
        <f t="shared" si="409"/>
        <v>E16-20</v>
      </c>
      <c r="AD595" s="282" t="str">
        <f t="shared" si="360"/>
        <v>16</v>
      </c>
      <c r="AE595" s="282" t="str">
        <f t="shared" si="358"/>
        <v>E</v>
      </c>
      <c r="AF595" s="272" t="str">
        <f t="shared" si="384"/>
        <v>not suitable</v>
      </c>
      <c r="AG595" s="256" t="str">
        <f t="shared" si="385"/>
        <v/>
      </c>
      <c r="AH595" s="256" t="str">
        <f t="shared" si="386"/>
        <v/>
      </c>
      <c r="AI595" s="256" t="str">
        <f t="shared" si="387"/>
        <v/>
      </c>
      <c r="AJ595" s="256" t="str">
        <f t="shared" si="388"/>
        <v/>
      </c>
      <c r="AK595" s="256" t="str">
        <f t="shared" si="389"/>
        <v/>
      </c>
      <c r="AL595" s="271" t="str">
        <f t="shared" si="410"/>
        <v/>
      </c>
      <c r="AM595" s="272" t="str">
        <f t="shared" si="410"/>
        <v/>
      </c>
      <c r="AN595" s="272" t="str">
        <f t="shared" si="410"/>
        <v/>
      </c>
      <c r="AO595" s="272" t="str">
        <f t="shared" si="410"/>
        <v/>
      </c>
      <c r="AP595" s="271" t="str">
        <f t="shared" si="362"/>
        <v/>
      </c>
      <c r="AQ595" s="272" t="str">
        <f t="shared" si="363"/>
        <v/>
      </c>
      <c r="AR595" s="272" t="str">
        <f t="shared" si="364"/>
        <v/>
      </c>
      <c r="AS595" s="272" t="str">
        <f t="shared" si="365"/>
        <v/>
      </c>
      <c r="AT595" s="271">
        <f t="shared" si="366"/>
        <v>1</v>
      </c>
      <c r="AU595" s="271" t="str">
        <f t="shared" si="367"/>
        <v/>
      </c>
      <c r="AV595" s="279" t="str">
        <f t="shared" si="368"/>
        <v/>
      </c>
      <c r="AW595" s="284" t="str">
        <f t="shared" si="369"/>
        <v/>
      </c>
      <c r="AX595" s="284" t="str">
        <f t="shared" si="370"/>
        <v/>
      </c>
      <c r="AY595" s="281" t="str">
        <f t="shared" si="371"/>
        <v/>
      </c>
    </row>
    <row r="596" spans="1:57" hidden="1">
      <c r="A596" s="231" t="s">
        <v>1672</v>
      </c>
      <c r="B596" s="144" t="s">
        <v>1808</v>
      </c>
      <c r="F596" s="197"/>
      <c r="K596" s="167"/>
      <c r="P596" s="227"/>
      <c r="Q596" s="229"/>
      <c r="R596" s="170"/>
      <c r="S596" s="518" t="s">
        <v>3227</v>
      </c>
      <c r="T596" s="515"/>
      <c r="U596" s="5"/>
      <c r="V596" s="60"/>
      <c r="W596" s="60"/>
      <c r="X596" s="60"/>
      <c r="Y596" s="60"/>
      <c r="Z596" s="20"/>
      <c r="AA596" s="60"/>
      <c r="AC596" s="293" t="str">
        <f t="shared" si="409"/>
        <v>E16-21</v>
      </c>
      <c r="AD596" s="282" t="str">
        <f t="shared" si="360"/>
        <v>16</v>
      </c>
      <c r="AE596" s="282" t="str">
        <f t="shared" si="358"/>
        <v>E</v>
      </c>
      <c r="AF596" s="272" t="str">
        <f t="shared" si="384"/>
        <v>not suitable</v>
      </c>
      <c r="AG596" s="256" t="str">
        <f t="shared" si="385"/>
        <v/>
      </c>
      <c r="AH596" s="256" t="str">
        <f t="shared" si="386"/>
        <v/>
      </c>
      <c r="AI596" s="256" t="str">
        <f t="shared" si="387"/>
        <v/>
      </c>
      <c r="AJ596" s="256" t="str">
        <f t="shared" si="388"/>
        <v/>
      </c>
      <c r="AK596" s="256" t="str">
        <f t="shared" si="389"/>
        <v/>
      </c>
      <c r="AL596" s="271" t="str">
        <f t="shared" si="410"/>
        <v/>
      </c>
      <c r="AM596" s="272" t="str">
        <f t="shared" si="410"/>
        <v/>
      </c>
      <c r="AN596" s="272" t="str">
        <f t="shared" si="410"/>
        <v/>
      </c>
      <c r="AO596" s="272" t="str">
        <f t="shared" si="410"/>
        <v/>
      </c>
      <c r="AP596" s="271" t="str">
        <f t="shared" si="362"/>
        <v/>
      </c>
      <c r="AQ596" s="272" t="str">
        <f t="shared" si="363"/>
        <v/>
      </c>
      <c r="AR596" s="272" t="str">
        <f t="shared" si="364"/>
        <v/>
      </c>
      <c r="AS596" s="272" t="str">
        <f t="shared" si="365"/>
        <v/>
      </c>
      <c r="AT596" s="271">
        <f t="shared" si="366"/>
        <v>1</v>
      </c>
      <c r="AU596" s="271" t="str">
        <f t="shared" si="367"/>
        <v/>
      </c>
      <c r="AV596" s="279" t="str">
        <f t="shared" si="368"/>
        <v/>
      </c>
      <c r="AW596" s="284" t="str">
        <f t="shared" si="369"/>
        <v/>
      </c>
      <c r="AX596" s="284" t="str">
        <f t="shared" si="370"/>
        <v/>
      </c>
      <c r="AY596" s="281" t="str">
        <f t="shared" si="371"/>
        <v/>
      </c>
    </row>
    <row r="597" spans="1:57">
      <c r="A597" s="230" t="s">
        <v>1269</v>
      </c>
      <c r="F597" s="197"/>
      <c r="G597" s="169"/>
      <c r="K597" s="167"/>
      <c r="P597" s="227"/>
      <c r="Q597" s="229"/>
      <c r="S597" s="515"/>
      <c r="T597" s="515"/>
      <c r="V597" s="60"/>
      <c r="W597" s="60"/>
      <c r="X597" s="60"/>
      <c r="Y597" s="60"/>
      <c r="Z597" s="20"/>
      <c r="AC597" s="293" t="str">
        <f t="shared" si="409"/>
        <v>PROBLEMS/DISCUSSION QUESTIONS</v>
      </c>
      <c r="AD597" s="282" t="str">
        <f t="shared" si="360"/>
        <v/>
      </c>
      <c r="AE597" s="282" t="str">
        <f t="shared" si="358"/>
        <v/>
      </c>
      <c r="AF597" s="272" t="str">
        <f t="shared" si="384"/>
        <v/>
      </c>
      <c r="AG597" s="256" t="str">
        <f t="shared" si="385"/>
        <v/>
      </c>
      <c r="AH597" s="256" t="str">
        <f t="shared" si="386"/>
        <v/>
      </c>
      <c r="AI597" s="256" t="str">
        <f t="shared" si="387"/>
        <v/>
      </c>
      <c r="AJ597" s="256" t="str">
        <f t="shared" si="388"/>
        <v/>
      </c>
      <c r="AK597" s="256" t="str">
        <f t="shared" si="389"/>
        <v/>
      </c>
      <c r="AL597" s="271" t="str">
        <f t="shared" si="410"/>
        <v/>
      </c>
      <c r="AM597" s="272" t="str">
        <f t="shared" si="410"/>
        <v/>
      </c>
      <c r="AN597" s="272" t="str">
        <f t="shared" si="410"/>
        <v/>
      </c>
      <c r="AO597" s="272" t="str">
        <f t="shared" si="410"/>
        <v/>
      </c>
      <c r="AP597" s="271" t="str">
        <f t="shared" si="362"/>
        <v/>
      </c>
      <c r="AQ597" s="272" t="str">
        <f t="shared" si="363"/>
        <v/>
      </c>
      <c r="AR597" s="272" t="str">
        <f t="shared" si="364"/>
        <v/>
      </c>
      <c r="AS597" s="272" t="str">
        <f t="shared" si="365"/>
        <v/>
      </c>
      <c r="AT597" s="271" t="str">
        <f t="shared" si="366"/>
        <v/>
      </c>
      <c r="AU597" s="271" t="str">
        <f t="shared" si="367"/>
        <v/>
      </c>
      <c r="AV597" s="279" t="str">
        <f t="shared" si="368"/>
        <v/>
      </c>
      <c r="AW597" s="284" t="str">
        <f t="shared" si="369"/>
        <v/>
      </c>
      <c r="AX597" s="284" t="str">
        <f t="shared" si="370"/>
        <v/>
      </c>
      <c r="AY597" s="281" t="str">
        <f t="shared" si="371"/>
        <v/>
      </c>
    </row>
    <row r="598" spans="1:57" ht="24">
      <c r="A598" s="231" t="s">
        <v>1702</v>
      </c>
      <c r="B598" s="144" t="s">
        <v>1285</v>
      </c>
      <c r="C598" s="144" t="s">
        <v>1733</v>
      </c>
      <c r="F598" s="197" t="s">
        <v>1750</v>
      </c>
      <c r="H598" s="72" t="s">
        <v>2856</v>
      </c>
      <c r="J598" s="5" t="s">
        <v>2368</v>
      </c>
      <c r="K598" s="167"/>
      <c r="L598" s="144" t="s">
        <v>2422</v>
      </c>
      <c r="P598" s="227"/>
      <c r="Q598" s="229"/>
      <c r="R598" s="170"/>
      <c r="S598" s="515" t="s">
        <v>1700</v>
      </c>
      <c r="T598" s="5" t="s">
        <v>2827</v>
      </c>
      <c r="U598" s="5" t="s">
        <v>2562</v>
      </c>
      <c r="V598" s="60" t="s">
        <v>1249</v>
      </c>
      <c r="W598" s="60" t="s">
        <v>562</v>
      </c>
      <c r="X598" s="60" t="s">
        <v>539</v>
      </c>
      <c r="Y598" s="60" t="s">
        <v>540</v>
      </c>
      <c r="Z598" s="20" t="s">
        <v>999</v>
      </c>
      <c r="AA598" s="534" t="s">
        <v>1986</v>
      </c>
      <c r="AC598" s="293" t="str">
        <f t="shared" si="409"/>
        <v>P17-1</v>
      </c>
      <c r="AD598" s="282" t="str">
        <f t="shared" si="360"/>
        <v>17</v>
      </c>
      <c r="AE598" s="282" t="str">
        <f t="shared" si="358"/>
        <v>P</v>
      </c>
      <c r="AF598" s="272" t="str">
        <f t="shared" si="384"/>
        <v>s</v>
      </c>
      <c r="AG598" s="256" t="str">
        <f t="shared" si="385"/>
        <v/>
      </c>
      <c r="AH598" s="256" t="str">
        <f t="shared" si="386"/>
        <v>rpu</v>
      </c>
      <c r="AI598" s="256" t="str">
        <f t="shared" si="387"/>
        <v/>
      </c>
      <c r="AJ598" s="256">
        <f t="shared" si="388"/>
        <v>1</v>
      </c>
      <c r="AK598" s="256" t="str">
        <f t="shared" si="389"/>
        <v/>
      </c>
      <c r="AL598" s="271" t="str">
        <f t="shared" si="410"/>
        <v/>
      </c>
      <c r="AM598" s="272">
        <f t="shared" si="410"/>
        <v>1</v>
      </c>
      <c r="AN598" s="272" t="str">
        <f t="shared" si="410"/>
        <v/>
      </c>
      <c r="AO598" s="272" t="str">
        <f t="shared" si="410"/>
        <v/>
      </c>
      <c r="AP598" s="271" t="str">
        <f t="shared" si="362"/>
        <v/>
      </c>
      <c r="AQ598" s="272" t="str">
        <f t="shared" si="363"/>
        <v/>
      </c>
      <c r="AR598" s="272" t="str">
        <f t="shared" si="364"/>
        <v/>
      </c>
      <c r="AS598" s="272" t="str">
        <f t="shared" si="365"/>
        <v/>
      </c>
      <c r="AT598" s="271" t="str">
        <f t="shared" si="366"/>
        <v/>
      </c>
      <c r="AU598" s="271" t="str">
        <f t="shared" si="367"/>
        <v/>
      </c>
      <c r="AV598" s="279" t="str">
        <f t="shared" si="368"/>
        <v/>
      </c>
      <c r="AW598" s="284" t="str">
        <f t="shared" si="369"/>
        <v/>
      </c>
      <c r="AX598" s="284" t="str">
        <f t="shared" si="370"/>
        <v/>
      </c>
      <c r="AY598" s="281" t="str">
        <f t="shared" si="371"/>
        <v/>
      </c>
    </row>
    <row r="599" spans="1:57" ht="147.75" customHeight="1">
      <c r="A599" s="231" t="s">
        <v>1703</v>
      </c>
      <c r="B599" s="144" t="s">
        <v>1285</v>
      </c>
      <c r="C599" s="144" t="s">
        <v>1733</v>
      </c>
      <c r="F599" s="197" t="s">
        <v>1198</v>
      </c>
      <c r="H599" s="72" t="s">
        <v>3288</v>
      </c>
      <c r="J599" s="5" t="s">
        <v>2371</v>
      </c>
      <c r="K599" s="167"/>
      <c r="L599" s="144" t="s">
        <v>2422</v>
      </c>
      <c r="P599" s="227"/>
      <c r="Q599" s="229"/>
      <c r="R599" s="170"/>
      <c r="S599" s="515" t="s">
        <v>3224</v>
      </c>
      <c r="T599" s="521" t="s">
        <v>2822</v>
      </c>
      <c r="U599" s="5" t="s">
        <v>2563</v>
      </c>
      <c r="V599" s="60" t="s">
        <v>1990</v>
      </c>
      <c r="W599" s="60" t="s">
        <v>562</v>
      </c>
      <c r="X599" s="60" t="s">
        <v>539</v>
      </c>
      <c r="Y599" s="60" t="s">
        <v>1987</v>
      </c>
      <c r="Z599" s="20" t="s">
        <v>1000</v>
      </c>
      <c r="AA599" s="534" t="s">
        <v>1994</v>
      </c>
      <c r="AC599" s="293" t="str">
        <f t="shared" si="409"/>
        <v>P17-2</v>
      </c>
      <c r="AD599" s="282" t="str">
        <f t="shared" si="360"/>
        <v>17</v>
      </c>
      <c r="AE599" s="282" t="str">
        <f t="shared" si="358"/>
        <v>P</v>
      </c>
      <c r="AF599" s="272" t="str">
        <f t="shared" si="384"/>
        <v>s</v>
      </c>
      <c r="AG599" s="256" t="str">
        <f t="shared" si="385"/>
        <v/>
      </c>
      <c r="AH599" s="256" t="str">
        <f t="shared" si="386"/>
        <v>rpu</v>
      </c>
      <c r="AI599" s="256" t="str">
        <f t="shared" si="387"/>
        <v/>
      </c>
      <c r="AJ599" s="256">
        <f t="shared" si="388"/>
        <v>1</v>
      </c>
      <c r="AK599" s="256" t="str">
        <f t="shared" si="389"/>
        <v/>
      </c>
      <c r="AL599" s="271" t="str">
        <f t="shared" si="410"/>
        <v/>
      </c>
      <c r="AM599" s="272">
        <f t="shared" si="410"/>
        <v>1</v>
      </c>
      <c r="AN599" s="272" t="str">
        <f t="shared" si="410"/>
        <v/>
      </c>
      <c r="AO599" s="272" t="str">
        <f t="shared" si="410"/>
        <v/>
      </c>
      <c r="AP599" s="271" t="str">
        <f t="shared" si="362"/>
        <v/>
      </c>
      <c r="AQ599" s="272" t="str">
        <f t="shared" si="363"/>
        <v/>
      </c>
      <c r="AR599" s="272" t="str">
        <f t="shared" si="364"/>
        <v/>
      </c>
      <c r="AS599" s="272" t="str">
        <f t="shared" si="365"/>
        <v/>
      </c>
      <c r="AT599" s="271" t="str">
        <f t="shared" si="366"/>
        <v/>
      </c>
      <c r="AU599" s="271" t="str">
        <f t="shared" si="367"/>
        <v/>
      </c>
      <c r="AV599" s="279" t="str">
        <f t="shared" si="368"/>
        <v/>
      </c>
      <c r="AW599" s="284" t="str">
        <f t="shared" si="369"/>
        <v/>
      </c>
      <c r="AX599" s="284" t="str">
        <f t="shared" si="370"/>
        <v/>
      </c>
      <c r="AY599" s="281" t="str">
        <f t="shared" si="371"/>
        <v/>
      </c>
    </row>
    <row r="600" spans="1:57" hidden="1">
      <c r="A600" s="231" t="s">
        <v>1704</v>
      </c>
      <c r="B600" s="144" t="s">
        <v>1808</v>
      </c>
      <c r="F600" s="197"/>
      <c r="K600" s="167"/>
      <c r="P600" s="227"/>
      <c r="Q600" s="229"/>
      <c r="R600" s="170"/>
      <c r="S600" s="518" t="s">
        <v>3227</v>
      </c>
      <c r="T600" s="5"/>
      <c r="U600" s="5"/>
      <c r="V600" s="60"/>
      <c r="W600" s="60"/>
      <c r="X600" s="60"/>
      <c r="Y600" s="60"/>
      <c r="Z600" s="20"/>
      <c r="AA600" s="60"/>
      <c r="AC600" s="293" t="str">
        <f t="shared" si="409"/>
        <v>P17-3</v>
      </c>
      <c r="AD600" s="282" t="str">
        <f t="shared" si="360"/>
        <v>17</v>
      </c>
      <c r="AE600" s="282" t="str">
        <f t="shared" ref="AE600:AE673" si="411">IF(OR(LEFT(AC600,3)="Exe",LEFT(AC600,3)="Pro",LEFT(AC600,3)="Cas",LEFT(AC600,3)="Cas",LEFT(AC600,3)="Tax",LEFT(AC600,3)="Com",AC600=""),"",LEFT(AC600,FIND("-",AC600)-3))</f>
        <v>P</v>
      </c>
      <c r="AF600" s="272" t="str">
        <f t="shared" si="384"/>
        <v>not suitable</v>
      </c>
      <c r="AG600" s="256" t="str">
        <f t="shared" si="385"/>
        <v/>
      </c>
      <c r="AH600" s="256" t="str">
        <f t="shared" si="386"/>
        <v/>
      </c>
      <c r="AI600" s="256" t="str">
        <f t="shared" si="387"/>
        <v/>
      </c>
      <c r="AJ600" s="256" t="str">
        <f t="shared" si="388"/>
        <v/>
      </c>
      <c r="AK600" s="256" t="str">
        <f t="shared" si="389"/>
        <v/>
      </c>
      <c r="AL600" s="271" t="str">
        <f t="shared" si="410"/>
        <v/>
      </c>
      <c r="AM600" s="272" t="str">
        <f t="shared" si="410"/>
        <v/>
      </c>
      <c r="AN600" s="272" t="str">
        <f t="shared" si="410"/>
        <v/>
      </c>
      <c r="AO600" s="272" t="str">
        <f t="shared" si="410"/>
        <v/>
      </c>
      <c r="AP600" s="271" t="str">
        <f t="shared" si="362"/>
        <v/>
      </c>
      <c r="AQ600" s="272" t="str">
        <f t="shared" si="363"/>
        <v/>
      </c>
      <c r="AR600" s="272" t="str">
        <f t="shared" si="364"/>
        <v/>
      </c>
      <c r="AS600" s="272" t="str">
        <f t="shared" si="365"/>
        <v/>
      </c>
      <c r="AT600" s="271">
        <f t="shared" si="366"/>
        <v>1</v>
      </c>
      <c r="AU600" s="271" t="str">
        <f t="shared" si="367"/>
        <v/>
      </c>
      <c r="AV600" s="279" t="str">
        <f t="shared" si="368"/>
        <v/>
      </c>
      <c r="AW600" s="284" t="str">
        <f t="shared" si="369"/>
        <v/>
      </c>
      <c r="AX600" s="284" t="str">
        <f t="shared" si="370"/>
        <v/>
      </c>
      <c r="AY600" s="281" t="str">
        <f t="shared" si="371"/>
        <v/>
      </c>
    </row>
    <row r="601" spans="1:57" hidden="1">
      <c r="A601" s="231" t="s">
        <v>1705</v>
      </c>
      <c r="B601" s="144" t="s">
        <v>1808</v>
      </c>
      <c r="F601" s="197"/>
      <c r="G601" s="169"/>
      <c r="K601" s="167"/>
      <c r="P601" s="227"/>
      <c r="Q601" s="229"/>
      <c r="S601" s="518" t="s">
        <v>1700</v>
      </c>
      <c r="T601" s="5"/>
      <c r="V601" s="60"/>
      <c r="W601" s="60"/>
      <c r="X601" s="60"/>
      <c r="Y601" s="60"/>
      <c r="Z601" s="20"/>
      <c r="AC601" s="293" t="str">
        <f t="shared" si="409"/>
        <v>P17-4</v>
      </c>
      <c r="AD601" s="282" t="str">
        <f t="shared" si="360"/>
        <v>17</v>
      </c>
      <c r="AE601" s="282" t="str">
        <f t="shared" si="411"/>
        <v>P</v>
      </c>
      <c r="AF601" s="272" t="str">
        <f t="shared" si="384"/>
        <v>not suitable</v>
      </c>
      <c r="AG601" s="256" t="str">
        <f t="shared" si="385"/>
        <v/>
      </c>
      <c r="AH601" s="256" t="str">
        <f t="shared" si="386"/>
        <v/>
      </c>
      <c r="AI601" s="256" t="str">
        <f t="shared" si="387"/>
        <v/>
      </c>
      <c r="AJ601" s="256" t="str">
        <f t="shared" si="388"/>
        <v/>
      </c>
      <c r="AK601" s="256" t="str">
        <f t="shared" si="389"/>
        <v/>
      </c>
      <c r="AL601" s="271" t="str">
        <f t="shared" si="410"/>
        <v/>
      </c>
      <c r="AM601" s="272" t="str">
        <f t="shared" si="410"/>
        <v/>
      </c>
      <c r="AN601" s="272" t="str">
        <f t="shared" si="410"/>
        <v/>
      </c>
      <c r="AO601" s="272" t="str">
        <f t="shared" si="410"/>
        <v/>
      </c>
      <c r="AP601" s="271" t="str">
        <f t="shared" si="362"/>
        <v/>
      </c>
      <c r="AQ601" s="272" t="str">
        <f t="shared" si="363"/>
        <v/>
      </c>
      <c r="AR601" s="272" t="str">
        <f t="shared" si="364"/>
        <v/>
      </c>
      <c r="AS601" s="272" t="str">
        <f t="shared" si="365"/>
        <v/>
      </c>
      <c r="AT601" s="271">
        <f t="shared" si="366"/>
        <v>1</v>
      </c>
      <c r="AU601" s="271" t="str">
        <f t="shared" si="367"/>
        <v/>
      </c>
      <c r="AV601" s="279" t="str">
        <f t="shared" si="368"/>
        <v/>
      </c>
      <c r="AW601" s="284" t="str">
        <f t="shared" si="369"/>
        <v/>
      </c>
      <c r="AX601" s="284" t="str">
        <f t="shared" si="370"/>
        <v/>
      </c>
      <c r="AY601" s="281" t="str">
        <f t="shared" si="371"/>
        <v/>
      </c>
      <c r="AZ601" s="425"/>
      <c r="BA601" s="72"/>
      <c r="BB601" s="72"/>
      <c r="BC601" s="72"/>
      <c r="BD601" s="72"/>
    </row>
    <row r="602" spans="1:57" ht="143.25" customHeight="1">
      <c r="A602" s="231" t="s">
        <v>1706</v>
      </c>
      <c r="B602" s="144" t="s">
        <v>1285</v>
      </c>
      <c r="C602" s="144" t="s">
        <v>1733</v>
      </c>
      <c r="F602" s="197" t="s">
        <v>1197</v>
      </c>
      <c r="H602" s="72" t="s">
        <v>3288</v>
      </c>
      <c r="J602" s="5" t="s">
        <v>2587</v>
      </c>
      <c r="K602" s="167"/>
      <c r="L602" s="144" t="s">
        <v>2422</v>
      </c>
      <c r="P602" s="227"/>
      <c r="Q602" s="229"/>
      <c r="R602" s="170"/>
      <c r="S602" s="515" t="s">
        <v>3226</v>
      </c>
      <c r="T602" s="515" t="s">
        <v>2825</v>
      </c>
      <c r="U602" s="5" t="s">
        <v>2564</v>
      </c>
      <c r="V602" s="60" t="s">
        <v>1249</v>
      </c>
      <c r="W602" s="60" t="s">
        <v>562</v>
      </c>
      <c r="X602" s="60" t="s">
        <v>539</v>
      </c>
      <c r="Y602" s="60" t="s">
        <v>540</v>
      </c>
      <c r="Z602" s="20" t="s">
        <v>1000</v>
      </c>
      <c r="AA602" s="534" t="s">
        <v>1994</v>
      </c>
      <c r="AC602" s="293" t="str">
        <f t="shared" si="409"/>
        <v>P17-5</v>
      </c>
      <c r="AD602" s="282" t="str">
        <f t="shared" si="360"/>
        <v>17</v>
      </c>
      <c r="AE602" s="282" t="str">
        <f t="shared" si="411"/>
        <v>P</v>
      </c>
      <c r="AF602" s="272" t="str">
        <f t="shared" si="384"/>
        <v>s</v>
      </c>
      <c r="AG602" s="256" t="str">
        <f t="shared" si="385"/>
        <v/>
      </c>
      <c r="AH602" s="256" t="str">
        <f t="shared" si="386"/>
        <v>rpu</v>
      </c>
      <c r="AI602" s="256" t="str">
        <f t="shared" si="387"/>
        <v/>
      </c>
      <c r="AJ602" s="256">
        <f t="shared" si="388"/>
        <v>1</v>
      </c>
      <c r="AK602" s="256" t="str">
        <f t="shared" si="389"/>
        <v/>
      </c>
      <c r="AL602" s="271" t="str">
        <f t="shared" si="410"/>
        <v/>
      </c>
      <c r="AM602" s="272">
        <f t="shared" si="410"/>
        <v>1</v>
      </c>
      <c r="AN602" s="272" t="str">
        <f t="shared" si="410"/>
        <v/>
      </c>
      <c r="AO602" s="272" t="str">
        <f t="shared" si="410"/>
        <v/>
      </c>
      <c r="AP602" s="271" t="str">
        <f t="shared" si="362"/>
        <v/>
      </c>
      <c r="AQ602" s="272" t="str">
        <f t="shared" si="363"/>
        <v/>
      </c>
      <c r="AR602" s="272" t="str">
        <f t="shared" si="364"/>
        <v/>
      </c>
      <c r="AS602" s="272" t="str">
        <f t="shared" si="365"/>
        <v/>
      </c>
      <c r="AT602" s="271" t="str">
        <f t="shared" si="366"/>
        <v/>
      </c>
      <c r="AU602" s="271" t="str">
        <f t="shared" si="367"/>
        <v/>
      </c>
      <c r="AV602" s="279" t="str">
        <f t="shared" si="368"/>
        <v/>
      </c>
      <c r="AW602" s="284" t="str">
        <f t="shared" si="369"/>
        <v/>
      </c>
      <c r="AX602" s="284" t="str">
        <f t="shared" si="370"/>
        <v/>
      </c>
      <c r="AY602" s="281" t="str">
        <f t="shared" si="371"/>
        <v/>
      </c>
      <c r="AZ602" s="425"/>
      <c r="BA602" s="72"/>
      <c r="BB602" s="72"/>
      <c r="BC602" s="72"/>
      <c r="BD602" s="72"/>
    </row>
    <row r="603" spans="1:57" ht="48">
      <c r="A603" s="231" t="s">
        <v>1707</v>
      </c>
      <c r="B603" s="144" t="s">
        <v>1285</v>
      </c>
      <c r="C603" s="144" t="s">
        <v>1733</v>
      </c>
      <c r="F603" s="197" t="s">
        <v>1750</v>
      </c>
      <c r="H603" s="72" t="s">
        <v>3288</v>
      </c>
      <c r="J603" s="5" t="s">
        <v>2372</v>
      </c>
      <c r="K603" s="167"/>
      <c r="L603" s="144" t="s">
        <v>2422</v>
      </c>
      <c r="P603" s="227"/>
      <c r="Q603" s="229"/>
      <c r="R603" s="170"/>
      <c r="S603" s="515" t="s">
        <v>3230</v>
      </c>
      <c r="T603" s="515" t="s">
        <v>2826</v>
      </c>
      <c r="U603" s="5" t="s">
        <v>2565</v>
      </c>
      <c r="V603" s="60" t="s">
        <v>1249</v>
      </c>
      <c r="W603" s="60" t="s">
        <v>562</v>
      </c>
      <c r="X603" s="60" t="s">
        <v>539</v>
      </c>
      <c r="Y603" s="60" t="s">
        <v>540</v>
      </c>
      <c r="Z603" s="20" t="s">
        <v>1000</v>
      </c>
      <c r="AA603" s="534" t="s">
        <v>1994</v>
      </c>
      <c r="AC603" s="293" t="str">
        <f t="shared" si="409"/>
        <v>P17-6</v>
      </c>
      <c r="AD603" s="282" t="str">
        <f t="shared" si="360"/>
        <v>17</v>
      </c>
      <c r="AE603" s="282" t="str">
        <f t="shared" si="411"/>
        <v>P</v>
      </c>
      <c r="AF603" s="272" t="str">
        <f t="shared" si="384"/>
        <v>s</v>
      </c>
      <c r="AG603" s="256" t="str">
        <f t="shared" si="385"/>
        <v/>
      </c>
      <c r="AH603" s="256" t="str">
        <f t="shared" si="386"/>
        <v>rpu</v>
      </c>
      <c r="AI603" s="256" t="str">
        <f t="shared" si="387"/>
        <v/>
      </c>
      <c r="AJ603" s="256">
        <f t="shared" si="388"/>
        <v>1</v>
      </c>
      <c r="AK603" s="256" t="str">
        <f t="shared" si="389"/>
        <v/>
      </c>
      <c r="AL603" s="271" t="str">
        <f t="shared" si="410"/>
        <v/>
      </c>
      <c r="AM603" s="272">
        <f t="shared" si="410"/>
        <v>1</v>
      </c>
      <c r="AN603" s="272" t="str">
        <f t="shared" si="410"/>
        <v/>
      </c>
      <c r="AO603" s="272" t="str">
        <f t="shared" si="410"/>
        <v/>
      </c>
      <c r="AP603" s="271" t="str">
        <f t="shared" si="362"/>
        <v/>
      </c>
      <c r="AQ603" s="272" t="str">
        <f t="shared" si="363"/>
        <v/>
      </c>
      <c r="AR603" s="272" t="str">
        <f t="shared" si="364"/>
        <v/>
      </c>
      <c r="AS603" s="272" t="str">
        <f t="shared" si="365"/>
        <v/>
      </c>
      <c r="AT603" s="271" t="str">
        <f t="shared" si="366"/>
        <v/>
      </c>
      <c r="AU603" s="271" t="str">
        <f t="shared" si="367"/>
        <v/>
      </c>
      <c r="AV603" s="279" t="str">
        <f t="shared" si="368"/>
        <v/>
      </c>
      <c r="AW603" s="284" t="str">
        <f t="shared" si="369"/>
        <v/>
      </c>
      <c r="AX603" s="284" t="str">
        <f t="shared" si="370"/>
        <v/>
      </c>
      <c r="AY603" s="281" t="str">
        <f t="shared" si="371"/>
        <v/>
      </c>
      <c r="AZ603" s="425"/>
      <c r="BA603" s="72"/>
      <c r="BB603" s="72"/>
      <c r="BC603" s="72"/>
      <c r="BD603" s="72"/>
    </row>
    <row r="604" spans="1:57" hidden="1">
      <c r="A604" s="231" t="s">
        <v>1708</v>
      </c>
      <c r="B604" s="144" t="s">
        <v>1808</v>
      </c>
      <c r="F604" s="197"/>
      <c r="G604" s="169"/>
      <c r="H604" s="167"/>
      <c r="I604" s="167"/>
      <c r="J604" s="431"/>
      <c r="K604" s="167"/>
      <c r="P604" s="227"/>
      <c r="Q604" s="229"/>
      <c r="S604" s="518" t="s">
        <v>3227</v>
      </c>
      <c r="T604" s="515"/>
      <c r="U604" s="39"/>
      <c r="V604" s="60"/>
      <c r="W604" s="60"/>
      <c r="X604" s="60"/>
      <c r="Y604" s="60"/>
      <c r="Z604" s="20"/>
      <c r="AA604" s="523"/>
      <c r="AC604" s="293" t="str">
        <f t="shared" si="409"/>
        <v>P17-7</v>
      </c>
      <c r="AD604" s="282" t="str">
        <f t="shared" si="360"/>
        <v>17</v>
      </c>
      <c r="AE604" s="282" t="str">
        <f t="shared" si="411"/>
        <v>P</v>
      </c>
      <c r="AF604" s="272" t="str">
        <f t="shared" si="384"/>
        <v>not suitable</v>
      </c>
      <c r="AG604" s="256" t="str">
        <f t="shared" si="385"/>
        <v/>
      </c>
      <c r="AH604" s="256" t="str">
        <f t="shared" si="386"/>
        <v/>
      </c>
      <c r="AI604" s="256" t="str">
        <f t="shared" si="387"/>
        <v/>
      </c>
      <c r="AJ604" s="256" t="str">
        <f t="shared" si="388"/>
        <v/>
      </c>
      <c r="AK604" s="256" t="str">
        <f t="shared" si="389"/>
        <v/>
      </c>
      <c r="AL604" s="271" t="str">
        <f t="shared" si="410"/>
        <v/>
      </c>
      <c r="AM604" s="272" t="str">
        <f t="shared" si="410"/>
        <v/>
      </c>
      <c r="AN604" s="272" t="str">
        <f t="shared" si="410"/>
        <v/>
      </c>
      <c r="AO604" s="272" t="str">
        <f t="shared" si="410"/>
        <v/>
      </c>
      <c r="AP604" s="271" t="str">
        <f t="shared" si="362"/>
        <v/>
      </c>
      <c r="AQ604" s="272" t="str">
        <f t="shared" si="363"/>
        <v/>
      </c>
      <c r="AR604" s="272" t="str">
        <f t="shared" si="364"/>
        <v/>
      </c>
      <c r="AS604" s="272" t="str">
        <f t="shared" si="365"/>
        <v/>
      </c>
      <c r="AT604" s="271">
        <f t="shared" si="366"/>
        <v>1</v>
      </c>
      <c r="AU604" s="271" t="str">
        <f t="shared" si="367"/>
        <v/>
      </c>
      <c r="AV604" s="279" t="str">
        <f t="shared" si="368"/>
        <v/>
      </c>
      <c r="AW604" s="284" t="str">
        <f t="shared" si="369"/>
        <v/>
      </c>
      <c r="AX604" s="284" t="str">
        <f t="shared" si="370"/>
        <v/>
      </c>
      <c r="AY604" s="281" t="str">
        <f t="shared" si="371"/>
        <v/>
      </c>
      <c r="AZ604" s="425"/>
      <c r="BA604" s="72"/>
      <c r="BB604" s="72"/>
      <c r="BC604" s="72"/>
      <c r="BD604" s="72"/>
    </row>
    <row r="605" spans="1:57" hidden="1">
      <c r="A605" s="231" t="s">
        <v>1709</v>
      </c>
      <c r="B605" s="144" t="s">
        <v>1808</v>
      </c>
      <c r="F605" s="197"/>
      <c r="K605" s="167"/>
      <c r="P605" s="227"/>
      <c r="Q605" s="229"/>
      <c r="R605" s="170"/>
      <c r="S605" s="518" t="s">
        <v>3227</v>
      </c>
      <c r="T605" s="515"/>
      <c r="U605" s="5"/>
      <c r="V605" s="60"/>
      <c r="W605" s="60"/>
      <c r="X605" s="60"/>
      <c r="Y605" s="60"/>
      <c r="Z605" s="20"/>
      <c r="AA605" s="60"/>
      <c r="AC605" s="293" t="str">
        <f t="shared" si="409"/>
        <v>P17-8</v>
      </c>
      <c r="AD605" s="282" t="str">
        <f t="shared" si="360"/>
        <v>17</v>
      </c>
      <c r="AE605" s="282" t="str">
        <f t="shared" si="411"/>
        <v>P</v>
      </c>
      <c r="AF605" s="272" t="str">
        <f t="shared" si="384"/>
        <v>not suitable</v>
      </c>
      <c r="AG605" s="256" t="str">
        <f t="shared" si="385"/>
        <v/>
      </c>
      <c r="AH605" s="256" t="str">
        <f t="shared" si="386"/>
        <v/>
      </c>
      <c r="AI605" s="256" t="str">
        <f t="shared" si="387"/>
        <v/>
      </c>
      <c r="AJ605" s="256" t="str">
        <f t="shared" si="388"/>
        <v/>
      </c>
      <c r="AK605" s="256" t="str">
        <f t="shared" si="389"/>
        <v/>
      </c>
      <c r="AL605" s="271" t="str">
        <f t="shared" si="410"/>
        <v/>
      </c>
      <c r="AM605" s="272" t="str">
        <f t="shared" si="410"/>
        <v/>
      </c>
      <c r="AN605" s="272" t="str">
        <f t="shared" si="410"/>
        <v/>
      </c>
      <c r="AO605" s="272" t="str">
        <f t="shared" si="410"/>
        <v/>
      </c>
      <c r="AP605" s="271" t="str">
        <f t="shared" si="362"/>
        <v/>
      </c>
      <c r="AQ605" s="272" t="str">
        <f t="shared" si="363"/>
        <v/>
      </c>
      <c r="AR605" s="272" t="str">
        <f t="shared" si="364"/>
        <v/>
      </c>
      <c r="AS605" s="272" t="str">
        <f t="shared" si="365"/>
        <v/>
      </c>
      <c r="AT605" s="271">
        <f t="shared" si="366"/>
        <v>1</v>
      </c>
      <c r="AU605" s="271" t="str">
        <f t="shared" si="367"/>
        <v/>
      </c>
      <c r="AV605" s="279" t="str">
        <f t="shared" si="368"/>
        <v/>
      </c>
      <c r="AW605" s="284" t="str">
        <f t="shared" si="369"/>
        <v/>
      </c>
      <c r="AX605" s="284" t="str">
        <f t="shared" si="370"/>
        <v/>
      </c>
      <c r="AY605" s="281" t="str">
        <f t="shared" si="371"/>
        <v/>
      </c>
      <c r="AZ605" s="425"/>
      <c r="BA605" s="72"/>
      <c r="BB605" s="72"/>
      <c r="BC605" s="72"/>
      <c r="BD605" s="72"/>
    </row>
    <row r="606" spans="1:57" ht="85.5" customHeight="1">
      <c r="A606" s="231" t="s">
        <v>1710</v>
      </c>
      <c r="B606" s="144" t="s">
        <v>1285</v>
      </c>
      <c r="C606" s="144" t="s">
        <v>1733</v>
      </c>
      <c r="D606" s="168"/>
      <c r="E606" s="197"/>
      <c r="F606" s="197" t="s">
        <v>2369</v>
      </c>
      <c r="G606" s="143"/>
      <c r="H606" s="144" t="s">
        <v>2856</v>
      </c>
      <c r="I606" s="168"/>
      <c r="J606" s="5" t="s">
        <v>2373</v>
      </c>
      <c r="K606" s="167"/>
      <c r="L606" s="168" t="s">
        <v>2422</v>
      </c>
      <c r="M606" s="168"/>
      <c r="N606" s="224"/>
      <c r="O606" s="224"/>
      <c r="P606" s="227"/>
      <c r="Q606" s="229"/>
      <c r="S606" s="515" t="s">
        <v>3226</v>
      </c>
      <c r="T606" s="515" t="s">
        <v>2825</v>
      </c>
      <c r="U606" s="5" t="s">
        <v>2566</v>
      </c>
      <c r="V606" s="60" t="s">
        <v>1249</v>
      </c>
      <c r="W606" s="60" t="s">
        <v>562</v>
      </c>
      <c r="X606" s="60" t="s">
        <v>539</v>
      </c>
      <c r="Y606" s="60" t="s">
        <v>540</v>
      </c>
      <c r="Z606" s="20" t="s">
        <v>999</v>
      </c>
      <c r="AA606" s="534" t="s">
        <v>1989</v>
      </c>
      <c r="AB606" s="145"/>
      <c r="AC606" s="293" t="str">
        <f t="shared" si="409"/>
        <v>P17-9</v>
      </c>
      <c r="AD606" s="282" t="str">
        <f t="shared" si="360"/>
        <v>17</v>
      </c>
      <c r="AE606" s="282" t="str">
        <f t="shared" si="411"/>
        <v>P</v>
      </c>
      <c r="AF606" s="272" t="str">
        <f t="shared" si="384"/>
        <v>s</v>
      </c>
      <c r="AG606" s="256" t="str">
        <f t="shared" si="385"/>
        <v/>
      </c>
      <c r="AH606" s="256" t="str">
        <f t="shared" si="386"/>
        <v>rpu</v>
      </c>
      <c r="AI606" s="256" t="str">
        <f t="shared" si="387"/>
        <v/>
      </c>
      <c r="AJ606" s="256">
        <f t="shared" si="388"/>
        <v>1</v>
      </c>
      <c r="AK606" s="256" t="str">
        <f t="shared" si="389"/>
        <v/>
      </c>
      <c r="AL606" s="271" t="str">
        <f t="shared" si="410"/>
        <v/>
      </c>
      <c r="AM606" s="272">
        <f t="shared" si="410"/>
        <v>1</v>
      </c>
      <c r="AN606" s="272" t="str">
        <f t="shared" si="410"/>
        <v/>
      </c>
      <c r="AO606" s="272" t="str">
        <f t="shared" si="410"/>
        <v/>
      </c>
      <c r="AP606" s="271" t="str">
        <f t="shared" si="362"/>
        <v/>
      </c>
      <c r="AQ606" s="272" t="str">
        <f t="shared" si="363"/>
        <v/>
      </c>
      <c r="AR606" s="272" t="str">
        <f t="shared" si="364"/>
        <v/>
      </c>
      <c r="AS606" s="272" t="str">
        <f t="shared" si="365"/>
        <v/>
      </c>
      <c r="AT606" s="271" t="str">
        <f t="shared" si="366"/>
        <v/>
      </c>
      <c r="AU606" s="271" t="str">
        <f t="shared" si="367"/>
        <v/>
      </c>
      <c r="AV606" s="279" t="str">
        <f t="shared" si="368"/>
        <v/>
      </c>
      <c r="AW606" s="284" t="str">
        <f t="shared" si="369"/>
        <v/>
      </c>
      <c r="AX606" s="284" t="str">
        <f t="shared" si="370"/>
        <v/>
      </c>
      <c r="AY606" s="281" t="str">
        <f t="shared" si="371"/>
        <v/>
      </c>
      <c r="BE606" s="72"/>
    </row>
    <row r="607" spans="1:57" ht="99.75" customHeight="1">
      <c r="A607" s="231" t="s">
        <v>3223</v>
      </c>
      <c r="B607" s="144" t="s">
        <v>1285</v>
      </c>
      <c r="C607" s="144" t="s">
        <v>1286</v>
      </c>
      <c r="F607" s="197" t="s">
        <v>1198</v>
      </c>
      <c r="G607" s="72" t="s">
        <v>1685</v>
      </c>
      <c r="K607" s="167"/>
      <c r="P607" s="227"/>
      <c r="Q607" s="229"/>
      <c r="R607" s="170"/>
      <c r="S607" s="515" t="s">
        <v>3224</v>
      </c>
      <c r="T607" s="521" t="s">
        <v>3395</v>
      </c>
      <c r="U607" s="534" t="s">
        <v>2567</v>
      </c>
      <c r="V607" s="60" t="s">
        <v>1249</v>
      </c>
      <c r="W607" s="60" t="s">
        <v>562</v>
      </c>
      <c r="X607" s="60" t="s">
        <v>539</v>
      </c>
      <c r="Y607" s="60" t="s">
        <v>540</v>
      </c>
      <c r="Z607" s="20" t="s">
        <v>999</v>
      </c>
      <c r="AA607" s="534" t="s">
        <v>1994</v>
      </c>
      <c r="AC607" s="293" t="str">
        <f t="shared" si="409"/>
        <v>P17-11</v>
      </c>
      <c r="AD607" s="282" t="str">
        <f t="shared" si="360"/>
        <v>17</v>
      </c>
      <c r="AE607" s="282" t="str">
        <f t="shared" si="411"/>
        <v>P</v>
      </c>
      <c r="AF607" s="272" t="str">
        <f t="shared" si="384"/>
        <v>s</v>
      </c>
      <c r="AG607" s="256" t="str">
        <f t="shared" si="385"/>
        <v/>
      </c>
      <c r="AH607" s="256" t="str">
        <f t="shared" si="386"/>
        <v>n</v>
      </c>
      <c r="AI607" s="256" t="str">
        <f t="shared" si="387"/>
        <v/>
      </c>
      <c r="AJ607" s="256" t="str">
        <f t="shared" si="388"/>
        <v/>
      </c>
      <c r="AK607" s="256" t="str">
        <f t="shared" si="389"/>
        <v/>
      </c>
      <c r="AL607" s="271" t="str">
        <f t="shared" si="410"/>
        <v/>
      </c>
      <c r="AM607" s="272" t="str">
        <f t="shared" si="410"/>
        <v/>
      </c>
      <c r="AN607" s="272" t="str">
        <f t="shared" si="410"/>
        <v/>
      </c>
      <c r="AO607" s="272">
        <f t="shared" si="410"/>
        <v>1</v>
      </c>
      <c r="AP607" s="271" t="str">
        <f t="shared" si="362"/>
        <v/>
      </c>
      <c r="AQ607" s="272" t="str">
        <f t="shared" si="363"/>
        <v/>
      </c>
      <c r="AR607" s="272" t="str">
        <f t="shared" si="364"/>
        <v/>
      </c>
      <c r="AS607" s="272" t="str">
        <f t="shared" si="365"/>
        <v/>
      </c>
      <c r="AT607" s="271" t="str">
        <f t="shared" si="366"/>
        <v/>
      </c>
      <c r="AU607" s="271" t="str">
        <f t="shared" si="367"/>
        <v/>
      </c>
      <c r="AV607" s="279" t="str">
        <f t="shared" si="368"/>
        <v/>
      </c>
      <c r="AW607" s="284" t="str">
        <f t="shared" si="369"/>
        <v/>
      </c>
      <c r="AX607" s="284" t="str">
        <f t="shared" si="370"/>
        <v/>
      </c>
      <c r="AY607" s="281" t="str">
        <f t="shared" si="371"/>
        <v/>
      </c>
    </row>
    <row r="608" spans="1:57" hidden="1">
      <c r="A608" s="231" t="s">
        <v>1686</v>
      </c>
      <c r="B608" s="144" t="s">
        <v>1808</v>
      </c>
      <c r="F608" s="197"/>
      <c r="K608" s="167"/>
      <c r="P608" s="227"/>
      <c r="Q608" s="229"/>
      <c r="R608" s="170"/>
      <c r="S608" s="518" t="s">
        <v>3231</v>
      </c>
      <c r="T608" s="521"/>
      <c r="U608" s="534"/>
      <c r="V608" s="60"/>
      <c r="W608" s="60"/>
      <c r="X608" s="60"/>
      <c r="Y608" s="60"/>
      <c r="Z608" s="60"/>
      <c r="AA608" s="534"/>
      <c r="AC608" s="293" t="str">
        <f t="shared" si="409"/>
        <v>P16-14</v>
      </c>
      <c r="AD608" s="282" t="str">
        <f t="shared" si="360"/>
        <v>16</v>
      </c>
      <c r="AE608" s="282" t="str">
        <f t="shared" si="411"/>
        <v>P</v>
      </c>
      <c r="AF608" s="272" t="str">
        <f t="shared" si="384"/>
        <v>not suitable</v>
      </c>
      <c r="AG608" s="256" t="str">
        <f t="shared" si="385"/>
        <v/>
      </c>
      <c r="AH608" s="256" t="str">
        <f t="shared" si="386"/>
        <v/>
      </c>
      <c r="AI608" s="256" t="str">
        <f t="shared" si="387"/>
        <v/>
      </c>
      <c r="AJ608" s="256" t="str">
        <f t="shared" si="388"/>
        <v/>
      </c>
      <c r="AK608" s="256" t="str">
        <f t="shared" si="389"/>
        <v/>
      </c>
      <c r="AL608" s="271" t="str">
        <f t="shared" si="410"/>
        <v/>
      </c>
      <c r="AM608" s="272" t="str">
        <f t="shared" si="410"/>
        <v/>
      </c>
      <c r="AN608" s="272" t="str">
        <f t="shared" si="410"/>
        <v/>
      </c>
      <c r="AO608" s="272" t="str">
        <f t="shared" si="410"/>
        <v/>
      </c>
      <c r="AP608" s="271" t="str">
        <f t="shared" si="362"/>
        <v/>
      </c>
      <c r="AQ608" s="272" t="str">
        <f t="shared" si="363"/>
        <v/>
      </c>
      <c r="AR608" s="272" t="str">
        <f t="shared" si="364"/>
        <v/>
      </c>
      <c r="AS608" s="272" t="str">
        <f t="shared" si="365"/>
        <v/>
      </c>
      <c r="AT608" s="271">
        <f t="shared" si="366"/>
        <v>1</v>
      </c>
      <c r="AU608" s="271" t="str">
        <f t="shared" si="367"/>
        <v/>
      </c>
      <c r="AV608" s="279" t="str">
        <f t="shared" si="368"/>
        <v/>
      </c>
      <c r="AW608" s="284" t="str">
        <f t="shared" si="369"/>
        <v/>
      </c>
      <c r="AX608" s="284" t="str">
        <f t="shared" si="370"/>
        <v/>
      </c>
      <c r="AY608" s="281" t="str">
        <f t="shared" si="371"/>
        <v/>
      </c>
    </row>
    <row r="609" spans="1:52" hidden="1">
      <c r="A609" s="230" t="s">
        <v>1287</v>
      </c>
      <c r="K609" s="167"/>
      <c r="P609" s="227"/>
      <c r="Q609" s="229"/>
      <c r="R609" s="170"/>
      <c r="S609" s="521"/>
      <c r="T609" s="521"/>
      <c r="U609" s="534"/>
      <c r="V609" s="60"/>
      <c r="W609" s="60"/>
      <c r="X609" s="60"/>
      <c r="Y609" s="60"/>
      <c r="Z609" s="60"/>
      <c r="AA609" s="534"/>
      <c r="AC609" s="293" t="str">
        <f t="shared" si="409"/>
        <v>CASES</v>
      </c>
      <c r="AD609" s="282" t="str">
        <f t="shared" si="360"/>
        <v/>
      </c>
      <c r="AE609" s="282" t="str">
        <f t="shared" si="411"/>
        <v/>
      </c>
      <c r="AF609" s="272" t="str">
        <f t="shared" si="384"/>
        <v/>
      </c>
      <c r="AG609" s="256" t="str">
        <f t="shared" si="385"/>
        <v/>
      </c>
      <c r="AH609" s="256" t="str">
        <f t="shared" si="386"/>
        <v/>
      </c>
      <c r="AI609" s="256" t="str">
        <f t="shared" si="387"/>
        <v/>
      </c>
      <c r="AJ609" s="256" t="str">
        <f t="shared" si="388"/>
        <v/>
      </c>
      <c r="AK609" s="256" t="str">
        <f t="shared" si="389"/>
        <v/>
      </c>
      <c r="AL609" s="271" t="str">
        <f t="shared" si="410"/>
        <v/>
      </c>
      <c r="AM609" s="272" t="str">
        <f t="shared" si="410"/>
        <v/>
      </c>
      <c r="AN609" s="272" t="str">
        <f t="shared" si="410"/>
        <v/>
      </c>
      <c r="AO609" s="272" t="str">
        <f t="shared" si="410"/>
        <v/>
      </c>
      <c r="AP609" s="271" t="str">
        <f t="shared" si="362"/>
        <v/>
      </c>
      <c r="AQ609" s="272" t="str">
        <f t="shared" si="363"/>
        <v/>
      </c>
      <c r="AR609" s="272" t="str">
        <f t="shared" si="364"/>
        <v/>
      </c>
      <c r="AS609" s="272" t="str">
        <f t="shared" si="365"/>
        <v/>
      </c>
      <c r="AT609" s="271" t="str">
        <f t="shared" si="366"/>
        <v/>
      </c>
      <c r="AU609" s="271" t="str">
        <f t="shared" si="367"/>
        <v/>
      </c>
      <c r="AV609" s="279" t="str">
        <f t="shared" si="368"/>
        <v/>
      </c>
      <c r="AW609" s="284" t="str">
        <f t="shared" si="369"/>
        <v/>
      </c>
      <c r="AX609" s="284" t="str">
        <f t="shared" si="370"/>
        <v/>
      </c>
      <c r="AY609" s="281" t="str">
        <f t="shared" si="371"/>
        <v/>
      </c>
    </row>
    <row r="610" spans="1:52" hidden="1">
      <c r="A610" s="231" t="s">
        <v>1649</v>
      </c>
      <c r="B610" s="144" t="s">
        <v>1808</v>
      </c>
      <c r="K610" s="167"/>
      <c r="P610" s="227"/>
      <c r="Q610" s="229"/>
      <c r="R610" s="170"/>
      <c r="S610" s="518" t="s">
        <v>1715</v>
      </c>
      <c r="T610" s="521"/>
      <c r="U610" s="534"/>
      <c r="V610" s="60"/>
      <c r="W610" s="60"/>
      <c r="X610" s="60"/>
      <c r="Y610" s="60"/>
      <c r="Z610" s="60"/>
      <c r="AA610" s="534"/>
      <c r="AC610" s="293" t="str">
        <f t="shared" si="409"/>
        <v>C16-1</v>
      </c>
      <c r="AD610" s="282" t="str">
        <f t="shared" si="360"/>
        <v>16</v>
      </c>
      <c r="AE610" s="282" t="str">
        <f t="shared" si="411"/>
        <v>C</v>
      </c>
      <c r="AF610" s="272" t="str">
        <f t="shared" si="384"/>
        <v>not suitable</v>
      </c>
      <c r="AG610" s="256" t="str">
        <f t="shared" si="385"/>
        <v/>
      </c>
      <c r="AH610" s="256" t="str">
        <f t="shared" si="386"/>
        <v/>
      </c>
      <c r="AI610" s="256" t="str">
        <f t="shared" si="387"/>
        <v/>
      </c>
      <c r="AJ610" s="256" t="str">
        <f t="shared" si="388"/>
        <v/>
      </c>
      <c r="AK610" s="256" t="str">
        <f t="shared" si="389"/>
        <v/>
      </c>
      <c r="AL610" s="271" t="str">
        <f t="shared" si="410"/>
        <v/>
      </c>
      <c r="AM610" s="272" t="str">
        <f t="shared" si="410"/>
        <v/>
      </c>
      <c r="AN610" s="272" t="str">
        <f t="shared" si="410"/>
        <v/>
      </c>
      <c r="AO610" s="272" t="str">
        <f t="shared" si="410"/>
        <v/>
      </c>
      <c r="AP610" s="271" t="str">
        <f t="shared" si="362"/>
        <v/>
      </c>
      <c r="AQ610" s="272" t="str">
        <f t="shared" si="363"/>
        <v/>
      </c>
      <c r="AR610" s="272" t="str">
        <f t="shared" si="364"/>
        <v/>
      </c>
      <c r="AS610" s="272" t="str">
        <f t="shared" si="365"/>
        <v/>
      </c>
      <c r="AT610" s="271">
        <f t="shared" si="366"/>
        <v>1</v>
      </c>
      <c r="AU610" s="271" t="str">
        <f t="shared" si="367"/>
        <v/>
      </c>
      <c r="AV610" s="279" t="str">
        <f t="shared" si="368"/>
        <v/>
      </c>
      <c r="AW610" s="284" t="str">
        <f t="shared" si="369"/>
        <v/>
      </c>
      <c r="AX610" s="284" t="str">
        <f t="shared" si="370"/>
        <v/>
      </c>
      <c r="AY610" s="281" t="str">
        <f t="shared" si="371"/>
        <v/>
      </c>
    </row>
    <row r="611" spans="1:52" hidden="1">
      <c r="A611" s="231" t="s">
        <v>1650</v>
      </c>
      <c r="B611" s="144" t="s">
        <v>1808</v>
      </c>
      <c r="K611" s="167"/>
      <c r="P611" s="227"/>
      <c r="Q611" s="229"/>
      <c r="R611" s="170"/>
      <c r="S611" s="518" t="s">
        <v>3227</v>
      </c>
      <c r="T611" s="521"/>
      <c r="U611" s="534"/>
      <c r="V611" s="60"/>
      <c r="W611" s="60"/>
      <c r="X611" s="60"/>
      <c r="Y611" s="60"/>
      <c r="Z611" s="60"/>
      <c r="AA611" s="534"/>
      <c r="AC611" s="293" t="str">
        <f t="shared" si="409"/>
        <v>C16-2</v>
      </c>
      <c r="AD611" s="282" t="str">
        <f t="shared" ref="AD611:AD673" si="412">IF(AE611="","",IF(LEFT(AC611,1)="S","MBA",IF(MID(AC611,LEN(AE611)+1,FIND("-",AC611)-LEN(AE611)-1)="A","App A",MID(AC611,LEN(AE611)+1,FIND("-",AC611)-LEN(AE611)-1))))</f>
        <v>16</v>
      </c>
      <c r="AE611" s="282" t="str">
        <f t="shared" si="411"/>
        <v>C</v>
      </c>
      <c r="AF611" s="272" t="str">
        <f t="shared" si="384"/>
        <v>not suitable</v>
      </c>
      <c r="AG611" s="256" t="str">
        <f t="shared" si="385"/>
        <v/>
      </c>
      <c r="AH611" s="256" t="str">
        <f t="shared" si="386"/>
        <v/>
      </c>
      <c r="AI611" s="256" t="str">
        <f t="shared" si="387"/>
        <v/>
      </c>
      <c r="AJ611" s="256" t="str">
        <f t="shared" si="388"/>
        <v/>
      </c>
      <c r="AK611" s="256" t="str">
        <f t="shared" si="389"/>
        <v/>
      </c>
      <c r="AL611" s="271" t="str">
        <f t="shared" ref="AL611:AO673" si="413">IF(OR($AF611="",$AF611="not suitable"),"",IF($AH611=AL$16,1,""))</f>
        <v/>
      </c>
      <c r="AM611" s="272" t="str">
        <f t="shared" si="413"/>
        <v/>
      </c>
      <c r="AN611" s="272" t="str">
        <f t="shared" si="413"/>
        <v/>
      </c>
      <c r="AO611" s="272" t="str">
        <f t="shared" si="413"/>
        <v/>
      </c>
      <c r="AP611" s="271" t="str">
        <f t="shared" ref="AP611:AP673" si="414">IF(AI611=$AP$16,1,"")</f>
        <v/>
      </c>
      <c r="AQ611" s="272" t="str">
        <f t="shared" ref="AQ611:AQ673" si="415">IF(AI611=$AQ$16,1,"")</f>
        <v/>
      </c>
      <c r="AR611" s="272" t="str">
        <f t="shared" ref="AR611:AR673" si="416">IF(AI611=$AR$16,1,"")</f>
        <v/>
      </c>
      <c r="AS611" s="272" t="str">
        <f t="shared" ref="AS611:AS673" si="417">IF(AI611=$AS$16,1,"")</f>
        <v/>
      </c>
      <c r="AT611" s="271">
        <f t="shared" ref="AT611:AT673" si="418">IF(AF611="not suitable",1,"")</f>
        <v>1</v>
      </c>
      <c r="AU611" s="271" t="str">
        <f t="shared" ref="AU611:AU673" si="419">IF(AG611="Convert to Dataset",1,"")</f>
        <v/>
      </c>
      <c r="AV611" s="279" t="str">
        <f t="shared" ref="AV611:AV673" si="420">IF(AG611="New Dataset",1,"")</f>
        <v/>
      </c>
      <c r="AW611" s="284" t="str">
        <f t="shared" ref="AW611:AW673" si="421">IF(SUM(AL611:AO611)&gt;1,"ERROR","")</f>
        <v/>
      </c>
      <c r="AX611" s="284" t="str">
        <f t="shared" ref="AX611:AX673" si="422">IF(SUM(AP611:AS611)&gt;1,"ERROR","")</f>
        <v/>
      </c>
      <c r="AY611" s="281" t="str">
        <f t="shared" ref="AY611:AY673" si="423">IF(OR(AF611="a",AF611="b",AF611="s",AF611=""),"",IF(AND(AF611="not suitable",AT611=1),"","ERROR"))</f>
        <v/>
      </c>
    </row>
    <row r="612" spans="1:52" hidden="1">
      <c r="A612" s="231" t="s">
        <v>1687</v>
      </c>
      <c r="B612" s="144" t="s">
        <v>1808</v>
      </c>
      <c r="K612" s="167"/>
      <c r="P612" s="227"/>
      <c r="Q612" s="229"/>
      <c r="R612" s="170"/>
      <c r="S612" s="518" t="s">
        <v>1700</v>
      </c>
      <c r="T612" s="521"/>
      <c r="U612" s="534"/>
      <c r="V612" s="60"/>
      <c r="W612" s="60"/>
      <c r="X612" s="60"/>
      <c r="Y612" s="60"/>
      <c r="Z612" s="60"/>
      <c r="AA612" s="534"/>
      <c r="AC612" s="293" t="str">
        <f t="shared" si="409"/>
        <v>C16-3</v>
      </c>
      <c r="AD612" s="282" t="str">
        <f t="shared" si="412"/>
        <v>16</v>
      </c>
      <c r="AE612" s="282" t="str">
        <f t="shared" si="411"/>
        <v>C</v>
      </c>
      <c r="AF612" s="272" t="str">
        <f t="shared" si="384"/>
        <v>not suitable</v>
      </c>
      <c r="AG612" s="256" t="str">
        <f t="shared" si="385"/>
        <v/>
      </c>
      <c r="AH612" s="256" t="str">
        <f t="shared" si="386"/>
        <v/>
      </c>
      <c r="AI612" s="256" t="str">
        <f t="shared" si="387"/>
        <v/>
      </c>
      <c r="AJ612" s="256" t="str">
        <f t="shared" si="388"/>
        <v/>
      </c>
      <c r="AK612" s="256" t="str">
        <f t="shared" si="389"/>
        <v/>
      </c>
      <c r="AL612" s="271" t="str">
        <f t="shared" si="413"/>
        <v/>
      </c>
      <c r="AM612" s="272" t="str">
        <f t="shared" si="413"/>
        <v/>
      </c>
      <c r="AN612" s="272" t="str">
        <f t="shared" si="413"/>
        <v/>
      </c>
      <c r="AO612" s="272" t="str">
        <f t="shared" si="413"/>
        <v/>
      </c>
      <c r="AP612" s="271" t="str">
        <f t="shared" si="414"/>
        <v/>
      </c>
      <c r="AQ612" s="272" t="str">
        <f t="shared" si="415"/>
        <v/>
      </c>
      <c r="AR612" s="272" t="str">
        <f t="shared" si="416"/>
        <v/>
      </c>
      <c r="AS612" s="272" t="str">
        <f t="shared" si="417"/>
        <v/>
      </c>
      <c r="AT612" s="271">
        <f t="shared" si="418"/>
        <v>1</v>
      </c>
      <c r="AU612" s="271" t="str">
        <f t="shared" si="419"/>
        <v/>
      </c>
      <c r="AV612" s="279" t="str">
        <f t="shared" si="420"/>
        <v/>
      </c>
      <c r="AW612" s="284" t="str">
        <f t="shared" si="421"/>
        <v/>
      </c>
      <c r="AX612" s="284" t="str">
        <f t="shared" si="422"/>
        <v/>
      </c>
      <c r="AY612" s="281" t="str">
        <f t="shared" si="423"/>
        <v/>
      </c>
    </row>
    <row r="613" spans="1:52" s="324" customFormat="1">
      <c r="A613" s="319" t="s">
        <v>3246</v>
      </c>
      <c r="B613" s="320"/>
      <c r="C613" s="320"/>
      <c r="D613" s="320"/>
      <c r="E613" s="340"/>
      <c r="F613" s="340"/>
      <c r="H613" s="345"/>
      <c r="I613" s="345"/>
      <c r="J613" s="77"/>
      <c r="L613" s="320"/>
      <c r="M613" s="320"/>
      <c r="N613" s="341"/>
      <c r="O613" s="341"/>
      <c r="P613" s="326"/>
      <c r="Q613" s="327"/>
      <c r="R613" s="342"/>
      <c r="S613" s="522"/>
      <c r="T613" s="522"/>
      <c r="U613" s="544"/>
      <c r="V613" s="529"/>
      <c r="W613" s="529"/>
      <c r="X613" s="529"/>
      <c r="Y613" s="529"/>
      <c r="Z613" s="529"/>
      <c r="AA613" s="544"/>
      <c r="AB613" s="328"/>
      <c r="AC613" s="329" t="str">
        <f t="shared" si="409"/>
        <v>Chapter 18</v>
      </c>
      <c r="AD613" s="330"/>
      <c r="AE613" s="330"/>
      <c r="AF613" s="331"/>
      <c r="AG613" s="331"/>
      <c r="AH613" s="331"/>
      <c r="AI613" s="331"/>
      <c r="AJ613" s="331"/>
      <c r="AK613" s="331"/>
      <c r="AL613" s="332"/>
      <c r="AM613" s="331"/>
      <c r="AN613" s="331"/>
      <c r="AO613" s="331"/>
      <c r="AP613" s="332"/>
      <c r="AQ613" s="331"/>
      <c r="AR613" s="331"/>
      <c r="AS613" s="331"/>
      <c r="AT613" s="332"/>
      <c r="AU613" s="332"/>
      <c r="AV613" s="333"/>
      <c r="AW613" s="334"/>
      <c r="AX613" s="334"/>
      <c r="AY613" s="421"/>
      <c r="AZ613" s="427"/>
    </row>
    <row r="614" spans="1:52" s="72" customFormat="1">
      <c r="A614" s="230" t="s">
        <v>1295</v>
      </c>
      <c r="B614" s="144"/>
      <c r="C614" s="144"/>
      <c r="D614" s="144"/>
      <c r="E614" s="195"/>
      <c r="F614" s="195"/>
      <c r="H614" s="169"/>
      <c r="I614" s="169"/>
      <c r="J614" s="474"/>
      <c r="L614" s="144"/>
      <c r="M614" s="144"/>
      <c r="N614" s="225"/>
      <c r="O614" s="225"/>
      <c r="P614" s="227"/>
      <c r="Q614" s="229"/>
      <c r="R614" s="170"/>
      <c r="S614" s="521"/>
      <c r="T614" s="521"/>
      <c r="U614" s="534"/>
      <c r="V614" s="60"/>
      <c r="W614" s="60"/>
      <c r="X614" s="60"/>
      <c r="Y614" s="60"/>
      <c r="Z614" s="60"/>
      <c r="AA614" s="534"/>
      <c r="AB614" s="145"/>
      <c r="AC614" s="507"/>
      <c r="AD614" s="282"/>
      <c r="AE614" s="282"/>
      <c r="AF614" s="272"/>
      <c r="AG614" s="272"/>
      <c r="AH614" s="272"/>
      <c r="AI614" s="272"/>
      <c r="AJ614" s="272"/>
      <c r="AK614" s="272"/>
      <c r="AL614" s="271"/>
      <c r="AM614" s="272"/>
      <c r="AN614" s="272"/>
      <c r="AO614" s="272"/>
      <c r="AP614" s="271"/>
      <c r="AQ614" s="272"/>
      <c r="AR614" s="272"/>
      <c r="AS614" s="272"/>
      <c r="AT614" s="271"/>
      <c r="AU614" s="271"/>
      <c r="AV614" s="279"/>
      <c r="AW614" s="284"/>
      <c r="AX614" s="284"/>
      <c r="AY614" s="281"/>
      <c r="AZ614" s="425"/>
    </row>
    <row r="615" spans="1:52" s="72" customFormat="1" ht="36">
      <c r="A615" s="72" t="s">
        <v>3463</v>
      </c>
      <c r="B615" s="144" t="s">
        <v>1285</v>
      </c>
      <c r="C615" s="144" t="s">
        <v>1733</v>
      </c>
      <c r="D615" s="144"/>
      <c r="E615" s="195"/>
      <c r="F615" s="197" t="s">
        <v>1750</v>
      </c>
      <c r="G615" s="72" t="s">
        <v>1667</v>
      </c>
      <c r="H615" s="72" t="s">
        <v>2862</v>
      </c>
      <c r="I615" s="169"/>
      <c r="J615" s="5" t="s">
        <v>3480</v>
      </c>
      <c r="L615" s="144"/>
      <c r="M615" s="144"/>
      <c r="N615" s="225"/>
      <c r="O615" s="225"/>
      <c r="P615" s="227"/>
      <c r="Q615" s="229"/>
      <c r="R615" s="170"/>
      <c r="S615" s="521" t="s">
        <v>3468</v>
      </c>
      <c r="T615" s="578" t="s">
        <v>3497</v>
      </c>
      <c r="U615" s="534" t="s">
        <v>3474</v>
      </c>
      <c r="V615" s="60" t="s">
        <v>1249</v>
      </c>
      <c r="W615" s="60" t="s">
        <v>562</v>
      </c>
      <c r="X615" s="60" t="s">
        <v>539</v>
      </c>
      <c r="Y615" s="60" t="s">
        <v>540</v>
      </c>
      <c r="Z615" s="60" t="s">
        <v>999</v>
      </c>
      <c r="AA615" s="534" t="s">
        <v>1989</v>
      </c>
      <c r="AB615" s="145"/>
      <c r="AC615" s="507"/>
      <c r="AD615" s="282"/>
      <c r="AE615" s="282"/>
      <c r="AF615" s="272"/>
      <c r="AG615" s="272"/>
      <c r="AH615" s="272"/>
      <c r="AI615" s="272"/>
      <c r="AJ615" s="272"/>
      <c r="AK615" s="272"/>
      <c r="AL615" s="271"/>
      <c r="AM615" s="272"/>
      <c r="AN615" s="272"/>
      <c r="AO615" s="272"/>
      <c r="AP615" s="271"/>
      <c r="AQ615" s="272"/>
      <c r="AR615" s="272"/>
      <c r="AS615" s="272"/>
      <c r="AT615" s="271"/>
      <c r="AU615" s="271"/>
      <c r="AV615" s="279"/>
      <c r="AW615" s="284"/>
      <c r="AX615" s="284"/>
      <c r="AY615" s="281"/>
      <c r="AZ615" s="425"/>
    </row>
    <row r="616" spans="1:52" s="72" customFormat="1" ht="24">
      <c r="A616" s="72" t="s">
        <v>3464</v>
      </c>
      <c r="B616" s="144" t="s">
        <v>1285</v>
      </c>
      <c r="C616" s="144" t="s">
        <v>1733</v>
      </c>
      <c r="D616" s="144"/>
      <c r="E616" s="195"/>
      <c r="F616" s="197" t="s">
        <v>1750</v>
      </c>
      <c r="G616" s="72" t="s">
        <v>3481</v>
      </c>
      <c r="H616" s="72" t="s">
        <v>2862</v>
      </c>
      <c r="I616" s="169"/>
      <c r="J616" s="5" t="s">
        <v>1840</v>
      </c>
      <c r="L616" s="144"/>
      <c r="M616" s="144"/>
      <c r="N616" s="225"/>
      <c r="O616" s="225"/>
      <c r="P616" s="227"/>
      <c r="Q616" s="229"/>
      <c r="R616" s="170"/>
      <c r="S616" s="521" t="s">
        <v>3469</v>
      </c>
      <c r="T616" s="578" t="s">
        <v>3494</v>
      </c>
      <c r="U616" s="534" t="s">
        <v>3475</v>
      </c>
      <c r="V616" s="60" t="s">
        <v>1249</v>
      </c>
      <c r="W616" s="60" t="s">
        <v>562</v>
      </c>
      <c r="X616" s="60" t="s">
        <v>539</v>
      </c>
      <c r="Y616" s="60" t="s">
        <v>540</v>
      </c>
      <c r="Z616" s="20" t="s">
        <v>999</v>
      </c>
      <c r="AA616" s="534" t="s">
        <v>1985</v>
      </c>
      <c r="AB616" s="145"/>
      <c r="AC616" s="507"/>
      <c r="AD616" s="282"/>
      <c r="AE616" s="282"/>
      <c r="AF616" s="272"/>
      <c r="AG616" s="272"/>
      <c r="AH616" s="272"/>
      <c r="AI616" s="272"/>
      <c r="AJ616" s="272"/>
      <c r="AK616" s="272"/>
      <c r="AL616" s="271"/>
      <c r="AM616" s="272"/>
      <c r="AN616" s="272"/>
      <c r="AO616" s="272"/>
      <c r="AP616" s="271"/>
      <c r="AQ616" s="272"/>
      <c r="AR616" s="272"/>
      <c r="AS616" s="272"/>
      <c r="AT616" s="271"/>
      <c r="AU616" s="271"/>
      <c r="AV616" s="279"/>
      <c r="AW616" s="284"/>
      <c r="AX616" s="284"/>
      <c r="AY616" s="281"/>
      <c r="AZ616" s="425"/>
    </row>
    <row r="617" spans="1:52" s="72" customFormat="1" ht="24">
      <c r="A617" s="72" t="s">
        <v>3465</v>
      </c>
      <c r="B617" s="144" t="s">
        <v>1285</v>
      </c>
      <c r="C617" s="144" t="s">
        <v>1286</v>
      </c>
      <c r="D617" s="144"/>
      <c r="E617" s="195"/>
      <c r="F617" s="197" t="s">
        <v>1750</v>
      </c>
      <c r="H617" s="169"/>
      <c r="I617" s="169"/>
      <c r="J617" s="474"/>
      <c r="L617" s="144"/>
      <c r="M617" s="144"/>
      <c r="N617" s="225"/>
      <c r="O617" s="225"/>
      <c r="P617" s="227"/>
      <c r="Q617" s="229"/>
      <c r="R617" s="170"/>
      <c r="S617" s="521" t="s">
        <v>3471</v>
      </c>
      <c r="T617" s="578" t="s">
        <v>3496</v>
      </c>
      <c r="U617" s="534" t="s">
        <v>3477</v>
      </c>
      <c r="V617" s="60" t="s">
        <v>1249</v>
      </c>
      <c r="W617" s="60" t="s">
        <v>562</v>
      </c>
      <c r="X617" s="60" t="s">
        <v>539</v>
      </c>
      <c r="Y617" s="60" t="s">
        <v>540</v>
      </c>
      <c r="Z617" s="20" t="s">
        <v>999</v>
      </c>
      <c r="AA617" s="534" t="s">
        <v>1985</v>
      </c>
      <c r="AB617" s="145"/>
      <c r="AC617" s="507"/>
      <c r="AD617" s="282"/>
      <c r="AE617" s="282"/>
      <c r="AF617" s="272"/>
      <c r="AG617" s="272"/>
      <c r="AH617" s="272"/>
      <c r="AI617" s="272"/>
      <c r="AJ617" s="272"/>
      <c r="AK617" s="272"/>
      <c r="AL617" s="271"/>
      <c r="AM617" s="272"/>
      <c r="AN617" s="272"/>
      <c r="AO617" s="272"/>
      <c r="AP617" s="271"/>
      <c r="AQ617" s="272"/>
      <c r="AR617" s="272"/>
      <c r="AS617" s="272"/>
      <c r="AT617" s="271"/>
      <c r="AU617" s="271"/>
      <c r="AV617" s="279"/>
      <c r="AW617" s="284"/>
      <c r="AX617" s="284"/>
      <c r="AY617" s="281"/>
      <c r="AZ617" s="425"/>
    </row>
    <row r="618" spans="1:52" s="72" customFormat="1" ht="24">
      <c r="A618" s="72" t="s">
        <v>3466</v>
      </c>
      <c r="B618" s="144" t="s">
        <v>1285</v>
      </c>
      <c r="C618" s="144" t="s">
        <v>1286</v>
      </c>
      <c r="D618" s="144"/>
      <c r="E618" s="195"/>
      <c r="F618" s="197" t="s">
        <v>1750</v>
      </c>
      <c r="H618" s="169"/>
      <c r="I618" s="169"/>
      <c r="J618" s="474"/>
      <c r="L618" s="144"/>
      <c r="M618" s="144"/>
      <c r="N618" s="225"/>
      <c r="O618" s="225"/>
      <c r="P618" s="227"/>
      <c r="Q618" s="229"/>
      <c r="R618" s="170"/>
      <c r="S618" s="521" t="s">
        <v>3470</v>
      </c>
      <c r="T618" s="578" t="s">
        <v>3496</v>
      </c>
      <c r="U618" s="534" t="s">
        <v>3476</v>
      </c>
      <c r="V618" s="60" t="s">
        <v>1249</v>
      </c>
      <c r="W618" s="60" t="s">
        <v>562</v>
      </c>
      <c r="X618" s="60" t="s">
        <v>539</v>
      </c>
      <c r="Y618" s="60" t="s">
        <v>540</v>
      </c>
      <c r="Z618" s="20" t="s">
        <v>999</v>
      </c>
      <c r="AA618" s="534" t="s">
        <v>1986</v>
      </c>
      <c r="AB618" s="145"/>
      <c r="AC618" s="507"/>
      <c r="AD618" s="282"/>
      <c r="AE618" s="282"/>
      <c r="AF618" s="272"/>
      <c r="AG618" s="272"/>
      <c r="AH618" s="272"/>
      <c r="AI618" s="272"/>
      <c r="AJ618" s="272"/>
      <c r="AK618" s="272"/>
      <c r="AL618" s="271"/>
      <c r="AM618" s="272"/>
      <c r="AN618" s="272"/>
      <c r="AO618" s="272"/>
      <c r="AP618" s="271"/>
      <c r="AQ618" s="272"/>
      <c r="AR618" s="272"/>
      <c r="AS618" s="272"/>
      <c r="AT618" s="271"/>
      <c r="AU618" s="271"/>
      <c r="AV618" s="279"/>
      <c r="AW618" s="284"/>
      <c r="AX618" s="284"/>
      <c r="AY618" s="281"/>
      <c r="AZ618" s="425"/>
    </row>
    <row r="619" spans="1:52" s="72" customFormat="1" ht="24">
      <c r="A619" s="72" t="s">
        <v>3467</v>
      </c>
      <c r="B619" s="144" t="s">
        <v>1285</v>
      </c>
      <c r="C619" s="144" t="s">
        <v>1286</v>
      </c>
      <c r="D619" s="144"/>
      <c r="E619" s="195"/>
      <c r="F619" s="197" t="s">
        <v>1750</v>
      </c>
      <c r="H619" s="169"/>
      <c r="I619" s="169"/>
      <c r="J619" s="474"/>
      <c r="L619" s="144"/>
      <c r="M619" s="144"/>
      <c r="N619" s="225"/>
      <c r="O619" s="225"/>
      <c r="P619" s="227"/>
      <c r="Q619" s="229"/>
      <c r="R619" s="170"/>
      <c r="S619" s="521" t="s">
        <v>3472</v>
      </c>
      <c r="T619" s="578" t="s">
        <v>3498</v>
      </c>
      <c r="U619" s="534" t="s">
        <v>3478</v>
      </c>
      <c r="V619" s="60" t="s">
        <v>1249</v>
      </c>
      <c r="W619" s="60" t="s">
        <v>562</v>
      </c>
      <c r="X619" s="60" t="s">
        <v>539</v>
      </c>
      <c r="Y619" s="60" t="s">
        <v>540</v>
      </c>
      <c r="Z619" s="20" t="s">
        <v>999</v>
      </c>
      <c r="AA619" s="534" t="s">
        <v>1986</v>
      </c>
      <c r="AB619" s="145"/>
      <c r="AC619" s="507"/>
      <c r="AD619" s="282"/>
      <c r="AE619" s="282"/>
      <c r="AF619" s="272"/>
      <c r="AG619" s="272"/>
      <c r="AH619" s="272"/>
      <c r="AI619" s="272"/>
      <c r="AJ619" s="272"/>
      <c r="AK619" s="272"/>
      <c r="AL619" s="271"/>
      <c r="AM619" s="272"/>
      <c r="AN619" s="272"/>
      <c r="AO619" s="272"/>
      <c r="AP619" s="271"/>
      <c r="AQ619" s="272"/>
      <c r="AR619" s="272"/>
      <c r="AS619" s="272"/>
      <c r="AT619" s="271"/>
      <c r="AU619" s="271"/>
      <c r="AV619" s="279"/>
      <c r="AW619" s="284"/>
      <c r="AX619" s="284"/>
      <c r="AY619" s="281"/>
      <c r="AZ619" s="425"/>
    </row>
    <row r="620" spans="1:52" s="72" customFormat="1" ht="24">
      <c r="A620" s="72" t="s">
        <v>3473</v>
      </c>
      <c r="B620" s="144" t="s">
        <v>1285</v>
      </c>
      <c r="C620" s="144" t="s">
        <v>1286</v>
      </c>
      <c r="D620" s="144"/>
      <c r="E620" s="195"/>
      <c r="F620" s="197" t="s">
        <v>1750</v>
      </c>
      <c r="H620" s="169"/>
      <c r="I620" s="169"/>
      <c r="J620" s="474"/>
      <c r="L620" s="144"/>
      <c r="M620" s="144"/>
      <c r="N620" s="225"/>
      <c r="O620" s="225"/>
      <c r="P620" s="227"/>
      <c r="Q620" s="229"/>
      <c r="R620" s="170"/>
      <c r="S620" s="521" t="s">
        <v>3472</v>
      </c>
      <c r="T620" s="578" t="s">
        <v>3498</v>
      </c>
      <c r="U620" s="534" t="s">
        <v>3479</v>
      </c>
      <c r="V620" s="60" t="s">
        <v>1249</v>
      </c>
      <c r="W620" s="60" t="s">
        <v>562</v>
      </c>
      <c r="X620" s="60" t="s">
        <v>539</v>
      </c>
      <c r="Y620" s="60" t="s">
        <v>540</v>
      </c>
      <c r="Z620" s="20" t="s">
        <v>999</v>
      </c>
      <c r="AA620" s="534" t="s">
        <v>1985</v>
      </c>
      <c r="AB620" s="145"/>
      <c r="AC620" s="507"/>
      <c r="AD620" s="282"/>
      <c r="AE620" s="282"/>
      <c r="AF620" s="272"/>
      <c r="AG620" s="272"/>
      <c r="AH620" s="272"/>
      <c r="AI620" s="272"/>
      <c r="AJ620" s="272"/>
      <c r="AK620" s="272"/>
      <c r="AL620" s="271"/>
      <c r="AM620" s="272"/>
      <c r="AN620" s="272"/>
      <c r="AO620" s="272"/>
      <c r="AP620" s="271"/>
      <c r="AQ620" s="272"/>
      <c r="AR620" s="272"/>
      <c r="AS620" s="272"/>
      <c r="AT620" s="271"/>
      <c r="AU620" s="271"/>
      <c r="AV620" s="279"/>
      <c r="AW620" s="284"/>
      <c r="AX620" s="284"/>
      <c r="AY620" s="281"/>
      <c r="AZ620" s="425"/>
    </row>
    <row r="621" spans="1:52" s="72" customFormat="1">
      <c r="A621" s="230" t="s">
        <v>1269</v>
      </c>
      <c r="B621" s="144"/>
      <c r="C621" s="144"/>
      <c r="D621" s="144"/>
      <c r="E621" s="195"/>
      <c r="F621" s="195"/>
      <c r="H621" s="169"/>
      <c r="I621" s="169"/>
      <c r="J621" s="474"/>
      <c r="L621" s="144"/>
      <c r="M621" s="144"/>
      <c r="N621" s="225"/>
      <c r="O621" s="225"/>
      <c r="P621" s="227"/>
      <c r="Q621" s="229"/>
      <c r="R621" s="170"/>
      <c r="S621" s="521"/>
      <c r="T621" s="521"/>
      <c r="U621" s="534"/>
      <c r="V621" s="60"/>
      <c r="W621" s="60"/>
      <c r="X621" s="60"/>
      <c r="Y621" s="60"/>
      <c r="Z621" s="60"/>
      <c r="AA621" s="534"/>
      <c r="AB621" s="145"/>
      <c r="AC621" s="507"/>
      <c r="AD621" s="282"/>
      <c r="AE621" s="282"/>
      <c r="AF621" s="272"/>
      <c r="AG621" s="272"/>
      <c r="AH621" s="272"/>
      <c r="AI621" s="272"/>
      <c r="AJ621" s="272"/>
      <c r="AK621" s="272"/>
      <c r="AL621" s="271"/>
      <c r="AM621" s="272"/>
      <c r="AN621" s="272"/>
      <c r="AO621" s="272"/>
      <c r="AP621" s="271"/>
      <c r="AQ621" s="272"/>
      <c r="AR621" s="272"/>
      <c r="AS621" s="272"/>
      <c r="AT621" s="271"/>
      <c r="AU621" s="271"/>
      <c r="AV621" s="279"/>
      <c r="AW621" s="284"/>
      <c r="AX621" s="284"/>
      <c r="AY621" s="281"/>
      <c r="AZ621" s="425"/>
    </row>
    <row r="622" spans="1:52" ht="24">
      <c r="A622" s="72" t="s">
        <v>3482</v>
      </c>
      <c r="B622" s="144" t="s">
        <v>1285</v>
      </c>
      <c r="C622" s="144" t="s">
        <v>1286</v>
      </c>
      <c r="F622" s="197" t="s">
        <v>1750</v>
      </c>
      <c r="S622" s="521" t="s">
        <v>3469</v>
      </c>
      <c r="T622" s="578" t="s">
        <v>3494</v>
      </c>
      <c r="U622" s="534" t="s">
        <v>3489</v>
      </c>
      <c r="V622" s="60" t="s">
        <v>1249</v>
      </c>
      <c r="W622" s="536" t="s">
        <v>562</v>
      </c>
      <c r="X622" s="536" t="s">
        <v>539</v>
      </c>
      <c r="Y622" s="536" t="s">
        <v>540</v>
      </c>
      <c r="Z622" s="536" t="s">
        <v>3507</v>
      </c>
      <c r="AA622" s="534" t="s">
        <v>1985</v>
      </c>
    </row>
    <row r="623" spans="1:52" s="72" customFormat="1" ht="24">
      <c r="A623" s="72" t="s">
        <v>3483</v>
      </c>
      <c r="B623" s="144" t="s">
        <v>1285</v>
      </c>
      <c r="C623" s="144" t="s">
        <v>1286</v>
      </c>
      <c r="D623" s="144"/>
      <c r="E623" s="195"/>
      <c r="F623" s="197" t="s">
        <v>1750</v>
      </c>
      <c r="H623" s="169"/>
      <c r="I623" s="169"/>
      <c r="J623" s="474"/>
      <c r="L623" s="144"/>
      <c r="M623" s="144"/>
      <c r="N623" s="225"/>
      <c r="O623" s="225"/>
      <c r="P623" s="227"/>
      <c r="Q623" s="229"/>
      <c r="R623" s="170"/>
      <c r="S623" s="521" t="s">
        <v>3469</v>
      </c>
      <c r="T623" s="578" t="s">
        <v>3494</v>
      </c>
      <c r="U623" s="534" t="s">
        <v>3489</v>
      </c>
      <c r="V623" s="60" t="s">
        <v>1249</v>
      </c>
      <c r="W623" s="60" t="s">
        <v>562</v>
      </c>
      <c r="X623" s="60" t="s">
        <v>539</v>
      </c>
      <c r="Y623" s="60" t="s">
        <v>540</v>
      </c>
      <c r="Z623" s="60" t="s">
        <v>3507</v>
      </c>
      <c r="AA623" s="534" t="s">
        <v>1986</v>
      </c>
      <c r="AB623" s="145"/>
      <c r="AC623" s="507"/>
      <c r="AD623" s="282"/>
      <c r="AE623" s="282"/>
      <c r="AF623" s="272"/>
      <c r="AG623" s="272"/>
      <c r="AH623" s="272"/>
      <c r="AI623" s="272"/>
      <c r="AJ623" s="272"/>
      <c r="AK623" s="272"/>
      <c r="AL623" s="271"/>
      <c r="AM623" s="272"/>
      <c r="AN623" s="272"/>
      <c r="AO623" s="272"/>
      <c r="AP623" s="271"/>
      <c r="AQ623" s="272"/>
      <c r="AR623" s="272"/>
      <c r="AS623" s="272"/>
      <c r="AT623" s="271"/>
      <c r="AU623" s="271"/>
      <c r="AV623" s="279"/>
      <c r="AW623" s="284"/>
      <c r="AX623" s="284"/>
      <c r="AY623" s="281"/>
      <c r="AZ623" s="425"/>
    </row>
    <row r="624" spans="1:52" s="72" customFormat="1">
      <c r="A624" s="72" t="s">
        <v>3484</v>
      </c>
      <c r="B624" s="144" t="s">
        <v>1285</v>
      </c>
      <c r="C624" s="144" t="s">
        <v>1286</v>
      </c>
      <c r="D624" s="144"/>
      <c r="E624" s="195"/>
      <c r="F624" s="197" t="s">
        <v>1750</v>
      </c>
      <c r="H624" s="169"/>
      <c r="I624" s="169"/>
      <c r="J624" s="5" t="s">
        <v>3509</v>
      </c>
      <c r="L624" s="144"/>
      <c r="M624" s="144"/>
      <c r="N624" s="225"/>
      <c r="O624" s="225"/>
      <c r="P624" s="227"/>
      <c r="Q624" s="229"/>
      <c r="R624" s="170"/>
      <c r="S624" s="521" t="s">
        <v>3470</v>
      </c>
      <c r="T624" s="657" t="s">
        <v>3496</v>
      </c>
      <c r="U624" s="72" t="s">
        <v>3476</v>
      </c>
      <c r="V624" s="60" t="s">
        <v>1247</v>
      </c>
      <c r="W624" s="60" t="s">
        <v>562</v>
      </c>
      <c r="X624" s="60" t="s">
        <v>539</v>
      </c>
      <c r="Y624" s="60" t="s">
        <v>563</v>
      </c>
      <c r="Z624" s="60" t="s">
        <v>1000</v>
      </c>
      <c r="AA624" s="534" t="s">
        <v>1985</v>
      </c>
      <c r="AB624" s="145"/>
      <c r="AC624" s="507"/>
      <c r="AD624" s="282"/>
      <c r="AE624" s="282"/>
      <c r="AF624" s="272"/>
      <c r="AG624" s="272"/>
      <c r="AH624" s="272"/>
      <c r="AI624" s="272"/>
      <c r="AJ624" s="272"/>
      <c r="AK624" s="272"/>
      <c r="AL624" s="271"/>
      <c r="AM624" s="272"/>
      <c r="AN624" s="272"/>
      <c r="AO624" s="272"/>
      <c r="AP624" s="271"/>
      <c r="AQ624" s="272"/>
      <c r="AR624" s="272"/>
      <c r="AS624" s="272"/>
      <c r="AT624" s="271"/>
      <c r="AU624" s="271"/>
      <c r="AV624" s="279"/>
      <c r="AW624" s="284"/>
      <c r="AX624" s="284"/>
      <c r="AY624" s="281"/>
      <c r="AZ624" s="425"/>
    </row>
    <row r="625" spans="1:52" s="72" customFormat="1" ht="24">
      <c r="A625" s="72" t="s">
        <v>3485</v>
      </c>
      <c r="B625" s="144" t="s">
        <v>1285</v>
      </c>
      <c r="C625" s="144" t="s">
        <v>1286</v>
      </c>
      <c r="D625" s="144"/>
      <c r="E625" s="195"/>
      <c r="F625" s="197" t="s">
        <v>1750</v>
      </c>
      <c r="H625" s="169"/>
      <c r="I625" s="169"/>
      <c r="J625" s="474"/>
      <c r="L625" s="144"/>
      <c r="M625" s="144"/>
      <c r="N625" s="225"/>
      <c r="O625" s="225"/>
      <c r="P625" s="227"/>
      <c r="Q625" s="229"/>
      <c r="R625" s="170"/>
      <c r="S625" s="72" t="s">
        <v>3471</v>
      </c>
      <c r="T625" s="578" t="s">
        <v>3496</v>
      </c>
      <c r="U625" s="534" t="s">
        <v>3490</v>
      </c>
      <c r="V625" s="60" t="s">
        <v>1249</v>
      </c>
      <c r="W625" s="60" t="s">
        <v>562</v>
      </c>
      <c r="X625" s="60" t="s">
        <v>539</v>
      </c>
      <c r="Y625" s="60" t="s">
        <v>540</v>
      </c>
      <c r="Z625" s="60" t="s">
        <v>3507</v>
      </c>
      <c r="AA625" s="534" t="s">
        <v>1985</v>
      </c>
      <c r="AB625" s="145"/>
      <c r="AC625" s="507"/>
      <c r="AD625" s="282"/>
      <c r="AE625" s="282"/>
      <c r="AF625" s="272"/>
      <c r="AG625" s="272"/>
      <c r="AH625" s="272"/>
      <c r="AI625" s="272"/>
      <c r="AJ625" s="272"/>
      <c r="AK625" s="272"/>
      <c r="AL625" s="271"/>
      <c r="AM625" s="272"/>
      <c r="AN625" s="272"/>
      <c r="AO625" s="272"/>
      <c r="AP625" s="271"/>
      <c r="AQ625" s="272"/>
      <c r="AR625" s="272"/>
      <c r="AS625" s="272"/>
      <c r="AT625" s="271"/>
      <c r="AU625" s="271"/>
      <c r="AV625" s="279"/>
      <c r="AW625" s="284"/>
      <c r="AX625" s="284"/>
      <c r="AY625" s="281"/>
      <c r="AZ625" s="425"/>
    </row>
    <row r="626" spans="1:52" s="72" customFormat="1" ht="24">
      <c r="A626" s="72" t="s">
        <v>3486</v>
      </c>
      <c r="B626" s="144" t="s">
        <v>1285</v>
      </c>
      <c r="C626" s="144" t="s">
        <v>1286</v>
      </c>
      <c r="D626" s="144"/>
      <c r="E626" s="195"/>
      <c r="F626" s="197" t="s">
        <v>1750</v>
      </c>
      <c r="H626" s="169"/>
      <c r="I626" s="169"/>
      <c r="J626" s="5" t="s">
        <v>3508</v>
      </c>
      <c r="L626" s="144"/>
      <c r="M626" s="144"/>
      <c r="N626" s="225"/>
      <c r="O626" s="225"/>
      <c r="P626" s="227"/>
      <c r="Q626" s="229"/>
      <c r="R626" s="170"/>
      <c r="S626" s="72" t="s">
        <v>3471</v>
      </c>
      <c r="T626" s="578" t="s">
        <v>3496</v>
      </c>
      <c r="U626" s="534" t="s">
        <v>3491</v>
      </c>
      <c r="V626" s="60" t="s">
        <v>1249</v>
      </c>
      <c r="W626" s="60" t="s">
        <v>562</v>
      </c>
      <c r="X626" s="60" t="s">
        <v>539</v>
      </c>
      <c r="Y626" s="60" t="s">
        <v>540</v>
      </c>
      <c r="Z626" s="60" t="s">
        <v>3507</v>
      </c>
      <c r="AA626" s="534" t="s">
        <v>1985</v>
      </c>
      <c r="AB626" s="145"/>
      <c r="AC626" s="507"/>
      <c r="AD626" s="282"/>
      <c r="AE626" s="282"/>
      <c r="AF626" s="272"/>
      <c r="AG626" s="272"/>
      <c r="AH626" s="272"/>
      <c r="AI626" s="272"/>
      <c r="AJ626" s="272"/>
      <c r="AK626" s="272"/>
      <c r="AL626" s="271"/>
      <c r="AM626" s="272"/>
      <c r="AN626" s="272"/>
      <c r="AO626" s="272"/>
      <c r="AP626" s="271"/>
      <c r="AQ626" s="272"/>
      <c r="AR626" s="272"/>
      <c r="AS626" s="272"/>
      <c r="AT626" s="271"/>
      <c r="AU626" s="271"/>
      <c r="AV626" s="279"/>
      <c r="AW626" s="284"/>
      <c r="AX626" s="284"/>
      <c r="AY626" s="281"/>
      <c r="AZ626" s="425"/>
    </row>
    <row r="627" spans="1:52" s="72" customFormat="1" ht="24">
      <c r="A627" s="72" t="s">
        <v>3487</v>
      </c>
      <c r="B627" s="144" t="s">
        <v>1285</v>
      </c>
      <c r="C627" s="144" t="s">
        <v>1286</v>
      </c>
      <c r="D627" s="144"/>
      <c r="E627" s="195"/>
      <c r="F627" s="197" t="s">
        <v>1750</v>
      </c>
      <c r="H627" s="169"/>
      <c r="I627" s="169"/>
      <c r="J627" s="474"/>
      <c r="L627" s="144"/>
      <c r="M627" s="144"/>
      <c r="N627" s="225"/>
      <c r="O627" s="225"/>
      <c r="P627" s="227"/>
      <c r="Q627" s="229"/>
      <c r="R627" s="170"/>
      <c r="S627" s="521" t="s">
        <v>3469</v>
      </c>
      <c r="T627" s="578" t="s">
        <v>3494</v>
      </c>
      <c r="U627" s="534" t="s">
        <v>3489</v>
      </c>
      <c r="V627" s="60" t="s">
        <v>1249</v>
      </c>
      <c r="W627" s="60" t="s">
        <v>562</v>
      </c>
      <c r="X627" s="60" t="s">
        <v>539</v>
      </c>
      <c r="Y627" s="60" t="s">
        <v>540</v>
      </c>
      <c r="Z627" s="60" t="s">
        <v>3507</v>
      </c>
      <c r="AA627" s="534" t="s">
        <v>1989</v>
      </c>
      <c r="AB627" s="145"/>
      <c r="AC627" s="507"/>
      <c r="AD627" s="282"/>
      <c r="AE627" s="282"/>
      <c r="AF627" s="272"/>
      <c r="AG627" s="272"/>
      <c r="AH627" s="272"/>
      <c r="AI627" s="272"/>
      <c r="AJ627" s="272"/>
      <c r="AK627" s="272"/>
      <c r="AL627" s="271"/>
      <c r="AM627" s="272"/>
      <c r="AN627" s="272"/>
      <c r="AO627" s="272"/>
      <c r="AP627" s="271"/>
      <c r="AQ627" s="272"/>
      <c r="AR627" s="272"/>
      <c r="AS627" s="272"/>
      <c r="AT627" s="271"/>
      <c r="AU627" s="271"/>
      <c r="AV627" s="279"/>
      <c r="AW627" s="284"/>
      <c r="AX627" s="284"/>
      <c r="AY627" s="281"/>
      <c r="AZ627" s="425"/>
    </row>
    <row r="628" spans="1:52" s="72" customFormat="1" ht="24">
      <c r="A628" s="72" t="s">
        <v>3488</v>
      </c>
      <c r="B628" s="144" t="s">
        <v>1285</v>
      </c>
      <c r="C628" s="144" t="s">
        <v>1286</v>
      </c>
      <c r="D628" s="144"/>
      <c r="E628" s="195"/>
      <c r="F628" s="197" t="s">
        <v>1750</v>
      </c>
      <c r="H628" s="169"/>
      <c r="I628" s="169"/>
      <c r="J628" s="474"/>
      <c r="L628" s="144"/>
      <c r="M628" s="144"/>
      <c r="N628" s="225"/>
      <c r="O628" s="225"/>
      <c r="P628" s="227"/>
      <c r="Q628" s="229"/>
      <c r="R628" s="170"/>
      <c r="S628" s="521" t="s">
        <v>3506</v>
      </c>
      <c r="T628" s="578" t="s">
        <v>3495</v>
      </c>
      <c r="U628" s="534" t="s">
        <v>3492</v>
      </c>
      <c r="V628" s="60" t="s">
        <v>1249</v>
      </c>
      <c r="W628" s="60" t="s">
        <v>562</v>
      </c>
      <c r="X628" s="60" t="s">
        <v>539</v>
      </c>
      <c r="Y628" s="60" t="s">
        <v>540</v>
      </c>
      <c r="Z628" s="60" t="s">
        <v>3507</v>
      </c>
      <c r="AA628" s="534" t="s">
        <v>1986</v>
      </c>
      <c r="AB628" s="145"/>
      <c r="AC628" s="507"/>
      <c r="AD628" s="282"/>
      <c r="AE628" s="282"/>
      <c r="AF628" s="272"/>
      <c r="AG628" s="272"/>
      <c r="AH628" s="272"/>
      <c r="AI628" s="272"/>
      <c r="AJ628" s="272"/>
      <c r="AK628" s="272"/>
      <c r="AL628" s="271"/>
      <c r="AM628" s="272"/>
      <c r="AN628" s="272"/>
      <c r="AO628" s="272"/>
      <c r="AP628" s="271"/>
      <c r="AQ628" s="272"/>
      <c r="AR628" s="272"/>
      <c r="AS628" s="272"/>
      <c r="AT628" s="271"/>
      <c r="AU628" s="271"/>
      <c r="AV628" s="279"/>
      <c r="AW628" s="284"/>
      <c r="AX628" s="284"/>
      <c r="AY628" s="281"/>
      <c r="AZ628" s="425"/>
    </row>
    <row r="629" spans="1:52" s="324" customFormat="1">
      <c r="A629" s="319" t="s">
        <v>3255</v>
      </c>
      <c r="B629" s="320"/>
      <c r="C629" s="320"/>
      <c r="D629" s="320"/>
      <c r="E629" s="340"/>
      <c r="F629" s="340"/>
      <c r="H629" s="345"/>
      <c r="I629" s="345"/>
      <c r="J629" s="77"/>
      <c r="L629" s="320"/>
      <c r="M629" s="320"/>
      <c r="N629" s="341"/>
      <c r="O629" s="341"/>
      <c r="P629" s="326"/>
      <c r="Q629" s="327"/>
      <c r="R629" s="342"/>
      <c r="S629" s="522"/>
      <c r="T629" s="522"/>
      <c r="U629" s="544"/>
      <c r="V629" s="529"/>
      <c r="W629" s="529"/>
      <c r="X629" s="529"/>
      <c r="Y629" s="529"/>
      <c r="Z629" s="529"/>
      <c r="AA629" s="544"/>
      <c r="AB629" s="328"/>
      <c r="AC629" s="329" t="str">
        <f t="shared" ref="AC629" si="424">IF(A629="","",A629)</f>
        <v>Chapter 19</v>
      </c>
      <c r="AD629" s="330"/>
      <c r="AE629" s="330"/>
      <c r="AF629" s="331"/>
      <c r="AG629" s="331"/>
      <c r="AH629" s="331"/>
      <c r="AI629" s="331"/>
      <c r="AJ629" s="331"/>
      <c r="AK629" s="331"/>
      <c r="AL629" s="332"/>
      <c r="AM629" s="331"/>
      <c r="AN629" s="331"/>
      <c r="AO629" s="331"/>
      <c r="AP629" s="332"/>
      <c r="AQ629" s="331"/>
      <c r="AR629" s="331"/>
      <c r="AS629" s="331"/>
      <c r="AT629" s="332"/>
      <c r="AU629" s="332"/>
      <c r="AV629" s="333"/>
      <c r="AW629" s="334"/>
      <c r="AX629" s="334"/>
      <c r="AY629" s="421"/>
      <c r="AZ629" s="427"/>
    </row>
    <row r="630" spans="1:52" s="72" customFormat="1">
      <c r="A630" s="230" t="s">
        <v>1295</v>
      </c>
      <c r="B630" s="144"/>
      <c r="C630" s="144"/>
      <c r="D630" s="144"/>
      <c r="E630" s="195"/>
      <c r="F630" s="195"/>
      <c r="H630" s="169"/>
      <c r="I630" s="169"/>
      <c r="J630" s="474"/>
      <c r="L630" s="144"/>
      <c r="M630" s="144"/>
      <c r="N630" s="225"/>
      <c r="O630" s="225"/>
      <c r="P630" s="227"/>
      <c r="Q630" s="229"/>
      <c r="R630" s="170"/>
      <c r="S630" s="521"/>
      <c r="T630" s="521"/>
      <c r="U630" s="534"/>
      <c r="V630" s="60"/>
      <c r="W630" s="60"/>
      <c r="X630" s="60"/>
      <c r="Y630" s="60"/>
      <c r="Z630" s="60"/>
      <c r="AA630" s="534"/>
      <c r="AB630" s="145"/>
      <c r="AC630" s="507"/>
      <c r="AD630" s="282"/>
      <c r="AE630" s="282"/>
      <c r="AF630" s="272"/>
      <c r="AG630" s="272"/>
      <c r="AH630" s="272"/>
      <c r="AI630" s="272"/>
      <c r="AJ630" s="272"/>
      <c r="AK630" s="272"/>
      <c r="AL630" s="271"/>
      <c r="AM630" s="272"/>
      <c r="AN630" s="272"/>
      <c r="AO630" s="272"/>
      <c r="AP630" s="271"/>
      <c r="AQ630" s="272"/>
      <c r="AR630" s="272"/>
      <c r="AS630" s="272"/>
      <c r="AT630" s="271"/>
      <c r="AU630" s="271"/>
      <c r="AV630" s="279"/>
      <c r="AW630" s="284"/>
      <c r="AX630" s="284"/>
      <c r="AY630" s="281"/>
      <c r="AZ630" s="425"/>
    </row>
    <row r="631" spans="1:52" s="72" customFormat="1" ht="24">
      <c r="A631" s="72" t="s">
        <v>3525</v>
      </c>
      <c r="B631" s="144" t="s">
        <v>1285</v>
      </c>
      <c r="C631" s="144" t="s">
        <v>1286</v>
      </c>
      <c r="D631" s="144"/>
      <c r="E631" s="195"/>
      <c r="F631" s="197" t="s">
        <v>1750</v>
      </c>
      <c r="H631" s="169"/>
      <c r="I631" s="169"/>
      <c r="J631" s="474"/>
      <c r="L631" s="144"/>
      <c r="M631" s="144"/>
      <c r="N631" s="225"/>
      <c r="O631" s="225"/>
      <c r="P631" s="227"/>
      <c r="Q631" s="229"/>
      <c r="R631" s="170"/>
      <c r="S631" s="521" t="s">
        <v>3530</v>
      </c>
      <c r="T631" s="579" t="s">
        <v>3574</v>
      </c>
      <c r="U631" s="679" t="s">
        <v>3544</v>
      </c>
      <c r="V631" s="60" t="s">
        <v>1249</v>
      </c>
      <c r="W631" s="60" t="s">
        <v>562</v>
      </c>
      <c r="X631" s="60" t="s">
        <v>553</v>
      </c>
      <c r="Y631" s="60" t="s">
        <v>540</v>
      </c>
      <c r="Z631" s="60" t="s">
        <v>999</v>
      </c>
      <c r="AA631" s="534" t="s">
        <v>1985</v>
      </c>
      <c r="AB631" s="145"/>
      <c r="AC631" s="507"/>
      <c r="AD631" s="282"/>
      <c r="AE631" s="282"/>
      <c r="AF631" s="272"/>
      <c r="AG631" s="272"/>
      <c r="AH631" s="272"/>
      <c r="AI631" s="272"/>
      <c r="AJ631" s="272"/>
      <c r="AK631" s="272"/>
      <c r="AL631" s="271"/>
      <c r="AM631" s="272"/>
      <c r="AN631" s="272"/>
      <c r="AO631" s="272"/>
      <c r="AP631" s="271"/>
      <c r="AQ631" s="272"/>
      <c r="AR631" s="272"/>
      <c r="AS631" s="272"/>
      <c r="AT631" s="271"/>
      <c r="AU631" s="271"/>
      <c r="AV631" s="279"/>
      <c r="AW631" s="284"/>
      <c r="AX631" s="284"/>
      <c r="AY631" s="281"/>
      <c r="AZ631" s="425"/>
    </row>
    <row r="632" spans="1:52" s="72" customFormat="1" ht="24">
      <c r="A632" s="72" t="s">
        <v>3526</v>
      </c>
      <c r="B632" s="144" t="s">
        <v>1285</v>
      </c>
      <c r="C632" s="144" t="s">
        <v>1286</v>
      </c>
      <c r="D632" s="144"/>
      <c r="E632" s="195"/>
      <c r="F632" s="197" t="s">
        <v>1750</v>
      </c>
      <c r="H632" s="169"/>
      <c r="I632" s="169"/>
      <c r="J632" s="474"/>
      <c r="L632" s="144"/>
      <c r="M632" s="144"/>
      <c r="N632" s="225"/>
      <c r="O632" s="225"/>
      <c r="P632" s="227"/>
      <c r="Q632" s="229"/>
      <c r="R632" s="170"/>
      <c r="S632" s="521" t="s">
        <v>3531</v>
      </c>
      <c r="T632" s="579" t="s">
        <v>3577</v>
      </c>
      <c r="U632" s="534" t="s">
        <v>3545</v>
      </c>
      <c r="V632" s="60" t="s">
        <v>1249</v>
      </c>
      <c r="W632" s="60" t="s">
        <v>562</v>
      </c>
      <c r="X632" s="60" t="s">
        <v>539</v>
      </c>
      <c r="Y632" s="60" t="s">
        <v>540</v>
      </c>
      <c r="Z632" s="60" t="s">
        <v>999</v>
      </c>
      <c r="AA632" s="534" t="s">
        <v>1985</v>
      </c>
      <c r="AB632" s="145"/>
      <c r="AC632" s="507"/>
      <c r="AD632" s="282"/>
      <c r="AE632" s="282"/>
      <c r="AF632" s="272"/>
      <c r="AG632" s="272"/>
      <c r="AH632" s="272"/>
      <c r="AI632" s="272"/>
      <c r="AJ632" s="272"/>
      <c r="AK632" s="272"/>
      <c r="AL632" s="271"/>
      <c r="AM632" s="272"/>
      <c r="AN632" s="272"/>
      <c r="AO632" s="272"/>
      <c r="AP632" s="271"/>
      <c r="AQ632" s="272"/>
      <c r="AR632" s="272"/>
      <c r="AS632" s="272"/>
      <c r="AT632" s="271"/>
      <c r="AU632" s="271"/>
      <c r="AV632" s="279"/>
      <c r="AW632" s="284"/>
      <c r="AX632" s="284"/>
      <c r="AY632" s="281"/>
      <c r="AZ632" s="425"/>
    </row>
    <row r="633" spans="1:52" s="72" customFormat="1" ht="24">
      <c r="A633" s="72" t="s">
        <v>3527</v>
      </c>
      <c r="B633" s="144" t="s">
        <v>1285</v>
      </c>
      <c r="C633" s="144" t="s">
        <v>1286</v>
      </c>
      <c r="D633" s="144"/>
      <c r="E633" s="195"/>
      <c r="F633" s="197" t="s">
        <v>1750</v>
      </c>
      <c r="H633" s="169"/>
      <c r="I633" s="169"/>
      <c r="J633" s="474"/>
      <c r="L633" s="144"/>
      <c r="M633" s="144"/>
      <c r="N633" s="225"/>
      <c r="O633" s="225"/>
      <c r="P633" s="227"/>
      <c r="Q633" s="229"/>
      <c r="R633" s="170"/>
      <c r="S633" s="521" t="s">
        <v>3532</v>
      </c>
      <c r="T633" s="579" t="s">
        <v>2727</v>
      </c>
      <c r="U633" s="679" t="s">
        <v>3546</v>
      </c>
      <c r="V633" s="60" t="s">
        <v>1249</v>
      </c>
      <c r="W633" s="60" t="s">
        <v>562</v>
      </c>
      <c r="X633" s="60" t="s">
        <v>539</v>
      </c>
      <c r="Y633" s="60" t="s">
        <v>540</v>
      </c>
      <c r="Z633" s="60" t="s">
        <v>999</v>
      </c>
      <c r="AA633" s="534" t="s">
        <v>1989</v>
      </c>
      <c r="AB633" s="145"/>
      <c r="AC633" s="507"/>
      <c r="AD633" s="282"/>
      <c r="AE633" s="282"/>
      <c r="AF633" s="272"/>
      <c r="AG633" s="272"/>
      <c r="AH633" s="272"/>
      <c r="AI633" s="272"/>
      <c r="AJ633" s="272"/>
      <c r="AK633" s="272"/>
      <c r="AL633" s="271"/>
      <c r="AM633" s="272"/>
      <c r="AN633" s="272"/>
      <c r="AO633" s="272"/>
      <c r="AP633" s="271"/>
      <c r="AQ633" s="272"/>
      <c r="AR633" s="272"/>
      <c r="AS633" s="272"/>
      <c r="AT633" s="271"/>
      <c r="AU633" s="271"/>
      <c r="AV633" s="279"/>
      <c r="AW633" s="284"/>
      <c r="AX633" s="284"/>
      <c r="AY633" s="281"/>
      <c r="AZ633" s="425"/>
    </row>
    <row r="634" spans="1:52" s="72" customFormat="1" ht="24">
      <c r="A634" s="72" t="s">
        <v>3528</v>
      </c>
      <c r="B634" s="144" t="s">
        <v>1285</v>
      </c>
      <c r="C634" s="144" t="s">
        <v>1286</v>
      </c>
      <c r="D634" s="144"/>
      <c r="E634" s="195"/>
      <c r="F634" s="197" t="s">
        <v>1750</v>
      </c>
      <c r="H634" s="169"/>
      <c r="I634" s="169"/>
      <c r="J634" s="474"/>
      <c r="L634" s="144"/>
      <c r="M634" s="144"/>
      <c r="N634" s="225"/>
      <c r="O634" s="225"/>
      <c r="P634" s="227"/>
      <c r="Q634" s="229"/>
      <c r="R634" s="170"/>
      <c r="S634" s="521" t="s">
        <v>3533</v>
      </c>
      <c r="T634" s="521" t="s">
        <v>3578</v>
      </c>
      <c r="U634" s="679" t="s">
        <v>3547</v>
      </c>
      <c r="V634" s="60" t="s">
        <v>1249</v>
      </c>
      <c r="W634" s="60" t="s">
        <v>562</v>
      </c>
      <c r="X634" s="60" t="s">
        <v>539</v>
      </c>
      <c r="Y634" s="60" t="s">
        <v>540</v>
      </c>
      <c r="Z634" s="60" t="s">
        <v>999</v>
      </c>
      <c r="AA634" s="534" t="s">
        <v>1985</v>
      </c>
      <c r="AB634" s="145"/>
      <c r="AC634" s="507"/>
      <c r="AD634" s="282"/>
      <c r="AE634" s="282"/>
      <c r="AF634" s="272"/>
      <c r="AG634" s="272"/>
      <c r="AH634" s="272"/>
      <c r="AI634" s="272"/>
      <c r="AJ634" s="272"/>
      <c r="AK634" s="272"/>
      <c r="AL634" s="271"/>
      <c r="AM634" s="272"/>
      <c r="AN634" s="272"/>
      <c r="AO634" s="272"/>
      <c r="AP634" s="271"/>
      <c r="AQ634" s="272"/>
      <c r="AR634" s="272"/>
      <c r="AS634" s="272"/>
      <c r="AT634" s="271"/>
      <c r="AU634" s="271"/>
      <c r="AV634" s="279"/>
      <c r="AW634" s="284"/>
      <c r="AX634" s="284"/>
      <c r="AY634" s="281"/>
      <c r="AZ634" s="425"/>
    </row>
    <row r="635" spans="1:52" s="72" customFormat="1" ht="24">
      <c r="A635" s="72" t="s">
        <v>3529</v>
      </c>
      <c r="B635" s="144" t="s">
        <v>1285</v>
      </c>
      <c r="C635" s="144" t="s">
        <v>1286</v>
      </c>
      <c r="D635" s="144"/>
      <c r="E635" s="195"/>
      <c r="F635" s="197" t="s">
        <v>1750</v>
      </c>
      <c r="H635" s="169"/>
      <c r="I635" s="169"/>
      <c r="J635" s="474"/>
      <c r="L635" s="144"/>
      <c r="M635" s="144"/>
      <c r="N635" s="225"/>
      <c r="O635" s="225"/>
      <c r="P635" s="227"/>
      <c r="Q635" s="229"/>
      <c r="R635" s="170"/>
      <c r="S635" s="521" t="s">
        <v>3548</v>
      </c>
      <c r="T635" s="579" t="s">
        <v>3575</v>
      </c>
      <c r="U635" s="534" t="s">
        <v>3549</v>
      </c>
      <c r="V635" s="60" t="s">
        <v>1249</v>
      </c>
      <c r="W635" s="60" t="s">
        <v>562</v>
      </c>
      <c r="X635" s="60"/>
      <c r="Y635" s="60" t="s">
        <v>540</v>
      </c>
      <c r="Z635" s="60" t="s">
        <v>998</v>
      </c>
      <c r="AA635" s="534" t="s">
        <v>2139</v>
      </c>
      <c r="AB635" s="145"/>
      <c r="AC635" s="507"/>
      <c r="AD635" s="282"/>
      <c r="AE635" s="282"/>
      <c r="AF635" s="272"/>
      <c r="AG635" s="272"/>
      <c r="AH635" s="272"/>
      <c r="AI635" s="272"/>
      <c r="AJ635" s="272"/>
      <c r="AK635" s="272"/>
      <c r="AL635" s="271"/>
      <c r="AM635" s="272"/>
      <c r="AN635" s="272"/>
      <c r="AO635" s="272"/>
      <c r="AP635" s="271"/>
      <c r="AQ635" s="272"/>
      <c r="AR635" s="272"/>
      <c r="AS635" s="272"/>
      <c r="AT635" s="271"/>
      <c r="AU635" s="271"/>
      <c r="AV635" s="279"/>
      <c r="AW635" s="284"/>
      <c r="AX635" s="284"/>
      <c r="AY635" s="281"/>
      <c r="AZ635" s="425"/>
    </row>
    <row r="636" spans="1:52" s="72" customFormat="1">
      <c r="A636" s="230" t="s">
        <v>1269</v>
      </c>
      <c r="B636" s="144"/>
      <c r="C636" s="144"/>
      <c r="D636" s="144"/>
      <c r="E636" s="195"/>
      <c r="F636" s="195"/>
      <c r="H636" s="169"/>
      <c r="I636" s="169"/>
      <c r="J636" s="474"/>
      <c r="L636" s="144"/>
      <c r="M636" s="144"/>
      <c r="N636" s="225"/>
      <c r="O636" s="225"/>
      <c r="P636" s="227"/>
      <c r="Q636" s="229"/>
      <c r="R636" s="170"/>
      <c r="S636" s="521"/>
      <c r="T636" s="521"/>
      <c r="U636" s="534"/>
      <c r="V636" s="60"/>
      <c r="W636" s="60"/>
      <c r="X636" s="60"/>
      <c r="Y636" s="60"/>
      <c r="Z636" s="60"/>
      <c r="AA636" s="534"/>
      <c r="AB636" s="145"/>
      <c r="AC636" s="507"/>
      <c r="AD636" s="282"/>
      <c r="AE636" s="282"/>
      <c r="AF636" s="272"/>
      <c r="AG636" s="272"/>
      <c r="AH636" s="272"/>
      <c r="AI636" s="272"/>
      <c r="AJ636" s="272"/>
      <c r="AK636" s="272"/>
      <c r="AL636" s="271"/>
      <c r="AM636" s="272"/>
      <c r="AN636" s="272"/>
      <c r="AO636" s="272"/>
      <c r="AP636" s="271"/>
      <c r="AQ636" s="272"/>
      <c r="AR636" s="272"/>
      <c r="AS636" s="272"/>
      <c r="AT636" s="271"/>
      <c r="AU636" s="271"/>
      <c r="AV636" s="279"/>
      <c r="AW636" s="284"/>
      <c r="AX636" s="284"/>
      <c r="AY636" s="281"/>
      <c r="AZ636" s="425"/>
    </row>
    <row r="637" spans="1:52" s="72" customFormat="1" ht="24">
      <c r="A637" s="72" t="s">
        <v>3534</v>
      </c>
      <c r="B637" s="144" t="s">
        <v>1285</v>
      </c>
      <c r="C637" s="144" t="s">
        <v>1286</v>
      </c>
      <c r="D637" s="144"/>
      <c r="E637" s="195"/>
      <c r="F637" s="197" t="s">
        <v>1750</v>
      </c>
      <c r="G637" s="678"/>
      <c r="H637" s="169"/>
      <c r="I637" s="169"/>
      <c r="J637" s="474"/>
      <c r="L637" s="144"/>
      <c r="M637" s="144"/>
      <c r="N637" s="225"/>
      <c r="O637" s="225"/>
      <c r="P637" s="227"/>
      <c r="Q637" s="229"/>
      <c r="R637" s="170"/>
      <c r="S637" s="521" t="s">
        <v>3550</v>
      </c>
      <c r="T637" s="579" t="s">
        <v>2727</v>
      </c>
      <c r="U637" s="231" t="s">
        <v>3555</v>
      </c>
      <c r="V637" s="60" t="s">
        <v>1249</v>
      </c>
      <c r="W637" s="60" t="s">
        <v>562</v>
      </c>
      <c r="X637" s="60" t="s">
        <v>553</v>
      </c>
      <c r="Y637" s="60" t="s">
        <v>540</v>
      </c>
      <c r="Z637" s="60" t="s">
        <v>999</v>
      </c>
      <c r="AA637" s="534" t="s">
        <v>1986</v>
      </c>
      <c r="AB637" s="145"/>
      <c r="AC637" s="507"/>
      <c r="AD637" s="282"/>
      <c r="AE637" s="282"/>
      <c r="AF637" s="272"/>
      <c r="AG637" s="272"/>
      <c r="AH637" s="272"/>
      <c r="AI637" s="272"/>
      <c r="AJ637" s="272"/>
      <c r="AK637" s="272"/>
      <c r="AL637" s="271"/>
      <c r="AM637" s="272"/>
      <c r="AN637" s="272"/>
      <c r="AO637" s="272"/>
      <c r="AP637" s="271"/>
      <c r="AQ637" s="272"/>
      <c r="AR637" s="272"/>
      <c r="AS637" s="272"/>
      <c r="AT637" s="271"/>
      <c r="AU637" s="271"/>
      <c r="AV637" s="279"/>
      <c r="AW637" s="284"/>
      <c r="AX637" s="284"/>
      <c r="AY637" s="281"/>
      <c r="AZ637" s="425"/>
    </row>
    <row r="638" spans="1:52" s="72" customFormat="1" ht="24">
      <c r="A638" s="72" t="s">
        <v>3535</v>
      </c>
      <c r="B638" s="144" t="s">
        <v>1285</v>
      </c>
      <c r="C638" s="144" t="s">
        <v>1286</v>
      </c>
      <c r="D638" s="144"/>
      <c r="E638" s="195"/>
      <c r="F638" s="197" t="s">
        <v>1750</v>
      </c>
      <c r="H638" s="169"/>
      <c r="I638" s="169"/>
      <c r="J638" s="474"/>
      <c r="L638" s="144"/>
      <c r="M638" s="144"/>
      <c r="N638" s="225"/>
      <c r="O638" s="225"/>
      <c r="P638" s="227"/>
      <c r="Q638" s="229"/>
      <c r="R638" s="170"/>
      <c r="S638" s="521" t="s">
        <v>3551</v>
      </c>
      <c r="T638" s="579" t="s">
        <v>3577</v>
      </c>
      <c r="U638" s="231" t="s">
        <v>3556</v>
      </c>
      <c r="V638" s="60" t="s">
        <v>1249</v>
      </c>
      <c r="W638" s="60" t="s">
        <v>562</v>
      </c>
      <c r="X638" s="60" t="s">
        <v>553</v>
      </c>
      <c r="Y638" s="60" t="s">
        <v>540</v>
      </c>
      <c r="Z638" s="60" t="s">
        <v>999</v>
      </c>
      <c r="AA638" s="534" t="s">
        <v>1986</v>
      </c>
      <c r="AB638" s="145"/>
      <c r="AC638" s="507"/>
      <c r="AD638" s="282"/>
      <c r="AE638" s="282"/>
      <c r="AF638" s="272"/>
      <c r="AG638" s="272"/>
      <c r="AH638" s="272"/>
      <c r="AI638" s="272"/>
      <c r="AJ638" s="272"/>
      <c r="AK638" s="272"/>
      <c r="AL638" s="271"/>
      <c r="AM638" s="272"/>
      <c r="AN638" s="272"/>
      <c r="AO638" s="272"/>
      <c r="AP638" s="271"/>
      <c r="AQ638" s="272"/>
      <c r="AR638" s="272"/>
      <c r="AS638" s="272"/>
      <c r="AT638" s="271"/>
      <c r="AU638" s="271"/>
      <c r="AV638" s="279"/>
      <c r="AW638" s="284"/>
      <c r="AX638" s="284"/>
      <c r="AY638" s="281"/>
      <c r="AZ638" s="425"/>
    </row>
    <row r="639" spans="1:52" s="72" customFormat="1" ht="24">
      <c r="A639" s="72" t="s">
        <v>3536</v>
      </c>
      <c r="B639" s="144" t="s">
        <v>1285</v>
      </c>
      <c r="C639" s="144" t="s">
        <v>1286</v>
      </c>
      <c r="D639" s="144"/>
      <c r="E639" s="195"/>
      <c r="F639" s="197" t="s">
        <v>1750</v>
      </c>
      <c r="H639" s="169"/>
      <c r="I639" s="169"/>
      <c r="J639" s="474"/>
      <c r="L639" s="144"/>
      <c r="M639" s="144"/>
      <c r="N639" s="225"/>
      <c r="O639" s="225"/>
      <c r="P639" s="227"/>
      <c r="Q639" s="229"/>
      <c r="R639" s="170"/>
      <c r="S639" s="521" t="s">
        <v>3552</v>
      </c>
      <c r="T639" s="579" t="s">
        <v>3575</v>
      </c>
      <c r="U639" s="231" t="s">
        <v>3557</v>
      </c>
      <c r="V639" s="60" t="s">
        <v>1249</v>
      </c>
      <c r="W639" s="60" t="s">
        <v>562</v>
      </c>
      <c r="X639" s="60" t="s">
        <v>539</v>
      </c>
      <c r="Y639" s="60" t="s">
        <v>540</v>
      </c>
      <c r="Z639" s="60" t="s">
        <v>999</v>
      </c>
      <c r="AA639" s="534" t="s">
        <v>1985</v>
      </c>
      <c r="AB639" s="145"/>
      <c r="AC639" s="507"/>
      <c r="AD639" s="282"/>
      <c r="AE639" s="282"/>
      <c r="AF639" s="272"/>
      <c r="AG639" s="272"/>
      <c r="AH639" s="272"/>
      <c r="AI639" s="272"/>
      <c r="AJ639" s="272"/>
      <c r="AK639" s="272"/>
      <c r="AL639" s="271"/>
      <c r="AM639" s="272"/>
      <c r="AN639" s="272"/>
      <c r="AO639" s="272"/>
      <c r="AP639" s="271"/>
      <c r="AQ639" s="272"/>
      <c r="AR639" s="272"/>
      <c r="AS639" s="272"/>
      <c r="AT639" s="271"/>
      <c r="AU639" s="271"/>
      <c r="AV639" s="279"/>
      <c r="AW639" s="284"/>
      <c r="AX639" s="284"/>
      <c r="AY639" s="281"/>
      <c r="AZ639" s="425"/>
    </row>
    <row r="640" spans="1:52" s="72" customFormat="1" ht="24" hidden="1">
      <c r="A640" s="72" t="s">
        <v>3537</v>
      </c>
      <c r="B640" s="144" t="s">
        <v>1285</v>
      </c>
      <c r="C640" s="144" t="s">
        <v>1286</v>
      </c>
      <c r="D640" s="144"/>
      <c r="E640" s="195"/>
      <c r="F640" s="195"/>
      <c r="G640" s="72" t="s">
        <v>1545</v>
      </c>
      <c r="H640" s="169"/>
      <c r="I640" s="169"/>
      <c r="J640" s="474"/>
      <c r="L640" s="144"/>
      <c r="M640" s="144"/>
      <c r="N640" s="225"/>
      <c r="O640" s="225"/>
      <c r="P640" s="227"/>
      <c r="Q640" s="229"/>
      <c r="R640" s="170"/>
      <c r="S640" s="521" t="s">
        <v>3533</v>
      </c>
      <c r="U640" s="231" t="s">
        <v>3558</v>
      </c>
      <c r="V640" s="60" t="s">
        <v>1249</v>
      </c>
      <c r="W640" s="60" t="s">
        <v>562</v>
      </c>
      <c r="X640" s="60"/>
      <c r="Y640" s="60"/>
      <c r="Z640" s="60"/>
      <c r="AA640" s="534"/>
      <c r="AB640" s="145"/>
      <c r="AC640" s="507"/>
      <c r="AD640" s="282"/>
      <c r="AE640" s="282"/>
      <c r="AF640" s="272"/>
      <c r="AG640" s="272"/>
      <c r="AH640" s="272"/>
      <c r="AI640" s="272"/>
      <c r="AJ640" s="272"/>
      <c r="AK640" s="272"/>
      <c r="AL640" s="271"/>
      <c r="AM640" s="272"/>
      <c r="AN640" s="272"/>
      <c r="AO640" s="272"/>
      <c r="AP640" s="271"/>
      <c r="AQ640" s="272"/>
      <c r="AR640" s="272"/>
      <c r="AS640" s="272"/>
      <c r="AT640" s="271"/>
      <c r="AU640" s="271"/>
      <c r="AV640" s="279"/>
      <c r="AW640" s="284"/>
      <c r="AX640" s="284"/>
      <c r="AY640" s="281"/>
      <c r="AZ640" s="425"/>
    </row>
    <row r="641" spans="1:52" s="72" customFormat="1" ht="24" hidden="1">
      <c r="A641" s="72" t="s">
        <v>3538</v>
      </c>
      <c r="B641" s="144" t="s">
        <v>1285</v>
      </c>
      <c r="C641" s="144" t="s">
        <v>1286</v>
      </c>
      <c r="D641" s="144"/>
      <c r="E641" s="195"/>
      <c r="F641" s="195"/>
      <c r="G641" s="72" t="s">
        <v>1546</v>
      </c>
      <c r="H641" s="169"/>
      <c r="I641" s="169"/>
      <c r="J641" s="474"/>
      <c r="L641" s="144"/>
      <c r="M641" s="144"/>
      <c r="N641" s="225"/>
      <c r="O641" s="225"/>
      <c r="P641" s="227"/>
      <c r="Q641" s="229"/>
      <c r="R641" s="170"/>
      <c r="S641" s="521" t="s">
        <v>3553</v>
      </c>
      <c r="U641" s="231" t="s">
        <v>3559</v>
      </c>
      <c r="V641" s="60" t="s">
        <v>1249</v>
      </c>
      <c r="W641" s="60" t="s">
        <v>562</v>
      </c>
      <c r="X641" s="60"/>
      <c r="Y641" s="60"/>
      <c r="Z641" s="60"/>
      <c r="AA641" s="534"/>
      <c r="AB641" s="145"/>
      <c r="AC641" s="507"/>
      <c r="AD641" s="282"/>
      <c r="AE641" s="282"/>
      <c r="AF641" s="272"/>
      <c r="AG641" s="272"/>
      <c r="AH641" s="272"/>
      <c r="AI641" s="272"/>
      <c r="AJ641" s="272"/>
      <c r="AK641" s="272"/>
      <c r="AL641" s="271"/>
      <c r="AM641" s="272"/>
      <c r="AN641" s="272"/>
      <c r="AO641" s="272"/>
      <c r="AP641" s="271"/>
      <c r="AQ641" s="272"/>
      <c r="AR641" s="272"/>
      <c r="AS641" s="272"/>
      <c r="AT641" s="271"/>
      <c r="AU641" s="271"/>
      <c r="AV641" s="279"/>
      <c r="AW641" s="284"/>
      <c r="AX641" s="284"/>
      <c r="AY641" s="281"/>
      <c r="AZ641" s="425"/>
    </row>
    <row r="642" spans="1:52" s="72" customFormat="1" ht="24">
      <c r="A642" s="72" t="s">
        <v>3539</v>
      </c>
      <c r="B642" s="144" t="s">
        <v>1285</v>
      </c>
      <c r="C642" s="144" t="s">
        <v>1286</v>
      </c>
      <c r="D642" s="144"/>
      <c r="E642" s="195"/>
      <c r="F642" s="197" t="s">
        <v>1750</v>
      </c>
      <c r="H642" s="169"/>
      <c r="I642" s="169"/>
      <c r="J642" s="474"/>
      <c r="L642" s="144"/>
      <c r="M642" s="144"/>
      <c r="N642" s="225"/>
      <c r="O642" s="225"/>
      <c r="P642" s="227"/>
      <c r="Q642" s="229"/>
      <c r="R642" s="170"/>
      <c r="S642" s="521" t="s">
        <v>3553</v>
      </c>
      <c r="T642" s="72" t="s">
        <v>3576</v>
      </c>
      <c r="U642" s="231" t="s">
        <v>3560</v>
      </c>
      <c r="V642" s="60" t="s">
        <v>1249</v>
      </c>
      <c r="W642" s="60" t="s">
        <v>562</v>
      </c>
      <c r="X642" s="60" t="s">
        <v>539</v>
      </c>
      <c r="Y642" s="60" t="s">
        <v>540</v>
      </c>
      <c r="Z642" s="60" t="s">
        <v>999</v>
      </c>
      <c r="AA642" s="534" t="s">
        <v>3563</v>
      </c>
      <c r="AB642" s="145"/>
      <c r="AC642" s="507"/>
      <c r="AD642" s="282"/>
      <c r="AE642" s="282"/>
      <c r="AF642" s="272"/>
      <c r="AG642" s="272"/>
      <c r="AH642" s="272"/>
      <c r="AI642" s="272"/>
      <c r="AJ642" s="272"/>
      <c r="AK642" s="272"/>
      <c r="AL642" s="271"/>
      <c r="AM642" s="272"/>
      <c r="AN642" s="272"/>
      <c r="AO642" s="272"/>
      <c r="AP642" s="271"/>
      <c r="AQ642" s="272"/>
      <c r="AR642" s="272"/>
      <c r="AS642" s="272"/>
      <c r="AT642" s="271"/>
      <c r="AU642" s="271"/>
      <c r="AV642" s="279"/>
      <c r="AW642" s="284"/>
      <c r="AX642" s="284"/>
      <c r="AY642" s="281"/>
      <c r="AZ642" s="425"/>
    </row>
    <row r="643" spans="1:52" s="72" customFormat="1" ht="96">
      <c r="A643" s="72" t="s">
        <v>3540</v>
      </c>
      <c r="B643" s="144" t="s">
        <v>1285</v>
      </c>
      <c r="C643" s="144" t="s">
        <v>1733</v>
      </c>
      <c r="D643" s="144"/>
      <c r="E643" s="195"/>
      <c r="F643" s="197" t="s">
        <v>1198</v>
      </c>
      <c r="G643" s="72" t="s">
        <v>3541</v>
      </c>
      <c r="H643" s="72" t="s">
        <v>2994</v>
      </c>
      <c r="J643" s="5" t="s">
        <v>3542</v>
      </c>
      <c r="L643" s="144"/>
      <c r="M643" s="144"/>
      <c r="N643" s="225"/>
      <c r="O643" s="225"/>
      <c r="P643" s="227"/>
      <c r="Q643" s="229"/>
      <c r="R643" s="170"/>
      <c r="S643" s="521" t="s">
        <v>3533</v>
      </c>
      <c r="T643" s="5" t="s">
        <v>3578</v>
      </c>
      <c r="U643" s="5" t="s">
        <v>3562</v>
      </c>
      <c r="V643" s="60" t="s">
        <v>1249</v>
      </c>
      <c r="W643" s="60" t="s">
        <v>562</v>
      </c>
      <c r="X643" s="60" t="s">
        <v>539</v>
      </c>
      <c r="Y643" s="60" t="s">
        <v>540</v>
      </c>
      <c r="Z643" s="20" t="s">
        <v>1000</v>
      </c>
      <c r="AA643" s="534" t="s">
        <v>2331</v>
      </c>
      <c r="AB643" s="145"/>
      <c r="AC643" s="507"/>
      <c r="AD643" s="282"/>
      <c r="AE643" s="282"/>
      <c r="AF643" s="272"/>
      <c r="AG643" s="272"/>
      <c r="AH643" s="272"/>
      <c r="AI643" s="272"/>
      <c r="AJ643" s="272"/>
      <c r="AK643" s="272"/>
      <c r="AL643" s="271"/>
      <c r="AM643" s="272"/>
      <c r="AN643" s="272"/>
      <c r="AO643" s="272"/>
      <c r="AP643" s="271"/>
      <c r="AQ643" s="272"/>
      <c r="AR643" s="272"/>
      <c r="AS643" s="272"/>
      <c r="AT643" s="271"/>
      <c r="AU643" s="271"/>
      <c r="AV643" s="279"/>
      <c r="AW643" s="284"/>
      <c r="AX643" s="284"/>
      <c r="AY643" s="281"/>
      <c r="AZ643" s="425"/>
    </row>
    <row r="644" spans="1:52" s="72" customFormat="1" ht="24">
      <c r="A644" s="72" t="s">
        <v>3543</v>
      </c>
      <c r="B644" s="144" t="s">
        <v>1285</v>
      </c>
      <c r="C644" s="144" t="s">
        <v>1286</v>
      </c>
      <c r="D644" s="144"/>
      <c r="E644" s="195"/>
      <c r="F644" s="197" t="s">
        <v>1750</v>
      </c>
      <c r="H644" s="169"/>
      <c r="I644" s="169"/>
      <c r="J644" s="474"/>
      <c r="L644" s="144"/>
      <c r="M644" s="144"/>
      <c r="N644" s="225"/>
      <c r="O644" s="225"/>
      <c r="P644" s="227"/>
      <c r="Q644" s="229"/>
      <c r="R644" s="170"/>
      <c r="S644" s="521" t="s">
        <v>3554</v>
      </c>
      <c r="T644" s="521" t="s">
        <v>3502</v>
      </c>
      <c r="U644" s="231" t="s">
        <v>3561</v>
      </c>
      <c r="V644" s="60" t="s">
        <v>1249</v>
      </c>
      <c r="W644" s="60" t="s">
        <v>562</v>
      </c>
      <c r="X644" s="60" t="s">
        <v>539</v>
      </c>
      <c r="Y644" s="60" t="s">
        <v>540</v>
      </c>
      <c r="Z644" s="60" t="s">
        <v>999</v>
      </c>
      <c r="AA644" s="534" t="s">
        <v>3563</v>
      </c>
      <c r="AB644" s="145"/>
      <c r="AC644" s="507"/>
      <c r="AD644" s="282"/>
      <c r="AE644" s="282"/>
      <c r="AF644" s="272"/>
      <c r="AG644" s="272"/>
      <c r="AH644" s="272"/>
      <c r="AI644" s="272"/>
      <c r="AJ644" s="272"/>
      <c r="AK644" s="272"/>
      <c r="AL644" s="271"/>
      <c r="AM644" s="272"/>
      <c r="AN644" s="272"/>
      <c r="AO644" s="272"/>
      <c r="AP644" s="271"/>
      <c r="AQ644" s="272"/>
      <c r="AR644" s="272"/>
      <c r="AS644" s="272"/>
      <c r="AT644" s="271"/>
      <c r="AU644" s="271"/>
      <c r="AV644" s="279"/>
      <c r="AW644" s="284"/>
      <c r="AX644" s="284"/>
      <c r="AY644" s="281"/>
      <c r="AZ644" s="425"/>
    </row>
    <row r="645" spans="1:52" s="324" customFormat="1">
      <c r="A645" s="319" t="s">
        <v>3247</v>
      </c>
      <c r="B645" s="320"/>
      <c r="C645" s="320"/>
      <c r="D645" s="320"/>
      <c r="E645" s="340"/>
      <c r="F645" s="340"/>
      <c r="H645" s="345"/>
      <c r="I645" s="345"/>
      <c r="J645" s="77"/>
      <c r="L645" s="320"/>
      <c r="M645" s="320"/>
      <c r="N645" s="341"/>
      <c r="O645" s="341"/>
      <c r="P645" s="326"/>
      <c r="Q645" s="327"/>
      <c r="R645" s="342"/>
      <c r="S645" s="522"/>
      <c r="T645" s="522"/>
      <c r="U645" s="544"/>
      <c r="V645" s="529"/>
      <c r="W645" s="529"/>
      <c r="X645" s="529"/>
      <c r="Y645" s="529"/>
      <c r="Z645" s="529"/>
      <c r="AA645" s="544"/>
      <c r="AB645" s="328"/>
      <c r="AC645" s="329" t="str">
        <f t="shared" si="409"/>
        <v>Chapter 20</v>
      </c>
      <c r="AD645" s="330"/>
      <c r="AE645" s="330"/>
      <c r="AF645" s="331"/>
      <c r="AG645" s="331"/>
      <c r="AH645" s="331"/>
      <c r="AI645" s="331"/>
      <c r="AJ645" s="331"/>
      <c r="AK645" s="331"/>
      <c r="AL645" s="332"/>
      <c r="AM645" s="331"/>
      <c r="AN645" s="331"/>
      <c r="AO645" s="331"/>
      <c r="AP645" s="332"/>
      <c r="AQ645" s="331"/>
      <c r="AR645" s="331"/>
      <c r="AS645" s="331"/>
      <c r="AT645" s="332"/>
      <c r="AU645" s="332"/>
      <c r="AV645" s="333"/>
      <c r="AW645" s="334"/>
      <c r="AX645" s="334"/>
      <c r="AY645" s="421"/>
      <c r="AZ645" s="427"/>
    </row>
    <row r="646" spans="1:52">
      <c r="A646" s="230" t="s">
        <v>1295</v>
      </c>
      <c r="G646" s="143"/>
      <c r="K646" s="167"/>
      <c r="P646" s="227"/>
      <c r="Q646" s="229"/>
      <c r="S646" s="515"/>
      <c r="T646" s="515"/>
      <c r="U646" s="5"/>
      <c r="V646" s="60"/>
      <c r="W646" s="60"/>
      <c r="X646" s="60"/>
      <c r="Y646" s="60"/>
      <c r="Z646" s="20"/>
      <c r="AA646" s="60"/>
      <c r="AC646" s="293" t="str">
        <f t="shared" si="409"/>
        <v>EXERCISES</v>
      </c>
      <c r="AD646" s="282" t="str">
        <f t="shared" si="412"/>
        <v/>
      </c>
      <c r="AE646" s="282" t="str">
        <f t="shared" si="411"/>
        <v/>
      </c>
      <c r="AF646" s="272" t="str">
        <f t="shared" ref="AF646:AF668" si="425">IF(OR(AE646="",B646=""),"",IF(OR(B646="a",B646="b",B646="s",B646="not suitable"),B646,""))</f>
        <v/>
      </c>
      <c r="AG646" s="256" t="str">
        <f t="shared" ref="AG646:AG668" si="426">IF(E646="","",E646)</f>
        <v/>
      </c>
      <c r="AH646" s="256" t="str">
        <f t="shared" ref="AH646:AH668" si="427">IF(C646="","",C646)</f>
        <v/>
      </c>
      <c r="AI646" s="256" t="str">
        <f t="shared" ref="AI646:AI668" si="428">IF(D646="","",D646)</f>
        <v/>
      </c>
      <c r="AJ646" s="256" t="str">
        <f t="shared" ref="AJ646:AJ668" si="429">IF(J646="","",1)</f>
        <v/>
      </c>
      <c r="AK646" s="256" t="str">
        <f t="shared" ref="AK646:AK668" si="430">IF(I646="","",I646)</f>
        <v/>
      </c>
      <c r="AL646" s="271" t="str">
        <f t="shared" si="413"/>
        <v/>
      </c>
      <c r="AM646" s="272" t="str">
        <f t="shared" si="413"/>
        <v/>
      </c>
      <c r="AN646" s="272" t="str">
        <f t="shared" si="413"/>
        <v/>
      </c>
      <c r="AO646" s="272" t="str">
        <f t="shared" si="413"/>
        <v/>
      </c>
      <c r="AP646" s="271" t="str">
        <f t="shared" si="414"/>
        <v/>
      </c>
      <c r="AQ646" s="272" t="str">
        <f t="shared" si="415"/>
        <v/>
      </c>
      <c r="AR646" s="272" t="str">
        <f t="shared" si="416"/>
        <v/>
      </c>
      <c r="AS646" s="272" t="str">
        <f t="shared" si="417"/>
        <v/>
      </c>
      <c r="AT646" s="271" t="str">
        <f t="shared" si="418"/>
        <v/>
      </c>
      <c r="AU646" s="271" t="str">
        <f t="shared" si="419"/>
        <v/>
      </c>
      <c r="AV646" s="279" t="str">
        <f t="shared" si="420"/>
        <v/>
      </c>
      <c r="AW646" s="284" t="str">
        <f t="shared" si="421"/>
        <v/>
      </c>
      <c r="AX646" s="284" t="str">
        <f t="shared" si="422"/>
        <v/>
      </c>
      <c r="AY646" s="281" t="str">
        <f t="shared" si="423"/>
        <v/>
      </c>
    </row>
    <row r="647" spans="1:52" hidden="1">
      <c r="A647" s="231" t="s">
        <v>1689</v>
      </c>
      <c r="B647" s="144" t="s">
        <v>1808</v>
      </c>
      <c r="F647" s="197"/>
      <c r="K647" s="167"/>
      <c r="P647" s="227"/>
      <c r="Q647" s="229"/>
      <c r="S647" s="518" t="s">
        <v>1690</v>
      </c>
      <c r="T647" s="515"/>
      <c r="U647" s="5"/>
      <c r="V647" s="60"/>
      <c r="W647" s="60"/>
      <c r="X647" s="60"/>
      <c r="Y647" s="60"/>
      <c r="Z647" s="20"/>
      <c r="AA647" s="60"/>
      <c r="AC647" s="293" t="str">
        <f t="shared" si="409"/>
        <v>E17-1</v>
      </c>
      <c r="AD647" s="282" t="str">
        <f t="shared" si="412"/>
        <v>17</v>
      </c>
      <c r="AE647" s="282" t="str">
        <f t="shared" si="411"/>
        <v>E</v>
      </c>
      <c r="AF647" s="272" t="str">
        <f t="shared" si="425"/>
        <v>not suitable</v>
      </c>
      <c r="AG647" s="256" t="str">
        <f t="shared" si="426"/>
        <v/>
      </c>
      <c r="AH647" s="256" t="str">
        <f t="shared" si="427"/>
        <v/>
      </c>
      <c r="AI647" s="256" t="str">
        <f t="shared" si="428"/>
        <v/>
      </c>
      <c r="AJ647" s="256" t="str">
        <f t="shared" si="429"/>
        <v/>
      </c>
      <c r="AK647" s="256" t="str">
        <f t="shared" si="430"/>
        <v/>
      </c>
      <c r="AL647" s="271" t="str">
        <f t="shared" si="413"/>
        <v/>
      </c>
      <c r="AM647" s="272" t="str">
        <f t="shared" si="413"/>
        <v/>
      </c>
      <c r="AN647" s="272" t="str">
        <f t="shared" si="413"/>
        <v/>
      </c>
      <c r="AO647" s="272" t="str">
        <f t="shared" si="413"/>
        <v/>
      </c>
      <c r="AP647" s="271" t="str">
        <f t="shared" si="414"/>
        <v/>
      </c>
      <c r="AQ647" s="272" t="str">
        <f t="shared" si="415"/>
        <v/>
      </c>
      <c r="AR647" s="272" t="str">
        <f t="shared" si="416"/>
        <v/>
      </c>
      <c r="AS647" s="272" t="str">
        <f t="shared" si="417"/>
        <v/>
      </c>
      <c r="AT647" s="271">
        <f t="shared" si="418"/>
        <v>1</v>
      </c>
      <c r="AU647" s="271" t="str">
        <f t="shared" si="419"/>
        <v/>
      </c>
      <c r="AV647" s="279" t="str">
        <f t="shared" si="420"/>
        <v/>
      </c>
      <c r="AW647" s="284" t="str">
        <f t="shared" si="421"/>
        <v/>
      </c>
      <c r="AX647" s="284" t="str">
        <f t="shared" si="422"/>
        <v/>
      </c>
      <c r="AY647" s="281" t="str">
        <f t="shared" si="423"/>
        <v/>
      </c>
    </row>
    <row r="648" spans="1:52" ht="24">
      <c r="A648" s="231" t="s">
        <v>3265</v>
      </c>
      <c r="B648" s="144" t="s">
        <v>1285</v>
      </c>
      <c r="C648" s="144" t="s">
        <v>1733</v>
      </c>
      <c r="F648" s="197" t="s">
        <v>1750</v>
      </c>
      <c r="G648" s="231" t="s">
        <v>1160</v>
      </c>
      <c r="H648" s="72" t="s">
        <v>3088</v>
      </c>
      <c r="I648" s="169"/>
      <c r="J648" s="5" t="s">
        <v>1840</v>
      </c>
      <c r="K648" s="167"/>
      <c r="L648" s="144" t="s">
        <v>2422</v>
      </c>
      <c r="P648" s="227"/>
      <c r="Q648" s="229"/>
      <c r="S648" s="515" t="s">
        <v>3584</v>
      </c>
      <c r="T648" s="515" t="s">
        <v>2834</v>
      </c>
      <c r="U648" s="5" t="s">
        <v>2568</v>
      </c>
      <c r="V648" s="60" t="s">
        <v>1249</v>
      </c>
      <c r="W648" s="60" t="s">
        <v>562</v>
      </c>
      <c r="X648" s="60" t="s">
        <v>539</v>
      </c>
      <c r="Y648" s="60" t="s">
        <v>540</v>
      </c>
      <c r="Z648" s="20" t="s">
        <v>998</v>
      </c>
      <c r="AA648" s="534" t="s">
        <v>1985</v>
      </c>
      <c r="AC648" s="293" t="str">
        <f t="shared" si="409"/>
        <v>E20-2</v>
      </c>
      <c r="AD648" s="282" t="str">
        <f t="shared" si="412"/>
        <v>20</v>
      </c>
      <c r="AE648" s="282" t="str">
        <f t="shared" si="411"/>
        <v>E</v>
      </c>
      <c r="AF648" s="272" t="str">
        <f t="shared" si="425"/>
        <v>s</v>
      </c>
      <c r="AG648" s="256" t="str">
        <f t="shared" si="426"/>
        <v/>
      </c>
      <c r="AH648" s="256" t="str">
        <f t="shared" si="427"/>
        <v>rpu</v>
      </c>
      <c r="AI648" s="256" t="str">
        <f t="shared" si="428"/>
        <v/>
      </c>
      <c r="AJ648" s="256">
        <f t="shared" si="429"/>
        <v>1</v>
      </c>
      <c r="AK648" s="256" t="str">
        <f t="shared" si="430"/>
        <v/>
      </c>
      <c r="AL648" s="271" t="str">
        <f t="shared" si="413"/>
        <v/>
      </c>
      <c r="AM648" s="272">
        <f t="shared" si="413"/>
        <v>1</v>
      </c>
      <c r="AN648" s="272" t="str">
        <f t="shared" si="413"/>
        <v/>
      </c>
      <c r="AO648" s="272" t="str">
        <f t="shared" si="413"/>
        <v/>
      </c>
      <c r="AP648" s="271" t="str">
        <f t="shared" si="414"/>
        <v/>
      </c>
      <c r="AQ648" s="272" t="str">
        <f t="shared" si="415"/>
        <v/>
      </c>
      <c r="AR648" s="272" t="str">
        <f t="shared" si="416"/>
        <v/>
      </c>
      <c r="AS648" s="272" t="str">
        <f t="shared" si="417"/>
        <v/>
      </c>
      <c r="AT648" s="271" t="str">
        <f t="shared" si="418"/>
        <v/>
      </c>
      <c r="AU648" s="271" t="str">
        <f t="shared" si="419"/>
        <v/>
      </c>
      <c r="AV648" s="279" t="str">
        <f t="shared" si="420"/>
        <v/>
      </c>
      <c r="AW648" s="284" t="str">
        <f t="shared" si="421"/>
        <v/>
      </c>
      <c r="AX648" s="284" t="str">
        <f t="shared" si="422"/>
        <v/>
      </c>
      <c r="AY648" s="281" t="str">
        <f t="shared" si="423"/>
        <v/>
      </c>
    </row>
    <row r="649" spans="1:52" ht="96">
      <c r="A649" s="231" t="s">
        <v>3266</v>
      </c>
      <c r="B649" s="144" t="s">
        <v>1285</v>
      </c>
      <c r="C649" s="144" t="s">
        <v>1733</v>
      </c>
      <c r="F649" s="197" t="s">
        <v>1197</v>
      </c>
      <c r="G649" s="231" t="s">
        <v>1691</v>
      </c>
      <c r="H649" s="72" t="s">
        <v>3081</v>
      </c>
      <c r="J649" s="5" t="s">
        <v>2380</v>
      </c>
      <c r="K649" s="167"/>
      <c r="L649" s="144" t="s">
        <v>2422</v>
      </c>
      <c r="P649" s="227"/>
      <c r="Q649" s="229"/>
      <c r="S649" s="515" t="s">
        <v>3585</v>
      </c>
      <c r="T649" s="515" t="s">
        <v>2848</v>
      </c>
      <c r="U649" s="5" t="s">
        <v>2569</v>
      </c>
      <c r="V649" s="60" t="s">
        <v>1249</v>
      </c>
      <c r="W649" s="60" t="s">
        <v>562</v>
      </c>
      <c r="X649" s="60" t="s">
        <v>539</v>
      </c>
      <c r="Y649" s="60" t="s">
        <v>540</v>
      </c>
      <c r="Z649" s="20" t="s">
        <v>999</v>
      </c>
      <c r="AA649" s="534" t="s">
        <v>1989</v>
      </c>
      <c r="AC649" s="293" t="str">
        <f t="shared" si="409"/>
        <v>E20-3</v>
      </c>
      <c r="AD649" s="282" t="str">
        <f t="shared" si="412"/>
        <v>20</v>
      </c>
      <c r="AE649" s="282" t="str">
        <f t="shared" si="411"/>
        <v>E</v>
      </c>
      <c r="AF649" s="272" t="str">
        <f t="shared" si="425"/>
        <v>s</v>
      </c>
      <c r="AG649" s="256" t="str">
        <f t="shared" si="426"/>
        <v/>
      </c>
      <c r="AH649" s="256" t="str">
        <f t="shared" si="427"/>
        <v>rpu</v>
      </c>
      <c r="AI649" s="256" t="str">
        <f t="shared" si="428"/>
        <v/>
      </c>
      <c r="AJ649" s="256">
        <f t="shared" si="429"/>
        <v>1</v>
      </c>
      <c r="AK649" s="256" t="str">
        <f t="shared" si="430"/>
        <v/>
      </c>
      <c r="AL649" s="271" t="str">
        <f t="shared" si="413"/>
        <v/>
      </c>
      <c r="AM649" s="272">
        <f t="shared" si="413"/>
        <v>1</v>
      </c>
      <c r="AN649" s="272" t="str">
        <f t="shared" si="413"/>
        <v/>
      </c>
      <c r="AO649" s="272" t="str">
        <f t="shared" si="413"/>
        <v/>
      </c>
      <c r="AP649" s="271" t="str">
        <f t="shared" si="414"/>
        <v/>
      </c>
      <c r="AQ649" s="272" t="str">
        <f t="shared" si="415"/>
        <v/>
      </c>
      <c r="AR649" s="272" t="str">
        <f t="shared" si="416"/>
        <v/>
      </c>
      <c r="AS649" s="272" t="str">
        <f t="shared" si="417"/>
        <v/>
      </c>
      <c r="AT649" s="271" t="str">
        <f t="shared" si="418"/>
        <v/>
      </c>
      <c r="AU649" s="271" t="str">
        <f t="shared" si="419"/>
        <v/>
      </c>
      <c r="AV649" s="279" t="str">
        <f t="shared" si="420"/>
        <v/>
      </c>
      <c r="AW649" s="284" t="str">
        <f t="shared" si="421"/>
        <v/>
      </c>
      <c r="AX649" s="284" t="str">
        <f t="shared" si="422"/>
        <v/>
      </c>
      <c r="AY649" s="281" t="str">
        <f t="shared" si="423"/>
        <v/>
      </c>
    </row>
    <row r="650" spans="1:52" ht="36">
      <c r="A650" s="231" t="s">
        <v>3267</v>
      </c>
      <c r="B650" s="144" t="s">
        <v>1285</v>
      </c>
      <c r="C650" s="144" t="s">
        <v>1733</v>
      </c>
      <c r="F650" s="197" t="s">
        <v>1750</v>
      </c>
      <c r="G650" s="231" t="s">
        <v>1692</v>
      </c>
      <c r="H650" s="72" t="s">
        <v>2856</v>
      </c>
      <c r="J650" s="5" t="s">
        <v>2380</v>
      </c>
      <c r="K650" s="167"/>
      <c r="P650" s="227"/>
      <c r="Q650" s="229"/>
      <c r="S650" s="515" t="s">
        <v>3586</v>
      </c>
      <c r="T650" s="515" t="s">
        <v>2849</v>
      </c>
      <c r="U650" s="5" t="s">
        <v>2570</v>
      </c>
      <c r="V650" s="60" t="s">
        <v>1249</v>
      </c>
      <c r="W650" s="60" t="s">
        <v>562</v>
      </c>
      <c r="X650" s="60" t="s">
        <v>539</v>
      </c>
      <c r="Y650" s="60" t="s">
        <v>540</v>
      </c>
      <c r="Z650" s="20" t="s">
        <v>999</v>
      </c>
      <c r="AA650" s="534" t="s">
        <v>1986</v>
      </c>
      <c r="AC650" s="293" t="str">
        <f t="shared" si="409"/>
        <v>E20-4</v>
      </c>
      <c r="AD650" s="282" t="str">
        <f t="shared" si="412"/>
        <v>20</v>
      </c>
      <c r="AE650" s="282" t="str">
        <f t="shared" si="411"/>
        <v>E</v>
      </c>
      <c r="AF650" s="272" t="str">
        <f t="shared" si="425"/>
        <v>s</v>
      </c>
      <c r="AG650" s="256" t="str">
        <f t="shared" si="426"/>
        <v/>
      </c>
      <c r="AH650" s="256" t="str">
        <f t="shared" si="427"/>
        <v>rpu</v>
      </c>
      <c r="AI650" s="256" t="str">
        <f t="shared" si="428"/>
        <v/>
      </c>
      <c r="AJ650" s="256">
        <f t="shared" si="429"/>
        <v>1</v>
      </c>
      <c r="AK650" s="256" t="str">
        <f t="shared" si="430"/>
        <v/>
      </c>
      <c r="AL650" s="271" t="str">
        <f t="shared" si="413"/>
        <v/>
      </c>
      <c r="AM650" s="272">
        <f t="shared" si="413"/>
        <v>1</v>
      </c>
      <c r="AN650" s="272" t="str">
        <f t="shared" si="413"/>
        <v/>
      </c>
      <c r="AO650" s="272" t="str">
        <f t="shared" si="413"/>
        <v/>
      </c>
      <c r="AP650" s="271" t="str">
        <f t="shared" si="414"/>
        <v/>
      </c>
      <c r="AQ650" s="272" t="str">
        <f t="shared" si="415"/>
        <v/>
      </c>
      <c r="AR650" s="272" t="str">
        <f t="shared" si="416"/>
        <v/>
      </c>
      <c r="AS650" s="272" t="str">
        <f t="shared" si="417"/>
        <v/>
      </c>
      <c r="AT650" s="271" t="str">
        <f t="shared" si="418"/>
        <v/>
      </c>
      <c r="AU650" s="271" t="str">
        <f t="shared" si="419"/>
        <v/>
      </c>
      <c r="AV650" s="279" t="str">
        <f t="shared" si="420"/>
        <v/>
      </c>
      <c r="AW650" s="284" t="str">
        <f t="shared" si="421"/>
        <v/>
      </c>
      <c r="AX650" s="284" t="str">
        <f t="shared" si="422"/>
        <v/>
      </c>
      <c r="AY650" s="281" t="str">
        <f t="shared" si="423"/>
        <v/>
      </c>
    </row>
    <row r="651" spans="1:52" ht="72">
      <c r="A651" s="231" t="s">
        <v>3268</v>
      </c>
      <c r="B651" s="144" t="s">
        <v>1285</v>
      </c>
      <c r="C651" s="144" t="s">
        <v>1733</v>
      </c>
      <c r="F651" s="197" t="s">
        <v>1750</v>
      </c>
      <c r="G651" s="231" t="s">
        <v>1693</v>
      </c>
      <c r="H651" s="72" t="s">
        <v>3088</v>
      </c>
      <c r="J651" s="5" t="s">
        <v>2339</v>
      </c>
      <c r="K651" s="167"/>
      <c r="L651" s="144" t="s">
        <v>2422</v>
      </c>
      <c r="P651" s="227"/>
      <c r="Q651" s="229"/>
      <c r="S651" s="515" t="s">
        <v>3587</v>
      </c>
      <c r="T651" s="515" t="s">
        <v>3595</v>
      </c>
      <c r="U651" s="5" t="s">
        <v>2571</v>
      </c>
      <c r="V651" s="60" t="s">
        <v>1249</v>
      </c>
      <c r="W651" s="60" t="s">
        <v>562</v>
      </c>
      <c r="X651" s="60" t="s">
        <v>539</v>
      </c>
      <c r="Y651" s="60" t="s">
        <v>540</v>
      </c>
      <c r="Z651" s="20" t="s">
        <v>999</v>
      </c>
      <c r="AA651" s="534" t="s">
        <v>1989</v>
      </c>
      <c r="AC651" s="293" t="str">
        <f t="shared" si="409"/>
        <v>E20-5</v>
      </c>
      <c r="AD651" s="282" t="str">
        <f t="shared" si="412"/>
        <v>20</v>
      </c>
      <c r="AE651" s="282" t="str">
        <f t="shared" si="411"/>
        <v>E</v>
      </c>
      <c r="AF651" s="272" t="str">
        <f t="shared" si="425"/>
        <v>s</v>
      </c>
      <c r="AG651" s="256" t="str">
        <f t="shared" si="426"/>
        <v/>
      </c>
      <c r="AH651" s="256" t="str">
        <f t="shared" si="427"/>
        <v>rpu</v>
      </c>
      <c r="AI651" s="256" t="str">
        <f t="shared" si="428"/>
        <v/>
      </c>
      <c r="AJ651" s="256">
        <f t="shared" si="429"/>
        <v>1</v>
      </c>
      <c r="AK651" s="256" t="str">
        <f t="shared" si="430"/>
        <v/>
      </c>
      <c r="AL651" s="271" t="str">
        <f t="shared" si="413"/>
        <v/>
      </c>
      <c r="AM651" s="272">
        <f t="shared" si="413"/>
        <v>1</v>
      </c>
      <c r="AN651" s="272" t="str">
        <f t="shared" si="413"/>
        <v/>
      </c>
      <c r="AO651" s="272" t="str">
        <f t="shared" si="413"/>
        <v/>
      </c>
      <c r="AP651" s="271" t="str">
        <f t="shared" si="414"/>
        <v/>
      </c>
      <c r="AQ651" s="272" t="str">
        <f t="shared" si="415"/>
        <v/>
      </c>
      <c r="AR651" s="272" t="str">
        <f t="shared" si="416"/>
        <v/>
      </c>
      <c r="AS651" s="272" t="str">
        <f t="shared" si="417"/>
        <v/>
      </c>
      <c r="AT651" s="271" t="str">
        <f t="shared" si="418"/>
        <v/>
      </c>
      <c r="AU651" s="271" t="str">
        <f t="shared" si="419"/>
        <v/>
      </c>
      <c r="AV651" s="279" t="str">
        <f t="shared" si="420"/>
        <v/>
      </c>
      <c r="AW651" s="284" t="str">
        <f t="shared" si="421"/>
        <v/>
      </c>
      <c r="AX651" s="284" t="str">
        <f t="shared" si="422"/>
        <v/>
      </c>
      <c r="AY651" s="281" t="str">
        <f t="shared" si="423"/>
        <v/>
      </c>
    </row>
    <row r="652" spans="1:52" ht="72">
      <c r="A652" s="231" t="s">
        <v>3269</v>
      </c>
      <c r="B652" s="144" t="s">
        <v>1285</v>
      </c>
      <c r="C652" s="144" t="s">
        <v>1733</v>
      </c>
      <c r="F652" s="197" t="s">
        <v>1750</v>
      </c>
      <c r="G652" s="231" t="s">
        <v>1694</v>
      </c>
      <c r="H652" s="72" t="s">
        <v>2856</v>
      </c>
      <c r="J652" s="5" t="s">
        <v>2339</v>
      </c>
      <c r="K652" s="167"/>
      <c r="P652" s="227"/>
      <c r="Q652" s="229"/>
      <c r="S652" s="515" t="s">
        <v>3587</v>
      </c>
      <c r="T652" s="515" t="s">
        <v>3595</v>
      </c>
      <c r="U652" s="5" t="s">
        <v>2572</v>
      </c>
      <c r="V652" s="60" t="s">
        <v>1249</v>
      </c>
      <c r="W652" s="60" t="s">
        <v>562</v>
      </c>
      <c r="X652" s="60" t="s">
        <v>539</v>
      </c>
      <c r="Y652" s="60" t="s">
        <v>540</v>
      </c>
      <c r="Z652" s="20" t="s">
        <v>999</v>
      </c>
      <c r="AA652" s="534" t="s">
        <v>1986</v>
      </c>
      <c r="AC652" s="293" t="str">
        <f t="shared" si="409"/>
        <v>E20-6</v>
      </c>
      <c r="AD652" s="282" t="str">
        <f t="shared" si="412"/>
        <v>20</v>
      </c>
      <c r="AE652" s="282" t="str">
        <f t="shared" si="411"/>
        <v>E</v>
      </c>
      <c r="AF652" s="272" t="str">
        <f t="shared" si="425"/>
        <v>s</v>
      </c>
      <c r="AG652" s="256" t="str">
        <f t="shared" si="426"/>
        <v/>
      </c>
      <c r="AH652" s="256" t="str">
        <f t="shared" si="427"/>
        <v>rpu</v>
      </c>
      <c r="AI652" s="256" t="str">
        <f t="shared" si="428"/>
        <v/>
      </c>
      <c r="AJ652" s="256">
        <f t="shared" si="429"/>
        <v>1</v>
      </c>
      <c r="AK652" s="256" t="str">
        <f t="shared" si="430"/>
        <v/>
      </c>
      <c r="AL652" s="271" t="str">
        <f t="shared" si="413"/>
        <v/>
      </c>
      <c r="AM652" s="272">
        <f t="shared" si="413"/>
        <v>1</v>
      </c>
      <c r="AN652" s="272" t="str">
        <f t="shared" si="413"/>
        <v/>
      </c>
      <c r="AO652" s="272" t="str">
        <f t="shared" si="413"/>
        <v/>
      </c>
      <c r="AP652" s="271" t="str">
        <f t="shared" si="414"/>
        <v/>
      </c>
      <c r="AQ652" s="272" t="str">
        <f t="shared" si="415"/>
        <v/>
      </c>
      <c r="AR652" s="272" t="str">
        <f t="shared" si="416"/>
        <v/>
      </c>
      <c r="AS652" s="272" t="str">
        <f t="shared" si="417"/>
        <v/>
      </c>
      <c r="AT652" s="271" t="str">
        <f t="shared" si="418"/>
        <v/>
      </c>
      <c r="AU652" s="271" t="str">
        <f t="shared" si="419"/>
        <v/>
      </c>
      <c r="AV652" s="279" t="str">
        <f t="shared" si="420"/>
        <v/>
      </c>
      <c r="AW652" s="284" t="str">
        <f t="shared" si="421"/>
        <v/>
      </c>
      <c r="AX652" s="284" t="str">
        <f t="shared" si="422"/>
        <v/>
      </c>
      <c r="AY652" s="281" t="str">
        <f t="shared" si="423"/>
        <v/>
      </c>
    </row>
    <row r="653" spans="1:52" ht="36">
      <c r="A653" s="231" t="s">
        <v>3270</v>
      </c>
      <c r="B653" s="144" t="s">
        <v>1285</v>
      </c>
      <c r="C653" s="144" t="s">
        <v>1733</v>
      </c>
      <c r="F653" s="197" t="s">
        <v>1750</v>
      </c>
      <c r="G653" s="231" t="s">
        <v>1695</v>
      </c>
      <c r="H653" s="72" t="s">
        <v>3088</v>
      </c>
      <c r="I653" s="169"/>
      <c r="J653" s="5" t="s">
        <v>1840</v>
      </c>
      <c r="K653" s="167"/>
      <c r="P653" s="227"/>
      <c r="Q653" s="229"/>
      <c r="S653" s="515" t="s">
        <v>3588</v>
      </c>
      <c r="T653" s="515" t="s">
        <v>3596</v>
      </c>
      <c r="U653" s="5" t="s">
        <v>2573</v>
      </c>
      <c r="V653" s="60" t="s">
        <v>1249</v>
      </c>
      <c r="W653" s="60" t="s">
        <v>562</v>
      </c>
      <c r="X653" s="60" t="s">
        <v>539</v>
      </c>
      <c r="Y653" s="60" t="s">
        <v>540</v>
      </c>
      <c r="Z653" s="20" t="s">
        <v>998</v>
      </c>
      <c r="AA653" s="534" t="s">
        <v>1985</v>
      </c>
      <c r="AC653" s="293" t="str">
        <f t="shared" si="409"/>
        <v>E20-7</v>
      </c>
      <c r="AD653" s="282" t="str">
        <f t="shared" si="412"/>
        <v>20</v>
      </c>
      <c r="AE653" s="282" t="str">
        <f t="shared" si="411"/>
        <v>E</v>
      </c>
      <c r="AF653" s="272" t="str">
        <f t="shared" si="425"/>
        <v>s</v>
      </c>
      <c r="AG653" s="256" t="str">
        <f t="shared" si="426"/>
        <v/>
      </c>
      <c r="AH653" s="256" t="str">
        <f t="shared" si="427"/>
        <v>rpu</v>
      </c>
      <c r="AI653" s="256" t="str">
        <f t="shared" si="428"/>
        <v/>
      </c>
      <c r="AJ653" s="256">
        <f t="shared" si="429"/>
        <v>1</v>
      </c>
      <c r="AK653" s="256" t="str">
        <f t="shared" si="430"/>
        <v/>
      </c>
      <c r="AL653" s="271" t="str">
        <f t="shared" si="413"/>
        <v/>
      </c>
      <c r="AM653" s="272">
        <f t="shared" si="413"/>
        <v>1</v>
      </c>
      <c r="AN653" s="272" t="str">
        <f t="shared" si="413"/>
        <v/>
      </c>
      <c r="AO653" s="272" t="str">
        <f t="shared" si="413"/>
        <v/>
      </c>
      <c r="AP653" s="271" t="str">
        <f t="shared" si="414"/>
        <v/>
      </c>
      <c r="AQ653" s="272" t="str">
        <f t="shared" si="415"/>
        <v/>
      </c>
      <c r="AR653" s="272" t="str">
        <f t="shared" si="416"/>
        <v/>
      </c>
      <c r="AS653" s="272" t="str">
        <f t="shared" si="417"/>
        <v/>
      </c>
      <c r="AT653" s="271" t="str">
        <f t="shared" si="418"/>
        <v/>
      </c>
      <c r="AU653" s="271" t="str">
        <f t="shared" si="419"/>
        <v/>
      </c>
      <c r="AV653" s="279" t="str">
        <f t="shared" si="420"/>
        <v/>
      </c>
      <c r="AW653" s="284" t="str">
        <f t="shared" si="421"/>
        <v/>
      </c>
      <c r="AX653" s="284" t="str">
        <f t="shared" si="422"/>
        <v/>
      </c>
      <c r="AY653" s="281" t="str">
        <f t="shared" si="423"/>
        <v/>
      </c>
    </row>
    <row r="654" spans="1:52" s="72" customFormat="1" ht="36">
      <c r="A654" s="506" t="s">
        <v>3271</v>
      </c>
      <c r="B654" s="144" t="s">
        <v>1285</v>
      </c>
      <c r="C654" s="144" t="s">
        <v>1734</v>
      </c>
      <c r="D654" s="144"/>
      <c r="E654" s="195"/>
      <c r="F654" s="197" t="s">
        <v>1197</v>
      </c>
      <c r="G654" s="506" t="s">
        <v>3461</v>
      </c>
      <c r="H654" s="72" t="s">
        <v>2888</v>
      </c>
      <c r="J654" s="5" t="s">
        <v>2503</v>
      </c>
      <c r="L654" s="144" t="s">
        <v>2422</v>
      </c>
      <c r="M654" s="144"/>
      <c r="N654" s="225"/>
      <c r="O654" s="225"/>
      <c r="P654" s="227"/>
      <c r="Q654" s="229"/>
      <c r="S654" s="515" t="s">
        <v>3589</v>
      </c>
      <c r="T654" s="515" t="s">
        <v>2849</v>
      </c>
      <c r="U654" s="5" t="s">
        <v>2574</v>
      </c>
      <c r="V654" s="60" t="s">
        <v>1249</v>
      </c>
      <c r="W654" s="60" t="s">
        <v>562</v>
      </c>
      <c r="X654" s="60" t="s">
        <v>539</v>
      </c>
      <c r="Y654" s="60" t="s">
        <v>540</v>
      </c>
      <c r="Z654" s="20" t="s">
        <v>999</v>
      </c>
      <c r="AA654" s="534" t="s">
        <v>1994</v>
      </c>
      <c r="AB654" s="145"/>
      <c r="AC654" s="507" t="str">
        <f t="shared" si="409"/>
        <v>E20-8</v>
      </c>
      <c r="AD654" s="282" t="str">
        <f t="shared" si="412"/>
        <v>20</v>
      </c>
      <c r="AE654" s="282" t="str">
        <f t="shared" si="411"/>
        <v>E</v>
      </c>
      <c r="AF654" s="272" t="str">
        <f t="shared" si="425"/>
        <v>s</v>
      </c>
      <c r="AG654" s="272" t="str">
        <f t="shared" si="426"/>
        <v/>
      </c>
      <c r="AH654" s="272" t="str">
        <f t="shared" si="427"/>
        <v>r</v>
      </c>
      <c r="AI654" s="272" t="str">
        <f t="shared" si="428"/>
        <v/>
      </c>
      <c r="AJ654" s="272">
        <f t="shared" si="429"/>
        <v>1</v>
      </c>
      <c r="AK654" s="272" t="str">
        <f t="shared" si="430"/>
        <v/>
      </c>
      <c r="AL654" s="271" t="str">
        <f t="shared" si="413"/>
        <v/>
      </c>
      <c r="AM654" s="272" t="str">
        <f t="shared" si="413"/>
        <v/>
      </c>
      <c r="AN654" s="272">
        <f t="shared" si="413"/>
        <v>1</v>
      </c>
      <c r="AO654" s="272" t="str">
        <f t="shared" si="413"/>
        <v/>
      </c>
      <c r="AP654" s="271" t="str">
        <f t="shared" si="414"/>
        <v/>
      </c>
      <c r="AQ654" s="272" t="str">
        <f t="shared" si="415"/>
        <v/>
      </c>
      <c r="AR654" s="272" t="str">
        <f t="shared" si="416"/>
        <v/>
      </c>
      <c r="AS654" s="272" t="str">
        <f t="shared" si="417"/>
        <v/>
      </c>
      <c r="AT654" s="271" t="str">
        <f t="shared" si="418"/>
        <v/>
      </c>
      <c r="AU654" s="271" t="str">
        <f t="shared" si="419"/>
        <v/>
      </c>
      <c r="AV654" s="279" t="str">
        <f t="shared" si="420"/>
        <v/>
      </c>
      <c r="AW654" s="284" t="str">
        <f t="shared" si="421"/>
        <v/>
      </c>
      <c r="AX654" s="284" t="str">
        <f t="shared" si="422"/>
        <v/>
      </c>
      <c r="AY654" s="281" t="str">
        <f t="shared" si="423"/>
        <v/>
      </c>
      <c r="AZ654" s="425"/>
    </row>
    <row r="655" spans="1:52" ht="48">
      <c r="A655" s="231" t="s">
        <v>3272</v>
      </c>
      <c r="B655" s="144" t="s">
        <v>1285</v>
      </c>
      <c r="C655" s="144" t="s">
        <v>1734</v>
      </c>
      <c r="F655" s="197" t="s">
        <v>1750</v>
      </c>
      <c r="G655" s="231" t="s">
        <v>1696</v>
      </c>
      <c r="H655" s="72" t="s">
        <v>2888</v>
      </c>
      <c r="J655" s="5" t="s">
        <v>1840</v>
      </c>
      <c r="K655" s="167"/>
      <c r="L655" s="144" t="s">
        <v>2422</v>
      </c>
      <c r="P655" s="227"/>
      <c r="Q655" s="229"/>
      <c r="S655" s="515" t="s">
        <v>3590</v>
      </c>
      <c r="T655" s="5" t="s">
        <v>3597</v>
      </c>
      <c r="U655" s="5" t="s">
        <v>2575</v>
      </c>
      <c r="V655" s="60" t="s">
        <v>1249</v>
      </c>
      <c r="W655" s="60" t="s">
        <v>562</v>
      </c>
      <c r="X655" s="60" t="s">
        <v>539</v>
      </c>
      <c r="Y655" s="60" t="s">
        <v>540</v>
      </c>
      <c r="Z655" s="20" t="s">
        <v>998</v>
      </c>
      <c r="AA655" s="534" t="s">
        <v>1985</v>
      </c>
      <c r="AC655" s="293" t="str">
        <f t="shared" si="409"/>
        <v>E20-9</v>
      </c>
      <c r="AD655" s="282" t="str">
        <f t="shared" si="412"/>
        <v>20</v>
      </c>
      <c r="AE655" s="282" t="str">
        <f t="shared" si="411"/>
        <v>E</v>
      </c>
      <c r="AF655" s="272" t="str">
        <f t="shared" si="425"/>
        <v>s</v>
      </c>
      <c r="AG655" s="256" t="str">
        <f t="shared" si="426"/>
        <v/>
      </c>
      <c r="AH655" s="256" t="str">
        <f t="shared" si="427"/>
        <v>r</v>
      </c>
      <c r="AI655" s="256" t="str">
        <f t="shared" si="428"/>
        <v/>
      </c>
      <c r="AJ655" s="256">
        <f t="shared" si="429"/>
        <v>1</v>
      </c>
      <c r="AK655" s="256" t="str">
        <f t="shared" si="430"/>
        <v/>
      </c>
      <c r="AL655" s="271" t="str">
        <f t="shared" si="413"/>
        <v/>
      </c>
      <c r="AM655" s="272" t="str">
        <f t="shared" si="413"/>
        <v/>
      </c>
      <c r="AN655" s="272">
        <f t="shared" si="413"/>
        <v>1</v>
      </c>
      <c r="AO655" s="272" t="str">
        <f t="shared" si="413"/>
        <v/>
      </c>
      <c r="AP655" s="271" t="str">
        <f t="shared" si="414"/>
        <v/>
      </c>
      <c r="AQ655" s="272" t="str">
        <f t="shared" si="415"/>
        <v/>
      </c>
      <c r="AR655" s="272" t="str">
        <f t="shared" si="416"/>
        <v/>
      </c>
      <c r="AS655" s="272" t="str">
        <f t="shared" si="417"/>
        <v/>
      </c>
      <c r="AT655" s="271" t="str">
        <f t="shared" si="418"/>
        <v/>
      </c>
      <c r="AU655" s="271" t="str">
        <f t="shared" si="419"/>
        <v/>
      </c>
      <c r="AV655" s="279" t="str">
        <f t="shared" si="420"/>
        <v/>
      </c>
      <c r="AW655" s="284" t="str">
        <f t="shared" si="421"/>
        <v/>
      </c>
      <c r="AX655" s="284" t="str">
        <f t="shared" si="422"/>
        <v/>
      </c>
      <c r="AY655" s="281" t="str">
        <f t="shared" si="423"/>
        <v/>
      </c>
    </row>
    <row r="656" spans="1:52" hidden="1">
      <c r="A656" s="231" t="s">
        <v>3273</v>
      </c>
      <c r="B656" s="144" t="s">
        <v>1808</v>
      </c>
      <c r="F656" s="197" t="s">
        <v>1750</v>
      </c>
      <c r="G656" s="231" t="s">
        <v>1697</v>
      </c>
      <c r="K656" s="167"/>
      <c r="P656" s="227"/>
      <c r="Q656" s="229"/>
      <c r="S656" s="515" t="s">
        <v>3591</v>
      </c>
      <c r="T656" s="515"/>
      <c r="U656" s="5"/>
      <c r="V656" s="60"/>
      <c r="W656" s="60"/>
      <c r="X656" s="60"/>
      <c r="Y656" s="60"/>
      <c r="Z656" s="20"/>
      <c r="AA656" s="60"/>
      <c r="AC656" s="293" t="str">
        <f t="shared" si="409"/>
        <v>E20-10</v>
      </c>
      <c r="AD656" s="282" t="str">
        <f t="shared" si="412"/>
        <v>20</v>
      </c>
      <c r="AE656" s="282" t="str">
        <f t="shared" si="411"/>
        <v>E</v>
      </c>
      <c r="AF656" s="272" t="str">
        <f t="shared" si="425"/>
        <v>not suitable</v>
      </c>
      <c r="AG656" s="256" t="str">
        <f t="shared" si="426"/>
        <v/>
      </c>
      <c r="AH656" s="256" t="str">
        <f t="shared" si="427"/>
        <v/>
      </c>
      <c r="AI656" s="256" t="str">
        <f t="shared" si="428"/>
        <v/>
      </c>
      <c r="AJ656" s="256" t="str">
        <f t="shared" si="429"/>
        <v/>
      </c>
      <c r="AK656" s="256" t="str">
        <f t="shared" si="430"/>
        <v/>
      </c>
      <c r="AL656" s="271" t="str">
        <f t="shared" si="413"/>
        <v/>
      </c>
      <c r="AM656" s="272" t="str">
        <f t="shared" si="413"/>
        <v/>
      </c>
      <c r="AN656" s="272" t="str">
        <f t="shared" si="413"/>
        <v/>
      </c>
      <c r="AO656" s="272" t="str">
        <f t="shared" si="413"/>
        <v/>
      </c>
      <c r="AP656" s="271" t="str">
        <f t="shared" si="414"/>
        <v/>
      </c>
      <c r="AQ656" s="272" t="str">
        <f t="shared" si="415"/>
        <v/>
      </c>
      <c r="AR656" s="272" t="str">
        <f t="shared" si="416"/>
        <v/>
      </c>
      <c r="AS656" s="272" t="str">
        <f t="shared" si="417"/>
        <v/>
      </c>
      <c r="AT656" s="271">
        <f t="shared" si="418"/>
        <v>1</v>
      </c>
      <c r="AU656" s="271" t="str">
        <f t="shared" si="419"/>
        <v/>
      </c>
      <c r="AV656" s="279" t="str">
        <f t="shared" si="420"/>
        <v/>
      </c>
      <c r="AW656" s="284" t="str">
        <f t="shared" si="421"/>
        <v/>
      </c>
      <c r="AX656" s="284" t="str">
        <f t="shared" si="422"/>
        <v/>
      </c>
      <c r="AY656" s="281" t="str">
        <f t="shared" si="423"/>
        <v/>
      </c>
    </row>
    <row r="657" spans="1:51" ht="36">
      <c r="A657" s="231" t="s">
        <v>3274</v>
      </c>
      <c r="B657" s="144" t="s">
        <v>1285</v>
      </c>
      <c r="C657" s="144" t="s">
        <v>1733</v>
      </c>
      <c r="F657" s="197" t="s">
        <v>1750</v>
      </c>
      <c r="G657" s="231" t="s">
        <v>1698</v>
      </c>
      <c r="H657" s="72" t="s">
        <v>2862</v>
      </c>
      <c r="J657" s="5" t="s">
        <v>2381</v>
      </c>
      <c r="K657" s="167"/>
      <c r="L657" s="144" t="s">
        <v>2422</v>
      </c>
      <c r="P657" s="227"/>
      <c r="Q657" s="229"/>
      <c r="S657" s="515" t="s">
        <v>3588</v>
      </c>
      <c r="T657" s="5" t="s">
        <v>3596</v>
      </c>
      <c r="U657" s="5" t="s">
        <v>2576</v>
      </c>
      <c r="V657" s="60" t="s">
        <v>1249</v>
      </c>
      <c r="W657" s="60" t="s">
        <v>562</v>
      </c>
      <c r="X657" s="60" t="s">
        <v>539</v>
      </c>
      <c r="Y657" s="60" t="s">
        <v>540</v>
      </c>
      <c r="Z657" s="20" t="s">
        <v>998</v>
      </c>
      <c r="AA657" s="534" t="s">
        <v>1985</v>
      </c>
      <c r="AC657" s="293" t="str">
        <f t="shared" si="409"/>
        <v>E20-11</v>
      </c>
      <c r="AD657" s="282" t="str">
        <f t="shared" si="412"/>
        <v>20</v>
      </c>
      <c r="AE657" s="282" t="str">
        <f t="shared" si="411"/>
        <v>E</v>
      </c>
      <c r="AF657" s="272" t="str">
        <f t="shared" si="425"/>
        <v>s</v>
      </c>
      <c r="AG657" s="256" t="str">
        <f t="shared" si="426"/>
        <v/>
      </c>
      <c r="AH657" s="256" t="str">
        <f t="shared" si="427"/>
        <v>rpu</v>
      </c>
      <c r="AI657" s="256" t="str">
        <f t="shared" si="428"/>
        <v/>
      </c>
      <c r="AJ657" s="256">
        <f t="shared" si="429"/>
        <v>1</v>
      </c>
      <c r="AK657" s="256" t="str">
        <f t="shared" si="430"/>
        <v/>
      </c>
      <c r="AL657" s="271" t="str">
        <f t="shared" si="413"/>
        <v/>
      </c>
      <c r="AM657" s="272">
        <f t="shared" si="413"/>
        <v>1</v>
      </c>
      <c r="AN657" s="272" t="str">
        <f t="shared" si="413"/>
        <v/>
      </c>
      <c r="AO657" s="272" t="str">
        <f t="shared" si="413"/>
        <v/>
      </c>
      <c r="AP657" s="271" t="str">
        <f t="shared" si="414"/>
        <v/>
      </c>
      <c r="AQ657" s="272" t="str">
        <f t="shared" si="415"/>
        <v/>
      </c>
      <c r="AR657" s="272" t="str">
        <f t="shared" si="416"/>
        <v/>
      </c>
      <c r="AS657" s="272" t="str">
        <f t="shared" si="417"/>
        <v/>
      </c>
      <c r="AT657" s="271" t="str">
        <f t="shared" si="418"/>
        <v/>
      </c>
      <c r="AU657" s="271" t="str">
        <f t="shared" si="419"/>
        <v/>
      </c>
      <c r="AV657" s="279" t="str">
        <f t="shared" si="420"/>
        <v/>
      </c>
      <c r="AW657" s="284" t="str">
        <f t="shared" si="421"/>
        <v/>
      </c>
      <c r="AX657" s="284" t="str">
        <f t="shared" si="422"/>
        <v/>
      </c>
      <c r="AY657" s="281" t="str">
        <f t="shared" si="423"/>
        <v/>
      </c>
    </row>
    <row r="658" spans="1:51">
      <c r="A658" s="230" t="s">
        <v>1269</v>
      </c>
      <c r="F658" s="197"/>
      <c r="G658" s="230"/>
      <c r="K658" s="167"/>
      <c r="P658" s="227"/>
      <c r="Q658" s="229"/>
      <c r="S658" s="60"/>
      <c r="T658" s="60"/>
      <c r="U658" s="5"/>
      <c r="V658" s="60"/>
      <c r="W658" s="60"/>
      <c r="X658" s="60"/>
      <c r="Y658" s="60"/>
      <c r="Z658" s="20"/>
      <c r="AA658" s="60"/>
      <c r="AC658" s="293" t="str">
        <f t="shared" si="409"/>
        <v>PROBLEMS/DISCUSSION QUESTIONS</v>
      </c>
      <c r="AD658" s="282" t="str">
        <f t="shared" si="412"/>
        <v/>
      </c>
      <c r="AE658" s="282" t="str">
        <f t="shared" si="411"/>
        <v/>
      </c>
      <c r="AF658" s="272" t="str">
        <f t="shared" si="425"/>
        <v/>
      </c>
      <c r="AG658" s="256" t="str">
        <f t="shared" si="426"/>
        <v/>
      </c>
      <c r="AH658" s="256" t="str">
        <f t="shared" si="427"/>
        <v/>
      </c>
      <c r="AI658" s="256" t="str">
        <f t="shared" si="428"/>
        <v/>
      </c>
      <c r="AJ658" s="256" t="str">
        <f t="shared" si="429"/>
        <v/>
      </c>
      <c r="AK658" s="256" t="str">
        <f t="shared" si="430"/>
        <v/>
      </c>
      <c r="AL658" s="271" t="str">
        <f t="shared" si="413"/>
        <v/>
      </c>
      <c r="AM658" s="272" t="str">
        <f t="shared" si="413"/>
        <v/>
      </c>
      <c r="AN658" s="272" t="str">
        <f t="shared" si="413"/>
        <v/>
      </c>
      <c r="AO658" s="272" t="str">
        <f t="shared" si="413"/>
        <v/>
      </c>
      <c r="AP658" s="271" t="str">
        <f t="shared" si="414"/>
        <v/>
      </c>
      <c r="AQ658" s="272" t="str">
        <f t="shared" si="415"/>
        <v/>
      </c>
      <c r="AR658" s="272" t="str">
        <f t="shared" si="416"/>
        <v/>
      </c>
      <c r="AS658" s="272" t="str">
        <f t="shared" si="417"/>
        <v/>
      </c>
      <c r="AT658" s="271" t="str">
        <f t="shared" si="418"/>
        <v/>
      </c>
      <c r="AU658" s="271" t="str">
        <f t="shared" si="419"/>
        <v/>
      </c>
      <c r="AV658" s="279" t="str">
        <f t="shared" si="420"/>
        <v/>
      </c>
      <c r="AW658" s="284" t="str">
        <f t="shared" si="421"/>
        <v/>
      </c>
      <c r="AX658" s="284" t="str">
        <f t="shared" si="422"/>
        <v/>
      </c>
      <c r="AY658" s="281" t="str">
        <f t="shared" si="423"/>
        <v/>
      </c>
    </row>
    <row r="659" spans="1:51" ht="96">
      <c r="A659" s="231" t="s">
        <v>3275</v>
      </c>
      <c r="B659" s="144" t="s">
        <v>1285</v>
      </c>
      <c r="C659" s="144" t="s">
        <v>1734</v>
      </c>
      <c r="F659" s="197" t="s">
        <v>1197</v>
      </c>
      <c r="G659" s="231" t="s">
        <v>1702</v>
      </c>
      <c r="H659" s="72" t="s">
        <v>2888</v>
      </c>
      <c r="J659" s="5" t="s">
        <v>2379</v>
      </c>
      <c r="K659" s="167"/>
      <c r="L659" s="144" t="s">
        <v>2422</v>
      </c>
      <c r="P659" s="227"/>
      <c r="Q659" s="229"/>
      <c r="S659" s="515" t="s">
        <v>3592</v>
      </c>
      <c r="T659" s="5" t="s">
        <v>3598</v>
      </c>
      <c r="U659" s="5" t="s">
        <v>2577</v>
      </c>
      <c r="V659" s="60" t="s">
        <v>1249</v>
      </c>
      <c r="W659" s="60" t="s">
        <v>562</v>
      </c>
      <c r="X659" s="60" t="s">
        <v>539</v>
      </c>
      <c r="Y659" s="60" t="s">
        <v>540</v>
      </c>
      <c r="Z659" s="20" t="s">
        <v>1000</v>
      </c>
      <c r="AA659" s="534" t="s">
        <v>2330</v>
      </c>
      <c r="AC659" s="293" t="str">
        <f t="shared" si="409"/>
        <v>P20-1</v>
      </c>
      <c r="AD659" s="282" t="str">
        <f t="shared" si="412"/>
        <v>20</v>
      </c>
      <c r="AE659" s="282" t="str">
        <f t="shared" si="411"/>
        <v>P</v>
      </c>
      <c r="AF659" s="272" t="str">
        <f t="shared" si="425"/>
        <v>s</v>
      </c>
      <c r="AG659" s="256" t="str">
        <f t="shared" si="426"/>
        <v/>
      </c>
      <c r="AH659" s="256" t="str">
        <f t="shared" si="427"/>
        <v>r</v>
      </c>
      <c r="AI659" s="256" t="str">
        <f t="shared" si="428"/>
        <v/>
      </c>
      <c r="AJ659" s="256">
        <f t="shared" si="429"/>
        <v>1</v>
      </c>
      <c r="AK659" s="256" t="str">
        <f t="shared" si="430"/>
        <v/>
      </c>
      <c r="AL659" s="271" t="str">
        <f t="shared" si="413"/>
        <v/>
      </c>
      <c r="AM659" s="272" t="str">
        <f t="shared" si="413"/>
        <v/>
      </c>
      <c r="AN659" s="272">
        <f t="shared" si="413"/>
        <v>1</v>
      </c>
      <c r="AO659" s="272" t="str">
        <f t="shared" si="413"/>
        <v/>
      </c>
      <c r="AP659" s="271" t="str">
        <f t="shared" si="414"/>
        <v/>
      </c>
      <c r="AQ659" s="272" t="str">
        <f t="shared" si="415"/>
        <v/>
      </c>
      <c r="AR659" s="272" t="str">
        <f t="shared" si="416"/>
        <v/>
      </c>
      <c r="AS659" s="272" t="str">
        <f t="shared" si="417"/>
        <v/>
      </c>
      <c r="AT659" s="271" t="str">
        <f t="shared" si="418"/>
        <v/>
      </c>
      <c r="AU659" s="271" t="str">
        <f t="shared" si="419"/>
        <v/>
      </c>
      <c r="AV659" s="279" t="str">
        <f t="shared" si="420"/>
        <v/>
      </c>
      <c r="AW659" s="284" t="str">
        <f t="shared" si="421"/>
        <v/>
      </c>
      <c r="AX659" s="284" t="str">
        <f t="shared" si="422"/>
        <v/>
      </c>
      <c r="AY659" s="281" t="str">
        <f t="shared" si="423"/>
        <v/>
      </c>
    </row>
    <row r="660" spans="1:51" ht="24" hidden="1">
      <c r="A660" s="231" t="s">
        <v>3276</v>
      </c>
      <c r="B660" s="144" t="s">
        <v>1808</v>
      </c>
      <c r="F660" s="197"/>
      <c r="G660" s="231" t="s">
        <v>1703</v>
      </c>
      <c r="K660" s="167"/>
      <c r="P660" s="227"/>
      <c r="Q660" s="229"/>
      <c r="S660" s="515" t="s">
        <v>3593</v>
      </c>
      <c r="T660" s="521"/>
      <c r="U660" s="534"/>
      <c r="V660" s="60"/>
      <c r="W660" s="60"/>
      <c r="X660" s="60"/>
      <c r="Y660" s="60"/>
      <c r="Z660" s="20"/>
      <c r="AA660" s="534"/>
      <c r="AC660" s="293" t="str">
        <f t="shared" si="409"/>
        <v>P20-2</v>
      </c>
      <c r="AD660" s="282" t="str">
        <f t="shared" si="412"/>
        <v>20</v>
      </c>
      <c r="AE660" s="282" t="str">
        <f t="shared" si="411"/>
        <v>P</v>
      </c>
      <c r="AF660" s="272" t="str">
        <f t="shared" si="425"/>
        <v>not suitable</v>
      </c>
      <c r="AG660" s="256" t="str">
        <f t="shared" si="426"/>
        <v/>
      </c>
      <c r="AH660" s="256" t="str">
        <f t="shared" si="427"/>
        <v/>
      </c>
      <c r="AI660" s="256" t="str">
        <f t="shared" si="428"/>
        <v/>
      </c>
      <c r="AJ660" s="256" t="str">
        <f t="shared" si="429"/>
        <v/>
      </c>
      <c r="AK660" s="256" t="str">
        <f t="shared" si="430"/>
        <v/>
      </c>
      <c r="AL660" s="271" t="str">
        <f t="shared" si="413"/>
        <v/>
      </c>
      <c r="AM660" s="272" t="str">
        <f t="shared" si="413"/>
        <v/>
      </c>
      <c r="AN660" s="272" t="str">
        <f t="shared" si="413"/>
        <v/>
      </c>
      <c r="AO660" s="272" t="str">
        <f t="shared" si="413"/>
        <v/>
      </c>
      <c r="AP660" s="271" t="str">
        <f t="shared" si="414"/>
        <v/>
      </c>
      <c r="AQ660" s="272" t="str">
        <f t="shared" si="415"/>
        <v/>
      </c>
      <c r="AR660" s="272" t="str">
        <f t="shared" si="416"/>
        <v/>
      </c>
      <c r="AS660" s="272" t="str">
        <f t="shared" si="417"/>
        <v/>
      </c>
      <c r="AT660" s="271">
        <f t="shared" si="418"/>
        <v>1</v>
      </c>
      <c r="AU660" s="271" t="str">
        <f t="shared" si="419"/>
        <v/>
      </c>
      <c r="AV660" s="279" t="str">
        <f t="shared" si="420"/>
        <v/>
      </c>
      <c r="AW660" s="284" t="str">
        <f t="shared" si="421"/>
        <v/>
      </c>
      <c r="AX660" s="284" t="str">
        <f t="shared" si="422"/>
        <v/>
      </c>
      <c r="AY660" s="281" t="str">
        <f t="shared" si="423"/>
        <v/>
      </c>
    </row>
    <row r="661" spans="1:51" ht="84">
      <c r="A661" s="231" t="s">
        <v>3277</v>
      </c>
      <c r="B661" s="144" t="s">
        <v>1285</v>
      </c>
      <c r="C661" s="144" t="s">
        <v>1733</v>
      </c>
      <c r="F661" s="197" t="s">
        <v>1750</v>
      </c>
      <c r="G661" s="231" t="s">
        <v>1704</v>
      </c>
      <c r="H661" s="72" t="s">
        <v>2862</v>
      </c>
      <c r="J661" s="5" t="s">
        <v>2378</v>
      </c>
      <c r="K661" s="167"/>
      <c r="L661" s="144" t="s">
        <v>2422</v>
      </c>
      <c r="P661" s="227"/>
      <c r="Q661" s="229"/>
      <c r="S661" s="515" t="s">
        <v>3592</v>
      </c>
      <c r="T661" s="5" t="s">
        <v>3598</v>
      </c>
      <c r="U661" s="534" t="s">
        <v>2578</v>
      </c>
      <c r="V661" s="60" t="s">
        <v>1249</v>
      </c>
      <c r="W661" s="60" t="s">
        <v>562</v>
      </c>
      <c r="X661" s="60" t="s">
        <v>539</v>
      </c>
      <c r="Y661" s="60" t="s">
        <v>540</v>
      </c>
      <c r="Z661" s="20" t="s">
        <v>999</v>
      </c>
      <c r="AA661" s="534" t="s">
        <v>1994</v>
      </c>
      <c r="AC661" s="293" t="str">
        <f t="shared" si="409"/>
        <v>P20-3</v>
      </c>
      <c r="AD661" s="282" t="str">
        <f t="shared" si="412"/>
        <v>20</v>
      </c>
      <c r="AE661" s="282" t="str">
        <f t="shared" si="411"/>
        <v>P</v>
      </c>
      <c r="AF661" s="272" t="str">
        <f t="shared" si="425"/>
        <v>s</v>
      </c>
      <c r="AG661" s="256" t="str">
        <f t="shared" si="426"/>
        <v/>
      </c>
      <c r="AH661" s="256" t="str">
        <f t="shared" si="427"/>
        <v>rpu</v>
      </c>
      <c r="AI661" s="256" t="str">
        <f t="shared" si="428"/>
        <v/>
      </c>
      <c r="AJ661" s="256">
        <f t="shared" si="429"/>
        <v>1</v>
      </c>
      <c r="AK661" s="256" t="str">
        <f t="shared" si="430"/>
        <v/>
      </c>
      <c r="AL661" s="271" t="str">
        <f t="shared" si="413"/>
        <v/>
      </c>
      <c r="AM661" s="272">
        <f t="shared" si="413"/>
        <v>1</v>
      </c>
      <c r="AN661" s="272" t="str">
        <f t="shared" si="413"/>
        <v/>
      </c>
      <c r="AO661" s="272" t="str">
        <f t="shared" si="413"/>
        <v/>
      </c>
      <c r="AP661" s="271" t="str">
        <f t="shared" si="414"/>
        <v/>
      </c>
      <c r="AQ661" s="272" t="str">
        <f t="shared" si="415"/>
        <v/>
      </c>
      <c r="AR661" s="272" t="str">
        <f t="shared" si="416"/>
        <v/>
      </c>
      <c r="AS661" s="272" t="str">
        <f t="shared" si="417"/>
        <v/>
      </c>
      <c r="AT661" s="271" t="str">
        <f t="shared" si="418"/>
        <v/>
      </c>
      <c r="AU661" s="271" t="str">
        <f t="shared" si="419"/>
        <v/>
      </c>
      <c r="AV661" s="279" t="str">
        <f t="shared" si="420"/>
        <v/>
      </c>
      <c r="AW661" s="284" t="str">
        <f t="shared" si="421"/>
        <v/>
      </c>
      <c r="AX661" s="284" t="str">
        <f t="shared" si="422"/>
        <v/>
      </c>
      <c r="AY661" s="281" t="str">
        <f t="shared" si="423"/>
        <v/>
      </c>
    </row>
    <row r="662" spans="1:51" ht="108">
      <c r="A662" s="231" t="s">
        <v>3278</v>
      </c>
      <c r="B662" s="144" t="s">
        <v>1285</v>
      </c>
      <c r="C662" s="144" t="s">
        <v>1734</v>
      </c>
      <c r="F662" s="197" t="s">
        <v>1197</v>
      </c>
      <c r="G662" s="231" t="s">
        <v>1705</v>
      </c>
      <c r="H662" s="72" t="s">
        <v>3082</v>
      </c>
      <c r="J662" s="5" t="s">
        <v>2377</v>
      </c>
      <c r="K662" s="167"/>
      <c r="L662" s="144" t="s">
        <v>2422</v>
      </c>
      <c r="P662" s="227"/>
      <c r="Q662" s="229"/>
      <c r="S662" s="515" t="s">
        <v>3593</v>
      </c>
      <c r="T662" s="5" t="s">
        <v>3599</v>
      </c>
      <c r="U662" s="534" t="s">
        <v>2579</v>
      </c>
      <c r="V662" s="60" t="s">
        <v>1249</v>
      </c>
      <c r="W662" s="60" t="s">
        <v>562</v>
      </c>
      <c r="X662" s="60" t="s">
        <v>539</v>
      </c>
      <c r="Y662" s="60" t="s">
        <v>540</v>
      </c>
      <c r="Z662" s="20" t="s">
        <v>1000</v>
      </c>
      <c r="AA662" s="534" t="s">
        <v>1994</v>
      </c>
      <c r="AC662" s="293" t="str">
        <f t="shared" si="409"/>
        <v>P20-4</v>
      </c>
      <c r="AD662" s="282" t="str">
        <f t="shared" si="412"/>
        <v>20</v>
      </c>
      <c r="AE662" s="282" t="str">
        <f t="shared" si="411"/>
        <v>P</v>
      </c>
      <c r="AF662" s="272" t="str">
        <f t="shared" si="425"/>
        <v>s</v>
      </c>
      <c r="AG662" s="256" t="str">
        <f t="shared" si="426"/>
        <v/>
      </c>
      <c r="AH662" s="256" t="str">
        <f t="shared" si="427"/>
        <v>r</v>
      </c>
      <c r="AI662" s="256" t="str">
        <f t="shared" si="428"/>
        <v/>
      </c>
      <c r="AJ662" s="256">
        <f t="shared" si="429"/>
        <v>1</v>
      </c>
      <c r="AK662" s="256" t="str">
        <f t="shared" si="430"/>
        <v/>
      </c>
      <c r="AL662" s="271" t="str">
        <f t="shared" si="413"/>
        <v/>
      </c>
      <c r="AM662" s="272" t="str">
        <f t="shared" si="413"/>
        <v/>
      </c>
      <c r="AN662" s="272">
        <f t="shared" si="413"/>
        <v>1</v>
      </c>
      <c r="AO662" s="272" t="str">
        <f t="shared" si="413"/>
        <v/>
      </c>
      <c r="AP662" s="271" t="str">
        <f t="shared" si="414"/>
        <v/>
      </c>
      <c r="AQ662" s="272" t="str">
        <f t="shared" si="415"/>
        <v/>
      </c>
      <c r="AR662" s="272" t="str">
        <f t="shared" si="416"/>
        <v/>
      </c>
      <c r="AS662" s="272" t="str">
        <f t="shared" si="417"/>
        <v/>
      </c>
      <c r="AT662" s="271" t="str">
        <f t="shared" si="418"/>
        <v/>
      </c>
      <c r="AU662" s="271" t="str">
        <f t="shared" si="419"/>
        <v/>
      </c>
      <c r="AV662" s="279" t="str">
        <f t="shared" si="420"/>
        <v/>
      </c>
      <c r="AW662" s="284" t="str">
        <f t="shared" si="421"/>
        <v/>
      </c>
      <c r="AX662" s="284" t="str">
        <f t="shared" si="422"/>
        <v/>
      </c>
      <c r="AY662" s="281" t="str">
        <f t="shared" si="423"/>
        <v/>
      </c>
    </row>
    <row r="663" spans="1:51" hidden="1">
      <c r="A663" s="231" t="s">
        <v>3279</v>
      </c>
      <c r="B663" s="144" t="s">
        <v>1808</v>
      </c>
      <c r="F663" s="197"/>
      <c r="G663" s="231" t="s">
        <v>1706</v>
      </c>
      <c r="K663" s="167"/>
      <c r="P663" s="227"/>
      <c r="Q663" s="229"/>
      <c r="S663" s="515" t="s">
        <v>3592</v>
      </c>
      <c r="U663" s="534"/>
      <c r="V663" s="60"/>
      <c r="W663" s="60"/>
      <c r="X663" s="60"/>
      <c r="Y663" s="60"/>
      <c r="Z663" s="20"/>
      <c r="AA663" s="534"/>
      <c r="AC663" s="293" t="str">
        <f t="shared" si="409"/>
        <v>P20-5</v>
      </c>
      <c r="AD663" s="282" t="str">
        <f t="shared" si="412"/>
        <v>20</v>
      </c>
      <c r="AE663" s="282" t="str">
        <f t="shared" si="411"/>
        <v>P</v>
      </c>
      <c r="AF663" s="272" t="str">
        <f t="shared" si="425"/>
        <v>not suitable</v>
      </c>
      <c r="AG663" s="256" t="str">
        <f t="shared" si="426"/>
        <v/>
      </c>
      <c r="AH663" s="256" t="str">
        <f t="shared" si="427"/>
        <v/>
      </c>
      <c r="AI663" s="256" t="str">
        <f t="shared" si="428"/>
        <v/>
      </c>
      <c r="AJ663" s="256" t="str">
        <f t="shared" si="429"/>
        <v/>
      </c>
      <c r="AK663" s="256" t="str">
        <f t="shared" si="430"/>
        <v/>
      </c>
      <c r="AL663" s="271" t="str">
        <f t="shared" si="413"/>
        <v/>
      </c>
      <c r="AM663" s="272" t="str">
        <f t="shared" si="413"/>
        <v/>
      </c>
      <c r="AN663" s="272" t="str">
        <f t="shared" si="413"/>
        <v/>
      </c>
      <c r="AO663" s="272" t="str">
        <f t="shared" si="413"/>
        <v/>
      </c>
      <c r="AP663" s="271" t="str">
        <f t="shared" si="414"/>
        <v/>
      </c>
      <c r="AQ663" s="272" t="str">
        <f t="shared" si="415"/>
        <v/>
      </c>
      <c r="AR663" s="272" t="str">
        <f t="shared" si="416"/>
        <v/>
      </c>
      <c r="AS663" s="272" t="str">
        <f t="shared" si="417"/>
        <v/>
      </c>
      <c r="AT663" s="271">
        <f t="shared" si="418"/>
        <v>1</v>
      </c>
      <c r="AU663" s="271" t="str">
        <f t="shared" si="419"/>
        <v/>
      </c>
      <c r="AV663" s="279" t="str">
        <f t="shared" si="420"/>
        <v/>
      </c>
      <c r="AW663" s="284" t="str">
        <f t="shared" si="421"/>
        <v/>
      </c>
      <c r="AX663" s="284" t="str">
        <f t="shared" si="422"/>
        <v/>
      </c>
      <c r="AY663" s="281" t="str">
        <f t="shared" si="423"/>
        <v/>
      </c>
    </row>
    <row r="664" spans="1:51" hidden="1">
      <c r="A664" s="231" t="s">
        <v>3280</v>
      </c>
      <c r="B664" s="144" t="s">
        <v>1808</v>
      </c>
      <c r="F664" s="197"/>
      <c r="G664" s="231" t="s">
        <v>1707</v>
      </c>
      <c r="K664" s="167"/>
      <c r="P664" s="227"/>
      <c r="Q664" s="229"/>
      <c r="S664" s="515" t="s">
        <v>3592</v>
      </c>
      <c r="T664" s="521"/>
      <c r="U664" s="534"/>
      <c r="V664" s="60"/>
      <c r="W664" s="60"/>
      <c r="X664" s="60"/>
      <c r="Y664" s="60"/>
      <c r="Z664" s="20"/>
      <c r="AA664" s="534"/>
      <c r="AC664" s="293" t="str">
        <f t="shared" si="409"/>
        <v>P20-6</v>
      </c>
      <c r="AD664" s="282" t="str">
        <f t="shared" si="412"/>
        <v>20</v>
      </c>
      <c r="AE664" s="282" t="str">
        <f t="shared" si="411"/>
        <v>P</v>
      </c>
      <c r="AF664" s="272" t="str">
        <f t="shared" si="425"/>
        <v>not suitable</v>
      </c>
      <c r="AG664" s="256" t="str">
        <f t="shared" si="426"/>
        <v/>
      </c>
      <c r="AH664" s="256" t="str">
        <f t="shared" si="427"/>
        <v/>
      </c>
      <c r="AI664" s="256" t="str">
        <f t="shared" si="428"/>
        <v/>
      </c>
      <c r="AJ664" s="256" t="str">
        <f t="shared" si="429"/>
        <v/>
      </c>
      <c r="AK664" s="256" t="str">
        <f t="shared" si="430"/>
        <v/>
      </c>
      <c r="AL664" s="271" t="str">
        <f t="shared" si="413"/>
        <v/>
      </c>
      <c r="AM664" s="272" t="str">
        <f t="shared" si="413"/>
        <v/>
      </c>
      <c r="AN664" s="272" t="str">
        <f t="shared" si="413"/>
        <v/>
      </c>
      <c r="AO664" s="272" t="str">
        <f t="shared" si="413"/>
        <v/>
      </c>
      <c r="AP664" s="271" t="str">
        <f t="shared" si="414"/>
        <v/>
      </c>
      <c r="AQ664" s="272" t="str">
        <f t="shared" si="415"/>
        <v/>
      </c>
      <c r="AR664" s="272" t="str">
        <f t="shared" si="416"/>
        <v/>
      </c>
      <c r="AS664" s="272" t="str">
        <f t="shared" si="417"/>
        <v/>
      </c>
      <c r="AT664" s="271">
        <f t="shared" si="418"/>
        <v>1</v>
      </c>
      <c r="AU664" s="271" t="str">
        <f t="shared" si="419"/>
        <v/>
      </c>
      <c r="AV664" s="279" t="str">
        <f t="shared" si="420"/>
        <v/>
      </c>
      <c r="AW664" s="284" t="str">
        <f t="shared" si="421"/>
        <v/>
      </c>
      <c r="AX664" s="284" t="str">
        <f t="shared" si="422"/>
        <v/>
      </c>
      <c r="AY664" s="281" t="str">
        <f t="shared" si="423"/>
        <v/>
      </c>
    </row>
    <row r="665" spans="1:51" ht="129.75" customHeight="1">
      <c r="A665" s="231" t="s">
        <v>3281</v>
      </c>
      <c r="B665" s="144" t="s">
        <v>1285</v>
      </c>
      <c r="C665" s="144" t="s">
        <v>1733</v>
      </c>
      <c r="F665" s="197" t="s">
        <v>1197</v>
      </c>
      <c r="G665" s="231" t="s">
        <v>1708</v>
      </c>
      <c r="H665" s="72" t="s">
        <v>3081</v>
      </c>
      <c r="J665" s="5" t="s">
        <v>2374</v>
      </c>
      <c r="K665" s="167"/>
      <c r="L665" s="144" t="s">
        <v>2422</v>
      </c>
      <c r="P665" s="227"/>
      <c r="Q665" s="229"/>
      <c r="S665" s="515" t="s">
        <v>3592</v>
      </c>
      <c r="T665" s="5" t="s">
        <v>3598</v>
      </c>
      <c r="U665" s="534" t="s">
        <v>2580</v>
      </c>
      <c r="V665" s="60" t="s">
        <v>1249</v>
      </c>
      <c r="W665" s="60" t="s">
        <v>562</v>
      </c>
      <c r="X665" s="60" t="s">
        <v>539</v>
      </c>
      <c r="Y665" s="60" t="s">
        <v>540</v>
      </c>
      <c r="Z665" s="20" t="s">
        <v>1000</v>
      </c>
      <c r="AA665" s="534" t="s">
        <v>1994</v>
      </c>
      <c r="AC665" s="293" t="str">
        <f t="shared" si="409"/>
        <v>P20-7</v>
      </c>
      <c r="AD665" s="282" t="str">
        <f t="shared" si="412"/>
        <v>20</v>
      </c>
      <c r="AE665" s="282" t="str">
        <f t="shared" si="411"/>
        <v>P</v>
      </c>
      <c r="AF665" s="272" t="str">
        <f t="shared" si="425"/>
        <v>s</v>
      </c>
      <c r="AG665" s="256" t="str">
        <f t="shared" si="426"/>
        <v/>
      </c>
      <c r="AH665" s="256" t="str">
        <f t="shared" si="427"/>
        <v>rpu</v>
      </c>
      <c r="AI665" s="256" t="str">
        <f t="shared" si="428"/>
        <v/>
      </c>
      <c r="AJ665" s="256">
        <f t="shared" si="429"/>
        <v>1</v>
      </c>
      <c r="AK665" s="256" t="str">
        <f t="shared" si="430"/>
        <v/>
      </c>
      <c r="AL665" s="271" t="str">
        <f t="shared" si="413"/>
        <v/>
      </c>
      <c r="AM665" s="272">
        <f t="shared" si="413"/>
        <v>1</v>
      </c>
      <c r="AN665" s="272" t="str">
        <f t="shared" si="413"/>
        <v/>
      </c>
      <c r="AO665" s="272" t="str">
        <f t="shared" si="413"/>
        <v/>
      </c>
      <c r="AP665" s="271" t="str">
        <f t="shared" si="414"/>
        <v/>
      </c>
      <c r="AQ665" s="272" t="str">
        <f t="shared" si="415"/>
        <v/>
      </c>
      <c r="AR665" s="272" t="str">
        <f t="shared" si="416"/>
        <v/>
      </c>
      <c r="AS665" s="272" t="str">
        <f t="shared" si="417"/>
        <v/>
      </c>
      <c r="AT665" s="271" t="str">
        <f t="shared" si="418"/>
        <v/>
      </c>
      <c r="AU665" s="271" t="str">
        <f t="shared" si="419"/>
        <v/>
      </c>
      <c r="AV665" s="279" t="str">
        <f t="shared" si="420"/>
        <v/>
      </c>
      <c r="AW665" s="284" t="str">
        <f t="shared" si="421"/>
        <v/>
      </c>
      <c r="AX665" s="284" t="str">
        <f t="shared" si="422"/>
        <v/>
      </c>
      <c r="AY665" s="281" t="str">
        <f t="shared" si="423"/>
        <v/>
      </c>
    </row>
    <row r="666" spans="1:51" ht="56.25" customHeight="1">
      <c r="A666" s="231" t="s">
        <v>3282</v>
      </c>
      <c r="B666" s="144" t="s">
        <v>1285</v>
      </c>
      <c r="C666" s="144" t="s">
        <v>1734</v>
      </c>
      <c r="F666" s="197" t="s">
        <v>1198</v>
      </c>
      <c r="G666" s="231" t="s">
        <v>1709</v>
      </c>
      <c r="H666" s="72" t="s">
        <v>3082</v>
      </c>
      <c r="J666" s="5" t="s">
        <v>2375</v>
      </c>
      <c r="K666" s="167"/>
      <c r="P666" s="227"/>
      <c r="Q666" s="229"/>
      <c r="S666" s="515" t="s">
        <v>3592</v>
      </c>
      <c r="T666" s="5" t="s">
        <v>3598</v>
      </c>
      <c r="U666" s="534" t="s">
        <v>2581</v>
      </c>
      <c r="V666" s="60" t="s">
        <v>1249</v>
      </c>
      <c r="W666" s="60" t="s">
        <v>562</v>
      </c>
      <c r="X666" s="60" t="s">
        <v>539</v>
      </c>
      <c r="Y666" s="60" t="s">
        <v>540</v>
      </c>
      <c r="Z666" s="20" t="s">
        <v>1000</v>
      </c>
      <c r="AA666" s="534" t="s">
        <v>1993</v>
      </c>
      <c r="AC666" s="293" t="str">
        <f t="shared" si="409"/>
        <v>P20-8</v>
      </c>
      <c r="AD666" s="282" t="str">
        <f t="shared" si="412"/>
        <v>20</v>
      </c>
      <c r="AE666" s="282" t="str">
        <f t="shared" si="411"/>
        <v>P</v>
      </c>
      <c r="AF666" s="272" t="str">
        <f t="shared" si="425"/>
        <v>s</v>
      </c>
      <c r="AG666" s="256" t="str">
        <f t="shared" si="426"/>
        <v/>
      </c>
      <c r="AH666" s="256" t="str">
        <f t="shared" si="427"/>
        <v>r</v>
      </c>
      <c r="AI666" s="256" t="str">
        <f t="shared" si="428"/>
        <v/>
      </c>
      <c r="AJ666" s="256">
        <f t="shared" si="429"/>
        <v>1</v>
      </c>
      <c r="AK666" s="256" t="str">
        <f t="shared" si="430"/>
        <v/>
      </c>
      <c r="AL666" s="271" t="str">
        <f t="shared" si="413"/>
        <v/>
      </c>
      <c r="AM666" s="272" t="str">
        <f t="shared" si="413"/>
        <v/>
      </c>
      <c r="AN666" s="272">
        <f t="shared" si="413"/>
        <v>1</v>
      </c>
      <c r="AO666" s="272" t="str">
        <f t="shared" si="413"/>
        <v/>
      </c>
      <c r="AP666" s="271" t="str">
        <f t="shared" si="414"/>
        <v/>
      </c>
      <c r="AQ666" s="272" t="str">
        <f t="shared" si="415"/>
        <v/>
      </c>
      <c r="AR666" s="272" t="str">
        <f t="shared" si="416"/>
        <v/>
      </c>
      <c r="AS666" s="272" t="str">
        <f t="shared" si="417"/>
        <v/>
      </c>
      <c r="AT666" s="271" t="str">
        <f t="shared" si="418"/>
        <v/>
      </c>
      <c r="AU666" s="271" t="str">
        <f t="shared" si="419"/>
        <v/>
      </c>
      <c r="AV666" s="279" t="str">
        <f t="shared" si="420"/>
        <v/>
      </c>
      <c r="AW666" s="284" t="str">
        <f t="shared" si="421"/>
        <v/>
      </c>
      <c r="AX666" s="284" t="str">
        <f t="shared" si="422"/>
        <v/>
      </c>
      <c r="AY666" s="281" t="str">
        <f t="shared" si="423"/>
        <v/>
      </c>
    </row>
    <row r="667" spans="1:51" hidden="1">
      <c r="A667" s="231" t="s">
        <v>3283</v>
      </c>
      <c r="B667" s="144" t="s">
        <v>1808</v>
      </c>
      <c r="F667" s="197"/>
      <c r="G667" s="231" t="s">
        <v>1710</v>
      </c>
      <c r="K667" s="167"/>
      <c r="P667" s="227"/>
      <c r="Q667" s="229"/>
      <c r="S667" s="515" t="s">
        <v>3592</v>
      </c>
      <c r="T667" s="521"/>
      <c r="U667" s="534"/>
      <c r="V667" s="60"/>
      <c r="W667" s="60"/>
      <c r="X667" s="60"/>
      <c r="Y667" s="60"/>
      <c r="Z667" s="20"/>
      <c r="AA667" s="534"/>
      <c r="AC667" s="293" t="str">
        <f t="shared" si="409"/>
        <v>P20-9</v>
      </c>
      <c r="AD667" s="282" t="str">
        <f t="shared" si="412"/>
        <v>20</v>
      </c>
      <c r="AE667" s="282" t="str">
        <f t="shared" si="411"/>
        <v>P</v>
      </c>
      <c r="AF667" s="272" t="str">
        <f t="shared" si="425"/>
        <v>not suitable</v>
      </c>
      <c r="AG667" s="256" t="str">
        <f t="shared" si="426"/>
        <v/>
      </c>
      <c r="AH667" s="256" t="str">
        <f t="shared" si="427"/>
        <v/>
      </c>
      <c r="AI667" s="256" t="str">
        <f t="shared" si="428"/>
        <v/>
      </c>
      <c r="AJ667" s="256" t="str">
        <f t="shared" si="429"/>
        <v/>
      </c>
      <c r="AK667" s="256" t="str">
        <f t="shared" si="430"/>
        <v/>
      </c>
      <c r="AL667" s="271" t="str">
        <f t="shared" si="413"/>
        <v/>
      </c>
      <c r="AM667" s="272" t="str">
        <f t="shared" si="413"/>
        <v/>
      </c>
      <c r="AN667" s="272" t="str">
        <f t="shared" si="413"/>
        <v/>
      </c>
      <c r="AO667" s="272" t="str">
        <f t="shared" si="413"/>
        <v/>
      </c>
      <c r="AP667" s="271" t="str">
        <f t="shared" si="414"/>
        <v/>
      </c>
      <c r="AQ667" s="272" t="str">
        <f t="shared" si="415"/>
        <v/>
      </c>
      <c r="AR667" s="272" t="str">
        <f t="shared" si="416"/>
        <v/>
      </c>
      <c r="AS667" s="272" t="str">
        <f t="shared" si="417"/>
        <v/>
      </c>
      <c r="AT667" s="271">
        <f t="shared" si="418"/>
        <v>1</v>
      </c>
      <c r="AU667" s="271" t="str">
        <f t="shared" si="419"/>
        <v/>
      </c>
      <c r="AV667" s="279" t="str">
        <f t="shared" si="420"/>
        <v/>
      </c>
      <c r="AW667" s="284" t="str">
        <f t="shared" si="421"/>
        <v/>
      </c>
      <c r="AX667" s="284" t="str">
        <f t="shared" si="422"/>
        <v/>
      </c>
      <c r="AY667" s="281" t="str">
        <f t="shared" si="423"/>
        <v/>
      </c>
    </row>
    <row r="668" spans="1:51" ht="126.75" customHeight="1">
      <c r="A668" s="231" t="s">
        <v>3284</v>
      </c>
      <c r="B668" s="144" t="s">
        <v>1285</v>
      </c>
      <c r="C668" s="144" t="s">
        <v>1733</v>
      </c>
      <c r="F668" s="197" t="s">
        <v>1750</v>
      </c>
      <c r="G668" s="231" t="s">
        <v>3462</v>
      </c>
      <c r="H668" s="72" t="s">
        <v>3081</v>
      </c>
      <c r="J668" s="5" t="s">
        <v>2376</v>
      </c>
      <c r="K668" s="167"/>
      <c r="L668" s="144" t="s">
        <v>2422</v>
      </c>
      <c r="P668" s="227"/>
      <c r="Q668" s="229"/>
      <c r="S668" s="521" t="s">
        <v>3594</v>
      </c>
      <c r="T668" s="521" t="s">
        <v>2850</v>
      </c>
      <c r="U668" s="534" t="s">
        <v>2582</v>
      </c>
      <c r="V668" s="60" t="s">
        <v>1990</v>
      </c>
      <c r="W668" s="60" t="s">
        <v>562</v>
      </c>
      <c r="X668" s="60" t="s">
        <v>539</v>
      </c>
      <c r="Y668" s="60" t="s">
        <v>1987</v>
      </c>
      <c r="Z668" s="20" t="s">
        <v>1000</v>
      </c>
      <c r="AA668" s="534" t="s">
        <v>2331</v>
      </c>
      <c r="AC668" s="293" t="str">
        <f t="shared" si="409"/>
        <v>P20-10</v>
      </c>
      <c r="AD668" s="282" t="str">
        <f t="shared" si="412"/>
        <v>20</v>
      </c>
      <c r="AE668" s="282" t="str">
        <f t="shared" si="411"/>
        <v>P</v>
      </c>
      <c r="AF668" s="272" t="str">
        <f t="shared" si="425"/>
        <v>s</v>
      </c>
      <c r="AG668" s="256" t="str">
        <f t="shared" si="426"/>
        <v/>
      </c>
      <c r="AH668" s="256" t="str">
        <f t="shared" si="427"/>
        <v>rpu</v>
      </c>
      <c r="AI668" s="256" t="str">
        <f t="shared" si="428"/>
        <v/>
      </c>
      <c r="AJ668" s="256">
        <f t="shared" si="429"/>
        <v>1</v>
      </c>
      <c r="AK668" s="256" t="str">
        <f t="shared" si="430"/>
        <v/>
      </c>
      <c r="AL668" s="271" t="str">
        <f t="shared" si="413"/>
        <v/>
      </c>
      <c r="AM668" s="272">
        <f t="shared" si="413"/>
        <v>1</v>
      </c>
      <c r="AN668" s="272" t="str">
        <f t="shared" si="413"/>
        <v/>
      </c>
      <c r="AO668" s="272" t="str">
        <f t="shared" si="413"/>
        <v/>
      </c>
      <c r="AP668" s="271" t="str">
        <f t="shared" si="414"/>
        <v/>
      </c>
      <c r="AQ668" s="272" t="str">
        <f t="shared" si="415"/>
        <v/>
      </c>
      <c r="AR668" s="272" t="str">
        <f t="shared" si="416"/>
        <v/>
      </c>
      <c r="AS668" s="272" t="str">
        <f t="shared" si="417"/>
        <v/>
      </c>
      <c r="AT668" s="271" t="str">
        <f t="shared" si="418"/>
        <v/>
      </c>
      <c r="AU668" s="271" t="str">
        <f t="shared" si="419"/>
        <v/>
      </c>
      <c r="AV668" s="279" t="str">
        <f t="shared" si="420"/>
        <v/>
      </c>
      <c r="AW668" s="284" t="str">
        <f t="shared" si="421"/>
        <v/>
      </c>
      <c r="AX668" s="284" t="str">
        <f t="shared" si="422"/>
        <v/>
      </c>
      <c r="AY668" s="281" t="str">
        <f t="shared" si="423"/>
        <v/>
      </c>
    </row>
    <row r="669" spans="1:51" hidden="1">
      <c r="A669" s="230" t="s">
        <v>1287</v>
      </c>
      <c r="K669" s="167"/>
      <c r="P669" s="227"/>
      <c r="Q669" s="229"/>
      <c r="S669" s="521"/>
      <c r="T669" s="521"/>
      <c r="U669" s="534"/>
      <c r="V669" s="60"/>
      <c r="W669" s="60"/>
      <c r="X669" s="60"/>
      <c r="Y669" s="60"/>
      <c r="Z669" s="20"/>
      <c r="AA669" s="534"/>
      <c r="AC669" s="293"/>
      <c r="AD669" s="282"/>
      <c r="AE669" s="282" t="str">
        <f t="shared" si="411"/>
        <v/>
      </c>
      <c r="AF669" s="272"/>
      <c r="AK669" s="256"/>
      <c r="AL669" s="271"/>
      <c r="AM669" s="272"/>
      <c r="AN669" s="272"/>
      <c r="AO669" s="272"/>
      <c r="AP669" s="271"/>
      <c r="AQ669" s="272"/>
      <c r="AR669" s="272"/>
      <c r="AS669" s="272"/>
      <c r="AT669" s="271"/>
      <c r="AU669" s="271"/>
      <c r="AV669" s="279"/>
      <c r="AW669" s="284"/>
      <c r="AX669" s="284"/>
      <c r="AY669" s="281"/>
    </row>
    <row r="670" spans="1:51" hidden="1">
      <c r="A670" s="231" t="s">
        <v>1713</v>
      </c>
      <c r="B670" s="144" t="s">
        <v>1808</v>
      </c>
      <c r="K670" s="167"/>
      <c r="P670" s="227"/>
      <c r="Q670" s="229"/>
      <c r="S670" s="518" t="s">
        <v>1715</v>
      </c>
      <c r="T670" s="521"/>
      <c r="U670" s="534"/>
      <c r="V670" s="60"/>
      <c r="W670" s="60"/>
      <c r="X670" s="60"/>
      <c r="Y670" s="60"/>
      <c r="Z670" s="20"/>
      <c r="AA670" s="60"/>
      <c r="AC670" s="293" t="str">
        <f>IF(A670="","",A670)</f>
        <v>C17-1</v>
      </c>
      <c r="AD670" s="282" t="str">
        <f t="shared" si="412"/>
        <v>17</v>
      </c>
      <c r="AE670" s="282" t="str">
        <f t="shared" si="411"/>
        <v>C</v>
      </c>
      <c r="AF670" s="272" t="str">
        <f>IF(OR(AE670="",B670=""),"",IF(OR(B670="a",B670="b",B670="s",B670="not suitable"),B670,""))</f>
        <v>not suitable</v>
      </c>
      <c r="AG670" s="256" t="str">
        <f>IF(E670="","",E670)</f>
        <v/>
      </c>
      <c r="AH670" s="256" t="str">
        <f t="shared" ref="AH670:AI673" si="431">IF(C670="","",C670)</f>
        <v/>
      </c>
      <c r="AI670" s="256" t="str">
        <f t="shared" si="431"/>
        <v/>
      </c>
      <c r="AJ670" s="256" t="str">
        <f>IF(J670="","",1)</f>
        <v/>
      </c>
      <c r="AK670" s="256" t="str">
        <f>IF(I670="","",I670)</f>
        <v/>
      </c>
      <c r="AL670" s="271" t="str">
        <f t="shared" si="413"/>
        <v/>
      </c>
      <c r="AM670" s="272" t="str">
        <f t="shared" si="413"/>
        <v/>
      </c>
      <c r="AN670" s="272" t="str">
        <f t="shared" si="413"/>
        <v/>
      </c>
      <c r="AO670" s="272" t="str">
        <f t="shared" si="413"/>
        <v/>
      </c>
      <c r="AP670" s="271" t="str">
        <f t="shared" si="414"/>
        <v/>
      </c>
      <c r="AQ670" s="272" t="str">
        <f t="shared" si="415"/>
        <v/>
      </c>
      <c r="AR670" s="272" t="str">
        <f t="shared" si="416"/>
        <v/>
      </c>
      <c r="AS670" s="272" t="str">
        <f t="shared" si="417"/>
        <v/>
      </c>
      <c r="AT670" s="271">
        <f t="shared" si="418"/>
        <v>1</v>
      </c>
      <c r="AU670" s="271" t="str">
        <f t="shared" si="419"/>
        <v/>
      </c>
      <c r="AV670" s="279" t="str">
        <f t="shared" si="420"/>
        <v/>
      </c>
      <c r="AW670" s="284" t="str">
        <f t="shared" si="421"/>
        <v/>
      </c>
      <c r="AX670" s="284" t="str">
        <f t="shared" si="422"/>
        <v/>
      </c>
      <c r="AY670" s="281" t="str">
        <f t="shared" si="423"/>
        <v/>
      </c>
    </row>
    <row r="671" spans="1:51" ht="24" hidden="1">
      <c r="A671" s="231" t="s">
        <v>1714</v>
      </c>
      <c r="B671" s="144" t="s">
        <v>1808</v>
      </c>
      <c r="K671" s="167"/>
      <c r="P671" s="227"/>
      <c r="Q671" s="229"/>
      <c r="S671" s="518" t="s">
        <v>1712</v>
      </c>
      <c r="T671" s="521"/>
      <c r="U671" s="534"/>
      <c r="V671" s="60"/>
      <c r="W671" s="60"/>
      <c r="X671" s="60"/>
      <c r="Y671" s="60"/>
      <c r="Z671" s="20"/>
      <c r="AA671" s="534"/>
      <c r="AC671" s="293" t="str">
        <f>IF(A671="","",A671)</f>
        <v>C17-2</v>
      </c>
      <c r="AD671" s="282" t="str">
        <f t="shared" si="412"/>
        <v>17</v>
      </c>
      <c r="AE671" s="282" t="str">
        <f t="shared" si="411"/>
        <v>C</v>
      </c>
      <c r="AF671" s="272" t="str">
        <f>IF(OR(AE671="",B671=""),"",IF(OR(B671="a",B671="b",B671="s",B671="not suitable"),B671,""))</f>
        <v>not suitable</v>
      </c>
      <c r="AG671" s="256" t="str">
        <f>IF(E671="","",E671)</f>
        <v/>
      </c>
      <c r="AH671" s="256" t="str">
        <f t="shared" si="431"/>
        <v/>
      </c>
      <c r="AI671" s="256" t="str">
        <f t="shared" si="431"/>
        <v/>
      </c>
      <c r="AJ671" s="256" t="str">
        <f>IF(J671="","",1)</f>
        <v/>
      </c>
      <c r="AK671" s="256" t="str">
        <f>IF(I671="","",I671)</f>
        <v/>
      </c>
      <c r="AL671" s="271" t="str">
        <f t="shared" si="413"/>
        <v/>
      </c>
      <c r="AM671" s="272" t="str">
        <f t="shared" si="413"/>
        <v/>
      </c>
      <c r="AN671" s="272" t="str">
        <f t="shared" si="413"/>
        <v/>
      </c>
      <c r="AO671" s="272" t="str">
        <f t="shared" si="413"/>
        <v/>
      </c>
      <c r="AP671" s="271" t="str">
        <f t="shared" si="414"/>
        <v/>
      </c>
      <c r="AQ671" s="272" t="str">
        <f t="shared" si="415"/>
        <v/>
      </c>
      <c r="AR671" s="272" t="str">
        <f t="shared" si="416"/>
        <v/>
      </c>
      <c r="AS671" s="272" t="str">
        <f t="shared" si="417"/>
        <v/>
      </c>
      <c r="AT671" s="271">
        <f t="shared" si="418"/>
        <v>1</v>
      </c>
      <c r="AU671" s="271" t="str">
        <f t="shared" si="419"/>
        <v/>
      </c>
      <c r="AV671" s="279" t="str">
        <f t="shared" si="420"/>
        <v/>
      </c>
      <c r="AW671" s="284" t="str">
        <f t="shared" si="421"/>
        <v/>
      </c>
      <c r="AX671" s="284" t="str">
        <f t="shared" si="422"/>
        <v/>
      </c>
      <c r="AY671" s="281" t="str">
        <f t="shared" si="423"/>
        <v/>
      </c>
    </row>
    <row r="672" spans="1:51" hidden="1">
      <c r="A672" s="231" t="s">
        <v>1717</v>
      </c>
      <c r="B672" s="144" t="s">
        <v>1808</v>
      </c>
      <c r="K672" s="167"/>
      <c r="P672" s="227"/>
      <c r="Q672" s="229"/>
      <c r="S672" s="518" t="s">
        <v>1711</v>
      </c>
      <c r="T672" s="521"/>
      <c r="U672" s="534"/>
      <c r="V672" s="60"/>
      <c r="W672" s="60"/>
      <c r="X672" s="60"/>
      <c r="Y672" s="60"/>
      <c r="Z672" s="20"/>
      <c r="AA672" s="534"/>
      <c r="AC672" s="293" t="str">
        <f>IF(A672="","",A672)</f>
        <v>C17-3</v>
      </c>
      <c r="AD672" s="282" t="str">
        <f t="shared" si="412"/>
        <v>17</v>
      </c>
      <c r="AE672" s="282" t="str">
        <f t="shared" si="411"/>
        <v>C</v>
      </c>
      <c r="AF672" s="272" t="str">
        <f>IF(OR(AE672="",B672=""),"",IF(OR(B672="a",B672="b",B672="s",B672="not suitable"),B672,""))</f>
        <v>not suitable</v>
      </c>
      <c r="AG672" s="256" t="str">
        <f>IF(E672="","",E672)</f>
        <v/>
      </c>
      <c r="AH672" s="256" t="str">
        <f t="shared" si="431"/>
        <v/>
      </c>
      <c r="AI672" s="256" t="str">
        <f t="shared" si="431"/>
        <v/>
      </c>
      <c r="AJ672" s="256" t="str">
        <f>IF(J672="","",1)</f>
        <v/>
      </c>
      <c r="AK672" s="256" t="str">
        <f>IF(I672="","",I672)</f>
        <v/>
      </c>
      <c r="AL672" s="271" t="str">
        <f t="shared" si="413"/>
        <v/>
      </c>
      <c r="AM672" s="272" t="str">
        <f t="shared" si="413"/>
        <v/>
      </c>
      <c r="AN672" s="272" t="str">
        <f t="shared" si="413"/>
        <v/>
      </c>
      <c r="AO672" s="272" t="str">
        <f t="shared" si="413"/>
        <v/>
      </c>
      <c r="AP672" s="271" t="str">
        <f t="shared" si="414"/>
        <v/>
      </c>
      <c r="AQ672" s="272" t="str">
        <f t="shared" si="415"/>
        <v/>
      </c>
      <c r="AR672" s="272" t="str">
        <f t="shared" si="416"/>
        <v/>
      </c>
      <c r="AS672" s="272" t="str">
        <f t="shared" si="417"/>
        <v/>
      </c>
      <c r="AT672" s="271">
        <f t="shared" si="418"/>
        <v>1</v>
      </c>
      <c r="AU672" s="271" t="str">
        <f t="shared" si="419"/>
        <v/>
      </c>
      <c r="AV672" s="279" t="str">
        <f t="shared" si="420"/>
        <v/>
      </c>
      <c r="AW672" s="284" t="str">
        <f t="shared" si="421"/>
        <v/>
      </c>
      <c r="AX672" s="284" t="str">
        <f t="shared" si="422"/>
        <v/>
      </c>
      <c r="AY672" s="281" t="str">
        <f t="shared" si="423"/>
        <v/>
      </c>
    </row>
    <row r="673" spans="1:52" hidden="1">
      <c r="A673" s="231" t="s">
        <v>1718</v>
      </c>
      <c r="B673" s="144" t="s">
        <v>1808</v>
      </c>
      <c r="K673" s="167"/>
      <c r="P673" s="227"/>
      <c r="Q673" s="229"/>
      <c r="S673" s="518" t="s">
        <v>1716</v>
      </c>
      <c r="T673" s="515"/>
      <c r="U673" s="534"/>
      <c r="V673" s="60"/>
      <c r="W673" s="60"/>
      <c r="X673" s="60"/>
      <c r="Y673" s="60"/>
      <c r="Z673" s="20"/>
      <c r="AA673" s="60"/>
      <c r="AC673" s="293" t="str">
        <f>IF(A673="","",A673)</f>
        <v>C17-4</v>
      </c>
      <c r="AD673" s="282" t="str">
        <f t="shared" si="412"/>
        <v>17</v>
      </c>
      <c r="AE673" s="282" t="str">
        <f t="shared" si="411"/>
        <v>C</v>
      </c>
      <c r="AF673" s="272" t="str">
        <f>IF(OR(AE673="",B673=""),"",IF(OR(B673="a",B673="b",B673="s",B673="not suitable"),B673,""))</f>
        <v>not suitable</v>
      </c>
      <c r="AG673" s="256" t="str">
        <f>IF(E673="","",E673)</f>
        <v/>
      </c>
      <c r="AH673" s="256" t="str">
        <f t="shared" si="431"/>
        <v/>
      </c>
      <c r="AI673" s="256" t="str">
        <f t="shared" si="431"/>
        <v/>
      </c>
      <c r="AJ673" s="256" t="str">
        <f>IF(J673="","",1)</f>
        <v/>
      </c>
      <c r="AK673" s="256" t="str">
        <f>IF(I673="","",I673)</f>
        <v/>
      </c>
      <c r="AL673" s="271" t="str">
        <f t="shared" si="413"/>
        <v/>
      </c>
      <c r="AM673" s="272" t="str">
        <f t="shared" si="413"/>
        <v/>
      </c>
      <c r="AN673" s="272" t="str">
        <f t="shared" si="413"/>
        <v/>
      </c>
      <c r="AO673" s="272" t="str">
        <f t="shared" si="413"/>
        <v/>
      </c>
      <c r="AP673" s="271" t="str">
        <f t="shared" si="414"/>
        <v/>
      </c>
      <c r="AQ673" s="272" t="str">
        <f t="shared" si="415"/>
        <v/>
      </c>
      <c r="AR673" s="272" t="str">
        <f t="shared" si="416"/>
        <v/>
      </c>
      <c r="AS673" s="272" t="str">
        <f t="shared" si="417"/>
        <v/>
      </c>
      <c r="AT673" s="271">
        <f t="shared" si="418"/>
        <v>1</v>
      </c>
      <c r="AU673" s="271" t="str">
        <f t="shared" si="419"/>
        <v/>
      </c>
      <c r="AV673" s="279" t="str">
        <f t="shared" si="420"/>
        <v/>
      </c>
      <c r="AW673" s="284" t="str">
        <f t="shared" si="421"/>
        <v/>
      </c>
      <c r="AX673" s="284" t="str">
        <f t="shared" si="422"/>
        <v/>
      </c>
      <c r="AY673" s="281" t="str">
        <f t="shared" si="423"/>
        <v/>
      </c>
    </row>
    <row r="674" spans="1:52" s="346" customFormat="1">
      <c r="B674" s="347"/>
      <c r="C674" s="347"/>
      <c r="D674" s="347"/>
      <c r="E674" s="348"/>
      <c r="F674" s="348"/>
      <c r="G674" s="349"/>
      <c r="J674" s="477"/>
      <c r="L674" s="347"/>
      <c r="M674" s="347"/>
      <c r="N674" s="350"/>
      <c r="O674" s="350"/>
      <c r="P674" s="351"/>
      <c r="Q674" s="352"/>
      <c r="S674" s="525"/>
      <c r="T674" s="525"/>
      <c r="U674" s="547"/>
      <c r="V674" s="550"/>
      <c r="W674" s="550"/>
      <c r="X674" s="550"/>
      <c r="Y674" s="550"/>
      <c r="Z674" s="541"/>
      <c r="AA674" s="550"/>
      <c r="AB674" s="353"/>
      <c r="AC674" s="294"/>
      <c r="AD674" s="295"/>
      <c r="AE674" s="295"/>
      <c r="AF674" s="295"/>
      <c r="AG674" s="295"/>
      <c r="AH674" s="295"/>
      <c r="AI674" s="295"/>
      <c r="AJ674" s="295"/>
      <c r="AK674" s="296"/>
      <c r="AL674" s="294"/>
      <c r="AM674" s="295"/>
      <c r="AN674" s="295"/>
      <c r="AO674" s="296"/>
      <c r="AP674" s="294"/>
      <c r="AQ674" s="295"/>
      <c r="AR674" s="295"/>
      <c r="AS674" s="296"/>
      <c r="AT674" s="297"/>
      <c r="AU674" s="294"/>
      <c r="AV674" s="295"/>
      <c r="AW674" s="294"/>
      <c r="AX674" s="295"/>
      <c r="AY674" s="422"/>
      <c r="AZ674" s="428"/>
    </row>
    <row r="675" spans="1:52" s="354" customFormat="1">
      <c r="B675" s="355"/>
      <c r="C675" s="355"/>
      <c r="D675" s="355"/>
      <c r="E675" s="356"/>
      <c r="F675" s="356"/>
      <c r="G675" s="357"/>
      <c r="J675" s="478"/>
      <c r="L675" s="355"/>
      <c r="M675" s="355"/>
      <c r="N675" s="358"/>
      <c r="O675" s="358"/>
      <c r="P675" s="359"/>
      <c r="Q675" s="360"/>
      <c r="S675" s="526"/>
      <c r="T675" s="526"/>
      <c r="U675" s="535"/>
      <c r="V675" s="543"/>
      <c r="W675" s="543"/>
      <c r="X675" s="543"/>
      <c r="Y675" s="543"/>
      <c r="Z675" s="542"/>
      <c r="AA675" s="542"/>
      <c r="AB675" s="361"/>
      <c r="AC675" s="363"/>
      <c r="AD675" s="364"/>
      <c r="AE675" s="364"/>
      <c r="AF675" s="364"/>
      <c r="AG675" s="364"/>
      <c r="AH675" s="364"/>
      <c r="AI675" s="364"/>
      <c r="AJ675" s="364"/>
      <c r="AK675" s="365"/>
      <c r="AL675" s="363"/>
      <c r="AM675" s="364"/>
      <c r="AN675" s="364"/>
      <c r="AO675" s="365"/>
      <c r="AP675" s="363"/>
      <c r="AQ675" s="364"/>
      <c r="AR675" s="364"/>
      <c r="AS675" s="365"/>
      <c r="AT675" s="366"/>
      <c r="AU675" s="363"/>
      <c r="AV675" s="364"/>
      <c r="AW675" s="363"/>
      <c r="AX675" s="364"/>
      <c r="AY675" s="423"/>
      <c r="AZ675" s="429"/>
    </row>
    <row r="676" spans="1:52" s="354" customFormat="1" hidden="1">
      <c r="B676" s="355"/>
      <c r="C676" s="355"/>
      <c r="D676" s="355"/>
      <c r="E676" s="356"/>
      <c r="F676" s="356"/>
      <c r="J676" s="478" t="s">
        <v>1198</v>
      </c>
      <c r="L676" s="355"/>
      <c r="M676" s="355"/>
      <c r="N676" s="358"/>
      <c r="O676" s="358"/>
      <c r="P676" s="359"/>
      <c r="Q676" s="360"/>
      <c r="S676" s="526"/>
      <c r="T676" s="526"/>
      <c r="U676" s="548"/>
      <c r="V676" s="543"/>
      <c r="W676" s="543"/>
      <c r="X676" s="543"/>
      <c r="Y676" s="543"/>
      <c r="Z676" s="542"/>
      <c r="AA676" s="543"/>
      <c r="AB676" s="361"/>
      <c r="AC676" s="363"/>
      <c r="AD676" s="364"/>
      <c r="AE676" s="364"/>
      <c r="AF676" s="364"/>
      <c r="AG676" s="364"/>
      <c r="AH676" s="364"/>
      <c r="AI676" s="364"/>
      <c r="AJ676" s="364"/>
      <c r="AK676" s="365"/>
      <c r="AL676" s="363"/>
      <c r="AM676" s="364"/>
      <c r="AN676" s="364"/>
      <c r="AO676" s="365"/>
      <c r="AP676" s="363"/>
      <c r="AQ676" s="364"/>
      <c r="AR676" s="364"/>
      <c r="AS676" s="365"/>
      <c r="AT676" s="366"/>
      <c r="AU676" s="363"/>
      <c r="AV676" s="364"/>
      <c r="AW676" s="363"/>
      <c r="AX676" s="364"/>
      <c r="AY676" s="423"/>
      <c r="AZ676" s="429"/>
    </row>
    <row r="677" spans="1:52" s="354" customFormat="1" hidden="1">
      <c r="B677" s="355"/>
      <c r="C677" s="355"/>
      <c r="D677" s="355"/>
      <c r="E677" s="356"/>
      <c r="F677" s="356"/>
      <c r="G677" s="357"/>
      <c r="J677" s="478" t="s">
        <v>1750</v>
      </c>
      <c r="L677" s="355"/>
      <c r="M677" s="355"/>
      <c r="N677" s="358"/>
      <c r="O677" s="358"/>
      <c r="P677" s="359"/>
      <c r="Q677" s="360"/>
      <c r="S677" s="526"/>
      <c r="T677" s="526"/>
      <c r="U677" s="535"/>
      <c r="V677" s="543"/>
      <c r="W677" s="543"/>
      <c r="X677" s="543"/>
      <c r="Y677" s="543"/>
      <c r="Z677" s="542"/>
      <c r="AA677" s="543"/>
      <c r="AB677" s="361"/>
      <c r="AC677" s="363"/>
      <c r="AD677" s="364"/>
      <c r="AE677" s="364"/>
      <c r="AF677" s="364"/>
      <c r="AG677" s="364"/>
      <c r="AH677" s="364"/>
      <c r="AI677" s="364"/>
      <c r="AJ677" s="364"/>
      <c r="AK677" s="365"/>
      <c r="AL677" s="363"/>
      <c r="AM677" s="364"/>
      <c r="AN677" s="364"/>
      <c r="AO677" s="365"/>
      <c r="AP677" s="363"/>
      <c r="AQ677" s="364"/>
      <c r="AR677" s="364"/>
      <c r="AS677" s="365"/>
      <c r="AT677" s="366"/>
      <c r="AU677" s="363"/>
      <c r="AV677" s="364"/>
      <c r="AW677" s="363"/>
      <c r="AX677" s="364"/>
      <c r="AY677" s="423"/>
      <c r="AZ677" s="429"/>
    </row>
    <row r="678" spans="1:52" s="354" customFormat="1" hidden="1">
      <c r="A678" s="367"/>
      <c r="B678" s="355"/>
      <c r="C678" s="368"/>
      <c r="D678" s="368"/>
      <c r="E678" s="369"/>
      <c r="F678" s="356"/>
      <c r="G678" s="367"/>
      <c r="H678" s="368"/>
      <c r="I678" s="368"/>
      <c r="J678" s="478" t="s">
        <v>1197</v>
      </c>
      <c r="K678" s="368"/>
      <c r="L678" s="368"/>
      <c r="M678" s="368"/>
      <c r="N678" s="370"/>
      <c r="O678" s="370"/>
      <c r="P678" s="359"/>
      <c r="Q678" s="360"/>
      <c r="S678" s="526"/>
      <c r="T678" s="526"/>
      <c r="U678" s="478"/>
      <c r="V678" s="551"/>
      <c r="W678" s="551"/>
      <c r="X678" s="551"/>
      <c r="Y678" s="551"/>
      <c r="Z678" s="542"/>
      <c r="AA678" s="543"/>
      <c r="AB678" s="361"/>
      <c r="AC678" s="363"/>
      <c r="AD678" s="364"/>
      <c r="AE678" s="364"/>
      <c r="AF678" s="364"/>
      <c r="AG678" s="364"/>
      <c r="AH678" s="364"/>
      <c r="AI678" s="364"/>
      <c r="AJ678" s="364"/>
      <c r="AK678" s="365"/>
      <c r="AL678" s="363"/>
      <c r="AM678" s="364"/>
      <c r="AN678" s="364"/>
      <c r="AO678" s="365"/>
      <c r="AP678" s="363"/>
      <c r="AQ678" s="364"/>
      <c r="AR678" s="364"/>
      <c r="AS678" s="365"/>
      <c r="AT678" s="366"/>
      <c r="AU678" s="363"/>
      <c r="AV678" s="364"/>
      <c r="AW678" s="363"/>
      <c r="AX678" s="364"/>
      <c r="AY678" s="423"/>
      <c r="AZ678" s="429"/>
    </row>
    <row r="679" spans="1:52" s="354" customFormat="1" hidden="1">
      <c r="B679" s="355"/>
      <c r="C679" s="355"/>
      <c r="D679" s="355"/>
      <c r="E679" s="356"/>
      <c r="F679" s="356"/>
      <c r="J679" s="478" t="s">
        <v>1199</v>
      </c>
      <c r="L679" s="355"/>
      <c r="M679" s="355"/>
      <c r="N679" s="358"/>
      <c r="O679" s="358"/>
      <c r="P679" s="359"/>
      <c r="Q679" s="360"/>
      <c r="S679" s="527"/>
      <c r="T679" s="526"/>
      <c r="U679" s="548"/>
      <c r="V679" s="543"/>
      <c r="W679" s="543"/>
      <c r="X679" s="543"/>
      <c r="Y679" s="543"/>
      <c r="Z679" s="543"/>
      <c r="AA679" s="548"/>
      <c r="AB679" s="361"/>
      <c r="AC679" s="363"/>
      <c r="AD679" s="364"/>
      <c r="AE679" s="364"/>
      <c r="AF679" s="364"/>
      <c r="AG679" s="364"/>
      <c r="AH679" s="364"/>
      <c r="AI679" s="364"/>
      <c r="AJ679" s="364"/>
      <c r="AK679" s="365"/>
      <c r="AL679" s="363"/>
      <c r="AM679" s="364"/>
      <c r="AN679" s="364"/>
      <c r="AO679" s="365"/>
      <c r="AP679" s="363"/>
      <c r="AQ679" s="364"/>
      <c r="AR679" s="364"/>
      <c r="AS679" s="365"/>
      <c r="AT679" s="366"/>
      <c r="AU679" s="363"/>
      <c r="AV679" s="364"/>
      <c r="AW679" s="363"/>
      <c r="AX679" s="364"/>
      <c r="AY679" s="423"/>
      <c r="AZ679" s="429"/>
    </row>
    <row r="680" spans="1:52" s="354" customFormat="1" hidden="1">
      <c r="B680" s="355"/>
      <c r="C680" s="355"/>
      <c r="D680" s="355"/>
      <c r="E680" s="356"/>
      <c r="F680" s="356"/>
      <c r="J680" s="478" t="s">
        <v>1751</v>
      </c>
      <c r="L680" s="355"/>
      <c r="M680" s="355"/>
      <c r="N680" s="358"/>
      <c r="O680" s="358"/>
      <c r="P680" s="359"/>
      <c r="Q680" s="360"/>
      <c r="S680" s="527"/>
      <c r="T680" s="526"/>
      <c r="U680" s="548"/>
      <c r="V680" s="543"/>
      <c r="W680" s="543"/>
      <c r="X680" s="543"/>
      <c r="Y680" s="543"/>
      <c r="Z680" s="543"/>
      <c r="AA680" s="548"/>
      <c r="AB680" s="361"/>
      <c r="AC680" s="363"/>
      <c r="AD680" s="364"/>
      <c r="AE680" s="364"/>
      <c r="AF680" s="364"/>
      <c r="AG680" s="364"/>
      <c r="AH680" s="364"/>
      <c r="AI680" s="364"/>
      <c r="AJ680" s="364"/>
      <c r="AK680" s="365"/>
      <c r="AL680" s="363"/>
      <c r="AM680" s="364"/>
      <c r="AN680" s="364"/>
      <c r="AO680" s="365"/>
      <c r="AP680" s="363"/>
      <c r="AQ680" s="364"/>
      <c r="AR680" s="364"/>
      <c r="AS680" s="365"/>
      <c r="AT680" s="366"/>
      <c r="AU680" s="363"/>
      <c r="AV680" s="364"/>
      <c r="AW680" s="363"/>
      <c r="AX680" s="364"/>
      <c r="AY680" s="423"/>
      <c r="AZ680" s="429"/>
    </row>
    <row r="681" spans="1:52" s="354" customFormat="1" hidden="1">
      <c r="B681" s="355"/>
      <c r="C681" s="355"/>
      <c r="D681" s="355"/>
      <c r="E681" s="356"/>
      <c r="F681" s="356"/>
      <c r="J681" s="478" t="s">
        <v>1755</v>
      </c>
      <c r="L681" s="355"/>
      <c r="M681" s="355"/>
      <c r="N681" s="358"/>
      <c r="O681" s="358"/>
      <c r="P681" s="359"/>
      <c r="Q681" s="360"/>
      <c r="R681" s="362"/>
      <c r="S681" s="527"/>
      <c r="T681" s="526"/>
      <c r="U681" s="548"/>
      <c r="V681" s="543"/>
      <c r="W681" s="543"/>
      <c r="X681" s="543"/>
      <c r="Y681" s="543"/>
      <c r="Z681" s="543"/>
      <c r="AA681" s="548"/>
      <c r="AB681" s="361"/>
      <c r="AC681" s="363"/>
      <c r="AD681" s="364"/>
      <c r="AE681" s="364"/>
      <c r="AF681" s="364"/>
      <c r="AG681" s="364"/>
      <c r="AH681" s="364"/>
      <c r="AI681" s="364"/>
      <c r="AJ681" s="364"/>
      <c r="AK681" s="365"/>
      <c r="AL681" s="363"/>
      <c r="AM681" s="364"/>
      <c r="AN681" s="364"/>
      <c r="AO681" s="365"/>
      <c r="AP681" s="363"/>
      <c r="AQ681" s="364"/>
      <c r="AR681" s="364"/>
      <c r="AS681" s="365"/>
      <c r="AT681" s="366"/>
      <c r="AU681" s="363"/>
      <c r="AV681" s="364"/>
      <c r="AW681" s="363"/>
      <c r="AX681" s="364"/>
      <c r="AY681" s="423"/>
      <c r="AZ681" s="429"/>
    </row>
    <row r="682" spans="1:52" s="354" customFormat="1" hidden="1">
      <c r="B682" s="355"/>
      <c r="C682" s="355"/>
      <c r="D682" s="355"/>
      <c r="E682" s="356"/>
      <c r="F682" s="356"/>
      <c r="J682" s="478" t="s">
        <v>2369</v>
      </c>
      <c r="L682" s="355"/>
      <c r="M682" s="355"/>
      <c r="N682" s="358"/>
      <c r="O682" s="358"/>
      <c r="P682" s="359"/>
      <c r="Q682" s="360"/>
      <c r="R682" s="362"/>
      <c r="S682" s="527"/>
      <c r="T682" s="526"/>
      <c r="U682" s="548"/>
      <c r="V682" s="543"/>
      <c r="W682" s="543"/>
      <c r="X682" s="543"/>
      <c r="Y682" s="543"/>
      <c r="Z682" s="543"/>
      <c r="AA682" s="548"/>
      <c r="AB682" s="361"/>
      <c r="AC682" s="363"/>
      <c r="AD682" s="364"/>
      <c r="AE682" s="364"/>
      <c r="AF682" s="364"/>
      <c r="AG682" s="364"/>
      <c r="AH682" s="364"/>
      <c r="AI682" s="364"/>
      <c r="AJ682" s="364"/>
      <c r="AK682" s="365"/>
      <c r="AL682" s="363"/>
      <c r="AM682" s="364"/>
      <c r="AN682" s="364"/>
      <c r="AO682" s="365"/>
      <c r="AP682" s="363"/>
      <c r="AQ682" s="364"/>
      <c r="AR682" s="364"/>
      <c r="AS682" s="365"/>
      <c r="AT682" s="366"/>
      <c r="AU682" s="363"/>
      <c r="AV682" s="364"/>
      <c r="AW682" s="363"/>
      <c r="AX682" s="364"/>
      <c r="AY682" s="423"/>
      <c r="AZ682" s="429"/>
    </row>
    <row r="683" spans="1:52" s="354" customFormat="1" hidden="1">
      <c r="B683" s="355"/>
      <c r="C683" s="355"/>
      <c r="D683" s="355"/>
      <c r="E683" s="356"/>
      <c r="F683" s="356"/>
      <c r="J683" s="478" t="s">
        <v>3164</v>
      </c>
      <c r="L683" s="355"/>
      <c r="M683" s="355"/>
      <c r="N683" s="358"/>
      <c r="O683" s="358"/>
      <c r="P683" s="359"/>
      <c r="Q683" s="360"/>
      <c r="R683" s="362"/>
      <c r="S683" s="527"/>
      <c r="T683" s="526"/>
      <c r="U683" s="548"/>
      <c r="V683" s="543"/>
      <c r="W683" s="543"/>
      <c r="X683" s="543"/>
      <c r="Y683" s="543"/>
      <c r="Z683" s="543"/>
      <c r="AA683" s="548"/>
      <c r="AB683" s="361"/>
      <c r="AC683" s="363"/>
      <c r="AD683" s="364"/>
      <c r="AE683" s="364"/>
      <c r="AF683" s="364"/>
      <c r="AG683" s="364"/>
      <c r="AH683" s="364"/>
      <c r="AI683" s="364"/>
      <c r="AJ683" s="364"/>
      <c r="AK683" s="365"/>
      <c r="AL683" s="363"/>
      <c r="AM683" s="364"/>
      <c r="AN683" s="364"/>
      <c r="AO683" s="365"/>
      <c r="AP683" s="363"/>
      <c r="AQ683" s="364"/>
      <c r="AR683" s="364"/>
      <c r="AS683" s="365"/>
      <c r="AT683" s="366"/>
      <c r="AU683" s="363"/>
      <c r="AV683" s="364"/>
      <c r="AW683" s="363"/>
      <c r="AX683" s="364"/>
      <c r="AY683" s="423"/>
      <c r="AZ683" s="429"/>
    </row>
    <row r="684" spans="1:52" s="354" customFormat="1">
      <c r="B684" s="355"/>
      <c r="C684" s="355"/>
      <c r="D684" s="355"/>
      <c r="E684" s="356"/>
      <c r="F684" s="356"/>
      <c r="J684" s="478"/>
      <c r="L684" s="355"/>
      <c r="M684" s="355"/>
      <c r="N684" s="358"/>
      <c r="O684" s="358"/>
      <c r="P684" s="359"/>
      <c r="Q684" s="360"/>
      <c r="R684" s="362"/>
      <c r="S684" s="527"/>
      <c r="T684" s="526"/>
      <c r="U684" s="548"/>
      <c r="V684" s="543"/>
      <c r="W684" s="543"/>
      <c r="X684" s="543"/>
      <c r="Y684" s="543"/>
      <c r="Z684" s="543"/>
      <c r="AA684" s="548"/>
      <c r="AB684" s="361"/>
      <c r="AC684" s="363"/>
      <c r="AD684" s="364"/>
      <c r="AE684" s="364"/>
      <c r="AF684" s="364"/>
      <c r="AG684" s="364"/>
      <c r="AH684" s="364"/>
      <c r="AI684" s="364"/>
      <c r="AJ684" s="364"/>
      <c r="AK684" s="365"/>
      <c r="AL684" s="363"/>
      <c r="AM684" s="364"/>
      <c r="AN684" s="364"/>
      <c r="AO684" s="365"/>
      <c r="AP684" s="363"/>
      <c r="AQ684" s="364"/>
      <c r="AR684" s="364"/>
      <c r="AS684" s="365"/>
      <c r="AT684" s="366"/>
      <c r="AU684" s="363"/>
      <c r="AV684" s="364"/>
      <c r="AW684" s="363"/>
      <c r="AX684" s="364"/>
      <c r="AY684" s="423"/>
      <c r="AZ684" s="429"/>
    </row>
    <row r="685" spans="1:52" s="354" customFormat="1">
      <c r="B685" s="355"/>
      <c r="C685" s="355"/>
      <c r="D685" s="355"/>
      <c r="E685" s="356"/>
      <c r="F685" s="356"/>
      <c r="J685" s="478"/>
      <c r="L685" s="355"/>
      <c r="M685" s="355"/>
      <c r="N685" s="358"/>
      <c r="O685" s="358"/>
      <c r="P685" s="359"/>
      <c r="Q685" s="360"/>
      <c r="R685" s="362"/>
      <c r="S685" s="527"/>
      <c r="T685" s="526"/>
      <c r="U685" s="548"/>
      <c r="V685" s="543"/>
      <c r="W685" s="543"/>
      <c r="X685" s="543"/>
      <c r="Y685" s="543"/>
      <c r="Z685" s="543"/>
      <c r="AA685" s="548"/>
      <c r="AB685" s="361"/>
      <c r="AC685" s="363"/>
      <c r="AD685" s="364"/>
      <c r="AE685" s="364"/>
      <c r="AF685" s="364"/>
      <c r="AG685" s="364"/>
      <c r="AH685" s="364"/>
      <c r="AI685" s="364"/>
      <c r="AJ685" s="364"/>
      <c r="AK685" s="365"/>
      <c r="AL685" s="363"/>
      <c r="AM685" s="364"/>
      <c r="AN685" s="364"/>
      <c r="AO685" s="365"/>
      <c r="AP685" s="363"/>
      <c r="AQ685" s="364"/>
      <c r="AR685" s="364"/>
      <c r="AS685" s="365"/>
      <c r="AT685" s="366"/>
      <c r="AU685" s="363"/>
      <c r="AV685" s="364"/>
      <c r="AW685" s="363"/>
      <c r="AX685" s="364"/>
      <c r="AY685" s="423"/>
      <c r="AZ685" s="429"/>
    </row>
    <row r="686" spans="1:52" s="354" customFormat="1">
      <c r="B686" s="355"/>
      <c r="C686" s="355"/>
      <c r="D686" s="355"/>
      <c r="E686" s="356"/>
      <c r="F686" s="356"/>
      <c r="J686" s="478"/>
      <c r="L686" s="355"/>
      <c r="M686" s="355"/>
      <c r="N686" s="358"/>
      <c r="O686" s="358"/>
      <c r="P686" s="359"/>
      <c r="Q686" s="360"/>
      <c r="R686" s="362"/>
      <c r="S686" s="527"/>
      <c r="T686" s="526"/>
      <c r="U686" s="548"/>
      <c r="V686" s="543"/>
      <c r="W686" s="543"/>
      <c r="X686" s="543"/>
      <c r="Y686" s="543"/>
      <c r="Z686" s="543"/>
      <c r="AA686" s="548"/>
      <c r="AB686" s="361"/>
      <c r="AC686" s="363"/>
      <c r="AD686" s="364"/>
      <c r="AE686" s="364"/>
      <c r="AF686" s="364"/>
      <c r="AG686" s="364"/>
      <c r="AH686" s="364"/>
      <c r="AI686" s="364"/>
      <c r="AJ686" s="364"/>
      <c r="AK686" s="365"/>
      <c r="AL686" s="363"/>
      <c r="AM686" s="364"/>
      <c r="AN686" s="364"/>
      <c r="AO686" s="365"/>
      <c r="AP686" s="363"/>
      <c r="AQ686" s="364"/>
      <c r="AR686" s="364"/>
      <c r="AS686" s="365"/>
      <c r="AT686" s="366"/>
      <c r="AU686" s="363"/>
      <c r="AV686" s="364"/>
      <c r="AW686" s="363"/>
      <c r="AX686" s="364"/>
      <c r="AY686" s="423"/>
      <c r="AZ686" s="429"/>
    </row>
    <row r="687" spans="1:52" s="354" customFormat="1">
      <c r="B687" s="355"/>
      <c r="C687" s="355"/>
      <c r="D687" s="355"/>
      <c r="E687" s="356"/>
      <c r="F687" s="356"/>
      <c r="J687" s="478"/>
      <c r="L687" s="355"/>
      <c r="M687" s="355"/>
      <c r="N687" s="358"/>
      <c r="O687" s="358"/>
      <c r="P687" s="359"/>
      <c r="Q687" s="360"/>
      <c r="R687" s="362"/>
      <c r="S687" s="527"/>
      <c r="T687" s="526"/>
      <c r="U687" s="548"/>
      <c r="V687" s="543"/>
      <c r="W687" s="543"/>
      <c r="X687" s="543"/>
      <c r="Y687" s="543"/>
      <c r="Z687" s="543"/>
      <c r="AA687" s="548"/>
      <c r="AB687" s="361"/>
      <c r="AC687" s="363"/>
      <c r="AD687" s="364"/>
      <c r="AE687" s="364"/>
      <c r="AF687" s="364"/>
      <c r="AG687" s="364"/>
      <c r="AH687" s="364"/>
      <c r="AI687" s="364"/>
      <c r="AJ687" s="364"/>
      <c r="AK687" s="365"/>
      <c r="AL687" s="363"/>
      <c r="AM687" s="364"/>
      <c r="AN687" s="364"/>
      <c r="AO687" s="365"/>
      <c r="AP687" s="363"/>
      <c r="AQ687" s="364"/>
      <c r="AR687" s="364"/>
      <c r="AS687" s="365"/>
      <c r="AT687" s="366"/>
      <c r="AU687" s="363"/>
      <c r="AV687" s="364"/>
      <c r="AW687" s="363"/>
      <c r="AX687" s="364"/>
      <c r="AY687" s="423"/>
      <c r="AZ687" s="429"/>
    </row>
    <row r="688" spans="1:52" s="354" customFormat="1">
      <c r="B688" s="355"/>
      <c r="C688" s="355"/>
      <c r="D688" s="355"/>
      <c r="E688" s="356"/>
      <c r="F688" s="356"/>
      <c r="J688" s="478"/>
      <c r="L688" s="355"/>
      <c r="M688" s="355"/>
      <c r="N688" s="358"/>
      <c r="O688" s="358"/>
      <c r="P688" s="359"/>
      <c r="Q688" s="360"/>
      <c r="R688" s="362"/>
      <c r="S688" s="527"/>
      <c r="T688" s="526"/>
      <c r="U688" s="548"/>
      <c r="V688" s="543"/>
      <c r="W688" s="543"/>
      <c r="X688" s="543"/>
      <c r="Y688" s="543"/>
      <c r="Z688" s="543"/>
      <c r="AA688" s="548"/>
      <c r="AB688" s="361"/>
      <c r="AC688" s="363"/>
      <c r="AD688" s="364"/>
      <c r="AE688" s="364"/>
      <c r="AF688" s="364"/>
      <c r="AG688" s="364"/>
      <c r="AH688" s="364"/>
      <c r="AI688" s="364"/>
      <c r="AJ688" s="364"/>
      <c r="AK688" s="365"/>
      <c r="AL688" s="363"/>
      <c r="AM688" s="364"/>
      <c r="AN688" s="364"/>
      <c r="AO688" s="365"/>
      <c r="AP688" s="363"/>
      <c r="AQ688" s="364"/>
      <c r="AR688" s="364"/>
      <c r="AS688" s="365"/>
      <c r="AT688" s="366"/>
      <c r="AU688" s="363"/>
      <c r="AV688" s="364"/>
      <c r="AW688" s="363"/>
      <c r="AX688" s="364"/>
      <c r="AY688" s="423"/>
      <c r="AZ688" s="429"/>
    </row>
    <row r="689" spans="1:52" s="354" customFormat="1">
      <c r="B689" s="355"/>
      <c r="C689" s="355"/>
      <c r="D689" s="355"/>
      <c r="E689" s="356"/>
      <c r="F689" s="356"/>
      <c r="J689" s="478"/>
      <c r="L689" s="355"/>
      <c r="M689" s="355"/>
      <c r="N689" s="358"/>
      <c r="O689" s="358"/>
      <c r="P689" s="359"/>
      <c r="Q689" s="360"/>
      <c r="R689" s="362"/>
      <c r="S689" s="527"/>
      <c r="T689" s="526"/>
      <c r="U689" s="548"/>
      <c r="V689" s="543"/>
      <c r="W689" s="543"/>
      <c r="X689" s="543"/>
      <c r="Y689" s="543"/>
      <c r="Z689" s="543"/>
      <c r="AA689" s="548"/>
      <c r="AB689" s="361"/>
      <c r="AC689" s="363"/>
      <c r="AD689" s="364"/>
      <c r="AE689" s="364"/>
      <c r="AF689" s="364"/>
      <c r="AG689" s="364"/>
      <c r="AH689" s="364"/>
      <c r="AI689" s="364"/>
      <c r="AJ689" s="364"/>
      <c r="AK689" s="365"/>
      <c r="AL689" s="363"/>
      <c r="AM689" s="364"/>
      <c r="AN689" s="364"/>
      <c r="AO689" s="365"/>
      <c r="AP689" s="363"/>
      <c r="AQ689" s="364"/>
      <c r="AR689" s="364"/>
      <c r="AS689" s="365"/>
      <c r="AT689" s="366"/>
      <c r="AU689" s="363"/>
      <c r="AV689" s="364"/>
      <c r="AW689" s="363"/>
      <c r="AX689" s="364"/>
      <c r="AY689" s="423"/>
      <c r="AZ689" s="429"/>
    </row>
    <row r="690" spans="1:52" s="354" customFormat="1">
      <c r="B690" s="355"/>
      <c r="C690" s="355"/>
      <c r="D690" s="355"/>
      <c r="E690" s="356"/>
      <c r="F690" s="356"/>
      <c r="J690" s="478"/>
      <c r="L690" s="355"/>
      <c r="M690" s="355"/>
      <c r="N690" s="358"/>
      <c r="O690" s="358"/>
      <c r="P690" s="359"/>
      <c r="Q690" s="360"/>
      <c r="R690" s="362"/>
      <c r="S690" s="527"/>
      <c r="T690" s="526"/>
      <c r="U690" s="548"/>
      <c r="V690" s="543"/>
      <c r="W690" s="543"/>
      <c r="X690" s="543"/>
      <c r="Y690" s="543"/>
      <c r="Z690" s="543"/>
      <c r="AA690" s="548"/>
      <c r="AB690" s="361"/>
      <c r="AC690" s="363"/>
      <c r="AD690" s="364"/>
      <c r="AE690" s="364"/>
      <c r="AF690" s="364"/>
      <c r="AG690" s="364"/>
      <c r="AH690" s="364"/>
      <c r="AI690" s="364"/>
      <c r="AJ690" s="364"/>
      <c r="AK690" s="365"/>
      <c r="AL690" s="363"/>
      <c r="AM690" s="364"/>
      <c r="AN690" s="364"/>
      <c r="AO690" s="365"/>
      <c r="AP690" s="363"/>
      <c r="AQ690" s="364"/>
      <c r="AR690" s="364"/>
      <c r="AS690" s="365"/>
      <c r="AT690" s="366"/>
      <c r="AU690" s="363"/>
      <c r="AV690" s="364"/>
      <c r="AW690" s="363"/>
      <c r="AX690" s="364"/>
      <c r="AY690" s="423"/>
      <c r="AZ690" s="429"/>
    </row>
    <row r="691" spans="1:52" s="354" customFormat="1">
      <c r="B691" s="355"/>
      <c r="C691" s="355"/>
      <c r="D691" s="355"/>
      <c r="E691" s="356"/>
      <c r="F691" s="356"/>
      <c r="H691" s="371"/>
      <c r="I691" s="371"/>
      <c r="J691" s="479"/>
      <c r="K691" s="371"/>
      <c r="L691" s="355"/>
      <c r="M691" s="355"/>
      <c r="N691" s="358"/>
      <c r="O691" s="358"/>
      <c r="P691" s="359"/>
      <c r="Q691" s="360"/>
      <c r="R691" s="362"/>
      <c r="S691" s="527"/>
      <c r="T691" s="526"/>
      <c r="U691" s="548"/>
      <c r="V691" s="543"/>
      <c r="W691" s="543"/>
      <c r="X691" s="543"/>
      <c r="Y691" s="543"/>
      <c r="Z691" s="543"/>
      <c r="AA691" s="548"/>
      <c r="AB691" s="361"/>
      <c r="AC691" s="363"/>
      <c r="AD691" s="364"/>
      <c r="AE691" s="364"/>
      <c r="AF691" s="364"/>
      <c r="AG691" s="364"/>
      <c r="AH691" s="364"/>
      <c r="AI691" s="364"/>
      <c r="AJ691" s="364"/>
      <c r="AK691" s="365"/>
      <c r="AL691" s="363"/>
      <c r="AM691" s="364"/>
      <c r="AN691" s="364"/>
      <c r="AO691" s="365"/>
      <c r="AP691" s="363"/>
      <c r="AQ691" s="364"/>
      <c r="AR691" s="364"/>
      <c r="AS691" s="365"/>
      <c r="AT691" s="366"/>
      <c r="AU691" s="363"/>
      <c r="AV691" s="364"/>
      <c r="AW691" s="363"/>
      <c r="AX691" s="364"/>
      <c r="AY691" s="423"/>
      <c r="AZ691" s="429"/>
    </row>
    <row r="692" spans="1:52" s="354" customFormat="1">
      <c r="B692" s="355"/>
      <c r="C692" s="355"/>
      <c r="D692" s="355"/>
      <c r="E692" s="356"/>
      <c r="F692" s="356"/>
      <c r="H692" s="371"/>
      <c r="I692" s="371"/>
      <c r="J692" s="479"/>
      <c r="K692" s="371"/>
      <c r="L692" s="355"/>
      <c r="M692" s="355"/>
      <c r="N692" s="358"/>
      <c r="O692" s="358"/>
      <c r="P692" s="359"/>
      <c r="Q692" s="360"/>
      <c r="R692" s="362"/>
      <c r="S692" s="527"/>
      <c r="T692" s="526"/>
      <c r="U692" s="548"/>
      <c r="V692" s="543"/>
      <c r="W692" s="543"/>
      <c r="X692" s="543"/>
      <c r="Y692" s="543"/>
      <c r="Z692" s="543"/>
      <c r="AA692" s="548"/>
      <c r="AB692" s="361"/>
      <c r="AC692" s="363"/>
      <c r="AD692" s="364"/>
      <c r="AE692" s="364"/>
      <c r="AF692" s="364"/>
      <c r="AG692" s="364"/>
      <c r="AH692" s="364"/>
      <c r="AI692" s="364"/>
      <c r="AJ692" s="364"/>
      <c r="AK692" s="365"/>
      <c r="AL692" s="363"/>
      <c r="AM692" s="364"/>
      <c r="AN692" s="364"/>
      <c r="AO692" s="365"/>
      <c r="AP692" s="363"/>
      <c r="AQ692" s="364"/>
      <c r="AR692" s="364"/>
      <c r="AS692" s="365"/>
      <c r="AT692" s="366"/>
      <c r="AU692" s="363"/>
      <c r="AV692" s="364"/>
      <c r="AW692" s="363"/>
      <c r="AX692" s="364"/>
      <c r="AY692" s="423"/>
      <c r="AZ692" s="429"/>
    </row>
    <row r="693" spans="1:52" s="354" customFormat="1">
      <c r="A693" s="367"/>
      <c r="B693" s="355"/>
      <c r="C693" s="355"/>
      <c r="D693" s="355"/>
      <c r="E693" s="356"/>
      <c r="F693" s="356"/>
      <c r="G693" s="367"/>
      <c r="J693" s="478"/>
      <c r="L693" s="355"/>
      <c r="M693" s="355"/>
      <c r="N693" s="358"/>
      <c r="O693" s="358"/>
      <c r="P693" s="359"/>
      <c r="Q693" s="360"/>
      <c r="R693" s="362"/>
      <c r="S693" s="526"/>
      <c r="T693" s="526"/>
      <c r="U693" s="478"/>
      <c r="V693" s="543"/>
      <c r="W693" s="543"/>
      <c r="X693" s="543"/>
      <c r="Y693" s="543"/>
      <c r="Z693" s="542"/>
      <c r="AA693" s="543"/>
      <c r="AB693" s="361"/>
      <c r="AC693" s="363"/>
      <c r="AD693" s="364"/>
      <c r="AE693" s="364"/>
      <c r="AF693" s="364"/>
      <c r="AG693" s="364"/>
      <c r="AH693" s="364"/>
      <c r="AI693" s="364"/>
      <c r="AJ693" s="364"/>
      <c r="AK693" s="365"/>
      <c r="AL693" s="363"/>
      <c r="AM693" s="364"/>
      <c r="AN693" s="364"/>
      <c r="AO693" s="365"/>
      <c r="AP693" s="363"/>
      <c r="AQ693" s="364"/>
      <c r="AR693" s="364"/>
      <c r="AS693" s="365"/>
      <c r="AT693" s="366"/>
      <c r="AU693" s="363"/>
      <c r="AV693" s="364"/>
      <c r="AW693" s="363"/>
      <c r="AX693" s="364"/>
      <c r="AY693" s="423"/>
      <c r="AZ693" s="429"/>
    </row>
    <row r="694" spans="1:52" s="354" customFormat="1">
      <c r="B694" s="355"/>
      <c r="C694" s="355"/>
      <c r="D694" s="355"/>
      <c r="E694" s="356"/>
      <c r="F694" s="356"/>
      <c r="J694" s="478"/>
      <c r="L694" s="355"/>
      <c r="M694" s="355"/>
      <c r="N694" s="358"/>
      <c r="O694" s="358"/>
      <c r="P694" s="359"/>
      <c r="Q694" s="360"/>
      <c r="S694" s="526"/>
      <c r="T694" s="526"/>
      <c r="U694" s="543"/>
      <c r="V694" s="543"/>
      <c r="W694" s="543"/>
      <c r="X694" s="543"/>
      <c r="Y694" s="543"/>
      <c r="Z694" s="542"/>
      <c r="AA694" s="543"/>
      <c r="AB694" s="361"/>
      <c r="AC694" s="363"/>
      <c r="AD694" s="364"/>
      <c r="AE694" s="364"/>
      <c r="AF694" s="364"/>
      <c r="AG694" s="364"/>
      <c r="AH694" s="364"/>
      <c r="AI694" s="364"/>
      <c r="AJ694" s="364"/>
      <c r="AK694" s="365"/>
      <c r="AL694" s="363"/>
      <c r="AM694" s="364"/>
      <c r="AN694" s="364"/>
      <c r="AO694" s="365"/>
      <c r="AP694" s="363"/>
      <c r="AQ694" s="364"/>
      <c r="AR694" s="364"/>
      <c r="AS694" s="365"/>
      <c r="AT694" s="366"/>
      <c r="AU694" s="363"/>
      <c r="AV694" s="364"/>
      <c r="AW694" s="363"/>
      <c r="AX694" s="364"/>
      <c r="AY694" s="423"/>
      <c r="AZ694" s="429"/>
    </row>
    <row r="695" spans="1:52" s="354" customFormat="1">
      <c r="B695" s="355"/>
      <c r="C695" s="355"/>
      <c r="D695" s="355"/>
      <c r="E695" s="356"/>
      <c r="F695" s="356"/>
      <c r="J695" s="478"/>
      <c r="L695" s="355"/>
      <c r="M695" s="355"/>
      <c r="N695" s="358"/>
      <c r="O695" s="358"/>
      <c r="P695" s="359"/>
      <c r="Q695" s="360"/>
      <c r="S695" s="526"/>
      <c r="T695" s="526"/>
      <c r="U695" s="543"/>
      <c r="V695" s="543"/>
      <c r="W695" s="543"/>
      <c r="X695" s="543"/>
      <c r="Y695" s="543"/>
      <c r="Z695" s="542"/>
      <c r="AA695" s="543"/>
      <c r="AB695" s="361"/>
      <c r="AC695" s="363"/>
      <c r="AD695" s="364"/>
      <c r="AE695" s="364"/>
      <c r="AF695" s="364"/>
      <c r="AG695" s="364"/>
      <c r="AH695" s="364"/>
      <c r="AI695" s="364"/>
      <c r="AJ695" s="364"/>
      <c r="AK695" s="365"/>
      <c r="AL695" s="363"/>
      <c r="AM695" s="364"/>
      <c r="AN695" s="364"/>
      <c r="AO695" s="365"/>
      <c r="AP695" s="363"/>
      <c r="AQ695" s="364"/>
      <c r="AR695" s="364"/>
      <c r="AS695" s="365"/>
      <c r="AT695" s="366"/>
      <c r="AU695" s="363"/>
      <c r="AV695" s="364"/>
      <c r="AW695" s="363"/>
      <c r="AX695" s="364"/>
      <c r="AY695" s="423"/>
      <c r="AZ695" s="429"/>
    </row>
    <row r="696" spans="1:52" s="354" customFormat="1">
      <c r="B696" s="355"/>
      <c r="C696" s="355"/>
      <c r="D696" s="355"/>
      <c r="E696" s="356"/>
      <c r="F696" s="356"/>
      <c r="J696" s="478"/>
      <c r="L696" s="355"/>
      <c r="M696" s="355"/>
      <c r="N696" s="358"/>
      <c r="O696" s="358"/>
      <c r="P696" s="359"/>
      <c r="Q696" s="360"/>
      <c r="S696" s="526"/>
      <c r="T696" s="526"/>
      <c r="U696" s="478"/>
      <c r="V696" s="543"/>
      <c r="W696" s="543"/>
      <c r="X696" s="543"/>
      <c r="Y696" s="543"/>
      <c r="Z696" s="542"/>
      <c r="AA696" s="543"/>
      <c r="AB696" s="361"/>
      <c r="AC696" s="363"/>
      <c r="AD696" s="364"/>
      <c r="AE696" s="364"/>
      <c r="AF696" s="364"/>
      <c r="AG696" s="364"/>
      <c r="AH696" s="364"/>
      <c r="AI696" s="364"/>
      <c r="AJ696" s="364"/>
      <c r="AK696" s="365"/>
      <c r="AL696" s="363"/>
      <c r="AM696" s="364"/>
      <c r="AN696" s="364"/>
      <c r="AO696" s="365"/>
      <c r="AP696" s="363"/>
      <c r="AQ696" s="364"/>
      <c r="AR696" s="364"/>
      <c r="AS696" s="365"/>
      <c r="AT696" s="366"/>
      <c r="AU696" s="363"/>
      <c r="AV696" s="364"/>
      <c r="AW696" s="363"/>
      <c r="AX696" s="364"/>
      <c r="AY696" s="423"/>
      <c r="AZ696" s="429"/>
    </row>
    <row r="697" spans="1:52" s="354" customFormat="1">
      <c r="B697" s="355"/>
      <c r="C697" s="355"/>
      <c r="D697" s="355"/>
      <c r="E697" s="356"/>
      <c r="F697" s="356"/>
      <c r="J697" s="478"/>
      <c r="L697" s="355"/>
      <c r="M697" s="355"/>
      <c r="N697" s="358"/>
      <c r="O697" s="358"/>
      <c r="P697" s="359"/>
      <c r="Q697" s="360"/>
      <c r="S697" s="526"/>
      <c r="T697" s="526"/>
      <c r="U697" s="543"/>
      <c r="V697" s="543"/>
      <c r="W697" s="543"/>
      <c r="X697" s="543"/>
      <c r="Y697" s="543"/>
      <c r="Z697" s="542"/>
      <c r="AA697" s="543"/>
      <c r="AB697" s="361"/>
      <c r="AC697" s="363"/>
      <c r="AD697" s="364"/>
      <c r="AE697" s="364"/>
      <c r="AF697" s="364"/>
      <c r="AG697" s="364"/>
      <c r="AH697" s="364"/>
      <c r="AI697" s="364"/>
      <c r="AJ697" s="364"/>
      <c r="AK697" s="365"/>
      <c r="AL697" s="363"/>
      <c r="AM697" s="364"/>
      <c r="AN697" s="364"/>
      <c r="AO697" s="365"/>
      <c r="AP697" s="363"/>
      <c r="AQ697" s="364"/>
      <c r="AR697" s="364"/>
      <c r="AS697" s="365"/>
      <c r="AT697" s="366"/>
      <c r="AU697" s="363"/>
      <c r="AV697" s="364"/>
      <c r="AW697" s="363"/>
      <c r="AX697" s="364"/>
      <c r="AY697" s="423"/>
      <c r="AZ697" s="429"/>
    </row>
    <row r="698" spans="1:52" s="354" customFormat="1">
      <c r="B698" s="355"/>
      <c r="C698" s="355"/>
      <c r="D698" s="355"/>
      <c r="E698" s="356"/>
      <c r="F698" s="356"/>
      <c r="J698" s="480"/>
      <c r="L698" s="355"/>
      <c r="M698" s="355"/>
      <c r="N698" s="358"/>
      <c r="O698" s="358"/>
      <c r="P698" s="359"/>
      <c r="Q698" s="360"/>
      <c r="S698" s="526"/>
      <c r="T698" s="526"/>
      <c r="U698" s="543"/>
      <c r="V698" s="543"/>
      <c r="W698" s="543"/>
      <c r="X698" s="543"/>
      <c r="Y698" s="543"/>
      <c r="Z698" s="542"/>
      <c r="AA698" s="543"/>
      <c r="AB698" s="361"/>
      <c r="AC698" s="363"/>
      <c r="AD698" s="364"/>
      <c r="AE698" s="364"/>
      <c r="AF698" s="364"/>
      <c r="AG698" s="364"/>
      <c r="AH698" s="364"/>
      <c r="AI698" s="364"/>
      <c r="AJ698" s="364"/>
      <c r="AK698" s="365"/>
      <c r="AL698" s="363"/>
      <c r="AM698" s="364"/>
      <c r="AN698" s="364"/>
      <c r="AO698" s="365"/>
      <c r="AP698" s="363"/>
      <c r="AQ698" s="364"/>
      <c r="AR698" s="364"/>
      <c r="AS698" s="365"/>
      <c r="AT698" s="366"/>
      <c r="AU698" s="363"/>
      <c r="AV698" s="364"/>
      <c r="AW698" s="363"/>
      <c r="AX698" s="364"/>
      <c r="AY698" s="423"/>
      <c r="AZ698" s="429"/>
    </row>
    <row r="699" spans="1:52" s="354" customFormat="1">
      <c r="B699" s="355"/>
      <c r="C699" s="355"/>
      <c r="D699" s="355"/>
      <c r="E699" s="356"/>
      <c r="F699" s="356"/>
      <c r="J699" s="478"/>
      <c r="L699" s="355"/>
      <c r="M699" s="355"/>
      <c r="N699" s="358"/>
      <c r="O699" s="358"/>
      <c r="P699" s="359"/>
      <c r="Q699" s="360"/>
      <c r="S699" s="526"/>
      <c r="T699" s="526"/>
      <c r="U699" s="478"/>
      <c r="V699" s="543"/>
      <c r="W699" s="543"/>
      <c r="X699" s="543"/>
      <c r="Y699" s="543"/>
      <c r="Z699" s="542"/>
      <c r="AA699" s="543"/>
      <c r="AB699" s="361"/>
      <c r="AC699" s="363"/>
      <c r="AD699" s="364"/>
      <c r="AE699" s="364"/>
      <c r="AF699" s="364"/>
      <c r="AG699" s="364"/>
      <c r="AH699" s="364"/>
      <c r="AI699" s="364"/>
      <c r="AJ699" s="364"/>
      <c r="AK699" s="365"/>
      <c r="AL699" s="363"/>
      <c r="AM699" s="364"/>
      <c r="AN699" s="364"/>
      <c r="AO699" s="365"/>
      <c r="AP699" s="363"/>
      <c r="AQ699" s="364"/>
      <c r="AR699" s="364"/>
      <c r="AS699" s="365"/>
      <c r="AT699" s="366"/>
      <c r="AU699" s="363"/>
      <c r="AV699" s="364"/>
      <c r="AW699" s="363"/>
      <c r="AX699" s="364"/>
      <c r="AY699" s="423"/>
      <c r="AZ699" s="429"/>
    </row>
    <row r="700" spans="1:52" s="354" customFormat="1">
      <c r="B700" s="355"/>
      <c r="C700" s="355"/>
      <c r="D700" s="355"/>
      <c r="E700" s="356"/>
      <c r="F700" s="356"/>
      <c r="J700" s="478"/>
      <c r="L700" s="355"/>
      <c r="M700" s="355"/>
      <c r="N700" s="358"/>
      <c r="O700" s="358"/>
      <c r="P700" s="359"/>
      <c r="Q700" s="360"/>
      <c r="S700" s="526"/>
      <c r="T700" s="526"/>
      <c r="U700" s="543"/>
      <c r="V700" s="543"/>
      <c r="W700" s="543"/>
      <c r="X700" s="543"/>
      <c r="Y700" s="543"/>
      <c r="Z700" s="542"/>
      <c r="AA700" s="543"/>
      <c r="AB700" s="361"/>
      <c r="AC700" s="363"/>
      <c r="AD700" s="364"/>
      <c r="AE700" s="364"/>
      <c r="AF700" s="364"/>
      <c r="AG700" s="364"/>
      <c r="AH700" s="364"/>
      <c r="AI700" s="364"/>
      <c r="AJ700" s="364"/>
      <c r="AK700" s="365"/>
      <c r="AL700" s="363"/>
      <c r="AM700" s="364"/>
      <c r="AN700" s="364"/>
      <c r="AO700" s="365"/>
      <c r="AP700" s="363"/>
      <c r="AQ700" s="364"/>
      <c r="AR700" s="364"/>
      <c r="AS700" s="365"/>
      <c r="AT700" s="366"/>
      <c r="AU700" s="363"/>
      <c r="AV700" s="364"/>
      <c r="AW700" s="363"/>
      <c r="AX700" s="364"/>
      <c r="AY700" s="423"/>
      <c r="AZ700" s="429"/>
    </row>
    <row r="701" spans="1:52" s="354" customFormat="1">
      <c r="B701" s="355"/>
      <c r="C701" s="355"/>
      <c r="D701" s="355"/>
      <c r="E701" s="356"/>
      <c r="F701" s="356"/>
      <c r="J701" s="478"/>
      <c r="L701" s="355"/>
      <c r="M701" s="355"/>
      <c r="N701" s="358"/>
      <c r="O701" s="358"/>
      <c r="P701" s="359"/>
      <c r="Q701" s="360"/>
      <c r="S701" s="526"/>
      <c r="T701" s="526"/>
      <c r="U701" s="478"/>
      <c r="V701" s="543"/>
      <c r="W701" s="543"/>
      <c r="X701" s="543"/>
      <c r="Y701" s="543"/>
      <c r="Z701" s="542"/>
      <c r="AA701" s="543"/>
      <c r="AB701" s="361"/>
      <c r="AC701" s="363"/>
      <c r="AD701" s="364"/>
      <c r="AE701" s="364"/>
      <c r="AF701" s="364"/>
      <c r="AG701" s="364"/>
      <c r="AH701" s="364"/>
      <c r="AI701" s="364"/>
      <c r="AJ701" s="364"/>
      <c r="AK701" s="365"/>
      <c r="AL701" s="363"/>
      <c r="AM701" s="364"/>
      <c r="AN701" s="364"/>
      <c r="AO701" s="365"/>
      <c r="AP701" s="363"/>
      <c r="AQ701" s="364"/>
      <c r="AR701" s="364"/>
      <c r="AS701" s="365"/>
      <c r="AT701" s="366"/>
      <c r="AU701" s="363"/>
      <c r="AV701" s="364"/>
      <c r="AW701" s="363"/>
      <c r="AX701" s="364"/>
      <c r="AY701" s="423"/>
      <c r="AZ701" s="429"/>
    </row>
    <row r="702" spans="1:52" s="354" customFormat="1">
      <c r="B702" s="355"/>
      <c r="C702" s="355"/>
      <c r="D702" s="355"/>
      <c r="E702" s="356"/>
      <c r="F702" s="356"/>
      <c r="J702" s="478"/>
      <c r="L702" s="355"/>
      <c r="M702" s="355"/>
      <c r="N702" s="358"/>
      <c r="O702" s="358"/>
      <c r="P702" s="359"/>
      <c r="Q702" s="360"/>
      <c r="S702" s="526"/>
      <c r="T702" s="526"/>
      <c r="U702" s="478"/>
      <c r="V702" s="543"/>
      <c r="W702" s="543"/>
      <c r="X702" s="543"/>
      <c r="Y702" s="543"/>
      <c r="Z702" s="542"/>
      <c r="AA702" s="543"/>
      <c r="AB702" s="361"/>
      <c r="AC702" s="363"/>
      <c r="AD702" s="364"/>
      <c r="AE702" s="364"/>
      <c r="AF702" s="364"/>
      <c r="AG702" s="364"/>
      <c r="AH702" s="364"/>
      <c r="AI702" s="364"/>
      <c r="AJ702" s="364"/>
      <c r="AK702" s="365"/>
      <c r="AL702" s="363"/>
      <c r="AM702" s="364"/>
      <c r="AN702" s="364"/>
      <c r="AO702" s="365"/>
      <c r="AP702" s="363"/>
      <c r="AQ702" s="364"/>
      <c r="AR702" s="364"/>
      <c r="AS702" s="365"/>
      <c r="AT702" s="366"/>
      <c r="AU702" s="363"/>
      <c r="AV702" s="364"/>
      <c r="AW702" s="363"/>
      <c r="AX702" s="364"/>
      <c r="AY702" s="423"/>
      <c r="AZ702" s="429"/>
    </row>
    <row r="703" spans="1:52" s="354" customFormat="1">
      <c r="B703" s="355"/>
      <c r="C703" s="355"/>
      <c r="D703" s="355"/>
      <c r="E703" s="356"/>
      <c r="F703" s="356"/>
      <c r="J703" s="478"/>
      <c r="L703" s="355"/>
      <c r="M703" s="355"/>
      <c r="N703" s="358"/>
      <c r="O703" s="358"/>
      <c r="P703" s="359"/>
      <c r="Q703" s="360"/>
      <c r="S703" s="526"/>
      <c r="T703" s="526"/>
      <c r="U703" s="478"/>
      <c r="V703" s="543"/>
      <c r="W703" s="543"/>
      <c r="X703" s="543"/>
      <c r="Y703" s="543"/>
      <c r="Z703" s="542"/>
      <c r="AA703" s="543"/>
      <c r="AB703" s="361"/>
      <c r="AC703" s="363"/>
      <c r="AD703" s="364"/>
      <c r="AE703" s="364"/>
      <c r="AF703" s="364"/>
      <c r="AG703" s="364"/>
      <c r="AH703" s="364"/>
      <c r="AI703" s="364"/>
      <c r="AJ703" s="364"/>
      <c r="AK703" s="365"/>
      <c r="AL703" s="363"/>
      <c r="AM703" s="364"/>
      <c r="AN703" s="364"/>
      <c r="AO703" s="365"/>
      <c r="AP703" s="363"/>
      <c r="AQ703" s="364"/>
      <c r="AR703" s="364"/>
      <c r="AS703" s="365"/>
      <c r="AT703" s="366"/>
      <c r="AU703" s="363"/>
      <c r="AV703" s="364"/>
      <c r="AW703" s="363"/>
      <c r="AX703" s="364"/>
      <c r="AY703" s="423"/>
      <c r="AZ703" s="429"/>
    </row>
    <row r="704" spans="1:52" s="354" customFormat="1">
      <c r="B704" s="355"/>
      <c r="C704" s="355"/>
      <c r="D704" s="355"/>
      <c r="E704" s="356"/>
      <c r="F704" s="356"/>
      <c r="J704" s="478"/>
      <c r="L704" s="355"/>
      <c r="M704" s="355"/>
      <c r="N704" s="358"/>
      <c r="O704" s="358"/>
      <c r="P704" s="359"/>
      <c r="Q704" s="360"/>
      <c r="S704" s="526"/>
      <c r="T704" s="526"/>
      <c r="U704" s="478"/>
      <c r="V704" s="543"/>
      <c r="W704" s="543"/>
      <c r="X704" s="543"/>
      <c r="Y704" s="543"/>
      <c r="Z704" s="542"/>
      <c r="AA704" s="543"/>
      <c r="AB704" s="361"/>
      <c r="AC704" s="363"/>
      <c r="AD704" s="364"/>
      <c r="AE704" s="364"/>
      <c r="AF704" s="364"/>
      <c r="AG704" s="364"/>
      <c r="AH704" s="364"/>
      <c r="AI704" s="364"/>
      <c r="AJ704" s="364"/>
      <c r="AK704" s="365"/>
      <c r="AL704" s="363"/>
      <c r="AM704" s="364"/>
      <c r="AN704" s="364"/>
      <c r="AO704" s="365"/>
      <c r="AP704" s="363"/>
      <c r="AQ704" s="364"/>
      <c r="AR704" s="364"/>
      <c r="AS704" s="365"/>
      <c r="AT704" s="366"/>
      <c r="AU704" s="363"/>
      <c r="AV704" s="364"/>
      <c r="AW704" s="363"/>
      <c r="AX704" s="364"/>
      <c r="AY704" s="423"/>
      <c r="AZ704" s="429"/>
    </row>
    <row r="705" spans="1:52" s="354" customFormat="1">
      <c r="B705" s="355"/>
      <c r="C705" s="355"/>
      <c r="D705" s="355"/>
      <c r="E705" s="356"/>
      <c r="F705" s="356"/>
      <c r="J705" s="478"/>
      <c r="L705" s="355"/>
      <c r="M705" s="355"/>
      <c r="N705" s="358"/>
      <c r="O705" s="358"/>
      <c r="P705" s="359"/>
      <c r="Q705" s="360"/>
      <c r="S705" s="526"/>
      <c r="T705" s="526"/>
      <c r="U705" s="478"/>
      <c r="V705" s="543"/>
      <c r="W705" s="543"/>
      <c r="X705" s="543"/>
      <c r="Y705" s="543"/>
      <c r="Z705" s="542"/>
      <c r="AA705" s="543"/>
      <c r="AB705" s="361"/>
      <c r="AC705" s="363"/>
      <c r="AD705" s="364"/>
      <c r="AE705" s="364"/>
      <c r="AF705" s="364"/>
      <c r="AG705" s="364"/>
      <c r="AH705" s="364"/>
      <c r="AI705" s="364"/>
      <c r="AJ705" s="364"/>
      <c r="AK705" s="365"/>
      <c r="AL705" s="363"/>
      <c r="AM705" s="364"/>
      <c r="AN705" s="364"/>
      <c r="AO705" s="365"/>
      <c r="AP705" s="363"/>
      <c r="AQ705" s="364"/>
      <c r="AR705" s="364"/>
      <c r="AS705" s="365"/>
      <c r="AT705" s="366"/>
      <c r="AU705" s="363"/>
      <c r="AV705" s="364"/>
      <c r="AW705" s="363"/>
      <c r="AX705" s="364"/>
      <c r="AY705" s="423"/>
      <c r="AZ705" s="429"/>
    </row>
    <row r="706" spans="1:52" s="354" customFormat="1">
      <c r="B706" s="355"/>
      <c r="C706" s="355"/>
      <c r="D706" s="355"/>
      <c r="E706" s="356"/>
      <c r="F706" s="356"/>
      <c r="J706" s="478"/>
      <c r="L706" s="355"/>
      <c r="M706" s="355"/>
      <c r="N706" s="358"/>
      <c r="O706" s="358"/>
      <c r="P706" s="359"/>
      <c r="Q706" s="360"/>
      <c r="S706" s="526"/>
      <c r="T706" s="526"/>
      <c r="U706" s="543"/>
      <c r="V706" s="543"/>
      <c r="W706" s="543"/>
      <c r="X706" s="543"/>
      <c r="Y706" s="543"/>
      <c r="Z706" s="542"/>
      <c r="AA706" s="543"/>
      <c r="AB706" s="361"/>
      <c r="AC706" s="363"/>
      <c r="AD706" s="364"/>
      <c r="AE706" s="364"/>
      <c r="AF706" s="364"/>
      <c r="AG706" s="364"/>
      <c r="AH706" s="364"/>
      <c r="AI706" s="364"/>
      <c r="AJ706" s="364"/>
      <c r="AK706" s="365"/>
      <c r="AL706" s="363"/>
      <c r="AM706" s="364"/>
      <c r="AN706" s="364"/>
      <c r="AO706" s="365"/>
      <c r="AP706" s="363"/>
      <c r="AQ706" s="364"/>
      <c r="AR706" s="364"/>
      <c r="AS706" s="365"/>
      <c r="AT706" s="366"/>
      <c r="AU706" s="363"/>
      <c r="AV706" s="364"/>
      <c r="AW706" s="363"/>
      <c r="AX706" s="364"/>
      <c r="AY706" s="423"/>
      <c r="AZ706" s="429"/>
    </row>
    <row r="707" spans="1:52" s="354" customFormat="1">
      <c r="B707" s="355"/>
      <c r="C707" s="355"/>
      <c r="D707" s="355"/>
      <c r="E707" s="356"/>
      <c r="F707" s="356"/>
      <c r="J707" s="478"/>
      <c r="L707" s="355"/>
      <c r="M707" s="355"/>
      <c r="N707" s="358"/>
      <c r="O707" s="358"/>
      <c r="P707" s="359"/>
      <c r="Q707" s="360"/>
      <c r="S707" s="526"/>
      <c r="T707" s="526"/>
      <c r="U707" s="543"/>
      <c r="V707" s="543"/>
      <c r="W707" s="543"/>
      <c r="X707" s="543"/>
      <c r="Y707" s="543"/>
      <c r="Z707" s="542"/>
      <c r="AA707" s="543"/>
      <c r="AB707" s="361"/>
      <c r="AC707" s="363"/>
      <c r="AD707" s="364"/>
      <c r="AE707" s="364"/>
      <c r="AF707" s="364"/>
      <c r="AG707" s="364"/>
      <c r="AH707" s="364"/>
      <c r="AI707" s="364"/>
      <c r="AJ707" s="364"/>
      <c r="AK707" s="365"/>
      <c r="AL707" s="363"/>
      <c r="AM707" s="364"/>
      <c r="AN707" s="364"/>
      <c r="AO707" s="365"/>
      <c r="AP707" s="363"/>
      <c r="AQ707" s="364"/>
      <c r="AR707" s="364"/>
      <c r="AS707" s="365"/>
      <c r="AT707" s="366"/>
      <c r="AU707" s="363"/>
      <c r="AV707" s="364"/>
      <c r="AW707" s="363"/>
      <c r="AX707" s="364"/>
      <c r="AY707" s="423"/>
      <c r="AZ707" s="429"/>
    </row>
    <row r="708" spans="1:52" s="354" customFormat="1">
      <c r="B708" s="355"/>
      <c r="C708" s="355"/>
      <c r="D708" s="355"/>
      <c r="E708" s="356"/>
      <c r="F708" s="356"/>
      <c r="J708" s="478"/>
      <c r="L708" s="355"/>
      <c r="M708" s="355"/>
      <c r="N708" s="358"/>
      <c r="O708" s="358"/>
      <c r="P708" s="359"/>
      <c r="Q708" s="360"/>
      <c r="S708" s="526"/>
      <c r="T708" s="526"/>
      <c r="U708" s="478"/>
      <c r="V708" s="543"/>
      <c r="W708" s="543"/>
      <c r="X708" s="543"/>
      <c r="Y708" s="543"/>
      <c r="Z708" s="542"/>
      <c r="AA708" s="543"/>
      <c r="AB708" s="361"/>
      <c r="AC708" s="363"/>
      <c r="AD708" s="364"/>
      <c r="AE708" s="364"/>
      <c r="AF708" s="364"/>
      <c r="AG708" s="364"/>
      <c r="AH708" s="364"/>
      <c r="AI708" s="364"/>
      <c r="AJ708" s="364"/>
      <c r="AK708" s="365"/>
      <c r="AL708" s="363"/>
      <c r="AM708" s="364"/>
      <c r="AN708" s="364"/>
      <c r="AO708" s="365"/>
      <c r="AP708" s="363"/>
      <c r="AQ708" s="364"/>
      <c r="AR708" s="364"/>
      <c r="AS708" s="365"/>
      <c r="AT708" s="366"/>
      <c r="AU708" s="363"/>
      <c r="AV708" s="364"/>
      <c r="AW708" s="363"/>
      <c r="AX708" s="364"/>
      <c r="AY708" s="423"/>
      <c r="AZ708" s="429"/>
    </row>
    <row r="709" spans="1:52" s="354" customFormat="1">
      <c r="B709" s="355"/>
      <c r="C709" s="355"/>
      <c r="D709" s="355"/>
      <c r="E709" s="356"/>
      <c r="F709" s="356"/>
      <c r="J709" s="478"/>
      <c r="L709" s="355"/>
      <c r="M709" s="355"/>
      <c r="N709" s="358"/>
      <c r="O709" s="358"/>
      <c r="P709" s="359"/>
      <c r="Q709" s="360"/>
      <c r="S709" s="526"/>
      <c r="T709" s="526"/>
      <c r="U709" s="478"/>
      <c r="V709" s="543"/>
      <c r="W709" s="543"/>
      <c r="X709" s="543"/>
      <c r="Y709" s="543"/>
      <c r="Z709" s="542"/>
      <c r="AA709" s="543"/>
      <c r="AB709" s="361"/>
      <c r="AC709" s="363"/>
      <c r="AD709" s="364"/>
      <c r="AE709" s="364"/>
      <c r="AF709" s="364"/>
      <c r="AG709" s="364"/>
      <c r="AH709" s="364"/>
      <c r="AI709" s="364"/>
      <c r="AJ709" s="364"/>
      <c r="AK709" s="365"/>
      <c r="AL709" s="363"/>
      <c r="AM709" s="364"/>
      <c r="AN709" s="364"/>
      <c r="AO709" s="365"/>
      <c r="AP709" s="363"/>
      <c r="AQ709" s="364"/>
      <c r="AR709" s="364"/>
      <c r="AS709" s="365"/>
      <c r="AT709" s="366"/>
      <c r="AU709" s="363"/>
      <c r="AV709" s="364"/>
      <c r="AW709" s="363"/>
      <c r="AX709" s="364"/>
      <c r="AY709" s="423"/>
      <c r="AZ709" s="429"/>
    </row>
    <row r="710" spans="1:52" s="354" customFormat="1">
      <c r="B710" s="355"/>
      <c r="C710" s="355"/>
      <c r="D710" s="355"/>
      <c r="E710" s="356"/>
      <c r="F710" s="356"/>
      <c r="J710" s="478"/>
      <c r="L710" s="355"/>
      <c r="M710" s="355"/>
      <c r="N710" s="358"/>
      <c r="O710" s="358"/>
      <c r="P710" s="359"/>
      <c r="Q710" s="360"/>
      <c r="S710" s="526"/>
      <c r="T710" s="526"/>
      <c r="U710" s="543"/>
      <c r="V710" s="543"/>
      <c r="W710" s="543"/>
      <c r="X710" s="543"/>
      <c r="Y710" s="543"/>
      <c r="Z710" s="542"/>
      <c r="AA710" s="543"/>
      <c r="AB710" s="361"/>
      <c r="AC710" s="363"/>
      <c r="AD710" s="364"/>
      <c r="AE710" s="364"/>
      <c r="AF710" s="364"/>
      <c r="AG710" s="364"/>
      <c r="AH710" s="364"/>
      <c r="AI710" s="364"/>
      <c r="AJ710" s="364"/>
      <c r="AK710" s="365"/>
      <c r="AL710" s="363"/>
      <c r="AM710" s="364"/>
      <c r="AN710" s="364"/>
      <c r="AO710" s="365"/>
      <c r="AP710" s="363"/>
      <c r="AQ710" s="364"/>
      <c r="AR710" s="364"/>
      <c r="AS710" s="365"/>
      <c r="AT710" s="366"/>
      <c r="AU710" s="363"/>
      <c r="AV710" s="364"/>
      <c r="AW710" s="363"/>
      <c r="AX710" s="364"/>
      <c r="AY710" s="423"/>
      <c r="AZ710" s="429"/>
    </row>
    <row r="711" spans="1:52" s="354" customFormat="1">
      <c r="B711" s="355"/>
      <c r="C711" s="355"/>
      <c r="D711" s="355"/>
      <c r="E711" s="356"/>
      <c r="F711" s="356"/>
      <c r="J711" s="478"/>
      <c r="L711" s="355"/>
      <c r="M711" s="355"/>
      <c r="N711" s="358"/>
      <c r="O711" s="358"/>
      <c r="P711" s="359"/>
      <c r="Q711" s="360"/>
      <c r="S711" s="526"/>
      <c r="T711" s="526"/>
      <c r="U711" s="478"/>
      <c r="V711" s="543"/>
      <c r="W711" s="543"/>
      <c r="X711" s="543"/>
      <c r="Y711" s="543"/>
      <c r="Z711" s="542"/>
      <c r="AA711" s="543"/>
      <c r="AB711" s="361"/>
      <c r="AC711" s="363"/>
      <c r="AD711" s="364"/>
      <c r="AE711" s="364"/>
      <c r="AF711" s="364"/>
      <c r="AG711" s="364"/>
      <c r="AH711" s="364"/>
      <c r="AI711" s="364"/>
      <c r="AJ711" s="364"/>
      <c r="AK711" s="365"/>
      <c r="AL711" s="363"/>
      <c r="AM711" s="364"/>
      <c r="AN711" s="364"/>
      <c r="AO711" s="365"/>
      <c r="AP711" s="363"/>
      <c r="AQ711" s="364"/>
      <c r="AR711" s="364"/>
      <c r="AS711" s="365"/>
      <c r="AT711" s="366"/>
      <c r="AU711" s="363"/>
      <c r="AV711" s="364"/>
      <c r="AW711" s="363"/>
      <c r="AX711" s="364"/>
      <c r="AY711" s="423"/>
      <c r="AZ711" s="429"/>
    </row>
    <row r="712" spans="1:52" s="354" customFormat="1">
      <c r="B712" s="355"/>
      <c r="C712" s="355"/>
      <c r="D712" s="355"/>
      <c r="E712" s="356"/>
      <c r="F712" s="356"/>
      <c r="G712" s="357"/>
      <c r="J712" s="478"/>
      <c r="L712" s="355"/>
      <c r="M712" s="355"/>
      <c r="N712" s="358"/>
      <c r="O712" s="358"/>
      <c r="P712" s="359"/>
      <c r="Q712" s="360"/>
      <c r="S712" s="526"/>
      <c r="T712" s="526"/>
      <c r="U712" s="535"/>
      <c r="V712" s="543"/>
      <c r="W712" s="543"/>
      <c r="X712" s="543"/>
      <c r="Y712" s="543"/>
      <c r="Z712" s="542"/>
      <c r="AA712" s="543"/>
      <c r="AB712" s="361"/>
      <c r="AC712" s="363"/>
      <c r="AD712" s="364"/>
      <c r="AE712" s="364"/>
      <c r="AF712" s="364"/>
      <c r="AG712" s="364"/>
      <c r="AH712" s="364"/>
      <c r="AI712" s="364"/>
      <c r="AJ712" s="364"/>
      <c r="AK712" s="365"/>
      <c r="AL712" s="363"/>
      <c r="AM712" s="364"/>
      <c r="AN712" s="364"/>
      <c r="AO712" s="365"/>
      <c r="AP712" s="363"/>
      <c r="AQ712" s="364"/>
      <c r="AR712" s="364"/>
      <c r="AS712" s="365"/>
      <c r="AT712" s="366"/>
      <c r="AU712" s="363"/>
      <c r="AV712" s="364"/>
      <c r="AW712" s="363"/>
      <c r="AX712" s="364"/>
      <c r="AY712" s="423"/>
      <c r="AZ712" s="429"/>
    </row>
    <row r="713" spans="1:52" s="354" customFormat="1">
      <c r="B713" s="355"/>
      <c r="C713" s="355"/>
      <c r="D713" s="355"/>
      <c r="E713" s="356"/>
      <c r="F713" s="356"/>
      <c r="J713" s="478"/>
      <c r="L713" s="355"/>
      <c r="M713" s="355"/>
      <c r="N713" s="358"/>
      <c r="O713" s="358"/>
      <c r="P713" s="359"/>
      <c r="Q713" s="360"/>
      <c r="S713" s="526"/>
      <c r="T713" s="526"/>
      <c r="U713" s="478"/>
      <c r="V713" s="543"/>
      <c r="W713" s="543"/>
      <c r="X713" s="543"/>
      <c r="Y713" s="543"/>
      <c r="Z713" s="542"/>
      <c r="AA713" s="543"/>
      <c r="AB713" s="361"/>
      <c r="AC713" s="363"/>
      <c r="AD713" s="364"/>
      <c r="AE713" s="364"/>
      <c r="AF713" s="364"/>
      <c r="AG713" s="364"/>
      <c r="AH713" s="364"/>
      <c r="AI713" s="364"/>
      <c r="AJ713" s="364"/>
      <c r="AK713" s="365"/>
      <c r="AL713" s="363"/>
      <c r="AM713" s="364"/>
      <c r="AN713" s="364"/>
      <c r="AO713" s="365"/>
      <c r="AP713" s="363"/>
      <c r="AQ713" s="364"/>
      <c r="AR713" s="364"/>
      <c r="AS713" s="365"/>
      <c r="AT713" s="366"/>
      <c r="AU713" s="363"/>
      <c r="AV713" s="364"/>
      <c r="AW713" s="363"/>
      <c r="AX713" s="364"/>
      <c r="AY713" s="423"/>
      <c r="AZ713" s="429"/>
    </row>
    <row r="714" spans="1:52" s="354" customFormat="1">
      <c r="A714" s="367"/>
      <c r="B714" s="355"/>
      <c r="C714" s="355"/>
      <c r="D714" s="355"/>
      <c r="E714" s="356"/>
      <c r="F714" s="356"/>
      <c r="G714" s="367"/>
      <c r="J714" s="478"/>
      <c r="L714" s="355"/>
      <c r="M714" s="355"/>
      <c r="N714" s="358"/>
      <c r="O714" s="358"/>
      <c r="P714" s="359"/>
      <c r="Q714" s="360"/>
      <c r="S714" s="526"/>
      <c r="T714" s="526"/>
      <c r="U714" s="478"/>
      <c r="V714" s="543"/>
      <c r="W714" s="543"/>
      <c r="X714" s="543"/>
      <c r="Y714" s="543"/>
      <c r="Z714" s="542"/>
      <c r="AA714" s="543"/>
      <c r="AB714" s="361"/>
      <c r="AC714" s="363"/>
      <c r="AD714" s="364"/>
      <c r="AE714" s="364"/>
      <c r="AF714" s="364"/>
      <c r="AG714" s="364"/>
      <c r="AH714" s="364"/>
      <c r="AI714" s="364"/>
      <c r="AJ714" s="364"/>
      <c r="AK714" s="365"/>
      <c r="AL714" s="363"/>
      <c r="AM714" s="364"/>
      <c r="AN714" s="364"/>
      <c r="AO714" s="365"/>
      <c r="AP714" s="363"/>
      <c r="AQ714" s="364"/>
      <c r="AR714" s="364"/>
      <c r="AS714" s="365"/>
      <c r="AT714" s="366"/>
      <c r="AU714" s="363"/>
      <c r="AV714" s="364"/>
      <c r="AW714" s="363"/>
      <c r="AX714" s="364"/>
      <c r="AY714" s="423"/>
      <c r="AZ714" s="429"/>
    </row>
    <row r="715" spans="1:52" s="354" customFormat="1">
      <c r="B715" s="355"/>
      <c r="C715" s="355"/>
      <c r="D715" s="355"/>
      <c r="E715" s="356"/>
      <c r="F715" s="356"/>
      <c r="J715" s="478"/>
      <c r="L715" s="355"/>
      <c r="M715" s="355"/>
      <c r="N715" s="358"/>
      <c r="O715" s="358"/>
      <c r="P715" s="359"/>
      <c r="Q715" s="360"/>
      <c r="S715" s="526"/>
      <c r="T715" s="526"/>
      <c r="U715" s="549"/>
      <c r="V715" s="543"/>
      <c r="W715" s="543"/>
      <c r="X715" s="543"/>
      <c r="Y715" s="543"/>
      <c r="Z715" s="542"/>
      <c r="AA715" s="543"/>
      <c r="AB715" s="361"/>
      <c r="AC715" s="363"/>
      <c r="AD715" s="364"/>
      <c r="AE715" s="364"/>
      <c r="AF715" s="364"/>
      <c r="AG715" s="364"/>
      <c r="AH715" s="364"/>
      <c r="AI715" s="364"/>
      <c r="AJ715" s="364"/>
      <c r="AK715" s="365"/>
      <c r="AL715" s="363"/>
      <c r="AM715" s="364"/>
      <c r="AN715" s="364"/>
      <c r="AO715" s="365"/>
      <c r="AP715" s="363"/>
      <c r="AQ715" s="364"/>
      <c r="AR715" s="364"/>
      <c r="AS715" s="365"/>
      <c r="AT715" s="366"/>
      <c r="AU715" s="363"/>
      <c r="AV715" s="364"/>
      <c r="AW715" s="363"/>
      <c r="AX715" s="364"/>
      <c r="AY715" s="423"/>
      <c r="AZ715" s="429"/>
    </row>
    <row r="716" spans="1:52" s="354" customFormat="1">
      <c r="B716" s="355"/>
      <c r="C716" s="355"/>
      <c r="D716" s="355"/>
      <c r="E716" s="356"/>
      <c r="F716" s="356"/>
      <c r="J716" s="478"/>
      <c r="L716" s="355"/>
      <c r="M716" s="355"/>
      <c r="N716" s="358"/>
      <c r="O716" s="358"/>
      <c r="P716" s="359"/>
      <c r="Q716" s="360"/>
      <c r="S716" s="526"/>
      <c r="T716" s="526"/>
      <c r="U716" s="549"/>
      <c r="V716" s="543"/>
      <c r="W716" s="543"/>
      <c r="X716" s="543"/>
      <c r="Y716" s="543"/>
      <c r="Z716" s="542"/>
      <c r="AA716" s="543"/>
      <c r="AB716" s="361"/>
      <c r="AC716" s="363"/>
      <c r="AD716" s="364"/>
      <c r="AE716" s="364"/>
      <c r="AF716" s="364"/>
      <c r="AG716" s="364"/>
      <c r="AH716" s="364"/>
      <c r="AI716" s="364"/>
      <c r="AJ716" s="364"/>
      <c r="AK716" s="365"/>
      <c r="AL716" s="363"/>
      <c r="AM716" s="364"/>
      <c r="AN716" s="364"/>
      <c r="AO716" s="365"/>
      <c r="AP716" s="363"/>
      <c r="AQ716" s="364"/>
      <c r="AR716" s="364"/>
      <c r="AS716" s="365"/>
      <c r="AT716" s="366"/>
      <c r="AU716" s="363"/>
      <c r="AV716" s="364"/>
      <c r="AW716" s="363"/>
      <c r="AX716" s="364"/>
      <c r="AY716" s="423"/>
      <c r="AZ716" s="429"/>
    </row>
    <row r="717" spans="1:52" s="354" customFormat="1">
      <c r="B717" s="355"/>
      <c r="C717" s="355"/>
      <c r="D717" s="355"/>
      <c r="E717" s="356"/>
      <c r="F717" s="356"/>
      <c r="J717" s="478"/>
      <c r="L717" s="355"/>
      <c r="M717" s="355"/>
      <c r="N717" s="358"/>
      <c r="O717" s="358"/>
      <c r="P717" s="359"/>
      <c r="Q717" s="360"/>
      <c r="S717" s="526"/>
      <c r="T717" s="526"/>
      <c r="U717" s="549"/>
      <c r="V717" s="543"/>
      <c r="W717" s="543"/>
      <c r="X717" s="543"/>
      <c r="Y717" s="543"/>
      <c r="Z717" s="542"/>
      <c r="AA717" s="543"/>
      <c r="AB717" s="361"/>
      <c r="AC717" s="363"/>
      <c r="AD717" s="364"/>
      <c r="AE717" s="364"/>
      <c r="AF717" s="364"/>
      <c r="AG717" s="364"/>
      <c r="AH717" s="364"/>
      <c r="AI717" s="364"/>
      <c r="AJ717" s="364"/>
      <c r="AK717" s="365"/>
      <c r="AL717" s="363"/>
      <c r="AM717" s="364"/>
      <c r="AN717" s="364"/>
      <c r="AO717" s="365"/>
      <c r="AP717" s="363"/>
      <c r="AQ717" s="364"/>
      <c r="AR717" s="364"/>
      <c r="AS717" s="365"/>
      <c r="AT717" s="366"/>
      <c r="AU717" s="363"/>
      <c r="AV717" s="364"/>
      <c r="AW717" s="363"/>
      <c r="AX717" s="364"/>
      <c r="AY717" s="423"/>
      <c r="AZ717" s="429"/>
    </row>
    <row r="718" spans="1:52" s="354" customFormat="1">
      <c r="B718" s="355"/>
      <c r="C718" s="355"/>
      <c r="D718" s="355"/>
      <c r="E718" s="356"/>
      <c r="F718" s="356"/>
      <c r="J718" s="478"/>
      <c r="L718" s="355"/>
      <c r="M718" s="355"/>
      <c r="N718" s="358"/>
      <c r="O718" s="358"/>
      <c r="P718" s="359"/>
      <c r="Q718" s="360"/>
      <c r="S718" s="526"/>
      <c r="T718" s="526"/>
      <c r="U718" s="549"/>
      <c r="V718" s="543"/>
      <c r="W718" s="543"/>
      <c r="X718" s="543"/>
      <c r="Y718" s="543"/>
      <c r="Z718" s="542"/>
      <c r="AA718" s="543"/>
      <c r="AB718" s="361"/>
      <c r="AC718" s="363"/>
      <c r="AD718" s="364"/>
      <c r="AE718" s="364"/>
      <c r="AF718" s="364"/>
      <c r="AG718" s="364"/>
      <c r="AH718" s="364"/>
      <c r="AI718" s="364"/>
      <c r="AJ718" s="364"/>
      <c r="AK718" s="365"/>
      <c r="AL718" s="363"/>
      <c r="AM718" s="364"/>
      <c r="AN718" s="364"/>
      <c r="AO718" s="365"/>
      <c r="AP718" s="363"/>
      <c r="AQ718" s="364"/>
      <c r="AR718" s="364"/>
      <c r="AS718" s="365"/>
      <c r="AT718" s="366"/>
      <c r="AU718" s="363"/>
      <c r="AV718" s="364"/>
      <c r="AW718" s="363"/>
      <c r="AX718" s="364"/>
      <c r="AY718" s="423"/>
      <c r="AZ718" s="429"/>
    </row>
    <row r="719" spans="1:52" s="354" customFormat="1">
      <c r="B719" s="355"/>
      <c r="C719" s="355"/>
      <c r="D719" s="355"/>
      <c r="E719" s="356"/>
      <c r="F719" s="356"/>
      <c r="J719" s="478"/>
      <c r="L719" s="355"/>
      <c r="M719" s="355"/>
      <c r="N719" s="358"/>
      <c r="O719" s="358"/>
      <c r="P719" s="359"/>
      <c r="Q719" s="360"/>
      <c r="S719" s="526"/>
      <c r="T719" s="526"/>
      <c r="U719" s="549"/>
      <c r="V719" s="543"/>
      <c r="W719" s="543"/>
      <c r="X719" s="543"/>
      <c r="Y719" s="543"/>
      <c r="Z719" s="542"/>
      <c r="AA719" s="543"/>
      <c r="AB719" s="361"/>
      <c r="AC719" s="363"/>
      <c r="AD719" s="364"/>
      <c r="AE719" s="364"/>
      <c r="AF719" s="364"/>
      <c r="AG719" s="364"/>
      <c r="AH719" s="364"/>
      <c r="AI719" s="364"/>
      <c r="AJ719" s="364"/>
      <c r="AK719" s="365"/>
      <c r="AL719" s="363"/>
      <c r="AM719" s="364"/>
      <c r="AN719" s="364"/>
      <c r="AO719" s="365"/>
      <c r="AP719" s="363"/>
      <c r="AQ719" s="364"/>
      <c r="AR719" s="364"/>
      <c r="AS719" s="365"/>
      <c r="AT719" s="366"/>
      <c r="AU719" s="363"/>
      <c r="AV719" s="364"/>
      <c r="AW719" s="363"/>
      <c r="AX719" s="364"/>
      <c r="AY719" s="423"/>
      <c r="AZ719" s="429"/>
    </row>
    <row r="720" spans="1:52" s="354" customFormat="1">
      <c r="B720" s="355"/>
      <c r="C720" s="355"/>
      <c r="D720" s="355"/>
      <c r="E720" s="356"/>
      <c r="F720" s="356"/>
      <c r="J720" s="478"/>
      <c r="L720" s="355"/>
      <c r="M720" s="355"/>
      <c r="N720" s="358"/>
      <c r="O720" s="358"/>
      <c r="P720" s="359"/>
      <c r="Q720" s="360"/>
      <c r="S720" s="526"/>
      <c r="T720" s="526"/>
      <c r="U720" s="549"/>
      <c r="V720" s="543"/>
      <c r="W720" s="543"/>
      <c r="X720" s="543"/>
      <c r="Y720" s="543"/>
      <c r="Z720" s="542"/>
      <c r="AA720" s="543"/>
      <c r="AB720" s="361"/>
      <c r="AC720" s="363"/>
      <c r="AD720" s="364"/>
      <c r="AE720" s="364"/>
      <c r="AF720" s="364"/>
      <c r="AG720" s="364"/>
      <c r="AH720" s="364"/>
      <c r="AI720" s="364"/>
      <c r="AJ720" s="364"/>
      <c r="AK720" s="365"/>
      <c r="AL720" s="363"/>
      <c r="AM720" s="364"/>
      <c r="AN720" s="364"/>
      <c r="AO720" s="365"/>
      <c r="AP720" s="363"/>
      <c r="AQ720" s="364"/>
      <c r="AR720" s="364"/>
      <c r="AS720" s="365"/>
      <c r="AT720" s="366"/>
      <c r="AU720" s="363"/>
      <c r="AV720" s="364"/>
      <c r="AW720" s="363"/>
      <c r="AX720" s="364"/>
      <c r="AY720" s="423"/>
      <c r="AZ720" s="429"/>
    </row>
    <row r="721" spans="2:52" s="354" customFormat="1">
      <c r="B721" s="355"/>
      <c r="C721" s="355"/>
      <c r="D721" s="355"/>
      <c r="E721" s="356"/>
      <c r="F721" s="356"/>
      <c r="J721" s="478"/>
      <c r="L721" s="355"/>
      <c r="M721" s="355"/>
      <c r="N721" s="358"/>
      <c r="O721" s="358"/>
      <c r="P721" s="359"/>
      <c r="Q721" s="360"/>
      <c r="S721" s="526"/>
      <c r="T721" s="526"/>
      <c r="U721" s="549"/>
      <c r="V721" s="543"/>
      <c r="W721" s="543"/>
      <c r="X721" s="543"/>
      <c r="Y721" s="543"/>
      <c r="Z721" s="542"/>
      <c r="AA721" s="543"/>
      <c r="AB721" s="361"/>
      <c r="AC721" s="363"/>
      <c r="AD721" s="364"/>
      <c r="AE721" s="364"/>
      <c r="AF721" s="364"/>
      <c r="AG721" s="364"/>
      <c r="AH721" s="364"/>
      <c r="AI721" s="364"/>
      <c r="AJ721" s="364"/>
      <c r="AK721" s="365"/>
      <c r="AL721" s="363"/>
      <c r="AM721" s="364"/>
      <c r="AN721" s="364"/>
      <c r="AO721" s="365"/>
      <c r="AP721" s="363"/>
      <c r="AQ721" s="364"/>
      <c r="AR721" s="364"/>
      <c r="AS721" s="365"/>
      <c r="AT721" s="366"/>
      <c r="AU721" s="363"/>
      <c r="AV721" s="364"/>
      <c r="AW721" s="363"/>
      <c r="AX721" s="364"/>
      <c r="AY721" s="423"/>
      <c r="AZ721" s="429"/>
    </row>
    <row r="722" spans="2:52" s="354" customFormat="1">
      <c r="B722" s="355"/>
      <c r="C722" s="355"/>
      <c r="D722" s="355"/>
      <c r="E722" s="356"/>
      <c r="F722" s="356"/>
      <c r="J722" s="478"/>
      <c r="L722" s="355"/>
      <c r="M722" s="355"/>
      <c r="N722" s="358"/>
      <c r="O722" s="358"/>
      <c r="P722" s="359"/>
      <c r="Q722" s="360"/>
      <c r="S722" s="526"/>
      <c r="T722" s="526"/>
      <c r="U722" s="549"/>
      <c r="V722" s="543"/>
      <c r="W722" s="543"/>
      <c r="X722" s="543"/>
      <c r="Y722" s="543"/>
      <c r="Z722" s="542"/>
      <c r="AA722" s="543"/>
      <c r="AB722" s="361"/>
      <c r="AC722" s="363"/>
      <c r="AD722" s="364"/>
      <c r="AE722" s="364"/>
      <c r="AF722" s="364"/>
      <c r="AG722" s="364"/>
      <c r="AH722" s="364"/>
      <c r="AI722" s="364"/>
      <c r="AJ722" s="364"/>
      <c r="AK722" s="365"/>
      <c r="AL722" s="363"/>
      <c r="AM722" s="364"/>
      <c r="AN722" s="364"/>
      <c r="AO722" s="365"/>
      <c r="AP722" s="363"/>
      <c r="AQ722" s="364"/>
      <c r="AR722" s="364"/>
      <c r="AS722" s="365"/>
      <c r="AT722" s="366"/>
      <c r="AU722" s="363"/>
      <c r="AV722" s="364"/>
      <c r="AW722" s="363"/>
      <c r="AX722" s="364"/>
      <c r="AY722" s="423"/>
      <c r="AZ722" s="429"/>
    </row>
    <row r="723" spans="2:52" s="354" customFormat="1">
      <c r="B723" s="355"/>
      <c r="C723" s="355"/>
      <c r="D723" s="355"/>
      <c r="E723" s="356"/>
      <c r="F723" s="356"/>
      <c r="J723" s="478"/>
      <c r="L723" s="355"/>
      <c r="M723" s="355"/>
      <c r="N723" s="358"/>
      <c r="O723" s="358"/>
      <c r="P723" s="359"/>
      <c r="Q723" s="360"/>
      <c r="S723" s="526"/>
      <c r="T723" s="526"/>
      <c r="U723" s="549"/>
      <c r="V723" s="543"/>
      <c r="W723" s="543"/>
      <c r="X723" s="543"/>
      <c r="Y723" s="543"/>
      <c r="Z723" s="542"/>
      <c r="AA723" s="543"/>
      <c r="AB723" s="361"/>
      <c r="AC723" s="363"/>
      <c r="AD723" s="364"/>
      <c r="AE723" s="364"/>
      <c r="AF723" s="364"/>
      <c r="AG723" s="364"/>
      <c r="AH723" s="364"/>
      <c r="AI723" s="364"/>
      <c r="AJ723" s="364"/>
      <c r="AK723" s="365"/>
      <c r="AL723" s="363"/>
      <c r="AM723" s="364"/>
      <c r="AN723" s="364"/>
      <c r="AO723" s="365"/>
      <c r="AP723" s="363"/>
      <c r="AQ723" s="364"/>
      <c r="AR723" s="364"/>
      <c r="AS723" s="365"/>
      <c r="AT723" s="366"/>
      <c r="AU723" s="363"/>
      <c r="AV723" s="364"/>
      <c r="AW723" s="363"/>
      <c r="AX723" s="364"/>
      <c r="AY723" s="423"/>
      <c r="AZ723" s="429"/>
    </row>
    <row r="724" spans="2:52" s="354" customFormat="1">
      <c r="B724" s="355"/>
      <c r="C724" s="355"/>
      <c r="D724" s="355"/>
      <c r="E724" s="356"/>
      <c r="F724" s="356"/>
      <c r="J724" s="478"/>
      <c r="L724" s="355"/>
      <c r="M724" s="355"/>
      <c r="N724" s="358"/>
      <c r="O724" s="358"/>
      <c r="P724" s="359"/>
      <c r="Q724" s="360"/>
      <c r="S724" s="526"/>
      <c r="T724" s="526"/>
      <c r="U724" s="548"/>
      <c r="V724" s="543"/>
      <c r="W724" s="543"/>
      <c r="X724" s="543"/>
      <c r="Y724" s="543"/>
      <c r="Z724" s="542"/>
      <c r="AA724" s="543"/>
      <c r="AB724" s="361"/>
      <c r="AC724" s="363"/>
      <c r="AD724" s="364"/>
      <c r="AE724" s="364"/>
      <c r="AF724" s="364"/>
      <c r="AG724" s="364"/>
      <c r="AH724" s="364"/>
      <c r="AI724" s="364"/>
      <c r="AJ724" s="364"/>
      <c r="AK724" s="365"/>
      <c r="AL724" s="363"/>
      <c r="AM724" s="364"/>
      <c r="AN724" s="364"/>
      <c r="AO724" s="365"/>
      <c r="AP724" s="363"/>
      <c r="AQ724" s="364"/>
      <c r="AR724" s="364"/>
      <c r="AS724" s="365"/>
      <c r="AT724" s="366"/>
      <c r="AU724" s="363"/>
      <c r="AV724" s="364"/>
      <c r="AW724" s="363"/>
      <c r="AX724" s="364"/>
      <c r="AY724" s="423"/>
      <c r="AZ724" s="429"/>
    </row>
    <row r="725" spans="2:52" s="354" customFormat="1">
      <c r="B725" s="355"/>
      <c r="C725" s="355"/>
      <c r="D725" s="355"/>
      <c r="E725" s="356"/>
      <c r="F725" s="356"/>
      <c r="J725" s="478"/>
      <c r="L725" s="355"/>
      <c r="M725" s="355"/>
      <c r="N725" s="358"/>
      <c r="O725" s="358"/>
      <c r="P725" s="359"/>
      <c r="Q725" s="360"/>
      <c r="S725" s="526"/>
      <c r="T725" s="526"/>
      <c r="U725" s="548"/>
      <c r="V725" s="543"/>
      <c r="W725" s="543"/>
      <c r="X725" s="543"/>
      <c r="Y725" s="543"/>
      <c r="Z725" s="542"/>
      <c r="AA725" s="543"/>
      <c r="AB725" s="361"/>
      <c r="AC725" s="363"/>
      <c r="AD725" s="364"/>
      <c r="AE725" s="364"/>
      <c r="AF725" s="364"/>
      <c r="AG725" s="364"/>
      <c r="AH725" s="364"/>
      <c r="AI725" s="364"/>
      <c r="AJ725" s="364"/>
      <c r="AK725" s="365"/>
      <c r="AL725" s="363"/>
      <c r="AM725" s="364"/>
      <c r="AN725" s="364"/>
      <c r="AO725" s="365"/>
      <c r="AP725" s="363"/>
      <c r="AQ725" s="364"/>
      <c r="AR725" s="364"/>
      <c r="AS725" s="365"/>
      <c r="AT725" s="366"/>
      <c r="AU725" s="363"/>
      <c r="AV725" s="364"/>
      <c r="AW725" s="363"/>
      <c r="AX725" s="364"/>
      <c r="AY725" s="423"/>
      <c r="AZ725" s="429"/>
    </row>
    <row r="726" spans="2:52" s="354" customFormat="1">
      <c r="B726" s="355"/>
      <c r="C726" s="355"/>
      <c r="D726" s="355"/>
      <c r="E726" s="356"/>
      <c r="F726" s="356"/>
      <c r="J726" s="478"/>
      <c r="L726" s="355"/>
      <c r="M726" s="355"/>
      <c r="N726" s="358"/>
      <c r="O726" s="358"/>
      <c r="P726" s="359"/>
      <c r="Q726" s="360"/>
      <c r="S726" s="526"/>
      <c r="T726" s="526"/>
      <c r="U726" s="548"/>
      <c r="V726" s="543"/>
      <c r="W726" s="543"/>
      <c r="X726" s="543"/>
      <c r="Y726" s="543"/>
      <c r="Z726" s="542"/>
      <c r="AA726" s="543"/>
      <c r="AB726" s="361"/>
      <c r="AC726" s="363"/>
      <c r="AD726" s="364"/>
      <c r="AE726" s="364"/>
      <c r="AF726" s="364"/>
      <c r="AG726" s="364"/>
      <c r="AH726" s="364"/>
      <c r="AI726" s="364"/>
      <c r="AJ726" s="364"/>
      <c r="AK726" s="365"/>
      <c r="AL726" s="363"/>
      <c r="AM726" s="364"/>
      <c r="AN726" s="364"/>
      <c r="AO726" s="365"/>
      <c r="AP726" s="363"/>
      <c r="AQ726" s="364"/>
      <c r="AR726" s="364"/>
      <c r="AS726" s="365"/>
      <c r="AT726" s="366"/>
      <c r="AU726" s="363"/>
      <c r="AV726" s="364"/>
      <c r="AW726" s="363"/>
      <c r="AX726" s="364"/>
      <c r="AY726" s="423"/>
      <c r="AZ726" s="429"/>
    </row>
    <row r="727" spans="2:52" s="354" customFormat="1">
      <c r="B727" s="355"/>
      <c r="C727" s="355"/>
      <c r="D727" s="355"/>
      <c r="E727" s="356"/>
      <c r="F727" s="356"/>
      <c r="J727" s="478"/>
      <c r="L727" s="355"/>
      <c r="M727" s="355"/>
      <c r="N727" s="358"/>
      <c r="O727" s="358"/>
      <c r="P727" s="359"/>
      <c r="Q727" s="360"/>
      <c r="S727" s="526"/>
      <c r="T727" s="526"/>
      <c r="U727" s="548"/>
      <c r="V727" s="543"/>
      <c r="W727" s="543"/>
      <c r="X727" s="543"/>
      <c r="Y727" s="543"/>
      <c r="Z727" s="542"/>
      <c r="AA727" s="543"/>
      <c r="AB727" s="361"/>
      <c r="AC727" s="363"/>
      <c r="AD727" s="364"/>
      <c r="AE727" s="364"/>
      <c r="AF727" s="364"/>
      <c r="AG727" s="364"/>
      <c r="AH727" s="364"/>
      <c r="AI727" s="364"/>
      <c r="AJ727" s="364"/>
      <c r="AK727" s="365"/>
      <c r="AL727" s="363"/>
      <c r="AM727" s="364"/>
      <c r="AN727" s="364"/>
      <c r="AO727" s="365"/>
      <c r="AP727" s="363"/>
      <c r="AQ727" s="364"/>
      <c r="AR727" s="364"/>
      <c r="AS727" s="365"/>
      <c r="AT727" s="366"/>
      <c r="AU727" s="363"/>
      <c r="AV727" s="364"/>
      <c r="AW727" s="363"/>
      <c r="AX727" s="364"/>
      <c r="AY727" s="423"/>
      <c r="AZ727" s="429"/>
    </row>
    <row r="728" spans="2:52" s="354" customFormat="1">
      <c r="B728" s="355"/>
      <c r="C728" s="355"/>
      <c r="D728" s="355"/>
      <c r="E728" s="356"/>
      <c r="F728" s="356"/>
      <c r="J728" s="478"/>
      <c r="L728" s="355"/>
      <c r="M728" s="355"/>
      <c r="N728" s="358"/>
      <c r="O728" s="358"/>
      <c r="P728" s="359"/>
      <c r="Q728" s="360"/>
      <c r="S728" s="526"/>
      <c r="T728" s="526"/>
      <c r="U728" s="548"/>
      <c r="V728" s="543"/>
      <c r="W728" s="543"/>
      <c r="X728" s="543"/>
      <c r="Y728" s="543"/>
      <c r="Z728" s="542"/>
      <c r="AA728" s="543"/>
      <c r="AB728" s="361"/>
      <c r="AC728" s="363"/>
      <c r="AD728" s="364"/>
      <c r="AE728" s="364"/>
      <c r="AF728" s="364"/>
      <c r="AG728" s="364"/>
      <c r="AH728" s="364"/>
      <c r="AI728" s="364"/>
      <c r="AJ728" s="364"/>
      <c r="AK728" s="365"/>
      <c r="AL728" s="363"/>
      <c r="AM728" s="364"/>
      <c r="AN728" s="364"/>
      <c r="AO728" s="365"/>
      <c r="AP728" s="363"/>
      <c r="AQ728" s="364"/>
      <c r="AR728" s="364"/>
      <c r="AS728" s="365"/>
      <c r="AT728" s="366"/>
      <c r="AU728" s="363"/>
      <c r="AV728" s="364"/>
      <c r="AW728" s="363"/>
      <c r="AX728" s="364"/>
      <c r="AY728" s="423"/>
      <c r="AZ728" s="429"/>
    </row>
    <row r="729" spans="2:52" s="354" customFormat="1">
      <c r="B729" s="355"/>
      <c r="C729" s="355"/>
      <c r="D729" s="355"/>
      <c r="E729" s="356"/>
      <c r="F729" s="356"/>
      <c r="J729" s="478"/>
      <c r="L729" s="355"/>
      <c r="M729" s="355"/>
      <c r="N729" s="358"/>
      <c r="O729" s="358"/>
      <c r="P729" s="359"/>
      <c r="Q729" s="360"/>
      <c r="S729" s="526"/>
      <c r="T729" s="526"/>
      <c r="U729" s="548"/>
      <c r="V729" s="543"/>
      <c r="W729" s="543"/>
      <c r="X729" s="543"/>
      <c r="Y729" s="543"/>
      <c r="Z729" s="542"/>
      <c r="AA729" s="543"/>
      <c r="AB729" s="361"/>
      <c r="AC729" s="363"/>
      <c r="AD729" s="364"/>
      <c r="AE729" s="364"/>
      <c r="AF729" s="364"/>
      <c r="AG729" s="364"/>
      <c r="AH729" s="364"/>
      <c r="AI729" s="364"/>
      <c r="AJ729" s="364"/>
      <c r="AK729" s="365"/>
      <c r="AL729" s="363"/>
      <c r="AM729" s="364"/>
      <c r="AN729" s="364"/>
      <c r="AO729" s="365"/>
      <c r="AP729" s="363"/>
      <c r="AQ729" s="364"/>
      <c r="AR729" s="364"/>
      <c r="AS729" s="365"/>
      <c r="AT729" s="366"/>
      <c r="AU729" s="363"/>
      <c r="AV729" s="364"/>
      <c r="AW729" s="363"/>
      <c r="AX729" s="364"/>
      <c r="AY729" s="423"/>
      <c r="AZ729" s="429"/>
    </row>
    <row r="730" spans="2:52" s="354" customFormat="1">
      <c r="B730" s="355"/>
      <c r="C730" s="355"/>
      <c r="D730" s="355"/>
      <c r="E730" s="356"/>
      <c r="F730" s="356"/>
      <c r="J730" s="478"/>
      <c r="L730" s="355"/>
      <c r="M730" s="355"/>
      <c r="N730" s="358"/>
      <c r="O730" s="358"/>
      <c r="P730" s="359"/>
      <c r="Q730" s="360"/>
      <c r="S730" s="526"/>
      <c r="T730" s="526"/>
      <c r="U730" s="478"/>
      <c r="V730" s="543"/>
      <c r="W730" s="543"/>
      <c r="X730" s="543"/>
      <c r="Y730" s="543"/>
      <c r="Z730" s="542"/>
      <c r="AA730" s="543"/>
      <c r="AB730" s="361"/>
      <c r="AC730" s="363"/>
      <c r="AD730" s="364"/>
      <c r="AE730" s="364"/>
      <c r="AF730" s="364"/>
      <c r="AG730" s="364"/>
      <c r="AH730" s="364"/>
      <c r="AI730" s="364"/>
      <c r="AJ730" s="364"/>
      <c r="AK730" s="365"/>
      <c r="AL730" s="363"/>
      <c r="AM730" s="364"/>
      <c r="AN730" s="364"/>
      <c r="AO730" s="365"/>
      <c r="AP730" s="363"/>
      <c r="AQ730" s="364"/>
      <c r="AR730" s="364"/>
      <c r="AS730" s="365"/>
      <c r="AT730" s="366"/>
      <c r="AU730" s="363"/>
      <c r="AV730" s="364"/>
      <c r="AW730" s="363"/>
      <c r="AX730" s="364"/>
      <c r="AY730" s="423"/>
      <c r="AZ730" s="429"/>
    </row>
    <row r="731" spans="2:52" s="354" customFormat="1">
      <c r="B731" s="355"/>
      <c r="C731" s="355"/>
      <c r="D731" s="355"/>
      <c r="E731" s="356"/>
      <c r="F731" s="356"/>
      <c r="J731" s="478"/>
      <c r="L731" s="355"/>
      <c r="M731" s="355"/>
      <c r="N731" s="358"/>
      <c r="O731" s="358"/>
      <c r="P731" s="358"/>
      <c r="Q731" s="372"/>
      <c r="S731" s="526"/>
      <c r="T731" s="526"/>
      <c r="U731" s="535"/>
      <c r="V731" s="542"/>
      <c r="W731" s="542"/>
      <c r="X731" s="542"/>
      <c r="Y731" s="542"/>
      <c r="Z731" s="542"/>
      <c r="AA731" s="542"/>
      <c r="AB731" s="361"/>
      <c r="AC731" s="363"/>
      <c r="AD731" s="364"/>
      <c r="AE731" s="364"/>
      <c r="AF731" s="364"/>
      <c r="AG731" s="364"/>
      <c r="AH731" s="364"/>
      <c r="AI731" s="364"/>
      <c r="AJ731" s="364"/>
      <c r="AK731" s="365"/>
      <c r="AL731" s="363"/>
      <c r="AM731" s="364"/>
      <c r="AN731" s="364"/>
      <c r="AO731" s="365"/>
      <c r="AP731" s="363"/>
      <c r="AQ731" s="364"/>
      <c r="AR731" s="364"/>
      <c r="AS731" s="365"/>
      <c r="AT731" s="366"/>
      <c r="AU731" s="363"/>
      <c r="AV731" s="364"/>
      <c r="AW731" s="363"/>
      <c r="AX731" s="364"/>
      <c r="AY731" s="423"/>
      <c r="AZ731" s="429"/>
    </row>
    <row r="732" spans="2:52" s="354" customFormat="1">
      <c r="B732" s="355"/>
      <c r="C732" s="355"/>
      <c r="D732" s="355"/>
      <c r="E732" s="356"/>
      <c r="F732" s="356"/>
      <c r="J732" s="478"/>
      <c r="L732" s="355"/>
      <c r="M732" s="355"/>
      <c r="N732" s="358"/>
      <c r="O732" s="358"/>
      <c r="P732" s="358"/>
      <c r="Q732" s="372"/>
      <c r="S732" s="526"/>
      <c r="T732" s="526"/>
      <c r="U732" s="535"/>
      <c r="V732" s="542"/>
      <c r="W732" s="542"/>
      <c r="X732" s="542"/>
      <c r="Y732" s="542"/>
      <c r="Z732" s="542"/>
      <c r="AA732" s="542"/>
      <c r="AB732" s="361"/>
      <c r="AC732" s="363"/>
      <c r="AD732" s="364"/>
      <c r="AE732" s="364"/>
      <c r="AF732" s="364"/>
      <c r="AG732" s="364"/>
      <c r="AH732" s="364"/>
      <c r="AI732" s="364"/>
      <c r="AJ732" s="364"/>
      <c r="AK732" s="365"/>
      <c r="AL732" s="363"/>
      <c r="AM732" s="364"/>
      <c r="AN732" s="364"/>
      <c r="AO732" s="365"/>
      <c r="AP732" s="363"/>
      <c r="AQ732" s="364"/>
      <c r="AR732" s="364"/>
      <c r="AS732" s="365"/>
      <c r="AT732" s="366"/>
      <c r="AU732" s="363"/>
      <c r="AV732" s="364"/>
      <c r="AW732" s="363"/>
      <c r="AX732" s="364"/>
      <c r="AY732" s="423"/>
      <c r="AZ732" s="429"/>
    </row>
    <row r="733" spans="2:52" s="354" customFormat="1">
      <c r="B733" s="355"/>
      <c r="C733" s="355"/>
      <c r="D733" s="355"/>
      <c r="E733" s="356"/>
      <c r="F733" s="356"/>
      <c r="J733" s="478"/>
      <c r="L733" s="355"/>
      <c r="M733" s="355"/>
      <c r="N733" s="358"/>
      <c r="O733" s="358"/>
      <c r="P733" s="358"/>
      <c r="Q733" s="372"/>
      <c r="S733" s="526"/>
      <c r="T733" s="526"/>
      <c r="U733" s="535"/>
      <c r="V733" s="542"/>
      <c r="W733" s="542"/>
      <c r="X733" s="542"/>
      <c r="Y733" s="542"/>
      <c r="Z733" s="542"/>
      <c r="AA733" s="542"/>
      <c r="AB733" s="361"/>
      <c r="AC733" s="363"/>
      <c r="AD733" s="364"/>
      <c r="AE733" s="364"/>
      <c r="AF733" s="364"/>
      <c r="AG733" s="364"/>
      <c r="AH733" s="364"/>
      <c r="AI733" s="364"/>
      <c r="AJ733" s="364"/>
      <c r="AK733" s="365"/>
      <c r="AL733" s="363"/>
      <c r="AM733" s="364"/>
      <c r="AN733" s="364"/>
      <c r="AO733" s="365"/>
      <c r="AP733" s="363"/>
      <c r="AQ733" s="364"/>
      <c r="AR733" s="364"/>
      <c r="AS733" s="365"/>
      <c r="AT733" s="366"/>
      <c r="AU733" s="363"/>
      <c r="AV733" s="364"/>
      <c r="AW733" s="363"/>
      <c r="AX733" s="364"/>
      <c r="AY733" s="423"/>
      <c r="AZ733" s="429"/>
    </row>
    <row r="734" spans="2:52" s="354" customFormat="1">
      <c r="B734" s="355"/>
      <c r="C734" s="355"/>
      <c r="D734" s="355"/>
      <c r="E734" s="356"/>
      <c r="F734" s="356"/>
      <c r="J734" s="478"/>
      <c r="L734" s="355"/>
      <c r="M734" s="355"/>
      <c r="N734" s="358"/>
      <c r="O734" s="358"/>
      <c r="P734" s="358"/>
      <c r="Q734" s="372"/>
      <c r="S734" s="526"/>
      <c r="T734" s="526"/>
      <c r="U734" s="535"/>
      <c r="V734" s="542"/>
      <c r="W734" s="542"/>
      <c r="X734" s="542"/>
      <c r="Y734" s="542"/>
      <c r="Z734" s="542"/>
      <c r="AA734" s="542"/>
      <c r="AB734" s="361"/>
      <c r="AC734" s="363"/>
      <c r="AD734" s="364"/>
      <c r="AE734" s="364"/>
      <c r="AF734" s="364"/>
      <c r="AG734" s="364"/>
      <c r="AH734" s="364"/>
      <c r="AI734" s="364"/>
      <c r="AJ734" s="364"/>
      <c r="AK734" s="365"/>
      <c r="AL734" s="363"/>
      <c r="AM734" s="364"/>
      <c r="AN734" s="364"/>
      <c r="AO734" s="365"/>
      <c r="AP734" s="363"/>
      <c r="AQ734" s="364"/>
      <c r="AR734" s="364"/>
      <c r="AS734" s="365"/>
      <c r="AT734" s="366"/>
      <c r="AU734" s="363"/>
      <c r="AV734" s="364"/>
      <c r="AW734" s="363"/>
      <c r="AX734" s="364"/>
      <c r="AY734" s="423"/>
      <c r="AZ734" s="429"/>
    </row>
    <row r="735" spans="2:52" s="354" customFormat="1">
      <c r="B735" s="355"/>
      <c r="C735" s="355"/>
      <c r="D735" s="355"/>
      <c r="E735" s="356"/>
      <c r="F735" s="356"/>
      <c r="J735" s="478"/>
      <c r="L735" s="355"/>
      <c r="M735" s="355"/>
      <c r="N735" s="358"/>
      <c r="O735" s="358"/>
      <c r="P735" s="358"/>
      <c r="Q735" s="372"/>
      <c r="S735" s="526"/>
      <c r="T735" s="526"/>
      <c r="U735" s="535"/>
      <c r="V735" s="542"/>
      <c r="W735" s="542"/>
      <c r="X735" s="542"/>
      <c r="Y735" s="542"/>
      <c r="Z735" s="542"/>
      <c r="AA735" s="542"/>
      <c r="AB735" s="361"/>
      <c r="AC735" s="363"/>
      <c r="AD735" s="364"/>
      <c r="AE735" s="364"/>
      <c r="AF735" s="364"/>
      <c r="AG735" s="364"/>
      <c r="AH735" s="364"/>
      <c r="AI735" s="364"/>
      <c r="AJ735" s="364"/>
      <c r="AK735" s="365"/>
      <c r="AL735" s="363"/>
      <c r="AM735" s="364"/>
      <c r="AN735" s="364"/>
      <c r="AO735" s="365"/>
      <c r="AP735" s="363"/>
      <c r="AQ735" s="364"/>
      <c r="AR735" s="364"/>
      <c r="AS735" s="365"/>
      <c r="AT735" s="366"/>
      <c r="AU735" s="363"/>
      <c r="AV735" s="364"/>
      <c r="AW735" s="363"/>
      <c r="AX735" s="364"/>
      <c r="AY735" s="423"/>
      <c r="AZ735" s="429"/>
    </row>
    <row r="736" spans="2:52" s="354" customFormat="1">
      <c r="B736" s="355"/>
      <c r="C736" s="355"/>
      <c r="D736" s="355"/>
      <c r="E736" s="356"/>
      <c r="F736" s="356"/>
      <c r="J736" s="478"/>
      <c r="L736" s="355"/>
      <c r="M736" s="355"/>
      <c r="N736" s="358"/>
      <c r="O736" s="358"/>
      <c r="P736" s="358"/>
      <c r="Q736" s="372"/>
      <c r="S736" s="526"/>
      <c r="T736" s="526"/>
      <c r="U736" s="535"/>
      <c r="V736" s="542"/>
      <c r="W736" s="542"/>
      <c r="X736" s="542"/>
      <c r="Y736" s="542"/>
      <c r="Z736" s="542"/>
      <c r="AA736" s="542"/>
      <c r="AB736" s="361"/>
      <c r="AC736" s="363"/>
      <c r="AD736" s="364"/>
      <c r="AE736" s="364"/>
      <c r="AF736" s="364"/>
      <c r="AG736" s="364"/>
      <c r="AH736" s="364"/>
      <c r="AI736" s="364"/>
      <c r="AJ736" s="364"/>
      <c r="AK736" s="365"/>
      <c r="AL736" s="363"/>
      <c r="AM736" s="364"/>
      <c r="AN736" s="364"/>
      <c r="AO736" s="365"/>
      <c r="AP736" s="363"/>
      <c r="AQ736" s="364"/>
      <c r="AR736" s="364"/>
      <c r="AS736" s="365"/>
      <c r="AT736" s="366"/>
      <c r="AU736" s="363"/>
      <c r="AV736" s="364"/>
      <c r="AW736" s="363"/>
      <c r="AX736" s="364"/>
      <c r="AY736" s="423"/>
      <c r="AZ736" s="429"/>
    </row>
    <row r="737" spans="2:52" s="354" customFormat="1">
      <c r="B737" s="355"/>
      <c r="C737" s="355"/>
      <c r="D737" s="355"/>
      <c r="E737" s="356"/>
      <c r="F737" s="356"/>
      <c r="J737" s="478"/>
      <c r="L737" s="355"/>
      <c r="M737" s="355"/>
      <c r="N737" s="358"/>
      <c r="O737" s="358"/>
      <c r="P737" s="358"/>
      <c r="Q737" s="372"/>
      <c r="S737" s="526"/>
      <c r="T737" s="526"/>
      <c r="U737" s="535"/>
      <c r="V737" s="542"/>
      <c r="W737" s="542"/>
      <c r="X737" s="542"/>
      <c r="Y737" s="542"/>
      <c r="Z737" s="542"/>
      <c r="AA737" s="542"/>
      <c r="AB737" s="361"/>
      <c r="AC737" s="363"/>
      <c r="AD737" s="364"/>
      <c r="AE737" s="364"/>
      <c r="AF737" s="364"/>
      <c r="AG737" s="364"/>
      <c r="AH737" s="364"/>
      <c r="AI737" s="364"/>
      <c r="AJ737" s="364"/>
      <c r="AK737" s="365"/>
      <c r="AL737" s="363"/>
      <c r="AM737" s="364"/>
      <c r="AN737" s="364"/>
      <c r="AO737" s="365"/>
      <c r="AP737" s="363"/>
      <c r="AQ737" s="364"/>
      <c r="AR737" s="364"/>
      <c r="AS737" s="365"/>
      <c r="AT737" s="366"/>
      <c r="AU737" s="363"/>
      <c r="AV737" s="364"/>
      <c r="AW737" s="363"/>
      <c r="AX737" s="364"/>
      <c r="AY737" s="423"/>
      <c r="AZ737" s="429"/>
    </row>
    <row r="738" spans="2:52" s="354" customFormat="1">
      <c r="B738" s="355"/>
      <c r="C738" s="355"/>
      <c r="D738" s="355"/>
      <c r="E738" s="356"/>
      <c r="F738" s="356"/>
      <c r="J738" s="478"/>
      <c r="L738" s="355"/>
      <c r="M738" s="355"/>
      <c r="N738" s="358"/>
      <c r="O738" s="358"/>
      <c r="P738" s="358"/>
      <c r="Q738" s="372"/>
      <c r="S738" s="526"/>
      <c r="T738" s="526"/>
      <c r="U738" s="535"/>
      <c r="V738" s="542"/>
      <c r="W738" s="542"/>
      <c r="X738" s="542"/>
      <c r="Y738" s="542"/>
      <c r="Z738" s="542"/>
      <c r="AA738" s="542"/>
      <c r="AB738" s="361"/>
      <c r="AC738" s="363"/>
      <c r="AD738" s="364"/>
      <c r="AE738" s="364"/>
      <c r="AF738" s="364"/>
      <c r="AG738" s="364"/>
      <c r="AH738" s="364"/>
      <c r="AI738" s="364"/>
      <c r="AJ738" s="364"/>
      <c r="AK738" s="365"/>
      <c r="AL738" s="363"/>
      <c r="AM738" s="364"/>
      <c r="AN738" s="364"/>
      <c r="AO738" s="365"/>
      <c r="AP738" s="363"/>
      <c r="AQ738" s="364"/>
      <c r="AR738" s="364"/>
      <c r="AS738" s="365"/>
      <c r="AT738" s="366"/>
      <c r="AU738" s="363"/>
      <c r="AV738" s="364"/>
      <c r="AW738" s="363"/>
      <c r="AX738" s="364"/>
      <c r="AY738" s="423"/>
      <c r="AZ738" s="429"/>
    </row>
    <row r="739" spans="2:52" s="354" customFormat="1">
      <c r="B739" s="355"/>
      <c r="C739" s="355"/>
      <c r="D739" s="355"/>
      <c r="E739" s="356"/>
      <c r="F739" s="356"/>
      <c r="J739" s="478"/>
      <c r="L739" s="355"/>
      <c r="M739" s="355"/>
      <c r="N739" s="358"/>
      <c r="O739" s="358"/>
      <c r="P739" s="358"/>
      <c r="Q739" s="372"/>
      <c r="S739" s="526"/>
      <c r="T739" s="526"/>
      <c r="U739" s="535"/>
      <c r="V739" s="542"/>
      <c r="W739" s="542"/>
      <c r="X739" s="542"/>
      <c r="Y739" s="542"/>
      <c r="Z739" s="542"/>
      <c r="AA739" s="542"/>
      <c r="AB739" s="361"/>
      <c r="AC739" s="363"/>
      <c r="AD739" s="364"/>
      <c r="AE739" s="364"/>
      <c r="AF739" s="364"/>
      <c r="AG739" s="364"/>
      <c r="AH739" s="364"/>
      <c r="AI739" s="364"/>
      <c r="AJ739" s="364"/>
      <c r="AK739" s="365"/>
      <c r="AL739" s="363"/>
      <c r="AM739" s="364"/>
      <c r="AN739" s="364"/>
      <c r="AO739" s="365"/>
      <c r="AP739" s="363"/>
      <c r="AQ739" s="364"/>
      <c r="AR739" s="364"/>
      <c r="AS739" s="365"/>
      <c r="AT739" s="366"/>
      <c r="AU739" s="363"/>
      <c r="AV739" s="364"/>
      <c r="AW739" s="363"/>
      <c r="AX739" s="364"/>
      <c r="AY739" s="423"/>
      <c r="AZ739" s="429"/>
    </row>
    <row r="740" spans="2:52" s="354" customFormat="1">
      <c r="B740" s="355"/>
      <c r="C740" s="355"/>
      <c r="D740" s="355"/>
      <c r="E740" s="356"/>
      <c r="F740" s="356"/>
      <c r="J740" s="478"/>
      <c r="L740" s="355"/>
      <c r="M740" s="355"/>
      <c r="N740" s="358"/>
      <c r="O740" s="358"/>
      <c r="P740" s="358"/>
      <c r="Q740" s="372"/>
      <c r="S740" s="526"/>
      <c r="T740" s="526"/>
      <c r="U740" s="535"/>
      <c r="V740" s="542"/>
      <c r="W740" s="542"/>
      <c r="X740" s="542"/>
      <c r="Y740" s="542"/>
      <c r="Z740" s="542"/>
      <c r="AA740" s="542"/>
      <c r="AB740" s="361"/>
      <c r="AC740" s="363"/>
      <c r="AD740" s="364"/>
      <c r="AE740" s="364"/>
      <c r="AF740" s="364"/>
      <c r="AG740" s="364"/>
      <c r="AH740" s="364"/>
      <c r="AI740" s="364"/>
      <c r="AJ740" s="364"/>
      <c r="AK740" s="365"/>
      <c r="AL740" s="363"/>
      <c r="AM740" s="364"/>
      <c r="AN740" s="364"/>
      <c r="AO740" s="365"/>
      <c r="AP740" s="363"/>
      <c r="AQ740" s="364"/>
      <c r="AR740" s="364"/>
      <c r="AS740" s="365"/>
      <c r="AT740" s="366"/>
      <c r="AU740" s="363"/>
      <c r="AV740" s="364"/>
      <c r="AW740" s="363"/>
      <c r="AX740" s="364"/>
      <c r="AY740" s="423"/>
      <c r="AZ740" s="429"/>
    </row>
    <row r="741" spans="2:52" s="354" customFormat="1">
      <c r="B741" s="355"/>
      <c r="C741" s="355"/>
      <c r="D741" s="355"/>
      <c r="E741" s="356"/>
      <c r="F741" s="356"/>
      <c r="J741" s="478"/>
      <c r="L741" s="355"/>
      <c r="M741" s="355"/>
      <c r="N741" s="358"/>
      <c r="O741" s="358"/>
      <c r="P741" s="358"/>
      <c r="Q741" s="372"/>
      <c r="S741" s="526"/>
      <c r="T741" s="526"/>
      <c r="U741" s="535"/>
      <c r="V741" s="542"/>
      <c r="W741" s="542"/>
      <c r="X741" s="542"/>
      <c r="Y741" s="542"/>
      <c r="Z741" s="542"/>
      <c r="AA741" s="542"/>
      <c r="AB741" s="361"/>
      <c r="AC741" s="363"/>
      <c r="AD741" s="364"/>
      <c r="AE741" s="364"/>
      <c r="AF741" s="364"/>
      <c r="AG741" s="364"/>
      <c r="AH741" s="364"/>
      <c r="AI741" s="364"/>
      <c r="AJ741" s="364"/>
      <c r="AK741" s="365"/>
      <c r="AL741" s="363"/>
      <c r="AM741" s="364"/>
      <c r="AN741" s="364"/>
      <c r="AO741" s="365"/>
      <c r="AP741" s="363"/>
      <c r="AQ741" s="364"/>
      <c r="AR741" s="364"/>
      <c r="AS741" s="365"/>
      <c r="AT741" s="366"/>
      <c r="AU741" s="363"/>
      <c r="AV741" s="364"/>
      <c r="AW741" s="363"/>
      <c r="AX741" s="364"/>
      <c r="AY741" s="423"/>
      <c r="AZ741" s="429"/>
    </row>
    <row r="742" spans="2:52" s="354" customFormat="1">
      <c r="B742" s="355"/>
      <c r="C742" s="355"/>
      <c r="D742" s="355"/>
      <c r="E742" s="356"/>
      <c r="F742" s="356"/>
      <c r="J742" s="478"/>
      <c r="L742" s="355"/>
      <c r="M742" s="355"/>
      <c r="N742" s="358"/>
      <c r="O742" s="358"/>
      <c r="P742" s="358"/>
      <c r="Q742" s="372"/>
      <c r="S742" s="526"/>
      <c r="T742" s="526"/>
      <c r="U742" s="535"/>
      <c r="V742" s="542"/>
      <c r="W742" s="542"/>
      <c r="X742" s="542"/>
      <c r="Y742" s="542"/>
      <c r="Z742" s="542"/>
      <c r="AA742" s="542"/>
      <c r="AB742" s="361"/>
      <c r="AC742" s="363"/>
      <c r="AD742" s="364"/>
      <c r="AE742" s="364"/>
      <c r="AF742" s="364"/>
      <c r="AG742" s="364"/>
      <c r="AH742" s="364"/>
      <c r="AI742" s="364"/>
      <c r="AJ742" s="364"/>
      <c r="AK742" s="365"/>
      <c r="AL742" s="363"/>
      <c r="AM742" s="364"/>
      <c r="AN742" s="364"/>
      <c r="AO742" s="365"/>
      <c r="AP742" s="363"/>
      <c r="AQ742" s="364"/>
      <c r="AR742" s="364"/>
      <c r="AS742" s="365"/>
      <c r="AT742" s="366"/>
      <c r="AU742" s="363"/>
      <c r="AV742" s="364"/>
      <c r="AW742" s="363"/>
      <c r="AX742" s="364"/>
      <c r="AY742" s="423"/>
      <c r="AZ742" s="429"/>
    </row>
    <row r="743" spans="2:52" s="354" customFormat="1">
      <c r="B743" s="355"/>
      <c r="C743" s="355"/>
      <c r="D743" s="355"/>
      <c r="E743" s="356"/>
      <c r="F743" s="356"/>
      <c r="J743" s="478"/>
      <c r="L743" s="355"/>
      <c r="M743" s="355"/>
      <c r="N743" s="358"/>
      <c r="O743" s="358"/>
      <c r="P743" s="358"/>
      <c r="Q743" s="372"/>
      <c r="S743" s="526"/>
      <c r="T743" s="526"/>
      <c r="U743" s="535"/>
      <c r="V743" s="542"/>
      <c r="W743" s="542"/>
      <c r="X743" s="542"/>
      <c r="Y743" s="542"/>
      <c r="Z743" s="542"/>
      <c r="AA743" s="542"/>
      <c r="AB743" s="361"/>
      <c r="AC743" s="363"/>
      <c r="AD743" s="364"/>
      <c r="AE743" s="364"/>
      <c r="AF743" s="364"/>
      <c r="AG743" s="364"/>
      <c r="AH743" s="364"/>
      <c r="AI743" s="364"/>
      <c r="AJ743" s="364"/>
      <c r="AK743" s="365"/>
      <c r="AL743" s="363"/>
      <c r="AM743" s="364"/>
      <c r="AN743" s="364"/>
      <c r="AO743" s="365"/>
      <c r="AP743" s="363"/>
      <c r="AQ743" s="364"/>
      <c r="AR743" s="364"/>
      <c r="AS743" s="365"/>
      <c r="AT743" s="366"/>
      <c r="AU743" s="363"/>
      <c r="AV743" s="364"/>
      <c r="AW743" s="363"/>
      <c r="AX743" s="364"/>
      <c r="AY743" s="423"/>
      <c r="AZ743" s="429"/>
    </row>
    <row r="744" spans="2:52" s="354" customFormat="1">
      <c r="B744" s="355"/>
      <c r="C744" s="355"/>
      <c r="D744" s="355"/>
      <c r="E744" s="356"/>
      <c r="F744" s="356"/>
      <c r="J744" s="478"/>
      <c r="L744" s="355"/>
      <c r="M744" s="355"/>
      <c r="N744" s="358"/>
      <c r="O744" s="358"/>
      <c r="P744" s="358"/>
      <c r="Q744" s="372"/>
      <c r="S744" s="526"/>
      <c r="T744" s="526"/>
      <c r="U744" s="535"/>
      <c r="V744" s="542"/>
      <c r="W744" s="542"/>
      <c r="X744" s="542"/>
      <c r="Y744" s="542"/>
      <c r="Z744" s="542"/>
      <c r="AA744" s="542"/>
      <c r="AB744" s="361"/>
      <c r="AC744" s="363"/>
      <c r="AD744" s="364"/>
      <c r="AE744" s="364"/>
      <c r="AF744" s="364"/>
      <c r="AG744" s="364"/>
      <c r="AH744" s="364"/>
      <c r="AI744" s="364"/>
      <c r="AJ744" s="364"/>
      <c r="AK744" s="365"/>
      <c r="AL744" s="363"/>
      <c r="AM744" s="364"/>
      <c r="AN744" s="364"/>
      <c r="AO744" s="365"/>
      <c r="AP744" s="363"/>
      <c r="AQ744" s="364"/>
      <c r="AR744" s="364"/>
      <c r="AS744" s="365"/>
      <c r="AT744" s="366"/>
      <c r="AU744" s="363"/>
      <c r="AV744" s="364"/>
      <c r="AW744" s="363"/>
      <c r="AX744" s="364"/>
      <c r="AY744" s="423"/>
      <c r="AZ744" s="429"/>
    </row>
    <row r="745" spans="2:52" s="354" customFormat="1">
      <c r="B745" s="355"/>
      <c r="C745" s="355"/>
      <c r="D745" s="355"/>
      <c r="E745" s="356"/>
      <c r="F745" s="356"/>
      <c r="J745" s="478"/>
      <c r="L745" s="355"/>
      <c r="M745" s="355"/>
      <c r="N745" s="358"/>
      <c r="O745" s="358"/>
      <c r="P745" s="358"/>
      <c r="Q745" s="372"/>
      <c r="S745" s="526"/>
      <c r="T745" s="526"/>
      <c r="U745" s="535"/>
      <c r="V745" s="542"/>
      <c r="W745" s="542"/>
      <c r="X745" s="542"/>
      <c r="Y745" s="542"/>
      <c r="Z745" s="542"/>
      <c r="AA745" s="542"/>
      <c r="AB745" s="361"/>
      <c r="AC745" s="363"/>
      <c r="AD745" s="364"/>
      <c r="AE745" s="364"/>
      <c r="AF745" s="364"/>
      <c r="AG745" s="364"/>
      <c r="AH745" s="364"/>
      <c r="AI745" s="364"/>
      <c r="AJ745" s="364"/>
      <c r="AK745" s="365"/>
      <c r="AL745" s="363"/>
      <c r="AM745" s="364"/>
      <c r="AN745" s="364"/>
      <c r="AO745" s="365"/>
      <c r="AP745" s="363"/>
      <c r="AQ745" s="364"/>
      <c r="AR745" s="364"/>
      <c r="AS745" s="365"/>
      <c r="AT745" s="366"/>
      <c r="AU745" s="363"/>
      <c r="AV745" s="364"/>
      <c r="AW745" s="363"/>
      <c r="AX745" s="364"/>
      <c r="AY745" s="423"/>
      <c r="AZ745" s="429"/>
    </row>
    <row r="746" spans="2:52" s="354" customFormat="1">
      <c r="B746" s="355"/>
      <c r="C746" s="355"/>
      <c r="D746" s="355"/>
      <c r="E746" s="356"/>
      <c r="F746" s="356"/>
      <c r="J746" s="478"/>
      <c r="L746" s="355"/>
      <c r="M746" s="355"/>
      <c r="N746" s="358"/>
      <c r="O746" s="358"/>
      <c r="P746" s="358"/>
      <c r="Q746" s="372"/>
      <c r="S746" s="526"/>
      <c r="T746" s="526"/>
      <c r="U746" s="535"/>
      <c r="V746" s="542"/>
      <c r="W746" s="542"/>
      <c r="X746" s="542"/>
      <c r="Y746" s="542"/>
      <c r="Z746" s="542"/>
      <c r="AA746" s="542"/>
      <c r="AB746" s="361"/>
      <c r="AC746" s="363"/>
      <c r="AD746" s="364"/>
      <c r="AE746" s="364"/>
      <c r="AF746" s="364"/>
      <c r="AG746" s="364"/>
      <c r="AH746" s="364"/>
      <c r="AI746" s="364"/>
      <c r="AJ746" s="364"/>
      <c r="AK746" s="365"/>
      <c r="AL746" s="363"/>
      <c r="AM746" s="364"/>
      <c r="AN746" s="364"/>
      <c r="AO746" s="365"/>
      <c r="AP746" s="363"/>
      <c r="AQ746" s="364"/>
      <c r="AR746" s="364"/>
      <c r="AS746" s="365"/>
      <c r="AT746" s="366"/>
      <c r="AU746" s="363"/>
      <c r="AV746" s="364"/>
      <c r="AW746" s="363"/>
      <c r="AX746" s="364"/>
      <c r="AY746" s="423"/>
      <c r="AZ746" s="429"/>
    </row>
    <row r="747" spans="2:52" s="354" customFormat="1">
      <c r="B747" s="355"/>
      <c r="C747" s="355"/>
      <c r="D747" s="355"/>
      <c r="E747" s="356"/>
      <c r="F747" s="356"/>
      <c r="J747" s="478"/>
      <c r="L747" s="355"/>
      <c r="M747" s="355"/>
      <c r="N747" s="358"/>
      <c r="O747" s="358"/>
      <c r="P747" s="358"/>
      <c r="Q747" s="372"/>
      <c r="S747" s="526"/>
      <c r="T747" s="526"/>
      <c r="U747" s="535"/>
      <c r="V747" s="542"/>
      <c r="W747" s="542"/>
      <c r="X747" s="542"/>
      <c r="Y747" s="542"/>
      <c r="Z747" s="542"/>
      <c r="AA747" s="542"/>
      <c r="AB747" s="361"/>
      <c r="AC747" s="363"/>
      <c r="AD747" s="364"/>
      <c r="AE747" s="364"/>
      <c r="AF747" s="364"/>
      <c r="AG747" s="364"/>
      <c r="AH747" s="364"/>
      <c r="AI747" s="364"/>
      <c r="AJ747" s="364"/>
      <c r="AK747" s="365"/>
      <c r="AL747" s="363"/>
      <c r="AM747" s="364"/>
      <c r="AN747" s="364"/>
      <c r="AO747" s="365"/>
      <c r="AP747" s="363"/>
      <c r="AQ747" s="364"/>
      <c r="AR747" s="364"/>
      <c r="AS747" s="365"/>
      <c r="AT747" s="366"/>
      <c r="AU747" s="363"/>
      <c r="AV747" s="364"/>
      <c r="AW747" s="363"/>
      <c r="AX747" s="364"/>
      <c r="AY747" s="423"/>
      <c r="AZ747" s="429"/>
    </row>
    <row r="748" spans="2:52" s="354" customFormat="1">
      <c r="B748" s="355"/>
      <c r="C748" s="355"/>
      <c r="D748" s="355"/>
      <c r="E748" s="356"/>
      <c r="F748" s="356"/>
      <c r="J748" s="478"/>
      <c r="L748" s="355"/>
      <c r="M748" s="355"/>
      <c r="N748" s="358"/>
      <c r="O748" s="358"/>
      <c r="P748" s="358"/>
      <c r="Q748" s="372"/>
      <c r="S748" s="526"/>
      <c r="T748" s="526"/>
      <c r="U748" s="535"/>
      <c r="V748" s="542"/>
      <c r="W748" s="542"/>
      <c r="X748" s="542"/>
      <c r="Y748" s="542"/>
      <c r="Z748" s="542"/>
      <c r="AA748" s="542"/>
      <c r="AB748" s="361"/>
      <c r="AC748" s="363"/>
      <c r="AD748" s="364"/>
      <c r="AE748" s="364"/>
      <c r="AF748" s="364"/>
      <c r="AG748" s="364"/>
      <c r="AH748" s="364"/>
      <c r="AI748" s="364"/>
      <c r="AJ748" s="364"/>
      <c r="AK748" s="365"/>
      <c r="AL748" s="363"/>
      <c r="AM748" s="364"/>
      <c r="AN748" s="364"/>
      <c r="AO748" s="365"/>
      <c r="AP748" s="363"/>
      <c r="AQ748" s="364"/>
      <c r="AR748" s="364"/>
      <c r="AS748" s="365"/>
      <c r="AT748" s="366"/>
      <c r="AU748" s="363"/>
      <c r="AV748" s="364"/>
      <c r="AW748" s="363"/>
      <c r="AX748" s="364"/>
      <c r="AY748" s="423"/>
      <c r="AZ748" s="429"/>
    </row>
    <row r="749" spans="2:52" s="354" customFormat="1">
      <c r="B749" s="355"/>
      <c r="C749" s="355"/>
      <c r="D749" s="355"/>
      <c r="E749" s="356"/>
      <c r="F749" s="356"/>
      <c r="J749" s="478"/>
      <c r="L749" s="355"/>
      <c r="M749" s="355"/>
      <c r="N749" s="358"/>
      <c r="O749" s="358"/>
      <c r="P749" s="358"/>
      <c r="Q749" s="372"/>
      <c r="S749" s="526"/>
      <c r="T749" s="526"/>
      <c r="U749" s="535"/>
      <c r="V749" s="542"/>
      <c r="W749" s="542"/>
      <c r="X749" s="542"/>
      <c r="Y749" s="542"/>
      <c r="Z749" s="542"/>
      <c r="AA749" s="542"/>
      <c r="AB749" s="361"/>
      <c r="AC749" s="363"/>
      <c r="AD749" s="364"/>
      <c r="AE749" s="364"/>
      <c r="AF749" s="364"/>
      <c r="AG749" s="364"/>
      <c r="AH749" s="364"/>
      <c r="AI749" s="364"/>
      <c r="AJ749" s="364"/>
      <c r="AK749" s="365"/>
      <c r="AL749" s="363"/>
      <c r="AM749" s="364"/>
      <c r="AN749" s="364"/>
      <c r="AO749" s="365"/>
      <c r="AP749" s="363"/>
      <c r="AQ749" s="364"/>
      <c r="AR749" s="364"/>
      <c r="AS749" s="365"/>
      <c r="AT749" s="366"/>
      <c r="AU749" s="363"/>
      <c r="AV749" s="364"/>
      <c r="AW749" s="363"/>
      <c r="AX749" s="364"/>
      <c r="AY749" s="423"/>
      <c r="AZ749" s="429"/>
    </row>
    <row r="750" spans="2:52" s="354" customFormat="1">
      <c r="B750" s="355"/>
      <c r="C750" s="355"/>
      <c r="D750" s="355"/>
      <c r="E750" s="356"/>
      <c r="F750" s="356"/>
      <c r="J750" s="478"/>
      <c r="L750" s="355"/>
      <c r="M750" s="355"/>
      <c r="N750" s="358"/>
      <c r="O750" s="358"/>
      <c r="P750" s="358"/>
      <c r="Q750" s="372"/>
      <c r="S750" s="526"/>
      <c r="T750" s="526"/>
      <c r="U750" s="535"/>
      <c r="V750" s="542"/>
      <c r="W750" s="542"/>
      <c r="X750" s="542"/>
      <c r="Y750" s="542"/>
      <c r="Z750" s="542"/>
      <c r="AA750" s="542"/>
      <c r="AB750" s="361"/>
      <c r="AC750" s="363"/>
      <c r="AD750" s="364"/>
      <c r="AE750" s="364"/>
      <c r="AF750" s="364"/>
      <c r="AG750" s="364"/>
      <c r="AH750" s="364"/>
      <c r="AI750" s="364"/>
      <c r="AJ750" s="364"/>
      <c r="AK750" s="365"/>
      <c r="AL750" s="363"/>
      <c r="AM750" s="364"/>
      <c r="AN750" s="364"/>
      <c r="AO750" s="365"/>
      <c r="AP750" s="363"/>
      <c r="AQ750" s="364"/>
      <c r="AR750" s="364"/>
      <c r="AS750" s="365"/>
      <c r="AT750" s="366"/>
      <c r="AU750" s="363"/>
      <c r="AV750" s="364"/>
      <c r="AW750" s="363"/>
      <c r="AX750" s="364"/>
      <c r="AY750" s="423"/>
      <c r="AZ750" s="429"/>
    </row>
    <row r="751" spans="2:52" s="354" customFormat="1">
      <c r="B751" s="355"/>
      <c r="C751" s="355"/>
      <c r="D751" s="355"/>
      <c r="E751" s="356"/>
      <c r="F751" s="356"/>
      <c r="J751" s="478"/>
      <c r="L751" s="355"/>
      <c r="M751" s="355"/>
      <c r="N751" s="358"/>
      <c r="O751" s="358"/>
      <c r="P751" s="358"/>
      <c r="Q751" s="372"/>
      <c r="S751" s="526"/>
      <c r="T751" s="526"/>
      <c r="U751" s="535"/>
      <c r="V751" s="542"/>
      <c r="W751" s="542"/>
      <c r="X751" s="542"/>
      <c r="Y751" s="542"/>
      <c r="Z751" s="542"/>
      <c r="AA751" s="542"/>
      <c r="AB751" s="361"/>
      <c r="AC751" s="363"/>
      <c r="AD751" s="364"/>
      <c r="AE751" s="364"/>
      <c r="AF751" s="364"/>
      <c r="AG751" s="364"/>
      <c r="AH751" s="364"/>
      <c r="AI751" s="364"/>
      <c r="AJ751" s="364"/>
      <c r="AK751" s="365"/>
      <c r="AL751" s="363"/>
      <c r="AM751" s="364"/>
      <c r="AN751" s="364"/>
      <c r="AO751" s="365"/>
      <c r="AP751" s="363"/>
      <c r="AQ751" s="364"/>
      <c r="AR751" s="364"/>
      <c r="AS751" s="365"/>
      <c r="AT751" s="366"/>
      <c r="AU751" s="363"/>
      <c r="AV751" s="364"/>
      <c r="AW751" s="363"/>
      <c r="AX751" s="364"/>
      <c r="AY751" s="423"/>
      <c r="AZ751" s="429"/>
    </row>
    <row r="752" spans="2:52" s="354" customFormat="1">
      <c r="B752" s="355"/>
      <c r="C752" s="355"/>
      <c r="D752" s="355"/>
      <c r="E752" s="356"/>
      <c r="F752" s="356"/>
      <c r="J752" s="478"/>
      <c r="L752" s="355"/>
      <c r="M752" s="355"/>
      <c r="N752" s="358"/>
      <c r="O752" s="358"/>
      <c r="P752" s="358"/>
      <c r="Q752" s="372"/>
      <c r="S752" s="526"/>
      <c r="T752" s="526"/>
      <c r="U752" s="535"/>
      <c r="V752" s="542"/>
      <c r="W752" s="542"/>
      <c r="X752" s="542"/>
      <c r="Y752" s="542"/>
      <c r="Z752" s="542"/>
      <c r="AA752" s="542"/>
      <c r="AB752" s="361"/>
      <c r="AC752" s="363"/>
      <c r="AD752" s="364"/>
      <c r="AE752" s="364"/>
      <c r="AF752" s="364"/>
      <c r="AG752" s="364"/>
      <c r="AH752" s="364"/>
      <c r="AI752" s="364"/>
      <c r="AJ752" s="364"/>
      <c r="AK752" s="365"/>
      <c r="AL752" s="363"/>
      <c r="AM752" s="364"/>
      <c r="AN752" s="364"/>
      <c r="AO752" s="365"/>
      <c r="AP752" s="363"/>
      <c r="AQ752" s="364"/>
      <c r="AR752" s="364"/>
      <c r="AS752" s="365"/>
      <c r="AT752" s="366"/>
      <c r="AU752" s="363"/>
      <c r="AV752" s="364"/>
      <c r="AW752" s="363"/>
      <c r="AX752" s="364"/>
      <c r="AY752" s="423"/>
      <c r="AZ752" s="429"/>
    </row>
    <row r="753" spans="2:52" s="354" customFormat="1">
      <c r="B753" s="355"/>
      <c r="C753" s="355"/>
      <c r="D753" s="355"/>
      <c r="E753" s="356"/>
      <c r="F753" s="356"/>
      <c r="J753" s="478"/>
      <c r="L753" s="355"/>
      <c r="M753" s="355"/>
      <c r="N753" s="358"/>
      <c r="O753" s="358"/>
      <c r="P753" s="358"/>
      <c r="Q753" s="372"/>
      <c r="S753" s="526"/>
      <c r="T753" s="526"/>
      <c r="U753" s="535"/>
      <c r="V753" s="542"/>
      <c r="W753" s="542"/>
      <c r="X753" s="542"/>
      <c r="Y753" s="542"/>
      <c r="Z753" s="542"/>
      <c r="AA753" s="542"/>
      <c r="AB753" s="361"/>
      <c r="AC753" s="363"/>
      <c r="AD753" s="364"/>
      <c r="AE753" s="364"/>
      <c r="AF753" s="364"/>
      <c r="AG753" s="364"/>
      <c r="AH753" s="364"/>
      <c r="AI753" s="364"/>
      <c r="AJ753" s="364"/>
      <c r="AK753" s="365"/>
      <c r="AL753" s="363"/>
      <c r="AM753" s="364"/>
      <c r="AN753" s="364"/>
      <c r="AO753" s="365"/>
      <c r="AP753" s="363"/>
      <c r="AQ753" s="364"/>
      <c r="AR753" s="364"/>
      <c r="AS753" s="365"/>
      <c r="AT753" s="366"/>
      <c r="AU753" s="363"/>
      <c r="AV753" s="364"/>
      <c r="AW753" s="363"/>
      <c r="AX753" s="364"/>
      <c r="AY753" s="423"/>
      <c r="AZ753" s="429"/>
    </row>
    <row r="754" spans="2:52" s="354" customFormat="1">
      <c r="B754" s="355"/>
      <c r="C754" s="355"/>
      <c r="D754" s="355"/>
      <c r="E754" s="356"/>
      <c r="F754" s="356"/>
      <c r="J754" s="478"/>
      <c r="L754" s="355"/>
      <c r="M754" s="355"/>
      <c r="N754" s="358"/>
      <c r="O754" s="358"/>
      <c r="P754" s="358"/>
      <c r="Q754" s="372"/>
      <c r="S754" s="526"/>
      <c r="T754" s="526"/>
      <c r="U754" s="535"/>
      <c r="V754" s="542"/>
      <c r="W754" s="542"/>
      <c r="X754" s="542"/>
      <c r="Y754" s="542"/>
      <c r="Z754" s="542"/>
      <c r="AA754" s="542"/>
      <c r="AB754" s="361"/>
      <c r="AC754" s="363"/>
      <c r="AD754" s="364"/>
      <c r="AE754" s="364"/>
      <c r="AF754" s="364"/>
      <c r="AG754" s="364"/>
      <c r="AH754" s="364"/>
      <c r="AI754" s="364"/>
      <c r="AJ754" s="364"/>
      <c r="AK754" s="365"/>
      <c r="AL754" s="363"/>
      <c r="AM754" s="364"/>
      <c r="AN754" s="364"/>
      <c r="AO754" s="365"/>
      <c r="AP754" s="363"/>
      <c r="AQ754" s="364"/>
      <c r="AR754" s="364"/>
      <c r="AS754" s="365"/>
      <c r="AT754" s="366"/>
      <c r="AU754" s="363"/>
      <c r="AV754" s="364"/>
      <c r="AW754" s="363"/>
      <c r="AX754" s="364"/>
      <c r="AY754" s="423"/>
      <c r="AZ754" s="429"/>
    </row>
    <row r="755" spans="2:52" s="354" customFormat="1">
      <c r="B755" s="355"/>
      <c r="C755" s="355"/>
      <c r="D755" s="355"/>
      <c r="E755" s="356"/>
      <c r="F755" s="356"/>
      <c r="J755" s="478"/>
      <c r="L755" s="355"/>
      <c r="M755" s="355"/>
      <c r="N755" s="358"/>
      <c r="O755" s="358"/>
      <c r="P755" s="358"/>
      <c r="Q755" s="372"/>
      <c r="S755" s="526"/>
      <c r="T755" s="526"/>
      <c r="U755" s="535"/>
      <c r="V755" s="542"/>
      <c r="W755" s="542"/>
      <c r="X755" s="542"/>
      <c r="Y755" s="542"/>
      <c r="Z755" s="542"/>
      <c r="AA755" s="542"/>
      <c r="AB755" s="361"/>
      <c r="AC755" s="363"/>
      <c r="AD755" s="364"/>
      <c r="AE755" s="364"/>
      <c r="AF755" s="364"/>
      <c r="AG755" s="364"/>
      <c r="AH755" s="364"/>
      <c r="AI755" s="364"/>
      <c r="AJ755" s="364"/>
      <c r="AK755" s="365"/>
      <c r="AL755" s="363"/>
      <c r="AM755" s="364"/>
      <c r="AN755" s="364"/>
      <c r="AO755" s="365"/>
      <c r="AP755" s="363"/>
      <c r="AQ755" s="364"/>
      <c r="AR755" s="364"/>
      <c r="AS755" s="365"/>
      <c r="AT755" s="366"/>
      <c r="AU755" s="363"/>
      <c r="AV755" s="364"/>
      <c r="AW755" s="363"/>
      <c r="AX755" s="364"/>
      <c r="AY755" s="423"/>
      <c r="AZ755" s="429"/>
    </row>
    <row r="756" spans="2:52" s="354" customFormat="1">
      <c r="B756" s="355"/>
      <c r="C756" s="355"/>
      <c r="D756" s="355"/>
      <c r="E756" s="356"/>
      <c r="F756" s="356"/>
      <c r="J756" s="478"/>
      <c r="L756" s="355"/>
      <c r="M756" s="355"/>
      <c r="N756" s="358"/>
      <c r="O756" s="358"/>
      <c r="P756" s="358"/>
      <c r="Q756" s="372"/>
      <c r="S756" s="526"/>
      <c r="T756" s="526"/>
      <c r="U756" s="535"/>
      <c r="V756" s="542"/>
      <c r="W756" s="542"/>
      <c r="X756" s="542"/>
      <c r="Y756" s="542"/>
      <c r="Z756" s="542"/>
      <c r="AA756" s="542"/>
      <c r="AB756" s="361"/>
      <c r="AC756" s="363"/>
      <c r="AD756" s="364"/>
      <c r="AE756" s="364"/>
      <c r="AF756" s="364"/>
      <c r="AG756" s="364"/>
      <c r="AH756" s="364"/>
      <c r="AI756" s="364"/>
      <c r="AJ756" s="364"/>
      <c r="AK756" s="365"/>
      <c r="AL756" s="363"/>
      <c r="AM756" s="364"/>
      <c r="AN756" s="364"/>
      <c r="AO756" s="365"/>
      <c r="AP756" s="363"/>
      <c r="AQ756" s="364"/>
      <c r="AR756" s="364"/>
      <c r="AS756" s="365"/>
      <c r="AT756" s="366"/>
      <c r="AU756" s="363"/>
      <c r="AV756" s="364"/>
      <c r="AW756" s="363"/>
      <c r="AX756" s="364"/>
      <c r="AY756" s="423"/>
      <c r="AZ756" s="429"/>
    </row>
    <row r="757" spans="2:52" s="354" customFormat="1">
      <c r="B757" s="355"/>
      <c r="C757" s="355"/>
      <c r="D757" s="355"/>
      <c r="E757" s="356"/>
      <c r="F757" s="356"/>
      <c r="J757" s="478"/>
      <c r="L757" s="355"/>
      <c r="M757" s="355"/>
      <c r="N757" s="358"/>
      <c r="O757" s="358"/>
      <c r="P757" s="358"/>
      <c r="Q757" s="372"/>
      <c r="S757" s="526"/>
      <c r="T757" s="526"/>
      <c r="U757" s="535"/>
      <c r="V757" s="542"/>
      <c r="W757" s="542"/>
      <c r="X757" s="542"/>
      <c r="Y757" s="542"/>
      <c r="Z757" s="542"/>
      <c r="AA757" s="542"/>
      <c r="AB757" s="361"/>
      <c r="AC757" s="363"/>
      <c r="AD757" s="364"/>
      <c r="AE757" s="364"/>
      <c r="AF757" s="364"/>
      <c r="AG757" s="364"/>
      <c r="AH757" s="364"/>
      <c r="AI757" s="364"/>
      <c r="AJ757" s="364"/>
      <c r="AK757" s="365"/>
      <c r="AL757" s="363"/>
      <c r="AM757" s="364"/>
      <c r="AN757" s="364"/>
      <c r="AO757" s="365"/>
      <c r="AP757" s="363"/>
      <c r="AQ757" s="364"/>
      <c r="AR757" s="364"/>
      <c r="AS757" s="365"/>
      <c r="AT757" s="366"/>
      <c r="AU757" s="363"/>
      <c r="AV757" s="364"/>
      <c r="AW757" s="363"/>
      <c r="AX757" s="364"/>
      <c r="AY757" s="423"/>
      <c r="AZ757" s="429"/>
    </row>
    <row r="758" spans="2:52" s="354" customFormat="1">
      <c r="B758" s="355"/>
      <c r="C758" s="355"/>
      <c r="D758" s="355"/>
      <c r="E758" s="356"/>
      <c r="F758" s="356"/>
      <c r="J758" s="478"/>
      <c r="L758" s="355"/>
      <c r="M758" s="355"/>
      <c r="N758" s="358"/>
      <c r="O758" s="358"/>
      <c r="P758" s="358"/>
      <c r="Q758" s="372"/>
      <c r="S758" s="526"/>
      <c r="T758" s="526"/>
      <c r="U758" s="535"/>
      <c r="V758" s="542"/>
      <c r="W758" s="542"/>
      <c r="X758" s="542"/>
      <c r="Y758" s="542"/>
      <c r="Z758" s="542"/>
      <c r="AA758" s="542"/>
      <c r="AB758" s="361"/>
      <c r="AC758" s="363"/>
      <c r="AD758" s="364"/>
      <c r="AE758" s="364"/>
      <c r="AF758" s="364"/>
      <c r="AG758" s="364"/>
      <c r="AH758" s="364"/>
      <c r="AI758" s="364"/>
      <c r="AJ758" s="364"/>
      <c r="AK758" s="365"/>
      <c r="AL758" s="363"/>
      <c r="AM758" s="364"/>
      <c r="AN758" s="364"/>
      <c r="AO758" s="365"/>
      <c r="AP758" s="363"/>
      <c r="AQ758" s="364"/>
      <c r="AR758" s="364"/>
      <c r="AS758" s="365"/>
      <c r="AT758" s="366"/>
      <c r="AU758" s="363"/>
      <c r="AV758" s="364"/>
      <c r="AW758" s="363"/>
      <c r="AX758" s="364"/>
      <c r="AY758" s="423"/>
      <c r="AZ758" s="429"/>
    </row>
    <row r="759" spans="2:52" s="354" customFormat="1">
      <c r="B759" s="355"/>
      <c r="C759" s="355"/>
      <c r="D759" s="355"/>
      <c r="E759" s="356"/>
      <c r="F759" s="356"/>
      <c r="J759" s="478"/>
      <c r="L759" s="355"/>
      <c r="M759" s="355"/>
      <c r="N759" s="358"/>
      <c r="O759" s="358"/>
      <c r="P759" s="358"/>
      <c r="Q759" s="372"/>
      <c r="S759" s="526"/>
      <c r="T759" s="526"/>
      <c r="U759" s="535"/>
      <c r="V759" s="542"/>
      <c r="W759" s="542"/>
      <c r="X759" s="542"/>
      <c r="Y759" s="542"/>
      <c r="Z759" s="542"/>
      <c r="AA759" s="542"/>
      <c r="AB759" s="361"/>
      <c r="AC759" s="363"/>
      <c r="AD759" s="364"/>
      <c r="AE759" s="364"/>
      <c r="AF759" s="364"/>
      <c r="AG759" s="364"/>
      <c r="AH759" s="364"/>
      <c r="AI759" s="364"/>
      <c r="AJ759" s="364"/>
      <c r="AK759" s="365"/>
      <c r="AL759" s="363"/>
      <c r="AM759" s="364"/>
      <c r="AN759" s="364"/>
      <c r="AO759" s="365"/>
      <c r="AP759" s="363"/>
      <c r="AQ759" s="364"/>
      <c r="AR759" s="364"/>
      <c r="AS759" s="365"/>
      <c r="AT759" s="366"/>
      <c r="AU759" s="363"/>
      <c r="AV759" s="364"/>
      <c r="AW759" s="363"/>
      <c r="AX759" s="364"/>
      <c r="AY759" s="423"/>
      <c r="AZ759" s="429"/>
    </row>
    <row r="760" spans="2:52" s="354" customFormat="1">
      <c r="B760" s="355"/>
      <c r="C760" s="355"/>
      <c r="D760" s="355"/>
      <c r="E760" s="356"/>
      <c r="F760" s="356"/>
      <c r="J760" s="478"/>
      <c r="L760" s="355"/>
      <c r="M760" s="355"/>
      <c r="N760" s="358"/>
      <c r="O760" s="358"/>
      <c r="P760" s="358"/>
      <c r="Q760" s="372"/>
      <c r="S760" s="526"/>
      <c r="T760" s="526"/>
      <c r="U760" s="535"/>
      <c r="V760" s="542"/>
      <c r="W760" s="542"/>
      <c r="X760" s="542"/>
      <c r="Y760" s="542"/>
      <c r="Z760" s="542"/>
      <c r="AA760" s="542"/>
      <c r="AB760" s="361"/>
      <c r="AC760" s="363"/>
      <c r="AD760" s="364"/>
      <c r="AE760" s="364"/>
      <c r="AF760" s="364"/>
      <c r="AG760" s="364"/>
      <c r="AH760" s="364"/>
      <c r="AI760" s="364"/>
      <c r="AJ760" s="364"/>
      <c r="AK760" s="365"/>
      <c r="AL760" s="363"/>
      <c r="AM760" s="364"/>
      <c r="AN760" s="364"/>
      <c r="AO760" s="365"/>
      <c r="AP760" s="363"/>
      <c r="AQ760" s="364"/>
      <c r="AR760" s="364"/>
      <c r="AS760" s="365"/>
      <c r="AT760" s="366"/>
      <c r="AU760" s="363"/>
      <c r="AV760" s="364"/>
      <c r="AW760" s="363"/>
      <c r="AX760" s="364"/>
      <c r="AY760" s="423"/>
      <c r="AZ760" s="429"/>
    </row>
    <row r="761" spans="2:52" s="354" customFormat="1">
      <c r="B761" s="355"/>
      <c r="C761" s="355"/>
      <c r="D761" s="355"/>
      <c r="E761" s="356"/>
      <c r="F761" s="356"/>
      <c r="J761" s="478"/>
      <c r="L761" s="355"/>
      <c r="M761" s="355"/>
      <c r="N761" s="358"/>
      <c r="O761" s="358"/>
      <c r="P761" s="358"/>
      <c r="Q761" s="372"/>
      <c r="S761" s="526"/>
      <c r="T761" s="526"/>
      <c r="U761" s="535"/>
      <c r="V761" s="542"/>
      <c r="W761" s="542"/>
      <c r="X761" s="542"/>
      <c r="Y761" s="542"/>
      <c r="Z761" s="542"/>
      <c r="AA761" s="542"/>
      <c r="AB761" s="361"/>
      <c r="AC761" s="363"/>
      <c r="AD761" s="364"/>
      <c r="AE761" s="364"/>
      <c r="AF761" s="364"/>
      <c r="AG761" s="364"/>
      <c r="AH761" s="364"/>
      <c r="AI761" s="364"/>
      <c r="AJ761" s="364"/>
      <c r="AK761" s="365"/>
      <c r="AL761" s="363"/>
      <c r="AM761" s="364"/>
      <c r="AN761" s="364"/>
      <c r="AO761" s="365"/>
      <c r="AP761" s="363"/>
      <c r="AQ761" s="364"/>
      <c r="AR761" s="364"/>
      <c r="AS761" s="365"/>
      <c r="AT761" s="366"/>
      <c r="AU761" s="363"/>
      <c r="AV761" s="364"/>
      <c r="AW761" s="363"/>
      <c r="AX761" s="364"/>
      <c r="AY761" s="423"/>
      <c r="AZ761" s="429"/>
    </row>
    <row r="762" spans="2:52" s="354" customFormat="1">
      <c r="B762" s="355"/>
      <c r="C762" s="355"/>
      <c r="D762" s="355"/>
      <c r="E762" s="356"/>
      <c r="F762" s="356"/>
      <c r="J762" s="478"/>
      <c r="L762" s="355"/>
      <c r="M762" s="355"/>
      <c r="N762" s="358"/>
      <c r="O762" s="358"/>
      <c r="P762" s="358"/>
      <c r="Q762" s="372"/>
      <c r="S762" s="526"/>
      <c r="T762" s="526"/>
      <c r="U762" s="535"/>
      <c r="V762" s="542"/>
      <c r="W762" s="542"/>
      <c r="X762" s="542"/>
      <c r="Y762" s="542"/>
      <c r="Z762" s="542"/>
      <c r="AA762" s="542"/>
      <c r="AB762" s="361"/>
      <c r="AC762" s="363"/>
      <c r="AD762" s="364"/>
      <c r="AE762" s="364"/>
      <c r="AF762" s="364"/>
      <c r="AG762" s="364"/>
      <c r="AH762" s="364"/>
      <c r="AI762" s="364"/>
      <c r="AJ762" s="364"/>
      <c r="AK762" s="365"/>
      <c r="AL762" s="363"/>
      <c r="AM762" s="364"/>
      <c r="AN762" s="364"/>
      <c r="AO762" s="365"/>
      <c r="AP762" s="363"/>
      <c r="AQ762" s="364"/>
      <c r="AR762" s="364"/>
      <c r="AS762" s="365"/>
      <c r="AT762" s="366"/>
      <c r="AU762" s="363"/>
      <c r="AV762" s="364"/>
      <c r="AW762" s="363"/>
      <c r="AX762" s="364"/>
      <c r="AY762" s="423"/>
      <c r="AZ762" s="429"/>
    </row>
    <row r="763" spans="2:52" s="354" customFormat="1">
      <c r="B763" s="355"/>
      <c r="C763" s="355"/>
      <c r="D763" s="355"/>
      <c r="E763" s="356"/>
      <c r="F763" s="356"/>
      <c r="J763" s="478"/>
      <c r="L763" s="355"/>
      <c r="M763" s="355"/>
      <c r="N763" s="358"/>
      <c r="O763" s="358"/>
      <c r="P763" s="358"/>
      <c r="Q763" s="372"/>
      <c r="S763" s="526"/>
      <c r="T763" s="526"/>
      <c r="U763" s="535"/>
      <c r="V763" s="542"/>
      <c r="W763" s="542"/>
      <c r="X763" s="542"/>
      <c r="Y763" s="542"/>
      <c r="Z763" s="542"/>
      <c r="AA763" s="542"/>
      <c r="AB763" s="361"/>
      <c r="AC763" s="363"/>
      <c r="AD763" s="364"/>
      <c r="AE763" s="364"/>
      <c r="AF763" s="364"/>
      <c r="AG763" s="364"/>
      <c r="AH763" s="364"/>
      <c r="AI763" s="364"/>
      <c r="AJ763" s="364"/>
      <c r="AK763" s="365"/>
      <c r="AL763" s="363"/>
      <c r="AM763" s="364"/>
      <c r="AN763" s="364"/>
      <c r="AO763" s="365"/>
      <c r="AP763" s="363"/>
      <c r="AQ763" s="364"/>
      <c r="AR763" s="364"/>
      <c r="AS763" s="365"/>
      <c r="AT763" s="366"/>
      <c r="AU763" s="363"/>
      <c r="AV763" s="364"/>
      <c r="AW763" s="363"/>
      <c r="AX763" s="364"/>
      <c r="AY763" s="423"/>
      <c r="AZ763" s="429"/>
    </row>
    <row r="764" spans="2:52" s="354" customFormat="1">
      <c r="B764" s="355"/>
      <c r="C764" s="355"/>
      <c r="D764" s="355"/>
      <c r="E764" s="356"/>
      <c r="F764" s="356"/>
      <c r="J764" s="478"/>
      <c r="L764" s="355"/>
      <c r="M764" s="355"/>
      <c r="N764" s="358"/>
      <c r="O764" s="358"/>
      <c r="P764" s="358"/>
      <c r="Q764" s="372"/>
      <c r="S764" s="526"/>
      <c r="T764" s="526"/>
      <c r="U764" s="535"/>
      <c r="V764" s="542"/>
      <c r="W764" s="542"/>
      <c r="X764" s="542"/>
      <c r="Y764" s="542"/>
      <c r="Z764" s="542"/>
      <c r="AA764" s="542"/>
      <c r="AB764" s="361"/>
      <c r="AC764" s="363"/>
      <c r="AD764" s="364"/>
      <c r="AE764" s="364"/>
      <c r="AF764" s="364"/>
      <c r="AG764" s="364"/>
      <c r="AH764" s="364"/>
      <c r="AI764" s="364"/>
      <c r="AJ764" s="364"/>
      <c r="AK764" s="365"/>
      <c r="AL764" s="363"/>
      <c r="AM764" s="364"/>
      <c r="AN764" s="364"/>
      <c r="AO764" s="365"/>
      <c r="AP764" s="363"/>
      <c r="AQ764" s="364"/>
      <c r="AR764" s="364"/>
      <c r="AS764" s="365"/>
      <c r="AT764" s="366"/>
      <c r="AU764" s="363"/>
      <c r="AV764" s="364"/>
      <c r="AW764" s="363"/>
      <c r="AX764" s="364"/>
      <c r="AY764" s="423"/>
      <c r="AZ764" s="429"/>
    </row>
    <row r="765" spans="2:52" s="354" customFormat="1">
      <c r="B765" s="355"/>
      <c r="C765" s="355"/>
      <c r="D765" s="355"/>
      <c r="E765" s="356"/>
      <c r="F765" s="356"/>
      <c r="J765" s="478"/>
      <c r="L765" s="355"/>
      <c r="M765" s="355"/>
      <c r="N765" s="358"/>
      <c r="O765" s="358"/>
      <c r="P765" s="358"/>
      <c r="Q765" s="372"/>
      <c r="S765" s="526"/>
      <c r="T765" s="526"/>
      <c r="U765" s="535"/>
      <c r="V765" s="542"/>
      <c r="W765" s="542"/>
      <c r="X765" s="542"/>
      <c r="Y765" s="542"/>
      <c r="Z765" s="542"/>
      <c r="AA765" s="542"/>
      <c r="AB765" s="361"/>
      <c r="AC765" s="363"/>
      <c r="AD765" s="364"/>
      <c r="AE765" s="364"/>
      <c r="AF765" s="364"/>
      <c r="AG765" s="364"/>
      <c r="AH765" s="364"/>
      <c r="AI765" s="364"/>
      <c r="AJ765" s="364"/>
      <c r="AK765" s="365"/>
      <c r="AL765" s="363"/>
      <c r="AM765" s="364"/>
      <c r="AN765" s="364"/>
      <c r="AO765" s="365"/>
      <c r="AP765" s="363"/>
      <c r="AQ765" s="364"/>
      <c r="AR765" s="364"/>
      <c r="AS765" s="365"/>
      <c r="AT765" s="366"/>
      <c r="AU765" s="363"/>
      <c r="AV765" s="364"/>
      <c r="AW765" s="363"/>
      <c r="AX765" s="364"/>
      <c r="AY765" s="423"/>
      <c r="AZ765" s="429"/>
    </row>
    <row r="766" spans="2:52" s="354" customFormat="1">
      <c r="B766" s="355"/>
      <c r="C766" s="355"/>
      <c r="D766" s="355"/>
      <c r="E766" s="356"/>
      <c r="F766" s="356"/>
      <c r="J766" s="478"/>
      <c r="L766" s="355"/>
      <c r="M766" s="355"/>
      <c r="N766" s="358"/>
      <c r="O766" s="358"/>
      <c r="P766" s="358"/>
      <c r="Q766" s="372"/>
      <c r="S766" s="526"/>
      <c r="T766" s="526"/>
      <c r="U766" s="535"/>
      <c r="V766" s="542"/>
      <c r="W766" s="542"/>
      <c r="X766" s="542"/>
      <c r="Y766" s="542"/>
      <c r="Z766" s="542"/>
      <c r="AA766" s="542"/>
      <c r="AB766" s="361"/>
      <c r="AC766" s="363"/>
      <c r="AD766" s="364"/>
      <c r="AE766" s="364"/>
      <c r="AF766" s="364"/>
      <c r="AG766" s="364"/>
      <c r="AH766" s="364"/>
      <c r="AI766" s="364"/>
      <c r="AJ766" s="364"/>
      <c r="AK766" s="365"/>
      <c r="AL766" s="363"/>
      <c r="AM766" s="364"/>
      <c r="AN766" s="364"/>
      <c r="AO766" s="365"/>
      <c r="AP766" s="363"/>
      <c r="AQ766" s="364"/>
      <c r="AR766" s="364"/>
      <c r="AS766" s="365"/>
      <c r="AT766" s="366"/>
      <c r="AU766" s="363"/>
      <c r="AV766" s="364"/>
      <c r="AW766" s="363"/>
      <c r="AX766" s="364"/>
      <c r="AY766" s="423"/>
      <c r="AZ766" s="429"/>
    </row>
    <row r="767" spans="2:52" s="354" customFormat="1">
      <c r="B767" s="355"/>
      <c r="C767" s="355"/>
      <c r="D767" s="355"/>
      <c r="E767" s="356"/>
      <c r="F767" s="356"/>
      <c r="J767" s="478"/>
      <c r="L767" s="355"/>
      <c r="M767" s="355"/>
      <c r="N767" s="358"/>
      <c r="O767" s="358"/>
      <c r="P767" s="358"/>
      <c r="Q767" s="372"/>
      <c r="S767" s="526"/>
      <c r="T767" s="526"/>
      <c r="U767" s="535"/>
      <c r="V767" s="542"/>
      <c r="W767" s="542"/>
      <c r="X767" s="542"/>
      <c r="Y767" s="542"/>
      <c r="Z767" s="542"/>
      <c r="AA767" s="542"/>
      <c r="AB767" s="361"/>
      <c r="AC767" s="363"/>
      <c r="AD767" s="364"/>
      <c r="AE767" s="364"/>
      <c r="AF767" s="364"/>
      <c r="AG767" s="364"/>
      <c r="AH767" s="364"/>
      <c r="AI767" s="364"/>
      <c r="AJ767" s="364"/>
      <c r="AK767" s="365"/>
      <c r="AL767" s="363"/>
      <c r="AM767" s="364"/>
      <c r="AN767" s="364"/>
      <c r="AO767" s="365"/>
      <c r="AP767" s="363"/>
      <c r="AQ767" s="364"/>
      <c r="AR767" s="364"/>
      <c r="AS767" s="365"/>
      <c r="AT767" s="366"/>
      <c r="AU767" s="363"/>
      <c r="AV767" s="364"/>
      <c r="AW767" s="363"/>
      <c r="AX767" s="364"/>
      <c r="AY767" s="423"/>
      <c r="AZ767" s="429"/>
    </row>
    <row r="768" spans="2:52" s="354" customFormat="1">
      <c r="B768" s="355"/>
      <c r="C768" s="355"/>
      <c r="D768" s="355"/>
      <c r="E768" s="356"/>
      <c r="F768" s="356"/>
      <c r="J768" s="478"/>
      <c r="L768" s="355"/>
      <c r="M768" s="355"/>
      <c r="N768" s="358"/>
      <c r="O768" s="358"/>
      <c r="P768" s="358"/>
      <c r="Q768" s="372"/>
      <c r="S768" s="526"/>
      <c r="T768" s="526"/>
      <c r="U768" s="535"/>
      <c r="V768" s="542"/>
      <c r="W768" s="542"/>
      <c r="X768" s="542"/>
      <c r="Y768" s="542"/>
      <c r="Z768" s="542"/>
      <c r="AA768" s="542"/>
      <c r="AB768" s="361"/>
      <c r="AC768" s="363"/>
      <c r="AD768" s="364"/>
      <c r="AE768" s="364"/>
      <c r="AF768" s="364"/>
      <c r="AG768" s="364"/>
      <c r="AH768" s="364"/>
      <c r="AI768" s="364"/>
      <c r="AJ768" s="364"/>
      <c r="AK768" s="365"/>
      <c r="AL768" s="363"/>
      <c r="AM768" s="364"/>
      <c r="AN768" s="364"/>
      <c r="AO768" s="365"/>
      <c r="AP768" s="363"/>
      <c r="AQ768" s="364"/>
      <c r="AR768" s="364"/>
      <c r="AS768" s="365"/>
      <c r="AT768" s="366"/>
      <c r="AU768" s="363"/>
      <c r="AV768" s="364"/>
      <c r="AW768" s="363"/>
      <c r="AX768" s="364"/>
      <c r="AY768" s="423"/>
      <c r="AZ768" s="429"/>
    </row>
    <row r="769" spans="2:52" s="354" customFormat="1">
      <c r="B769" s="355"/>
      <c r="C769" s="355"/>
      <c r="D769" s="355"/>
      <c r="E769" s="356"/>
      <c r="F769" s="356"/>
      <c r="J769" s="478"/>
      <c r="L769" s="355"/>
      <c r="M769" s="355"/>
      <c r="N769" s="358"/>
      <c r="O769" s="358"/>
      <c r="P769" s="358"/>
      <c r="Q769" s="372"/>
      <c r="S769" s="526"/>
      <c r="T769" s="526"/>
      <c r="U769" s="535"/>
      <c r="V769" s="542"/>
      <c r="W769" s="542"/>
      <c r="X769" s="542"/>
      <c r="Y769" s="542"/>
      <c r="Z769" s="542"/>
      <c r="AA769" s="542"/>
      <c r="AB769" s="361"/>
      <c r="AC769" s="363"/>
      <c r="AD769" s="364"/>
      <c r="AE769" s="364"/>
      <c r="AF769" s="364"/>
      <c r="AG769" s="364"/>
      <c r="AH769" s="364"/>
      <c r="AI769" s="364"/>
      <c r="AJ769" s="364"/>
      <c r="AK769" s="365"/>
      <c r="AL769" s="363"/>
      <c r="AM769" s="364"/>
      <c r="AN769" s="364"/>
      <c r="AO769" s="365"/>
      <c r="AP769" s="363"/>
      <c r="AQ769" s="364"/>
      <c r="AR769" s="364"/>
      <c r="AS769" s="365"/>
      <c r="AT769" s="366"/>
      <c r="AU769" s="363"/>
      <c r="AV769" s="364"/>
      <c r="AW769" s="363"/>
      <c r="AX769" s="364"/>
      <c r="AY769" s="423"/>
      <c r="AZ769" s="429"/>
    </row>
    <row r="770" spans="2:52" s="354" customFormat="1">
      <c r="B770" s="355"/>
      <c r="C770" s="355"/>
      <c r="D770" s="355"/>
      <c r="E770" s="356"/>
      <c r="F770" s="356"/>
      <c r="J770" s="478"/>
      <c r="L770" s="355"/>
      <c r="M770" s="355"/>
      <c r="N770" s="358"/>
      <c r="O770" s="358"/>
      <c r="P770" s="358"/>
      <c r="Q770" s="372"/>
      <c r="S770" s="526"/>
      <c r="T770" s="526"/>
      <c r="U770" s="535"/>
      <c r="V770" s="542"/>
      <c r="W770" s="542"/>
      <c r="X770" s="542"/>
      <c r="Y770" s="542"/>
      <c r="Z770" s="542"/>
      <c r="AA770" s="542"/>
      <c r="AB770" s="361"/>
      <c r="AC770" s="363"/>
      <c r="AD770" s="364"/>
      <c r="AE770" s="364"/>
      <c r="AF770" s="364"/>
      <c r="AG770" s="364"/>
      <c r="AH770" s="364"/>
      <c r="AI770" s="364"/>
      <c r="AJ770" s="364"/>
      <c r="AK770" s="365"/>
      <c r="AL770" s="363"/>
      <c r="AM770" s="364"/>
      <c r="AN770" s="364"/>
      <c r="AO770" s="365"/>
      <c r="AP770" s="363"/>
      <c r="AQ770" s="364"/>
      <c r="AR770" s="364"/>
      <c r="AS770" s="365"/>
      <c r="AT770" s="366"/>
      <c r="AU770" s="363"/>
      <c r="AV770" s="364"/>
      <c r="AW770" s="363"/>
      <c r="AX770" s="364"/>
      <c r="AY770" s="423"/>
      <c r="AZ770" s="429"/>
    </row>
    <row r="771" spans="2:52" s="354" customFormat="1">
      <c r="B771" s="355"/>
      <c r="C771" s="355"/>
      <c r="D771" s="355"/>
      <c r="E771" s="356"/>
      <c r="F771" s="356"/>
      <c r="J771" s="478"/>
      <c r="L771" s="355"/>
      <c r="M771" s="355"/>
      <c r="N771" s="358"/>
      <c r="O771" s="358"/>
      <c r="P771" s="358"/>
      <c r="Q771" s="372"/>
      <c r="S771" s="526"/>
      <c r="T771" s="526"/>
      <c r="U771" s="535"/>
      <c r="V771" s="542"/>
      <c r="W771" s="542"/>
      <c r="X771" s="542"/>
      <c r="Y771" s="542"/>
      <c r="Z771" s="542"/>
      <c r="AA771" s="542"/>
      <c r="AB771" s="361"/>
      <c r="AC771" s="363"/>
      <c r="AD771" s="364"/>
      <c r="AE771" s="364"/>
      <c r="AF771" s="364"/>
      <c r="AG771" s="364"/>
      <c r="AH771" s="364"/>
      <c r="AI771" s="364"/>
      <c r="AJ771" s="364"/>
      <c r="AK771" s="365"/>
      <c r="AL771" s="363"/>
      <c r="AM771" s="364"/>
      <c r="AN771" s="364"/>
      <c r="AO771" s="365"/>
      <c r="AP771" s="363"/>
      <c r="AQ771" s="364"/>
      <c r="AR771" s="364"/>
      <c r="AS771" s="365"/>
      <c r="AT771" s="366"/>
      <c r="AU771" s="363"/>
      <c r="AV771" s="364"/>
      <c r="AW771" s="363"/>
      <c r="AX771" s="364"/>
      <c r="AY771" s="423"/>
      <c r="AZ771" s="429"/>
    </row>
    <row r="772" spans="2:52" s="354" customFormat="1">
      <c r="B772" s="355"/>
      <c r="C772" s="355"/>
      <c r="D772" s="355"/>
      <c r="E772" s="356"/>
      <c r="F772" s="356"/>
      <c r="J772" s="478"/>
      <c r="L772" s="355"/>
      <c r="M772" s="355"/>
      <c r="N772" s="358"/>
      <c r="O772" s="358"/>
      <c r="P772" s="358"/>
      <c r="Q772" s="372"/>
      <c r="S772" s="526"/>
      <c r="T772" s="526"/>
      <c r="U772" s="535"/>
      <c r="V772" s="542"/>
      <c r="W772" s="542"/>
      <c r="X772" s="542"/>
      <c r="Y772" s="542"/>
      <c r="Z772" s="542"/>
      <c r="AA772" s="542"/>
      <c r="AB772" s="361"/>
      <c r="AC772" s="363"/>
      <c r="AD772" s="364"/>
      <c r="AE772" s="364"/>
      <c r="AF772" s="364"/>
      <c r="AG772" s="364"/>
      <c r="AH772" s="364"/>
      <c r="AI772" s="364"/>
      <c r="AJ772" s="364"/>
      <c r="AK772" s="365"/>
      <c r="AL772" s="363"/>
      <c r="AM772" s="364"/>
      <c r="AN772" s="364"/>
      <c r="AO772" s="365"/>
      <c r="AP772" s="363"/>
      <c r="AQ772" s="364"/>
      <c r="AR772" s="364"/>
      <c r="AS772" s="365"/>
      <c r="AT772" s="366"/>
      <c r="AU772" s="363"/>
      <c r="AV772" s="364"/>
      <c r="AW772" s="363"/>
      <c r="AX772" s="364"/>
      <c r="AY772" s="423"/>
      <c r="AZ772" s="429"/>
    </row>
    <row r="773" spans="2:52" s="354" customFormat="1">
      <c r="B773" s="355"/>
      <c r="C773" s="355"/>
      <c r="D773" s="355"/>
      <c r="E773" s="356"/>
      <c r="F773" s="356"/>
      <c r="J773" s="478"/>
      <c r="L773" s="355"/>
      <c r="M773" s="355"/>
      <c r="N773" s="358"/>
      <c r="O773" s="358"/>
      <c r="P773" s="358"/>
      <c r="Q773" s="372"/>
      <c r="S773" s="526"/>
      <c r="T773" s="526"/>
      <c r="U773" s="535"/>
      <c r="V773" s="542"/>
      <c r="W773" s="542"/>
      <c r="X773" s="542"/>
      <c r="Y773" s="542"/>
      <c r="Z773" s="542"/>
      <c r="AA773" s="542"/>
      <c r="AB773" s="361"/>
      <c r="AC773" s="363"/>
      <c r="AD773" s="364"/>
      <c r="AE773" s="364"/>
      <c r="AF773" s="364"/>
      <c r="AG773" s="364"/>
      <c r="AH773" s="364"/>
      <c r="AI773" s="364"/>
      <c r="AJ773" s="364"/>
      <c r="AK773" s="365"/>
      <c r="AL773" s="363"/>
      <c r="AM773" s="364"/>
      <c r="AN773" s="364"/>
      <c r="AO773" s="365"/>
      <c r="AP773" s="363"/>
      <c r="AQ773" s="364"/>
      <c r="AR773" s="364"/>
      <c r="AS773" s="365"/>
      <c r="AT773" s="366"/>
      <c r="AU773" s="363"/>
      <c r="AV773" s="364"/>
      <c r="AW773" s="363"/>
      <c r="AX773" s="364"/>
      <c r="AY773" s="423"/>
      <c r="AZ773" s="429"/>
    </row>
    <row r="774" spans="2:52" s="354" customFormat="1">
      <c r="B774" s="355"/>
      <c r="C774" s="355"/>
      <c r="D774" s="355"/>
      <c r="E774" s="356"/>
      <c r="F774" s="356"/>
      <c r="J774" s="478"/>
      <c r="L774" s="355"/>
      <c r="M774" s="355"/>
      <c r="N774" s="358"/>
      <c r="O774" s="358"/>
      <c r="P774" s="358"/>
      <c r="Q774" s="372"/>
      <c r="S774" s="526"/>
      <c r="T774" s="526"/>
      <c r="U774" s="535"/>
      <c r="V774" s="542"/>
      <c r="W774" s="542"/>
      <c r="X774" s="542"/>
      <c r="Y774" s="542"/>
      <c r="Z774" s="542"/>
      <c r="AA774" s="542"/>
      <c r="AB774" s="361"/>
      <c r="AC774" s="363"/>
      <c r="AD774" s="364"/>
      <c r="AE774" s="364"/>
      <c r="AF774" s="364"/>
      <c r="AG774" s="364"/>
      <c r="AH774" s="364"/>
      <c r="AI774" s="364"/>
      <c r="AJ774" s="364"/>
      <c r="AK774" s="365"/>
      <c r="AL774" s="363"/>
      <c r="AM774" s="364"/>
      <c r="AN774" s="364"/>
      <c r="AO774" s="365"/>
      <c r="AP774" s="363"/>
      <c r="AQ774" s="364"/>
      <c r="AR774" s="364"/>
      <c r="AS774" s="365"/>
      <c r="AT774" s="366"/>
      <c r="AU774" s="363"/>
      <c r="AV774" s="364"/>
      <c r="AW774" s="363"/>
      <c r="AX774" s="364"/>
      <c r="AY774" s="423"/>
      <c r="AZ774" s="429"/>
    </row>
    <row r="775" spans="2:52" s="354" customFormat="1">
      <c r="B775" s="355"/>
      <c r="C775" s="355"/>
      <c r="D775" s="355"/>
      <c r="E775" s="356"/>
      <c r="F775" s="356"/>
      <c r="J775" s="478"/>
      <c r="L775" s="355"/>
      <c r="M775" s="355"/>
      <c r="N775" s="358"/>
      <c r="O775" s="358"/>
      <c r="P775" s="358"/>
      <c r="Q775" s="372"/>
      <c r="S775" s="526"/>
      <c r="T775" s="526"/>
      <c r="U775" s="535"/>
      <c r="V775" s="542"/>
      <c r="W775" s="542"/>
      <c r="X775" s="542"/>
      <c r="Y775" s="542"/>
      <c r="Z775" s="542"/>
      <c r="AA775" s="542"/>
      <c r="AB775" s="361"/>
      <c r="AC775" s="363"/>
      <c r="AD775" s="364"/>
      <c r="AE775" s="364"/>
      <c r="AF775" s="364"/>
      <c r="AG775" s="364"/>
      <c r="AH775" s="364"/>
      <c r="AI775" s="364"/>
      <c r="AJ775" s="364"/>
      <c r="AK775" s="365"/>
      <c r="AL775" s="363"/>
      <c r="AM775" s="364"/>
      <c r="AN775" s="364"/>
      <c r="AO775" s="365"/>
      <c r="AP775" s="363"/>
      <c r="AQ775" s="364"/>
      <c r="AR775" s="364"/>
      <c r="AS775" s="365"/>
      <c r="AT775" s="366"/>
      <c r="AU775" s="363"/>
      <c r="AV775" s="364"/>
      <c r="AW775" s="363"/>
      <c r="AX775" s="364"/>
      <c r="AY775" s="423"/>
      <c r="AZ775" s="429"/>
    </row>
    <row r="776" spans="2:52" s="354" customFormat="1">
      <c r="B776" s="355"/>
      <c r="C776" s="355"/>
      <c r="D776" s="355"/>
      <c r="E776" s="356"/>
      <c r="F776" s="356"/>
      <c r="J776" s="478"/>
      <c r="L776" s="355"/>
      <c r="M776" s="355"/>
      <c r="N776" s="358"/>
      <c r="O776" s="358"/>
      <c r="P776" s="358"/>
      <c r="Q776" s="372"/>
      <c r="S776" s="526"/>
      <c r="T776" s="526"/>
      <c r="U776" s="535"/>
      <c r="V776" s="542"/>
      <c r="W776" s="542"/>
      <c r="X776" s="542"/>
      <c r="Y776" s="542"/>
      <c r="Z776" s="542"/>
      <c r="AA776" s="542"/>
      <c r="AB776" s="361"/>
      <c r="AC776" s="363"/>
      <c r="AD776" s="364"/>
      <c r="AE776" s="364"/>
      <c r="AF776" s="364"/>
      <c r="AG776" s="364"/>
      <c r="AH776" s="364"/>
      <c r="AI776" s="364"/>
      <c r="AJ776" s="364"/>
      <c r="AK776" s="365"/>
      <c r="AL776" s="363"/>
      <c r="AM776" s="364"/>
      <c r="AN776" s="364"/>
      <c r="AO776" s="365"/>
      <c r="AP776" s="363"/>
      <c r="AQ776" s="364"/>
      <c r="AR776" s="364"/>
      <c r="AS776" s="365"/>
      <c r="AT776" s="366"/>
      <c r="AU776" s="363"/>
      <c r="AV776" s="364"/>
      <c r="AW776" s="363"/>
      <c r="AX776" s="364"/>
      <c r="AY776" s="423"/>
      <c r="AZ776" s="429"/>
    </row>
    <row r="777" spans="2:52" s="354" customFormat="1">
      <c r="B777" s="355"/>
      <c r="C777" s="355"/>
      <c r="D777" s="355"/>
      <c r="E777" s="356"/>
      <c r="F777" s="356"/>
      <c r="J777" s="478"/>
      <c r="L777" s="355"/>
      <c r="M777" s="355"/>
      <c r="N777" s="358"/>
      <c r="O777" s="358"/>
      <c r="P777" s="358"/>
      <c r="Q777" s="372"/>
      <c r="S777" s="526"/>
      <c r="T777" s="526"/>
      <c r="U777" s="535"/>
      <c r="V777" s="542"/>
      <c r="W777" s="542"/>
      <c r="X777" s="542"/>
      <c r="Y777" s="542"/>
      <c r="Z777" s="542"/>
      <c r="AA777" s="542"/>
      <c r="AB777" s="361"/>
      <c r="AC777" s="363"/>
      <c r="AD777" s="364"/>
      <c r="AE777" s="364"/>
      <c r="AF777" s="364"/>
      <c r="AG777" s="364"/>
      <c r="AH777" s="364"/>
      <c r="AI777" s="364"/>
      <c r="AJ777" s="364"/>
      <c r="AK777" s="365"/>
      <c r="AL777" s="363"/>
      <c r="AM777" s="364"/>
      <c r="AN777" s="364"/>
      <c r="AO777" s="365"/>
      <c r="AP777" s="363"/>
      <c r="AQ777" s="364"/>
      <c r="AR777" s="364"/>
      <c r="AS777" s="365"/>
      <c r="AT777" s="366"/>
      <c r="AU777" s="363"/>
      <c r="AV777" s="364"/>
      <c r="AW777" s="363"/>
      <c r="AX777" s="364"/>
      <c r="AY777" s="423"/>
      <c r="AZ777" s="429"/>
    </row>
    <row r="778" spans="2:52" s="354" customFormat="1">
      <c r="B778" s="355"/>
      <c r="C778" s="355"/>
      <c r="D778" s="355"/>
      <c r="E778" s="356"/>
      <c r="F778" s="356"/>
      <c r="J778" s="478"/>
      <c r="L778" s="355"/>
      <c r="M778" s="355"/>
      <c r="N778" s="358"/>
      <c r="O778" s="358"/>
      <c r="P778" s="358"/>
      <c r="Q778" s="372"/>
      <c r="S778" s="526"/>
      <c r="T778" s="526"/>
      <c r="U778" s="535"/>
      <c r="V778" s="542"/>
      <c r="W778" s="542"/>
      <c r="X778" s="542"/>
      <c r="Y778" s="542"/>
      <c r="Z778" s="542"/>
      <c r="AA778" s="542"/>
      <c r="AB778" s="361"/>
      <c r="AC778" s="363"/>
      <c r="AD778" s="364"/>
      <c r="AE778" s="364"/>
      <c r="AF778" s="364"/>
      <c r="AG778" s="364"/>
      <c r="AH778" s="364"/>
      <c r="AI778" s="364"/>
      <c r="AJ778" s="364"/>
      <c r="AK778" s="365"/>
      <c r="AL778" s="363"/>
      <c r="AM778" s="364"/>
      <c r="AN778" s="364"/>
      <c r="AO778" s="365"/>
      <c r="AP778" s="363"/>
      <c r="AQ778" s="364"/>
      <c r="AR778" s="364"/>
      <c r="AS778" s="365"/>
      <c r="AT778" s="366"/>
      <c r="AU778" s="363"/>
      <c r="AV778" s="364"/>
      <c r="AW778" s="363"/>
      <c r="AX778" s="364"/>
      <c r="AY778" s="423"/>
      <c r="AZ778" s="429"/>
    </row>
    <row r="779" spans="2:52" s="354" customFormat="1">
      <c r="B779" s="355"/>
      <c r="C779" s="355"/>
      <c r="D779" s="355"/>
      <c r="E779" s="356"/>
      <c r="F779" s="356"/>
      <c r="J779" s="478"/>
      <c r="L779" s="355"/>
      <c r="M779" s="355"/>
      <c r="N779" s="358"/>
      <c r="O779" s="358"/>
      <c r="P779" s="358"/>
      <c r="Q779" s="372"/>
      <c r="S779" s="526"/>
      <c r="T779" s="526"/>
      <c r="U779" s="535"/>
      <c r="V779" s="542"/>
      <c r="W779" s="542"/>
      <c r="X779" s="542"/>
      <c r="Y779" s="542"/>
      <c r="Z779" s="542"/>
      <c r="AA779" s="542"/>
      <c r="AB779" s="361"/>
      <c r="AC779" s="363"/>
      <c r="AD779" s="364"/>
      <c r="AE779" s="364"/>
      <c r="AF779" s="364"/>
      <c r="AG779" s="364"/>
      <c r="AH779" s="364"/>
      <c r="AI779" s="364"/>
      <c r="AJ779" s="364"/>
      <c r="AK779" s="365"/>
      <c r="AL779" s="363"/>
      <c r="AM779" s="364"/>
      <c r="AN779" s="364"/>
      <c r="AO779" s="365"/>
      <c r="AP779" s="363"/>
      <c r="AQ779" s="364"/>
      <c r="AR779" s="364"/>
      <c r="AS779" s="365"/>
      <c r="AT779" s="366"/>
      <c r="AU779" s="363"/>
      <c r="AV779" s="364"/>
      <c r="AW779" s="363"/>
      <c r="AX779" s="364"/>
      <c r="AY779" s="423"/>
      <c r="AZ779" s="429"/>
    </row>
    <row r="780" spans="2:52" s="354" customFormat="1">
      <c r="B780" s="355"/>
      <c r="C780" s="355"/>
      <c r="D780" s="355"/>
      <c r="E780" s="356"/>
      <c r="F780" s="356"/>
      <c r="J780" s="478"/>
      <c r="L780" s="355"/>
      <c r="M780" s="355"/>
      <c r="N780" s="358"/>
      <c r="O780" s="358"/>
      <c r="P780" s="358"/>
      <c r="Q780" s="372"/>
      <c r="S780" s="526"/>
      <c r="T780" s="526"/>
      <c r="U780" s="535"/>
      <c r="V780" s="542"/>
      <c r="W780" s="542"/>
      <c r="X780" s="542"/>
      <c r="Y780" s="542"/>
      <c r="Z780" s="542"/>
      <c r="AA780" s="542"/>
      <c r="AB780" s="361"/>
      <c r="AC780" s="363"/>
      <c r="AD780" s="364"/>
      <c r="AE780" s="364"/>
      <c r="AF780" s="364"/>
      <c r="AG780" s="364"/>
      <c r="AH780" s="364"/>
      <c r="AI780" s="364"/>
      <c r="AJ780" s="364"/>
      <c r="AK780" s="365"/>
      <c r="AL780" s="363"/>
      <c r="AM780" s="364"/>
      <c r="AN780" s="364"/>
      <c r="AO780" s="365"/>
      <c r="AP780" s="363"/>
      <c r="AQ780" s="364"/>
      <c r="AR780" s="364"/>
      <c r="AS780" s="365"/>
      <c r="AT780" s="366"/>
      <c r="AU780" s="363"/>
      <c r="AV780" s="364"/>
      <c r="AW780" s="363"/>
      <c r="AX780" s="364"/>
      <c r="AY780" s="423"/>
      <c r="AZ780" s="429"/>
    </row>
    <row r="781" spans="2:52" s="354" customFormat="1">
      <c r="B781" s="355"/>
      <c r="C781" s="355"/>
      <c r="D781" s="355"/>
      <c r="E781" s="356"/>
      <c r="F781" s="356"/>
      <c r="J781" s="478"/>
      <c r="L781" s="355"/>
      <c r="M781" s="355"/>
      <c r="N781" s="358"/>
      <c r="O781" s="358"/>
      <c r="P781" s="358"/>
      <c r="Q781" s="372"/>
      <c r="S781" s="526"/>
      <c r="T781" s="526"/>
      <c r="U781" s="535"/>
      <c r="V781" s="542"/>
      <c r="W781" s="542"/>
      <c r="X781" s="542"/>
      <c r="Y781" s="542"/>
      <c r="Z781" s="542"/>
      <c r="AA781" s="542"/>
      <c r="AB781" s="361"/>
      <c r="AC781" s="363"/>
      <c r="AD781" s="364"/>
      <c r="AE781" s="364"/>
      <c r="AF781" s="364"/>
      <c r="AG781" s="364"/>
      <c r="AH781" s="364"/>
      <c r="AI781" s="364"/>
      <c r="AJ781" s="364"/>
      <c r="AK781" s="365"/>
      <c r="AL781" s="363"/>
      <c r="AM781" s="364"/>
      <c r="AN781" s="364"/>
      <c r="AO781" s="365"/>
      <c r="AP781" s="363"/>
      <c r="AQ781" s="364"/>
      <c r="AR781" s="364"/>
      <c r="AS781" s="365"/>
      <c r="AT781" s="366"/>
      <c r="AU781" s="363"/>
      <c r="AV781" s="364"/>
      <c r="AW781" s="363"/>
      <c r="AX781" s="364"/>
      <c r="AY781" s="423"/>
      <c r="AZ781" s="429"/>
    </row>
    <row r="782" spans="2:52" s="354" customFormat="1">
      <c r="B782" s="355"/>
      <c r="C782" s="355"/>
      <c r="D782" s="355"/>
      <c r="E782" s="356"/>
      <c r="F782" s="356"/>
      <c r="J782" s="478"/>
      <c r="L782" s="355"/>
      <c r="M782" s="355"/>
      <c r="N782" s="358"/>
      <c r="O782" s="358"/>
      <c r="P782" s="358"/>
      <c r="Q782" s="372"/>
      <c r="S782" s="526"/>
      <c r="T782" s="526"/>
      <c r="U782" s="535"/>
      <c r="V782" s="542"/>
      <c r="W782" s="542"/>
      <c r="X782" s="542"/>
      <c r="Y782" s="542"/>
      <c r="Z782" s="542"/>
      <c r="AA782" s="542"/>
      <c r="AB782" s="361"/>
      <c r="AC782" s="363"/>
      <c r="AD782" s="364"/>
      <c r="AE782" s="364"/>
      <c r="AF782" s="364"/>
      <c r="AG782" s="364"/>
      <c r="AH782" s="364"/>
      <c r="AI782" s="364"/>
      <c r="AJ782" s="364"/>
      <c r="AK782" s="365"/>
      <c r="AL782" s="363"/>
      <c r="AM782" s="364"/>
      <c r="AN782" s="364"/>
      <c r="AO782" s="365"/>
      <c r="AP782" s="363"/>
      <c r="AQ782" s="364"/>
      <c r="AR782" s="364"/>
      <c r="AS782" s="365"/>
      <c r="AT782" s="366"/>
      <c r="AU782" s="363"/>
      <c r="AV782" s="364"/>
      <c r="AW782" s="363"/>
      <c r="AX782" s="364"/>
      <c r="AY782" s="423"/>
      <c r="AZ782" s="429"/>
    </row>
    <row r="783" spans="2:52" s="354" customFormat="1">
      <c r="B783" s="355"/>
      <c r="C783" s="355"/>
      <c r="D783" s="355"/>
      <c r="E783" s="356"/>
      <c r="F783" s="356"/>
      <c r="J783" s="478"/>
      <c r="L783" s="355"/>
      <c r="M783" s="355"/>
      <c r="N783" s="358"/>
      <c r="O783" s="358"/>
      <c r="P783" s="358"/>
      <c r="Q783" s="372"/>
      <c r="S783" s="526"/>
      <c r="T783" s="526"/>
      <c r="U783" s="535"/>
      <c r="V783" s="542"/>
      <c r="W783" s="542"/>
      <c r="X783" s="542"/>
      <c r="Y783" s="542"/>
      <c r="Z783" s="542"/>
      <c r="AA783" s="542"/>
      <c r="AB783" s="361"/>
      <c r="AC783" s="363"/>
      <c r="AD783" s="364"/>
      <c r="AE783" s="364"/>
      <c r="AF783" s="364"/>
      <c r="AG783" s="364"/>
      <c r="AH783" s="364"/>
      <c r="AI783" s="364"/>
      <c r="AJ783" s="364"/>
      <c r="AK783" s="365"/>
      <c r="AL783" s="363"/>
      <c r="AM783" s="364"/>
      <c r="AN783" s="364"/>
      <c r="AO783" s="365"/>
      <c r="AP783" s="363"/>
      <c r="AQ783" s="364"/>
      <c r="AR783" s="364"/>
      <c r="AS783" s="365"/>
      <c r="AT783" s="366"/>
      <c r="AU783" s="363"/>
      <c r="AV783" s="364"/>
      <c r="AW783" s="363"/>
      <c r="AX783" s="364"/>
      <c r="AY783" s="423"/>
      <c r="AZ783" s="429"/>
    </row>
    <row r="784" spans="2:52" s="354" customFormat="1">
      <c r="B784" s="355"/>
      <c r="C784" s="355"/>
      <c r="D784" s="355"/>
      <c r="E784" s="356"/>
      <c r="F784" s="356"/>
      <c r="J784" s="478"/>
      <c r="L784" s="355"/>
      <c r="M784" s="355"/>
      <c r="N784" s="358"/>
      <c r="O784" s="358"/>
      <c r="P784" s="358"/>
      <c r="Q784" s="372"/>
      <c r="S784" s="526"/>
      <c r="T784" s="526"/>
      <c r="U784" s="535"/>
      <c r="V784" s="542"/>
      <c r="W784" s="542"/>
      <c r="X784" s="542"/>
      <c r="Y784" s="542"/>
      <c r="Z784" s="542"/>
      <c r="AA784" s="542"/>
      <c r="AB784" s="361"/>
      <c r="AC784" s="363"/>
      <c r="AD784" s="364"/>
      <c r="AE784" s="364"/>
      <c r="AF784" s="364"/>
      <c r="AG784" s="364"/>
      <c r="AH784" s="364"/>
      <c r="AI784" s="364"/>
      <c r="AJ784" s="364"/>
      <c r="AK784" s="365"/>
      <c r="AL784" s="363"/>
      <c r="AM784" s="364"/>
      <c r="AN784" s="364"/>
      <c r="AO784" s="365"/>
      <c r="AP784" s="363"/>
      <c r="AQ784" s="364"/>
      <c r="AR784" s="364"/>
      <c r="AS784" s="365"/>
      <c r="AT784" s="366"/>
      <c r="AU784" s="363"/>
      <c r="AV784" s="364"/>
      <c r="AW784" s="363"/>
      <c r="AX784" s="364"/>
      <c r="AY784" s="423"/>
      <c r="AZ784" s="429"/>
    </row>
    <row r="785" spans="2:52" s="354" customFormat="1">
      <c r="B785" s="355"/>
      <c r="C785" s="355"/>
      <c r="D785" s="355"/>
      <c r="E785" s="356"/>
      <c r="F785" s="356"/>
      <c r="J785" s="478"/>
      <c r="L785" s="355"/>
      <c r="M785" s="355"/>
      <c r="N785" s="358"/>
      <c r="O785" s="358"/>
      <c r="P785" s="358"/>
      <c r="Q785" s="372"/>
      <c r="S785" s="526"/>
      <c r="T785" s="526"/>
      <c r="U785" s="535"/>
      <c r="V785" s="542"/>
      <c r="W785" s="542"/>
      <c r="X785" s="542"/>
      <c r="Y785" s="542"/>
      <c r="Z785" s="542"/>
      <c r="AA785" s="542"/>
      <c r="AB785" s="361"/>
      <c r="AC785" s="363"/>
      <c r="AD785" s="364"/>
      <c r="AE785" s="364"/>
      <c r="AF785" s="364"/>
      <c r="AG785" s="364"/>
      <c r="AH785" s="364"/>
      <c r="AI785" s="364"/>
      <c r="AJ785" s="364"/>
      <c r="AK785" s="365"/>
      <c r="AL785" s="363"/>
      <c r="AM785" s="364"/>
      <c r="AN785" s="364"/>
      <c r="AO785" s="365"/>
      <c r="AP785" s="363"/>
      <c r="AQ785" s="364"/>
      <c r="AR785" s="364"/>
      <c r="AS785" s="365"/>
      <c r="AT785" s="366"/>
      <c r="AU785" s="363"/>
      <c r="AV785" s="364"/>
      <c r="AW785" s="363"/>
      <c r="AX785" s="364"/>
      <c r="AY785" s="423"/>
      <c r="AZ785" s="429"/>
    </row>
    <row r="786" spans="2:52" s="354" customFormat="1">
      <c r="B786" s="355"/>
      <c r="C786" s="355"/>
      <c r="D786" s="355"/>
      <c r="E786" s="356"/>
      <c r="F786" s="356"/>
      <c r="J786" s="478"/>
      <c r="L786" s="355"/>
      <c r="M786" s="355"/>
      <c r="N786" s="358"/>
      <c r="O786" s="358"/>
      <c r="P786" s="358"/>
      <c r="Q786" s="372"/>
      <c r="S786" s="526"/>
      <c r="T786" s="526"/>
      <c r="U786" s="535"/>
      <c r="V786" s="542"/>
      <c r="W786" s="542"/>
      <c r="X786" s="542"/>
      <c r="Y786" s="542"/>
      <c r="Z786" s="542"/>
      <c r="AA786" s="542"/>
      <c r="AB786" s="361"/>
      <c r="AC786" s="363"/>
      <c r="AD786" s="364"/>
      <c r="AE786" s="364"/>
      <c r="AF786" s="364"/>
      <c r="AG786" s="364"/>
      <c r="AH786" s="364"/>
      <c r="AI786" s="364"/>
      <c r="AJ786" s="364"/>
      <c r="AK786" s="365"/>
      <c r="AL786" s="363"/>
      <c r="AM786" s="364"/>
      <c r="AN786" s="364"/>
      <c r="AO786" s="365"/>
      <c r="AP786" s="363"/>
      <c r="AQ786" s="364"/>
      <c r="AR786" s="364"/>
      <c r="AS786" s="365"/>
      <c r="AT786" s="366"/>
      <c r="AU786" s="363"/>
      <c r="AV786" s="364"/>
      <c r="AW786" s="363"/>
      <c r="AX786" s="364"/>
      <c r="AY786" s="423"/>
      <c r="AZ786" s="429"/>
    </row>
    <row r="787" spans="2:52" s="354" customFormat="1">
      <c r="B787" s="355"/>
      <c r="C787" s="355"/>
      <c r="D787" s="355"/>
      <c r="E787" s="356"/>
      <c r="F787" s="356"/>
      <c r="J787" s="478"/>
      <c r="L787" s="355"/>
      <c r="M787" s="355"/>
      <c r="N787" s="358"/>
      <c r="O787" s="358"/>
      <c r="P787" s="358"/>
      <c r="Q787" s="372"/>
      <c r="S787" s="526"/>
      <c r="T787" s="526"/>
      <c r="U787" s="535"/>
      <c r="V787" s="542"/>
      <c r="W787" s="542"/>
      <c r="X787" s="542"/>
      <c r="Y787" s="542"/>
      <c r="Z787" s="542"/>
      <c r="AA787" s="542"/>
      <c r="AB787" s="361"/>
      <c r="AC787" s="363"/>
      <c r="AD787" s="364"/>
      <c r="AE787" s="364"/>
      <c r="AF787" s="364"/>
      <c r="AG787" s="364"/>
      <c r="AH787" s="364"/>
      <c r="AI787" s="364"/>
      <c r="AJ787" s="364"/>
      <c r="AK787" s="365"/>
      <c r="AL787" s="363"/>
      <c r="AM787" s="364"/>
      <c r="AN787" s="364"/>
      <c r="AO787" s="365"/>
      <c r="AP787" s="363"/>
      <c r="AQ787" s="364"/>
      <c r="AR787" s="364"/>
      <c r="AS787" s="365"/>
      <c r="AT787" s="366"/>
      <c r="AU787" s="363"/>
      <c r="AV787" s="364"/>
      <c r="AW787" s="363"/>
      <c r="AX787" s="364"/>
      <c r="AY787" s="423"/>
      <c r="AZ787" s="429"/>
    </row>
    <row r="788" spans="2:52" s="354" customFormat="1">
      <c r="B788" s="355"/>
      <c r="C788" s="355"/>
      <c r="D788" s="355"/>
      <c r="E788" s="356"/>
      <c r="F788" s="356"/>
      <c r="J788" s="478"/>
      <c r="L788" s="355"/>
      <c r="M788" s="355"/>
      <c r="N788" s="358"/>
      <c r="O788" s="358"/>
      <c r="P788" s="358"/>
      <c r="Q788" s="372"/>
      <c r="S788" s="526"/>
      <c r="T788" s="526"/>
      <c r="U788" s="535"/>
      <c r="V788" s="542"/>
      <c r="W788" s="542"/>
      <c r="X788" s="542"/>
      <c r="Y788" s="542"/>
      <c r="Z788" s="542"/>
      <c r="AA788" s="542"/>
      <c r="AB788" s="361"/>
      <c r="AC788" s="363"/>
      <c r="AD788" s="364"/>
      <c r="AE788" s="364"/>
      <c r="AF788" s="364"/>
      <c r="AG788" s="364"/>
      <c r="AH788" s="364"/>
      <c r="AI788" s="364"/>
      <c r="AJ788" s="364"/>
      <c r="AK788" s="365"/>
      <c r="AL788" s="363"/>
      <c r="AM788" s="364"/>
      <c r="AN788" s="364"/>
      <c r="AO788" s="365"/>
      <c r="AP788" s="363"/>
      <c r="AQ788" s="364"/>
      <c r="AR788" s="364"/>
      <c r="AS788" s="365"/>
      <c r="AT788" s="366"/>
      <c r="AU788" s="363"/>
      <c r="AV788" s="364"/>
      <c r="AW788" s="363"/>
      <c r="AX788" s="364"/>
      <c r="AY788" s="423"/>
      <c r="AZ788" s="429"/>
    </row>
    <row r="789" spans="2:52" s="354" customFormat="1">
      <c r="B789" s="355"/>
      <c r="C789" s="355"/>
      <c r="D789" s="355"/>
      <c r="E789" s="356"/>
      <c r="F789" s="356"/>
      <c r="J789" s="478"/>
      <c r="L789" s="355"/>
      <c r="M789" s="355"/>
      <c r="N789" s="358"/>
      <c r="O789" s="358"/>
      <c r="P789" s="358"/>
      <c r="Q789" s="372"/>
      <c r="S789" s="526"/>
      <c r="T789" s="526"/>
      <c r="U789" s="535"/>
      <c r="V789" s="542"/>
      <c r="W789" s="542"/>
      <c r="X789" s="542"/>
      <c r="Y789" s="542"/>
      <c r="Z789" s="542"/>
      <c r="AA789" s="542"/>
      <c r="AB789" s="361"/>
      <c r="AC789" s="363"/>
      <c r="AD789" s="364"/>
      <c r="AE789" s="364"/>
      <c r="AF789" s="364"/>
      <c r="AG789" s="364"/>
      <c r="AH789" s="364"/>
      <c r="AI789" s="364"/>
      <c r="AJ789" s="364"/>
      <c r="AK789" s="365"/>
      <c r="AL789" s="363"/>
      <c r="AM789" s="364"/>
      <c r="AN789" s="364"/>
      <c r="AO789" s="365"/>
      <c r="AP789" s="363"/>
      <c r="AQ789" s="364"/>
      <c r="AR789" s="364"/>
      <c r="AS789" s="365"/>
      <c r="AT789" s="366"/>
      <c r="AU789" s="363"/>
      <c r="AV789" s="364"/>
      <c r="AW789" s="363"/>
      <c r="AX789" s="364"/>
      <c r="AY789" s="423"/>
      <c r="AZ789" s="429"/>
    </row>
    <row r="790" spans="2:52" s="354" customFormat="1">
      <c r="B790" s="355"/>
      <c r="C790" s="355"/>
      <c r="D790" s="355"/>
      <c r="E790" s="356"/>
      <c r="F790" s="356"/>
      <c r="J790" s="478"/>
      <c r="L790" s="355"/>
      <c r="M790" s="355"/>
      <c r="N790" s="358"/>
      <c r="O790" s="358"/>
      <c r="P790" s="358"/>
      <c r="Q790" s="372"/>
      <c r="S790" s="526"/>
      <c r="T790" s="526"/>
      <c r="U790" s="535"/>
      <c r="V790" s="542"/>
      <c r="W790" s="542"/>
      <c r="X790" s="542"/>
      <c r="Y790" s="542"/>
      <c r="Z790" s="542"/>
      <c r="AA790" s="542"/>
      <c r="AB790" s="361"/>
      <c r="AC790" s="363"/>
      <c r="AD790" s="364"/>
      <c r="AE790" s="364"/>
      <c r="AF790" s="364"/>
      <c r="AG790" s="364"/>
      <c r="AH790" s="364"/>
      <c r="AI790" s="364"/>
      <c r="AJ790" s="364"/>
      <c r="AK790" s="365"/>
      <c r="AL790" s="363"/>
      <c r="AM790" s="364"/>
      <c r="AN790" s="364"/>
      <c r="AO790" s="365"/>
      <c r="AP790" s="363"/>
      <c r="AQ790" s="364"/>
      <c r="AR790" s="364"/>
      <c r="AS790" s="365"/>
      <c r="AT790" s="366"/>
      <c r="AU790" s="363"/>
      <c r="AV790" s="364"/>
      <c r="AW790" s="363"/>
      <c r="AX790" s="364"/>
      <c r="AY790" s="423"/>
      <c r="AZ790" s="429"/>
    </row>
    <row r="791" spans="2:52" s="354" customFormat="1">
      <c r="B791" s="355"/>
      <c r="C791" s="355"/>
      <c r="D791" s="355"/>
      <c r="E791" s="356"/>
      <c r="F791" s="356"/>
      <c r="J791" s="478"/>
      <c r="L791" s="355"/>
      <c r="M791" s="355"/>
      <c r="N791" s="358"/>
      <c r="O791" s="358"/>
      <c r="P791" s="358"/>
      <c r="Q791" s="372"/>
      <c r="S791" s="526"/>
      <c r="T791" s="526"/>
      <c r="U791" s="535"/>
      <c r="V791" s="542"/>
      <c r="W791" s="542"/>
      <c r="X791" s="542"/>
      <c r="Y791" s="542"/>
      <c r="Z791" s="542"/>
      <c r="AA791" s="542"/>
      <c r="AB791" s="361"/>
      <c r="AC791" s="363"/>
      <c r="AD791" s="364"/>
      <c r="AE791" s="364"/>
      <c r="AF791" s="364"/>
      <c r="AG791" s="364"/>
      <c r="AH791" s="364"/>
      <c r="AI791" s="364"/>
      <c r="AJ791" s="364"/>
      <c r="AK791" s="365"/>
      <c r="AL791" s="363"/>
      <c r="AM791" s="364"/>
      <c r="AN791" s="364"/>
      <c r="AO791" s="365"/>
      <c r="AP791" s="363"/>
      <c r="AQ791" s="364"/>
      <c r="AR791" s="364"/>
      <c r="AS791" s="365"/>
      <c r="AT791" s="366"/>
      <c r="AU791" s="363"/>
      <c r="AV791" s="364"/>
      <c r="AW791" s="363"/>
      <c r="AX791" s="364"/>
      <c r="AY791" s="423"/>
      <c r="AZ791" s="429"/>
    </row>
    <row r="792" spans="2:52" s="354" customFormat="1">
      <c r="B792" s="355"/>
      <c r="C792" s="355"/>
      <c r="D792" s="355"/>
      <c r="E792" s="356"/>
      <c r="F792" s="356"/>
      <c r="J792" s="478"/>
      <c r="L792" s="355"/>
      <c r="M792" s="355"/>
      <c r="N792" s="358"/>
      <c r="O792" s="358"/>
      <c r="P792" s="358"/>
      <c r="Q792" s="372"/>
      <c r="S792" s="526"/>
      <c r="T792" s="526"/>
      <c r="U792" s="535"/>
      <c r="V792" s="542"/>
      <c r="W792" s="542"/>
      <c r="X792" s="542"/>
      <c r="Y792" s="542"/>
      <c r="Z792" s="542"/>
      <c r="AA792" s="542"/>
      <c r="AB792" s="361"/>
      <c r="AC792" s="363"/>
      <c r="AD792" s="364"/>
      <c r="AE792" s="364"/>
      <c r="AF792" s="364"/>
      <c r="AG792" s="364"/>
      <c r="AH792" s="364"/>
      <c r="AI792" s="364"/>
      <c r="AJ792" s="364"/>
      <c r="AK792" s="365"/>
      <c r="AL792" s="363"/>
      <c r="AM792" s="364"/>
      <c r="AN792" s="364"/>
      <c r="AO792" s="365"/>
      <c r="AP792" s="363"/>
      <c r="AQ792" s="364"/>
      <c r="AR792" s="364"/>
      <c r="AS792" s="365"/>
      <c r="AT792" s="366"/>
      <c r="AU792" s="363"/>
      <c r="AV792" s="364"/>
      <c r="AW792" s="363"/>
      <c r="AX792" s="364"/>
      <c r="AY792" s="423"/>
      <c r="AZ792" s="429"/>
    </row>
    <row r="793" spans="2:52" s="354" customFormat="1">
      <c r="B793" s="355"/>
      <c r="C793" s="355"/>
      <c r="D793" s="355"/>
      <c r="E793" s="356"/>
      <c r="F793" s="356"/>
      <c r="J793" s="478"/>
      <c r="L793" s="355"/>
      <c r="M793" s="355"/>
      <c r="N793" s="358"/>
      <c r="O793" s="358"/>
      <c r="P793" s="358"/>
      <c r="Q793" s="372"/>
      <c r="S793" s="526"/>
      <c r="T793" s="526"/>
      <c r="U793" s="535"/>
      <c r="V793" s="542"/>
      <c r="W793" s="542"/>
      <c r="X793" s="542"/>
      <c r="Y793" s="542"/>
      <c r="Z793" s="542"/>
      <c r="AA793" s="542"/>
      <c r="AB793" s="361"/>
      <c r="AC793" s="363"/>
      <c r="AD793" s="364"/>
      <c r="AE793" s="364"/>
      <c r="AF793" s="364"/>
      <c r="AG793" s="364"/>
      <c r="AH793" s="364"/>
      <c r="AI793" s="364"/>
      <c r="AJ793" s="364"/>
      <c r="AK793" s="365"/>
      <c r="AL793" s="363"/>
      <c r="AM793" s="364"/>
      <c r="AN793" s="364"/>
      <c r="AO793" s="365"/>
      <c r="AP793" s="363"/>
      <c r="AQ793" s="364"/>
      <c r="AR793" s="364"/>
      <c r="AS793" s="365"/>
      <c r="AT793" s="366"/>
      <c r="AU793" s="363"/>
      <c r="AV793" s="364"/>
      <c r="AW793" s="363"/>
      <c r="AX793" s="364"/>
      <c r="AY793" s="423"/>
      <c r="AZ793" s="429"/>
    </row>
    <row r="794" spans="2:52" s="354" customFormat="1">
      <c r="B794" s="355"/>
      <c r="C794" s="355"/>
      <c r="D794" s="355"/>
      <c r="E794" s="356"/>
      <c r="F794" s="356"/>
      <c r="J794" s="478"/>
      <c r="L794" s="355"/>
      <c r="M794" s="355"/>
      <c r="N794" s="358"/>
      <c r="O794" s="358"/>
      <c r="P794" s="358"/>
      <c r="Q794" s="372"/>
      <c r="S794" s="526"/>
      <c r="T794" s="526"/>
      <c r="U794" s="535"/>
      <c r="V794" s="542"/>
      <c r="W794" s="542"/>
      <c r="X794" s="542"/>
      <c r="Y794" s="542"/>
      <c r="Z794" s="542"/>
      <c r="AA794" s="542"/>
      <c r="AB794" s="361"/>
      <c r="AC794" s="363"/>
      <c r="AD794" s="364"/>
      <c r="AE794" s="364"/>
      <c r="AF794" s="364"/>
      <c r="AG794" s="364"/>
      <c r="AH794" s="364"/>
      <c r="AI794" s="364"/>
      <c r="AJ794" s="364"/>
      <c r="AK794" s="365"/>
      <c r="AL794" s="363"/>
      <c r="AM794" s="364"/>
      <c r="AN794" s="364"/>
      <c r="AO794" s="365"/>
      <c r="AP794" s="363"/>
      <c r="AQ794" s="364"/>
      <c r="AR794" s="364"/>
      <c r="AS794" s="365"/>
      <c r="AT794" s="366"/>
      <c r="AU794" s="363"/>
      <c r="AV794" s="364"/>
      <c r="AW794" s="363"/>
      <c r="AX794" s="364"/>
      <c r="AY794" s="423"/>
      <c r="AZ794" s="429"/>
    </row>
    <row r="795" spans="2:52" s="354" customFormat="1">
      <c r="B795" s="355"/>
      <c r="C795" s="355"/>
      <c r="D795" s="355"/>
      <c r="E795" s="356"/>
      <c r="F795" s="356"/>
      <c r="J795" s="478"/>
      <c r="L795" s="355"/>
      <c r="M795" s="355"/>
      <c r="N795" s="358"/>
      <c r="O795" s="358"/>
      <c r="P795" s="358"/>
      <c r="Q795" s="372"/>
      <c r="S795" s="526"/>
      <c r="T795" s="526"/>
      <c r="U795" s="535"/>
      <c r="V795" s="542"/>
      <c r="W795" s="542"/>
      <c r="X795" s="542"/>
      <c r="Y795" s="542"/>
      <c r="Z795" s="542"/>
      <c r="AA795" s="542"/>
      <c r="AB795" s="361"/>
      <c r="AC795" s="363"/>
      <c r="AD795" s="364"/>
      <c r="AE795" s="364"/>
      <c r="AF795" s="364"/>
      <c r="AG795" s="364"/>
      <c r="AH795" s="364"/>
      <c r="AI795" s="364"/>
      <c r="AJ795" s="364"/>
      <c r="AK795" s="365"/>
      <c r="AL795" s="363"/>
      <c r="AM795" s="364"/>
      <c r="AN795" s="364"/>
      <c r="AO795" s="365"/>
      <c r="AP795" s="363"/>
      <c r="AQ795" s="364"/>
      <c r="AR795" s="364"/>
      <c r="AS795" s="365"/>
      <c r="AT795" s="366"/>
      <c r="AU795" s="363"/>
      <c r="AV795" s="364"/>
      <c r="AW795" s="363"/>
      <c r="AX795" s="364"/>
      <c r="AY795" s="423"/>
      <c r="AZ795" s="429"/>
    </row>
    <row r="796" spans="2:52" s="354" customFormat="1">
      <c r="B796" s="355"/>
      <c r="C796" s="355"/>
      <c r="D796" s="355"/>
      <c r="E796" s="356"/>
      <c r="F796" s="356"/>
      <c r="J796" s="478"/>
      <c r="L796" s="355"/>
      <c r="M796" s="355"/>
      <c r="N796" s="358"/>
      <c r="O796" s="358"/>
      <c r="P796" s="358"/>
      <c r="Q796" s="372"/>
      <c r="S796" s="526"/>
      <c r="T796" s="526"/>
      <c r="U796" s="535"/>
      <c r="V796" s="542"/>
      <c r="W796" s="542"/>
      <c r="X796" s="542"/>
      <c r="Y796" s="542"/>
      <c r="Z796" s="542"/>
      <c r="AA796" s="542"/>
      <c r="AB796" s="361"/>
      <c r="AC796" s="363"/>
      <c r="AD796" s="364"/>
      <c r="AE796" s="364"/>
      <c r="AF796" s="364"/>
      <c r="AG796" s="364"/>
      <c r="AH796" s="364"/>
      <c r="AI796" s="364"/>
      <c r="AJ796" s="364"/>
      <c r="AK796" s="365"/>
      <c r="AL796" s="363"/>
      <c r="AM796" s="364"/>
      <c r="AN796" s="364"/>
      <c r="AO796" s="365"/>
      <c r="AP796" s="363"/>
      <c r="AQ796" s="364"/>
      <c r="AR796" s="364"/>
      <c r="AS796" s="365"/>
      <c r="AT796" s="366"/>
      <c r="AU796" s="363"/>
      <c r="AV796" s="364"/>
      <c r="AW796" s="363"/>
      <c r="AX796" s="364"/>
      <c r="AY796" s="423"/>
      <c r="AZ796" s="429"/>
    </row>
    <row r="797" spans="2:52" s="354" customFormat="1">
      <c r="B797" s="355"/>
      <c r="C797" s="355"/>
      <c r="D797" s="355"/>
      <c r="E797" s="356"/>
      <c r="F797" s="356"/>
      <c r="J797" s="478"/>
      <c r="L797" s="355"/>
      <c r="M797" s="355"/>
      <c r="N797" s="358"/>
      <c r="O797" s="358"/>
      <c r="P797" s="358"/>
      <c r="Q797" s="372"/>
      <c r="S797" s="526"/>
      <c r="T797" s="526"/>
      <c r="U797" s="535"/>
      <c r="V797" s="542"/>
      <c r="W797" s="542"/>
      <c r="X797" s="542"/>
      <c r="Y797" s="542"/>
      <c r="Z797" s="542"/>
      <c r="AA797" s="542"/>
      <c r="AB797" s="361"/>
      <c r="AC797" s="363"/>
      <c r="AD797" s="364"/>
      <c r="AE797" s="364"/>
      <c r="AF797" s="364"/>
      <c r="AG797" s="364"/>
      <c r="AH797" s="364"/>
      <c r="AI797" s="364"/>
      <c r="AJ797" s="364"/>
      <c r="AK797" s="365"/>
      <c r="AL797" s="363"/>
      <c r="AM797" s="364"/>
      <c r="AN797" s="364"/>
      <c r="AO797" s="365"/>
      <c r="AP797" s="363"/>
      <c r="AQ797" s="364"/>
      <c r="AR797" s="364"/>
      <c r="AS797" s="365"/>
      <c r="AT797" s="366"/>
      <c r="AU797" s="363"/>
      <c r="AV797" s="364"/>
      <c r="AW797" s="363"/>
      <c r="AX797" s="364"/>
      <c r="AY797" s="423"/>
      <c r="AZ797" s="429"/>
    </row>
    <row r="798" spans="2:52" s="354" customFormat="1">
      <c r="B798" s="355"/>
      <c r="C798" s="355"/>
      <c r="D798" s="355"/>
      <c r="E798" s="356"/>
      <c r="F798" s="356"/>
      <c r="J798" s="478"/>
      <c r="L798" s="355"/>
      <c r="M798" s="355"/>
      <c r="N798" s="358"/>
      <c r="O798" s="358"/>
      <c r="P798" s="358"/>
      <c r="Q798" s="372"/>
      <c r="S798" s="526"/>
      <c r="T798" s="526"/>
      <c r="U798" s="535"/>
      <c r="V798" s="542"/>
      <c r="W798" s="542"/>
      <c r="X798" s="542"/>
      <c r="Y798" s="542"/>
      <c r="Z798" s="542"/>
      <c r="AA798" s="542"/>
      <c r="AB798" s="361"/>
      <c r="AC798" s="363"/>
      <c r="AD798" s="364"/>
      <c r="AE798" s="364"/>
      <c r="AF798" s="364"/>
      <c r="AG798" s="364"/>
      <c r="AH798" s="364"/>
      <c r="AI798" s="364"/>
      <c r="AJ798" s="364"/>
      <c r="AK798" s="365"/>
      <c r="AL798" s="363"/>
      <c r="AM798" s="364"/>
      <c r="AN798" s="364"/>
      <c r="AO798" s="365"/>
      <c r="AP798" s="363"/>
      <c r="AQ798" s="364"/>
      <c r="AR798" s="364"/>
      <c r="AS798" s="365"/>
      <c r="AT798" s="366"/>
      <c r="AU798" s="363"/>
      <c r="AV798" s="364"/>
      <c r="AW798" s="363"/>
      <c r="AX798" s="364"/>
      <c r="AY798" s="423"/>
      <c r="AZ798" s="429"/>
    </row>
    <row r="799" spans="2:52" s="354" customFormat="1">
      <c r="B799" s="355"/>
      <c r="C799" s="355"/>
      <c r="D799" s="355"/>
      <c r="E799" s="356"/>
      <c r="F799" s="356"/>
      <c r="J799" s="478"/>
      <c r="L799" s="355"/>
      <c r="M799" s="355"/>
      <c r="N799" s="358"/>
      <c r="O799" s="358"/>
      <c r="P799" s="358"/>
      <c r="Q799" s="372"/>
      <c r="S799" s="526"/>
      <c r="T799" s="526"/>
      <c r="U799" s="535"/>
      <c r="V799" s="542"/>
      <c r="W799" s="542"/>
      <c r="X799" s="542"/>
      <c r="Y799" s="542"/>
      <c r="Z799" s="542"/>
      <c r="AA799" s="542"/>
      <c r="AB799" s="361"/>
      <c r="AC799" s="363"/>
      <c r="AD799" s="364"/>
      <c r="AE799" s="364"/>
      <c r="AF799" s="364"/>
      <c r="AG799" s="364"/>
      <c r="AH799" s="364"/>
      <c r="AI799" s="364"/>
      <c r="AJ799" s="364"/>
      <c r="AK799" s="365"/>
      <c r="AL799" s="363"/>
      <c r="AM799" s="364"/>
      <c r="AN799" s="364"/>
      <c r="AO799" s="365"/>
      <c r="AP799" s="363"/>
      <c r="AQ799" s="364"/>
      <c r="AR799" s="364"/>
      <c r="AS799" s="365"/>
      <c r="AT799" s="366"/>
      <c r="AU799" s="363"/>
      <c r="AV799" s="364"/>
      <c r="AW799" s="363"/>
      <c r="AX799" s="364"/>
      <c r="AY799" s="423"/>
      <c r="AZ799" s="429"/>
    </row>
    <row r="800" spans="2:52" s="354" customFormat="1">
      <c r="B800" s="355"/>
      <c r="C800" s="355"/>
      <c r="D800" s="355"/>
      <c r="E800" s="356"/>
      <c r="F800" s="356"/>
      <c r="J800" s="478"/>
      <c r="L800" s="355"/>
      <c r="M800" s="355"/>
      <c r="N800" s="358"/>
      <c r="O800" s="358"/>
      <c r="P800" s="358"/>
      <c r="Q800" s="372"/>
      <c r="S800" s="526"/>
      <c r="T800" s="526"/>
      <c r="U800" s="535"/>
      <c r="V800" s="542"/>
      <c r="W800" s="542"/>
      <c r="X800" s="542"/>
      <c r="Y800" s="542"/>
      <c r="Z800" s="542"/>
      <c r="AA800" s="542"/>
      <c r="AB800" s="361"/>
      <c r="AC800" s="363"/>
      <c r="AD800" s="364"/>
      <c r="AE800" s="364"/>
      <c r="AF800" s="364"/>
      <c r="AG800" s="364"/>
      <c r="AH800" s="364"/>
      <c r="AI800" s="364"/>
      <c r="AJ800" s="364"/>
      <c r="AK800" s="365"/>
      <c r="AL800" s="363"/>
      <c r="AM800" s="364"/>
      <c r="AN800" s="364"/>
      <c r="AO800" s="365"/>
      <c r="AP800" s="363"/>
      <c r="AQ800" s="364"/>
      <c r="AR800" s="364"/>
      <c r="AS800" s="365"/>
      <c r="AT800" s="366"/>
      <c r="AU800" s="363"/>
      <c r="AV800" s="364"/>
      <c r="AW800" s="363"/>
      <c r="AX800" s="364"/>
      <c r="AY800" s="423"/>
      <c r="AZ800" s="429"/>
    </row>
    <row r="801" spans="2:52" s="354" customFormat="1">
      <c r="B801" s="355"/>
      <c r="C801" s="355"/>
      <c r="D801" s="355"/>
      <c r="E801" s="356"/>
      <c r="F801" s="356"/>
      <c r="J801" s="478"/>
      <c r="L801" s="355"/>
      <c r="M801" s="355"/>
      <c r="N801" s="358"/>
      <c r="O801" s="358"/>
      <c r="P801" s="358"/>
      <c r="Q801" s="372"/>
      <c r="S801" s="526"/>
      <c r="T801" s="526"/>
      <c r="U801" s="535"/>
      <c r="V801" s="542"/>
      <c r="W801" s="542"/>
      <c r="X801" s="542"/>
      <c r="Y801" s="542"/>
      <c r="Z801" s="542"/>
      <c r="AA801" s="542"/>
      <c r="AB801" s="361"/>
      <c r="AC801" s="363"/>
      <c r="AD801" s="364"/>
      <c r="AE801" s="364"/>
      <c r="AF801" s="364"/>
      <c r="AG801" s="364"/>
      <c r="AH801" s="364"/>
      <c r="AI801" s="364"/>
      <c r="AJ801" s="364"/>
      <c r="AK801" s="365"/>
      <c r="AL801" s="363"/>
      <c r="AM801" s="364"/>
      <c r="AN801" s="364"/>
      <c r="AO801" s="365"/>
      <c r="AP801" s="363"/>
      <c r="AQ801" s="364"/>
      <c r="AR801" s="364"/>
      <c r="AS801" s="365"/>
      <c r="AT801" s="366"/>
      <c r="AU801" s="363"/>
      <c r="AV801" s="364"/>
      <c r="AW801" s="363"/>
      <c r="AX801" s="364"/>
      <c r="AY801" s="423"/>
      <c r="AZ801" s="429"/>
    </row>
    <row r="802" spans="2:52" s="354" customFormat="1">
      <c r="B802" s="355"/>
      <c r="C802" s="355"/>
      <c r="D802" s="355"/>
      <c r="E802" s="356"/>
      <c r="F802" s="356"/>
      <c r="J802" s="478"/>
      <c r="L802" s="355"/>
      <c r="M802" s="355"/>
      <c r="N802" s="358"/>
      <c r="O802" s="358"/>
      <c r="P802" s="358"/>
      <c r="Q802" s="372"/>
      <c r="S802" s="526"/>
      <c r="T802" s="526"/>
      <c r="U802" s="535"/>
      <c r="V802" s="542"/>
      <c r="W802" s="542"/>
      <c r="X802" s="542"/>
      <c r="Y802" s="542"/>
      <c r="Z802" s="542"/>
      <c r="AA802" s="542"/>
      <c r="AB802" s="361"/>
      <c r="AC802" s="363"/>
      <c r="AD802" s="364"/>
      <c r="AE802" s="364"/>
      <c r="AF802" s="364"/>
      <c r="AG802" s="364"/>
      <c r="AH802" s="364"/>
      <c r="AI802" s="364"/>
      <c r="AJ802" s="364"/>
      <c r="AK802" s="365"/>
      <c r="AL802" s="363"/>
      <c r="AM802" s="364"/>
      <c r="AN802" s="364"/>
      <c r="AO802" s="365"/>
      <c r="AP802" s="363"/>
      <c r="AQ802" s="364"/>
      <c r="AR802" s="364"/>
      <c r="AS802" s="365"/>
      <c r="AT802" s="366"/>
      <c r="AU802" s="363"/>
      <c r="AV802" s="364"/>
      <c r="AW802" s="363"/>
      <c r="AX802" s="364"/>
      <c r="AY802" s="423"/>
      <c r="AZ802" s="429"/>
    </row>
    <row r="803" spans="2:52" s="354" customFormat="1">
      <c r="B803" s="355"/>
      <c r="C803" s="355"/>
      <c r="D803" s="355"/>
      <c r="E803" s="356"/>
      <c r="F803" s="356"/>
      <c r="J803" s="478"/>
      <c r="L803" s="355"/>
      <c r="M803" s="355"/>
      <c r="N803" s="358"/>
      <c r="O803" s="358"/>
      <c r="P803" s="358"/>
      <c r="Q803" s="372"/>
      <c r="S803" s="526"/>
      <c r="T803" s="526"/>
      <c r="U803" s="535"/>
      <c r="V803" s="542"/>
      <c r="W803" s="542"/>
      <c r="X803" s="542"/>
      <c r="Y803" s="542"/>
      <c r="Z803" s="542"/>
      <c r="AA803" s="542"/>
      <c r="AB803" s="361"/>
      <c r="AC803" s="363"/>
      <c r="AD803" s="364"/>
      <c r="AE803" s="364"/>
      <c r="AF803" s="364"/>
      <c r="AG803" s="364"/>
      <c r="AH803" s="364"/>
      <c r="AI803" s="364"/>
      <c r="AJ803" s="364"/>
      <c r="AK803" s="365"/>
      <c r="AL803" s="363"/>
      <c r="AM803" s="364"/>
      <c r="AN803" s="364"/>
      <c r="AO803" s="365"/>
      <c r="AP803" s="363"/>
      <c r="AQ803" s="364"/>
      <c r="AR803" s="364"/>
      <c r="AS803" s="365"/>
      <c r="AT803" s="366"/>
      <c r="AU803" s="363"/>
      <c r="AV803" s="364"/>
      <c r="AW803" s="363"/>
      <c r="AX803" s="364"/>
      <c r="AY803" s="423"/>
      <c r="AZ803" s="429"/>
    </row>
    <row r="804" spans="2:52" s="354" customFormat="1">
      <c r="B804" s="355"/>
      <c r="C804" s="355"/>
      <c r="D804" s="355"/>
      <c r="E804" s="356"/>
      <c r="F804" s="356"/>
      <c r="J804" s="478"/>
      <c r="L804" s="355"/>
      <c r="M804" s="355"/>
      <c r="N804" s="358"/>
      <c r="O804" s="358"/>
      <c r="P804" s="358"/>
      <c r="Q804" s="372"/>
      <c r="S804" s="526"/>
      <c r="T804" s="526"/>
      <c r="U804" s="535"/>
      <c r="V804" s="542"/>
      <c r="W804" s="542"/>
      <c r="X804" s="542"/>
      <c r="Y804" s="542"/>
      <c r="Z804" s="542"/>
      <c r="AA804" s="542"/>
      <c r="AB804" s="361"/>
      <c r="AC804" s="363"/>
      <c r="AD804" s="364"/>
      <c r="AE804" s="364"/>
      <c r="AF804" s="364"/>
      <c r="AG804" s="364"/>
      <c r="AH804" s="364"/>
      <c r="AI804" s="364"/>
      <c r="AJ804" s="364"/>
      <c r="AK804" s="365"/>
      <c r="AL804" s="363"/>
      <c r="AM804" s="364"/>
      <c r="AN804" s="364"/>
      <c r="AO804" s="365"/>
      <c r="AP804" s="363"/>
      <c r="AQ804" s="364"/>
      <c r="AR804" s="364"/>
      <c r="AS804" s="365"/>
      <c r="AT804" s="366"/>
      <c r="AU804" s="363"/>
      <c r="AV804" s="364"/>
      <c r="AW804" s="363"/>
      <c r="AX804" s="364"/>
      <c r="AY804" s="423"/>
      <c r="AZ804" s="429"/>
    </row>
    <row r="805" spans="2:52" s="354" customFormat="1">
      <c r="B805" s="355"/>
      <c r="C805" s="355"/>
      <c r="D805" s="355"/>
      <c r="E805" s="356"/>
      <c r="F805" s="356"/>
      <c r="J805" s="478"/>
      <c r="L805" s="355"/>
      <c r="M805" s="355"/>
      <c r="N805" s="358"/>
      <c r="O805" s="358"/>
      <c r="P805" s="358"/>
      <c r="Q805" s="372"/>
      <c r="S805" s="526"/>
      <c r="T805" s="526"/>
      <c r="U805" s="535"/>
      <c r="V805" s="542"/>
      <c r="W805" s="542"/>
      <c r="X805" s="542"/>
      <c r="Y805" s="542"/>
      <c r="Z805" s="542"/>
      <c r="AA805" s="542"/>
      <c r="AB805" s="361"/>
      <c r="AC805" s="363"/>
      <c r="AD805" s="364"/>
      <c r="AE805" s="364"/>
      <c r="AF805" s="364"/>
      <c r="AG805" s="364"/>
      <c r="AH805" s="364"/>
      <c r="AI805" s="364"/>
      <c r="AJ805" s="364"/>
      <c r="AK805" s="365"/>
      <c r="AL805" s="363"/>
      <c r="AM805" s="364"/>
      <c r="AN805" s="364"/>
      <c r="AO805" s="365"/>
      <c r="AP805" s="363"/>
      <c r="AQ805" s="364"/>
      <c r="AR805" s="364"/>
      <c r="AS805" s="365"/>
      <c r="AT805" s="366"/>
      <c r="AU805" s="363"/>
      <c r="AV805" s="364"/>
      <c r="AW805" s="363"/>
      <c r="AX805" s="364"/>
      <c r="AY805" s="423"/>
      <c r="AZ805" s="429"/>
    </row>
    <row r="806" spans="2:52" s="354" customFormat="1">
      <c r="B806" s="355"/>
      <c r="C806" s="355"/>
      <c r="D806" s="355"/>
      <c r="E806" s="356"/>
      <c r="F806" s="356"/>
      <c r="J806" s="478"/>
      <c r="L806" s="355"/>
      <c r="M806" s="355"/>
      <c r="N806" s="358"/>
      <c r="O806" s="358"/>
      <c r="P806" s="358"/>
      <c r="Q806" s="372"/>
      <c r="S806" s="526"/>
      <c r="T806" s="526"/>
      <c r="U806" s="535"/>
      <c r="V806" s="542"/>
      <c r="W806" s="542"/>
      <c r="X806" s="542"/>
      <c r="Y806" s="542"/>
      <c r="Z806" s="542"/>
      <c r="AA806" s="542"/>
      <c r="AB806" s="361"/>
      <c r="AC806" s="363"/>
      <c r="AD806" s="364"/>
      <c r="AE806" s="364"/>
      <c r="AF806" s="364"/>
      <c r="AG806" s="364"/>
      <c r="AH806" s="364"/>
      <c r="AI806" s="364"/>
      <c r="AJ806" s="364"/>
      <c r="AK806" s="365"/>
      <c r="AL806" s="363"/>
      <c r="AM806" s="364"/>
      <c r="AN806" s="364"/>
      <c r="AO806" s="365"/>
      <c r="AP806" s="363"/>
      <c r="AQ806" s="364"/>
      <c r="AR806" s="364"/>
      <c r="AS806" s="365"/>
      <c r="AT806" s="366"/>
      <c r="AU806" s="363"/>
      <c r="AV806" s="364"/>
      <c r="AW806" s="363"/>
      <c r="AX806" s="364"/>
      <c r="AY806" s="423"/>
      <c r="AZ806" s="429"/>
    </row>
    <row r="807" spans="2:52" s="354" customFormat="1">
      <c r="B807" s="355"/>
      <c r="C807" s="355"/>
      <c r="D807" s="355"/>
      <c r="E807" s="356"/>
      <c r="F807" s="356"/>
      <c r="J807" s="478"/>
      <c r="L807" s="355"/>
      <c r="M807" s="355"/>
      <c r="N807" s="358"/>
      <c r="O807" s="358"/>
      <c r="P807" s="358"/>
      <c r="Q807" s="372"/>
      <c r="S807" s="526"/>
      <c r="T807" s="526"/>
      <c r="U807" s="535"/>
      <c r="V807" s="542"/>
      <c r="W807" s="542"/>
      <c r="X807" s="542"/>
      <c r="Y807" s="542"/>
      <c r="Z807" s="542"/>
      <c r="AA807" s="542"/>
      <c r="AB807" s="361"/>
      <c r="AC807" s="363"/>
      <c r="AD807" s="364"/>
      <c r="AE807" s="364"/>
      <c r="AF807" s="364"/>
      <c r="AG807" s="364"/>
      <c r="AH807" s="364"/>
      <c r="AI807" s="364"/>
      <c r="AJ807" s="364"/>
      <c r="AK807" s="365"/>
      <c r="AL807" s="363"/>
      <c r="AM807" s="364"/>
      <c r="AN807" s="364"/>
      <c r="AO807" s="365"/>
      <c r="AP807" s="363"/>
      <c r="AQ807" s="364"/>
      <c r="AR807" s="364"/>
      <c r="AS807" s="365"/>
      <c r="AT807" s="366"/>
      <c r="AU807" s="363"/>
      <c r="AV807" s="364"/>
      <c r="AW807" s="363"/>
      <c r="AX807" s="364"/>
      <c r="AY807" s="423"/>
      <c r="AZ807" s="429"/>
    </row>
    <row r="808" spans="2:52" s="354" customFormat="1">
      <c r="B808" s="355"/>
      <c r="C808" s="355"/>
      <c r="D808" s="355"/>
      <c r="E808" s="356"/>
      <c r="F808" s="356"/>
      <c r="J808" s="478"/>
      <c r="L808" s="355"/>
      <c r="M808" s="355"/>
      <c r="N808" s="358"/>
      <c r="O808" s="358"/>
      <c r="P808" s="358"/>
      <c r="Q808" s="372"/>
      <c r="S808" s="526"/>
      <c r="T808" s="526"/>
      <c r="U808" s="535"/>
      <c r="V808" s="542"/>
      <c r="W808" s="542"/>
      <c r="X808" s="542"/>
      <c r="Y808" s="542"/>
      <c r="Z808" s="542"/>
      <c r="AA808" s="542"/>
      <c r="AB808" s="361"/>
      <c r="AC808" s="363"/>
      <c r="AD808" s="364"/>
      <c r="AE808" s="364"/>
      <c r="AF808" s="364"/>
      <c r="AG808" s="364"/>
      <c r="AH808" s="364"/>
      <c r="AI808" s="364"/>
      <c r="AJ808" s="364"/>
      <c r="AK808" s="365"/>
      <c r="AL808" s="363"/>
      <c r="AM808" s="364"/>
      <c r="AN808" s="364"/>
      <c r="AO808" s="365"/>
      <c r="AP808" s="363"/>
      <c r="AQ808" s="364"/>
      <c r="AR808" s="364"/>
      <c r="AS808" s="365"/>
      <c r="AT808" s="366"/>
      <c r="AU808" s="363"/>
      <c r="AV808" s="364"/>
      <c r="AW808" s="363"/>
      <c r="AX808" s="364"/>
      <c r="AY808" s="423"/>
      <c r="AZ808" s="429"/>
    </row>
    <row r="809" spans="2:52" s="354" customFormat="1">
      <c r="B809" s="355"/>
      <c r="C809" s="355"/>
      <c r="D809" s="355"/>
      <c r="E809" s="356"/>
      <c r="F809" s="356"/>
      <c r="J809" s="478"/>
      <c r="L809" s="355"/>
      <c r="M809" s="355"/>
      <c r="N809" s="358"/>
      <c r="O809" s="358"/>
      <c r="P809" s="358"/>
      <c r="Q809" s="372"/>
      <c r="S809" s="526"/>
      <c r="T809" s="526"/>
      <c r="U809" s="535"/>
      <c r="V809" s="542"/>
      <c r="W809" s="542"/>
      <c r="X809" s="542"/>
      <c r="Y809" s="542"/>
      <c r="Z809" s="542"/>
      <c r="AA809" s="542"/>
      <c r="AB809" s="361"/>
      <c r="AC809" s="363"/>
      <c r="AD809" s="364"/>
      <c r="AE809" s="364"/>
      <c r="AF809" s="364"/>
      <c r="AG809" s="364"/>
      <c r="AH809" s="364"/>
      <c r="AI809" s="364"/>
      <c r="AJ809" s="364"/>
      <c r="AK809" s="365"/>
      <c r="AL809" s="363"/>
      <c r="AM809" s="364"/>
      <c r="AN809" s="364"/>
      <c r="AO809" s="365"/>
      <c r="AP809" s="363"/>
      <c r="AQ809" s="364"/>
      <c r="AR809" s="364"/>
      <c r="AS809" s="365"/>
      <c r="AT809" s="366"/>
      <c r="AU809" s="363"/>
      <c r="AV809" s="364"/>
      <c r="AW809" s="363"/>
      <c r="AX809" s="364"/>
      <c r="AY809" s="423"/>
      <c r="AZ809" s="429"/>
    </row>
    <row r="810" spans="2:52" s="354" customFormat="1">
      <c r="B810" s="355"/>
      <c r="C810" s="355"/>
      <c r="D810" s="355"/>
      <c r="E810" s="356"/>
      <c r="F810" s="356"/>
      <c r="J810" s="478"/>
      <c r="L810" s="355"/>
      <c r="M810" s="355"/>
      <c r="N810" s="358"/>
      <c r="O810" s="358"/>
      <c r="P810" s="358"/>
      <c r="Q810" s="372"/>
      <c r="S810" s="526"/>
      <c r="T810" s="526"/>
      <c r="U810" s="535"/>
      <c r="V810" s="542"/>
      <c r="W810" s="542"/>
      <c r="X810" s="542"/>
      <c r="Y810" s="542"/>
      <c r="Z810" s="542"/>
      <c r="AA810" s="542"/>
      <c r="AB810" s="361"/>
      <c r="AC810" s="363"/>
      <c r="AD810" s="364"/>
      <c r="AE810" s="364"/>
      <c r="AF810" s="364"/>
      <c r="AG810" s="364"/>
      <c r="AH810" s="364"/>
      <c r="AI810" s="364"/>
      <c r="AJ810" s="364"/>
      <c r="AK810" s="365"/>
      <c r="AL810" s="363"/>
      <c r="AM810" s="364"/>
      <c r="AN810" s="364"/>
      <c r="AO810" s="365"/>
      <c r="AP810" s="363"/>
      <c r="AQ810" s="364"/>
      <c r="AR810" s="364"/>
      <c r="AS810" s="365"/>
      <c r="AT810" s="366"/>
      <c r="AU810" s="363"/>
      <c r="AV810" s="364"/>
      <c r="AW810" s="363"/>
      <c r="AX810" s="364"/>
      <c r="AY810" s="423"/>
      <c r="AZ810" s="429"/>
    </row>
    <row r="811" spans="2:52" s="354" customFormat="1">
      <c r="B811" s="355"/>
      <c r="C811" s="355"/>
      <c r="D811" s="355"/>
      <c r="E811" s="356"/>
      <c r="F811" s="356"/>
      <c r="J811" s="478"/>
      <c r="L811" s="355"/>
      <c r="M811" s="355"/>
      <c r="N811" s="358"/>
      <c r="O811" s="358"/>
      <c r="P811" s="358"/>
      <c r="Q811" s="372"/>
      <c r="S811" s="526"/>
      <c r="T811" s="526"/>
      <c r="U811" s="535"/>
      <c r="V811" s="542"/>
      <c r="W811" s="542"/>
      <c r="X811" s="542"/>
      <c r="Y811" s="542"/>
      <c r="Z811" s="542"/>
      <c r="AA811" s="542"/>
      <c r="AB811" s="361"/>
      <c r="AC811" s="363"/>
      <c r="AD811" s="364"/>
      <c r="AE811" s="364"/>
      <c r="AF811" s="364"/>
      <c r="AG811" s="364"/>
      <c r="AH811" s="364"/>
      <c r="AI811" s="364"/>
      <c r="AJ811" s="364"/>
      <c r="AK811" s="365"/>
      <c r="AL811" s="363"/>
      <c r="AM811" s="364"/>
      <c r="AN811" s="364"/>
      <c r="AO811" s="365"/>
      <c r="AP811" s="363"/>
      <c r="AQ811" s="364"/>
      <c r="AR811" s="364"/>
      <c r="AS811" s="365"/>
      <c r="AT811" s="366"/>
      <c r="AU811" s="363"/>
      <c r="AV811" s="364"/>
      <c r="AW811" s="363"/>
      <c r="AX811" s="364"/>
      <c r="AY811" s="423"/>
      <c r="AZ811" s="429"/>
    </row>
    <row r="812" spans="2:52" s="354" customFormat="1">
      <c r="B812" s="355"/>
      <c r="C812" s="355"/>
      <c r="D812" s="355"/>
      <c r="E812" s="356"/>
      <c r="F812" s="356"/>
      <c r="J812" s="478"/>
      <c r="L812" s="355"/>
      <c r="M812" s="355"/>
      <c r="N812" s="358"/>
      <c r="O812" s="358"/>
      <c r="P812" s="358"/>
      <c r="Q812" s="372"/>
      <c r="S812" s="526"/>
      <c r="T812" s="526"/>
      <c r="U812" s="535"/>
      <c r="V812" s="542"/>
      <c r="W812" s="542"/>
      <c r="X812" s="542"/>
      <c r="Y812" s="542"/>
      <c r="Z812" s="542"/>
      <c r="AA812" s="542"/>
      <c r="AB812" s="361"/>
      <c r="AC812" s="363"/>
      <c r="AD812" s="364"/>
      <c r="AE812" s="364"/>
      <c r="AF812" s="364"/>
      <c r="AG812" s="364"/>
      <c r="AH812" s="364"/>
      <c r="AI812" s="364"/>
      <c r="AJ812" s="364"/>
      <c r="AK812" s="365"/>
      <c r="AL812" s="363"/>
      <c r="AM812" s="364"/>
      <c r="AN812" s="364"/>
      <c r="AO812" s="365"/>
      <c r="AP812" s="363"/>
      <c r="AQ812" s="364"/>
      <c r="AR812" s="364"/>
      <c r="AS812" s="365"/>
      <c r="AT812" s="366"/>
      <c r="AU812" s="363"/>
      <c r="AV812" s="364"/>
      <c r="AW812" s="363"/>
      <c r="AX812" s="364"/>
      <c r="AY812" s="423"/>
      <c r="AZ812" s="429"/>
    </row>
    <row r="813" spans="2:52" s="354" customFormat="1">
      <c r="B813" s="355"/>
      <c r="C813" s="355"/>
      <c r="D813" s="355"/>
      <c r="E813" s="356"/>
      <c r="F813" s="356"/>
      <c r="J813" s="478"/>
      <c r="L813" s="355"/>
      <c r="M813" s="355"/>
      <c r="N813" s="358"/>
      <c r="O813" s="358"/>
      <c r="P813" s="358"/>
      <c r="Q813" s="372"/>
      <c r="S813" s="526"/>
      <c r="T813" s="526"/>
      <c r="U813" s="535"/>
      <c r="V813" s="542"/>
      <c r="W813" s="542"/>
      <c r="X813" s="542"/>
      <c r="Y813" s="542"/>
      <c r="Z813" s="542"/>
      <c r="AA813" s="542"/>
      <c r="AB813" s="361"/>
      <c r="AC813" s="363"/>
      <c r="AD813" s="364"/>
      <c r="AE813" s="364"/>
      <c r="AF813" s="364"/>
      <c r="AG813" s="364"/>
      <c r="AH813" s="364"/>
      <c r="AI813" s="364"/>
      <c r="AJ813" s="364"/>
      <c r="AK813" s="365"/>
      <c r="AL813" s="363"/>
      <c r="AM813" s="364"/>
      <c r="AN813" s="364"/>
      <c r="AO813" s="365"/>
      <c r="AP813" s="363"/>
      <c r="AQ813" s="364"/>
      <c r="AR813" s="364"/>
      <c r="AS813" s="365"/>
      <c r="AT813" s="366"/>
      <c r="AU813" s="363"/>
      <c r="AV813" s="364"/>
      <c r="AW813" s="363"/>
      <c r="AX813" s="364"/>
      <c r="AY813" s="423"/>
      <c r="AZ813" s="429"/>
    </row>
    <row r="814" spans="2:52" s="354" customFormat="1">
      <c r="B814" s="355"/>
      <c r="C814" s="355"/>
      <c r="D814" s="355"/>
      <c r="E814" s="356"/>
      <c r="F814" s="356"/>
      <c r="J814" s="478"/>
      <c r="L814" s="355"/>
      <c r="M814" s="355"/>
      <c r="N814" s="358"/>
      <c r="O814" s="358"/>
      <c r="P814" s="358"/>
      <c r="Q814" s="372"/>
      <c r="S814" s="526"/>
      <c r="T814" s="526"/>
      <c r="U814" s="535"/>
      <c r="V814" s="542"/>
      <c r="W814" s="542"/>
      <c r="X814" s="542"/>
      <c r="Y814" s="542"/>
      <c r="Z814" s="542"/>
      <c r="AA814" s="542"/>
      <c r="AB814" s="361"/>
      <c r="AC814" s="363"/>
      <c r="AD814" s="364"/>
      <c r="AE814" s="364"/>
      <c r="AF814" s="364"/>
      <c r="AG814" s="364"/>
      <c r="AH814" s="364"/>
      <c r="AI814" s="364"/>
      <c r="AJ814" s="364"/>
      <c r="AK814" s="365"/>
      <c r="AL814" s="363"/>
      <c r="AM814" s="364"/>
      <c r="AN814" s="364"/>
      <c r="AO814" s="365"/>
      <c r="AP814" s="363"/>
      <c r="AQ814" s="364"/>
      <c r="AR814" s="364"/>
      <c r="AS814" s="365"/>
      <c r="AT814" s="366"/>
      <c r="AU814" s="363"/>
      <c r="AV814" s="364"/>
      <c r="AW814" s="363"/>
      <c r="AX814" s="364"/>
      <c r="AY814" s="423"/>
      <c r="AZ814" s="429"/>
    </row>
    <row r="815" spans="2:52" s="354" customFormat="1">
      <c r="B815" s="355"/>
      <c r="C815" s="355"/>
      <c r="D815" s="355"/>
      <c r="E815" s="356"/>
      <c r="F815" s="356"/>
      <c r="J815" s="478"/>
      <c r="L815" s="355"/>
      <c r="M815" s="355"/>
      <c r="N815" s="358"/>
      <c r="O815" s="358"/>
      <c r="P815" s="358"/>
      <c r="Q815" s="372"/>
      <c r="S815" s="526"/>
      <c r="T815" s="526"/>
      <c r="U815" s="535"/>
      <c r="V815" s="542"/>
      <c r="W815" s="542"/>
      <c r="X815" s="542"/>
      <c r="Y815" s="542"/>
      <c r="Z815" s="542"/>
      <c r="AA815" s="542"/>
      <c r="AB815" s="361"/>
      <c r="AC815" s="363"/>
      <c r="AD815" s="364"/>
      <c r="AE815" s="364"/>
      <c r="AF815" s="364"/>
      <c r="AG815" s="364"/>
      <c r="AH815" s="364"/>
      <c r="AI815" s="364"/>
      <c r="AJ815" s="364"/>
      <c r="AK815" s="365"/>
      <c r="AL815" s="363"/>
      <c r="AM815" s="364"/>
      <c r="AN815" s="364"/>
      <c r="AO815" s="365"/>
      <c r="AP815" s="363"/>
      <c r="AQ815" s="364"/>
      <c r="AR815" s="364"/>
      <c r="AS815" s="365"/>
      <c r="AT815" s="366"/>
      <c r="AU815" s="363"/>
      <c r="AV815" s="364"/>
      <c r="AW815" s="363"/>
      <c r="AX815" s="364"/>
      <c r="AY815" s="423"/>
      <c r="AZ815" s="429"/>
    </row>
    <row r="816" spans="2:52" s="354" customFormat="1">
      <c r="B816" s="355"/>
      <c r="C816" s="355"/>
      <c r="D816" s="355"/>
      <c r="E816" s="356"/>
      <c r="F816" s="356"/>
      <c r="J816" s="478"/>
      <c r="L816" s="355"/>
      <c r="M816" s="355"/>
      <c r="N816" s="358"/>
      <c r="O816" s="358"/>
      <c r="P816" s="358"/>
      <c r="Q816" s="372"/>
      <c r="S816" s="526"/>
      <c r="T816" s="526"/>
      <c r="U816" s="535"/>
      <c r="V816" s="542"/>
      <c r="W816" s="542"/>
      <c r="X816" s="542"/>
      <c r="Y816" s="542"/>
      <c r="Z816" s="542"/>
      <c r="AA816" s="542"/>
      <c r="AB816" s="361"/>
      <c r="AC816" s="363"/>
      <c r="AD816" s="364"/>
      <c r="AE816" s="364"/>
      <c r="AF816" s="364"/>
      <c r="AG816" s="364"/>
      <c r="AH816" s="364"/>
      <c r="AI816" s="364"/>
      <c r="AJ816" s="364"/>
      <c r="AK816" s="365"/>
      <c r="AL816" s="363"/>
      <c r="AM816" s="364"/>
      <c r="AN816" s="364"/>
      <c r="AO816" s="365"/>
      <c r="AP816" s="363"/>
      <c r="AQ816" s="364"/>
      <c r="AR816" s="364"/>
      <c r="AS816" s="365"/>
      <c r="AT816" s="366"/>
      <c r="AU816" s="363"/>
      <c r="AV816" s="364"/>
      <c r="AW816" s="363"/>
      <c r="AX816" s="364"/>
      <c r="AY816" s="423"/>
      <c r="AZ816" s="429"/>
    </row>
    <row r="817" spans="2:52" s="354" customFormat="1">
      <c r="B817" s="355"/>
      <c r="C817" s="355"/>
      <c r="D817" s="355"/>
      <c r="E817" s="356"/>
      <c r="F817" s="356"/>
      <c r="J817" s="478"/>
      <c r="L817" s="355"/>
      <c r="M817" s="355"/>
      <c r="N817" s="358"/>
      <c r="O817" s="358"/>
      <c r="P817" s="358"/>
      <c r="Q817" s="372"/>
      <c r="S817" s="526"/>
      <c r="T817" s="526"/>
      <c r="U817" s="535"/>
      <c r="V817" s="542"/>
      <c r="W817" s="542"/>
      <c r="X817" s="542"/>
      <c r="Y817" s="542"/>
      <c r="Z817" s="542"/>
      <c r="AA817" s="542"/>
      <c r="AB817" s="361"/>
      <c r="AC817" s="363"/>
      <c r="AD817" s="364"/>
      <c r="AE817" s="364"/>
      <c r="AF817" s="364"/>
      <c r="AG817" s="364"/>
      <c r="AH817" s="364"/>
      <c r="AI817" s="364"/>
      <c r="AJ817" s="364"/>
      <c r="AK817" s="365"/>
      <c r="AL817" s="363"/>
      <c r="AM817" s="364"/>
      <c r="AN817" s="364"/>
      <c r="AO817" s="365"/>
      <c r="AP817" s="363"/>
      <c r="AQ817" s="364"/>
      <c r="AR817" s="364"/>
      <c r="AS817" s="365"/>
      <c r="AT817" s="366"/>
      <c r="AU817" s="363"/>
      <c r="AV817" s="364"/>
      <c r="AW817" s="363"/>
      <c r="AX817" s="364"/>
      <c r="AY817" s="423"/>
      <c r="AZ817" s="429"/>
    </row>
    <row r="818" spans="2:52" s="354" customFormat="1">
      <c r="B818" s="355"/>
      <c r="C818" s="355"/>
      <c r="D818" s="355"/>
      <c r="E818" s="356"/>
      <c r="F818" s="356"/>
      <c r="J818" s="478"/>
      <c r="L818" s="355"/>
      <c r="M818" s="355"/>
      <c r="N818" s="358"/>
      <c r="O818" s="358"/>
      <c r="P818" s="358"/>
      <c r="Q818" s="372"/>
      <c r="S818" s="526"/>
      <c r="T818" s="526"/>
      <c r="U818" s="535"/>
      <c r="V818" s="542"/>
      <c r="W818" s="542"/>
      <c r="X818" s="542"/>
      <c r="Y818" s="542"/>
      <c r="Z818" s="542"/>
      <c r="AA818" s="542"/>
      <c r="AB818" s="361"/>
      <c r="AC818" s="363"/>
      <c r="AD818" s="364"/>
      <c r="AE818" s="364"/>
      <c r="AF818" s="364"/>
      <c r="AG818" s="364"/>
      <c r="AH818" s="364"/>
      <c r="AI818" s="364"/>
      <c r="AJ818" s="364"/>
      <c r="AK818" s="365"/>
      <c r="AL818" s="363"/>
      <c r="AM818" s="364"/>
      <c r="AN818" s="364"/>
      <c r="AO818" s="365"/>
      <c r="AP818" s="363"/>
      <c r="AQ818" s="364"/>
      <c r="AR818" s="364"/>
      <c r="AS818" s="365"/>
      <c r="AT818" s="366"/>
      <c r="AU818" s="363"/>
      <c r="AV818" s="364"/>
      <c r="AW818" s="363"/>
      <c r="AX818" s="364"/>
      <c r="AY818" s="423"/>
      <c r="AZ818" s="429"/>
    </row>
    <row r="819" spans="2:52" s="354" customFormat="1">
      <c r="B819" s="355"/>
      <c r="C819" s="355"/>
      <c r="D819" s="355"/>
      <c r="E819" s="356"/>
      <c r="F819" s="356"/>
      <c r="J819" s="478"/>
      <c r="L819" s="355"/>
      <c r="M819" s="355"/>
      <c r="N819" s="358"/>
      <c r="O819" s="358"/>
      <c r="P819" s="358"/>
      <c r="Q819" s="372"/>
      <c r="S819" s="526"/>
      <c r="T819" s="526"/>
      <c r="U819" s="535"/>
      <c r="V819" s="542"/>
      <c r="W819" s="542"/>
      <c r="X819" s="542"/>
      <c r="Y819" s="542"/>
      <c r="Z819" s="542"/>
      <c r="AA819" s="542"/>
      <c r="AB819" s="361"/>
      <c r="AC819" s="363"/>
      <c r="AD819" s="364"/>
      <c r="AE819" s="364"/>
      <c r="AF819" s="364"/>
      <c r="AG819" s="364"/>
      <c r="AH819" s="364"/>
      <c r="AI819" s="364"/>
      <c r="AJ819" s="364"/>
      <c r="AK819" s="365"/>
      <c r="AL819" s="363"/>
      <c r="AM819" s="364"/>
      <c r="AN819" s="364"/>
      <c r="AO819" s="365"/>
      <c r="AP819" s="363"/>
      <c r="AQ819" s="364"/>
      <c r="AR819" s="364"/>
      <c r="AS819" s="365"/>
      <c r="AT819" s="366"/>
      <c r="AU819" s="363"/>
      <c r="AV819" s="364"/>
      <c r="AW819" s="363"/>
      <c r="AX819" s="364"/>
      <c r="AY819" s="423"/>
      <c r="AZ819" s="429"/>
    </row>
    <row r="820" spans="2:52" s="354" customFormat="1">
      <c r="B820" s="355"/>
      <c r="C820" s="355"/>
      <c r="D820" s="355"/>
      <c r="E820" s="356"/>
      <c r="F820" s="356"/>
      <c r="J820" s="478"/>
      <c r="L820" s="355"/>
      <c r="M820" s="355"/>
      <c r="N820" s="358"/>
      <c r="O820" s="358"/>
      <c r="P820" s="358"/>
      <c r="Q820" s="372"/>
      <c r="S820" s="526"/>
      <c r="T820" s="526"/>
      <c r="U820" s="535"/>
      <c r="V820" s="542"/>
      <c r="W820" s="542"/>
      <c r="X820" s="542"/>
      <c r="Y820" s="542"/>
      <c r="Z820" s="542"/>
      <c r="AA820" s="542"/>
      <c r="AB820" s="361"/>
      <c r="AC820" s="363"/>
      <c r="AD820" s="364"/>
      <c r="AE820" s="364"/>
      <c r="AF820" s="364"/>
      <c r="AG820" s="364"/>
      <c r="AH820" s="364"/>
      <c r="AI820" s="364"/>
      <c r="AJ820" s="364"/>
      <c r="AK820" s="365"/>
      <c r="AL820" s="363"/>
      <c r="AM820" s="364"/>
      <c r="AN820" s="364"/>
      <c r="AO820" s="365"/>
      <c r="AP820" s="363"/>
      <c r="AQ820" s="364"/>
      <c r="AR820" s="364"/>
      <c r="AS820" s="365"/>
      <c r="AT820" s="366"/>
      <c r="AU820" s="363"/>
      <c r="AV820" s="364"/>
      <c r="AW820" s="363"/>
      <c r="AX820" s="364"/>
      <c r="AY820" s="423"/>
      <c r="AZ820" s="429"/>
    </row>
    <row r="821" spans="2:52" s="354" customFormat="1">
      <c r="B821" s="355"/>
      <c r="C821" s="355"/>
      <c r="D821" s="355"/>
      <c r="E821" s="356"/>
      <c r="F821" s="356"/>
      <c r="J821" s="478"/>
      <c r="L821" s="355"/>
      <c r="M821" s="355"/>
      <c r="N821" s="358"/>
      <c r="O821" s="358"/>
      <c r="P821" s="358"/>
      <c r="Q821" s="372"/>
      <c r="S821" s="526"/>
      <c r="T821" s="526"/>
      <c r="U821" s="535"/>
      <c r="V821" s="542"/>
      <c r="W821" s="542"/>
      <c r="X821" s="542"/>
      <c r="Y821" s="542"/>
      <c r="Z821" s="542"/>
      <c r="AA821" s="542"/>
      <c r="AB821" s="361"/>
      <c r="AC821" s="363"/>
      <c r="AD821" s="364"/>
      <c r="AE821" s="364"/>
      <c r="AF821" s="364"/>
      <c r="AG821" s="364"/>
      <c r="AH821" s="364"/>
      <c r="AI821" s="364"/>
      <c r="AJ821" s="364"/>
      <c r="AK821" s="365"/>
      <c r="AL821" s="363"/>
      <c r="AM821" s="364"/>
      <c r="AN821" s="364"/>
      <c r="AO821" s="365"/>
      <c r="AP821" s="363"/>
      <c r="AQ821" s="364"/>
      <c r="AR821" s="364"/>
      <c r="AS821" s="365"/>
      <c r="AT821" s="366"/>
      <c r="AU821" s="363"/>
      <c r="AV821" s="364"/>
      <c r="AW821" s="363"/>
      <c r="AX821" s="364"/>
      <c r="AY821" s="423"/>
      <c r="AZ821" s="429"/>
    </row>
    <row r="822" spans="2:52" s="354" customFormat="1">
      <c r="B822" s="355"/>
      <c r="C822" s="355"/>
      <c r="D822" s="355"/>
      <c r="E822" s="356"/>
      <c r="F822" s="356"/>
      <c r="J822" s="478"/>
      <c r="L822" s="355"/>
      <c r="M822" s="355"/>
      <c r="N822" s="358"/>
      <c r="O822" s="358"/>
      <c r="P822" s="358"/>
      <c r="Q822" s="372"/>
      <c r="S822" s="526"/>
      <c r="T822" s="526"/>
      <c r="U822" s="535"/>
      <c r="V822" s="542"/>
      <c r="W822" s="542"/>
      <c r="X822" s="542"/>
      <c r="Y822" s="542"/>
      <c r="Z822" s="542"/>
      <c r="AA822" s="542"/>
      <c r="AB822" s="361"/>
      <c r="AC822" s="363"/>
      <c r="AD822" s="364"/>
      <c r="AE822" s="364"/>
      <c r="AF822" s="364"/>
      <c r="AG822" s="364"/>
      <c r="AH822" s="364"/>
      <c r="AI822" s="364"/>
      <c r="AJ822" s="364"/>
      <c r="AK822" s="365"/>
      <c r="AL822" s="363"/>
      <c r="AM822" s="364"/>
      <c r="AN822" s="364"/>
      <c r="AO822" s="365"/>
      <c r="AP822" s="363"/>
      <c r="AQ822" s="364"/>
      <c r="AR822" s="364"/>
      <c r="AS822" s="365"/>
      <c r="AT822" s="366"/>
      <c r="AU822" s="363"/>
      <c r="AV822" s="364"/>
      <c r="AW822" s="363"/>
      <c r="AX822" s="364"/>
      <c r="AY822" s="423"/>
      <c r="AZ822" s="429"/>
    </row>
    <row r="823" spans="2:52" s="354" customFormat="1">
      <c r="B823" s="355"/>
      <c r="C823" s="355"/>
      <c r="D823" s="355"/>
      <c r="E823" s="356"/>
      <c r="F823" s="356"/>
      <c r="J823" s="478"/>
      <c r="L823" s="355"/>
      <c r="M823" s="355"/>
      <c r="N823" s="358"/>
      <c r="O823" s="358"/>
      <c r="P823" s="358"/>
      <c r="Q823" s="372"/>
      <c r="S823" s="526"/>
      <c r="T823" s="526"/>
      <c r="U823" s="535"/>
      <c r="V823" s="542"/>
      <c r="W823" s="542"/>
      <c r="X823" s="542"/>
      <c r="Y823" s="542"/>
      <c r="Z823" s="542"/>
      <c r="AA823" s="542"/>
      <c r="AB823" s="361"/>
      <c r="AC823" s="363"/>
      <c r="AD823" s="364"/>
      <c r="AE823" s="364"/>
      <c r="AF823" s="364"/>
      <c r="AG823" s="364"/>
      <c r="AH823" s="364"/>
      <c r="AI823" s="364"/>
      <c r="AJ823" s="364"/>
      <c r="AK823" s="365"/>
      <c r="AL823" s="363"/>
      <c r="AM823" s="364"/>
      <c r="AN823" s="364"/>
      <c r="AO823" s="365"/>
      <c r="AP823" s="363"/>
      <c r="AQ823" s="364"/>
      <c r="AR823" s="364"/>
      <c r="AS823" s="365"/>
      <c r="AT823" s="366"/>
      <c r="AU823" s="363"/>
      <c r="AV823" s="364"/>
      <c r="AW823" s="363"/>
      <c r="AX823" s="364"/>
      <c r="AY823" s="423"/>
      <c r="AZ823" s="429"/>
    </row>
    <row r="824" spans="2:52" s="354" customFormat="1">
      <c r="B824" s="355"/>
      <c r="C824" s="355"/>
      <c r="D824" s="355"/>
      <c r="E824" s="356"/>
      <c r="F824" s="356"/>
      <c r="J824" s="478"/>
      <c r="L824" s="355"/>
      <c r="M824" s="355"/>
      <c r="N824" s="358"/>
      <c r="O824" s="358"/>
      <c r="P824" s="358"/>
      <c r="Q824" s="372"/>
      <c r="S824" s="526"/>
      <c r="T824" s="526"/>
      <c r="U824" s="535"/>
      <c r="V824" s="542"/>
      <c r="W824" s="542"/>
      <c r="X824" s="542"/>
      <c r="Y824" s="542"/>
      <c r="Z824" s="542"/>
      <c r="AA824" s="542"/>
      <c r="AB824" s="361"/>
      <c r="AC824" s="363"/>
      <c r="AD824" s="364"/>
      <c r="AE824" s="364"/>
      <c r="AF824" s="364"/>
      <c r="AG824" s="364"/>
      <c r="AH824" s="364"/>
      <c r="AI824" s="364"/>
      <c r="AJ824" s="364"/>
      <c r="AK824" s="365"/>
      <c r="AL824" s="363"/>
      <c r="AM824" s="364"/>
      <c r="AN824" s="364"/>
      <c r="AO824" s="365"/>
      <c r="AP824" s="363"/>
      <c r="AQ824" s="364"/>
      <c r="AR824" s="364"/>
      <c r="AS824" s="365"/>
      <c r="AT824" s="366"/>
      <c r="AU824" s="363"/>
      <c r="AV824" s="364"/>
      <c r="AW824" s="363"/>
      <c r="AX824" s="364"/>
      <c r="AY824" s="423"/>
      <c r="AZ824" s="429"/>
    </row>
    <row r="825" spans="2:52" s="354" customFormat="1">
      <c r="B825" s="355"/>
      <c r="C825" s="355"/>
      <c r="D825" s="355"/>
      <c r="E825" s="356"/>
      <c r="F825" s="356"/>
      <c r="J825" s="478"/>
      <c r="L825" s="355"/>
      <c r="M825" s="355"/>
      <c r="N825" s="358"/>
      <c r="O825" s="358"/>
      <c r="P825" s="358"/>
      <c r="Q825" s="372"/>
      <c r="S825" s="526"/>
      <c r="T825" s="526"/>
      <c r="U825" s="535"/>
      <c r="V825" s="542"/>
      <c r="W825" s="542"/>
      <c r="X825" s="542"/>
      <c r="Y825" s="542"/>
      <c r="Z825" s="542"/>
      <c r="AA825" s="542"/>
      <c r="AB825" s="361"/>
      <c r="AC825" s="363"/>
      <c r="AD825" s="364"/>
      <c r="AE825" s="364"/>
      <c r="AF825" s="364"/>
      <c r="AG825" s="364"/>
      <c r="AH825" s="364"/>
      <c r="AI825" s="364"/>
      <c r="AJ825" s="364"/>
      <c r="AK825" s="365"/>
      <c r="AL825" s="363"/>
      <c r="AM825" s="364"/>
      <c r="AN825" s="364"/>
      <c r="AO825" s="365"/>
      <c r="AP825" s="363"/>
      <c r="AQ825" s="364"/>
      <c r="AR825" s="364"/>
      <c r="AS825" s="365"/>
      <c r="AT825" s="366"/>
      <c r="AU825" s="363"/>
      <c r="AV825" s="364"/>
      <c r="AW825" s="363"/>
      <c r="AX825" s="364"/>
      <c r="AY825" s="423"/>
      <c r="AZ825" s="429"/>
    </row>
    <row r="826" spans="2:52" s="354" customFormat="1">
      <c r="B826" s="355"/>
      <c r="C826" s="355"/>
      <c r="D826" s="355"/>
      <c r="E826" s="356"/>
      <c r="F826" s="356"/>
      <c r="J826" s="478"/>
      <c r="L826" s="355"/>
      <c r="M826" s="355"/>
      <c r="N826" s="358"/>
      <c r="O826" s="358"/>
      <c r="P826" s="358"/>
      <c r="Q826" s="372"/>
      <c r="S826" s="526"/>
      <c r="T826" s="526"/>
      <c r="U826" s="535"/>
      <c r="V826" s="542"/>
      <c r="W826" s="542"/>
      <c r="X826" s="542"/>
      <c r="Y826" s="542"/>
      <c r="Z826" s="542"/>
      <c r="AA826" s="542"/>
      <c r="AB826" s="361"/>
      <c r="AC826" s="363"/>
      <c r="AD826" s="364"/>
      <c r="AE826" s="364"/>
      <c r="AF826" s="364"/>
      <c r="AG826" s="364"/>
      <c r="AH826" s="364"/>
      <c r="AI826" s="364"/>
      <c r="AJ826" s="364"/>
      <c r="AK826" s="365"/>
      <c r="AL826" s="363"/>
      <c r="AM826" s="364"/>
      <c r="AN826" s="364"/>
      <c r="AO826" s="365"/>
      <c r="AP826" s="363"/>
      <c r="AQ826" s="364"/>
      <c r="AR826" s="364"/>
      <c r="AS826" s="365"/>
      <c r="AT826" s="366"/>
      <c r="AU826" s="363"/>
      <c r="AV826" s="364"/>
      <c r="AW826" s="363"/>
      <c r="AX826" s="364"/>
      <c r="AY826" s="423"/>
      <c r="AZ826" s="429"/>
    </row>
    <row r="827" spans="2:52" s="354" customFormat="1">
      <c r="B827" s="355"/>
      <c r="C827" s="355"/>
      <c r="D827" s="355"/>
      <c r="E827" s="356"/>
      <c r="F827" s="356"/>
      <c r="J827" s="478"/>
      <c r="L827" s="355"/>
      <c r="M827" s="355"/>
      <c r="N827" s="358"/>
      <c r="O827" s="358"/>
      <c r="P827" s="358"/>
      <c r="Q827" s="372"/>
      <c r="S827" s="526"/>
      <c r="T827" s="526"/>
      <c r="U827" s="535"/>
      <c r="V827" s="542"/>
      <c r="W827" s="542"/>
      <c r="X827" s="542"/>
      <c r="Y827" s="542"/>
      <c r="Z827" s="542"/>
      <c r="AA827" s="542"/>
      <c r="AB827" s="361"/>
      <c r="AC827" s="363"/>
      <c r="AD827" s="364"/>
      <c r="AE827" s="364"/>
      <c r="AF827" s="364"/>
      <c r="AG827" s="364"/>
      <c r="AH827" s="364"/>
      <c r="AI827" s="364"/>
      <c r="AJ827" s="364"/>
      <c r="AK827" s="365"/>
      <c r="AL827" s="363"/>
      <c r="AM827" s="364"/>
      <c r="AN827" s="364"/>
      <c r="AO827" s="365"/>
      <c r="AP827" s="363"/>
      <c r="AQ827" s="364"/>
      <c r="AR827" s="364"/>
      <c r="AS827" s="365"/>
      <c r="AT827" s="366"/>
      <c r="AU827" s="363"/>
      <c r="AV827" s="364"/>
      <c r="AW827" s="363"/>
      <c r="AX827" s="364"/>
      <c r="AY827" s="423"/>
      <c r="AZ827" s="429"/>
    </row>
    <row r="828" spans="2:52" s="354" customFormat="1">
      <c r="B828" s="355"/>
      <c r="C828" s="355"/>
      <c r="D828" s="355"/>
      <c r="E828" s="356"/>
      <c r="F828" s="356"/>
      <c r="J828" s="478"/>
      <c r="L828" s="355"/>
      <c r="M828" s="355"/>
      <c r="N828" s="358"/>
      <c r="O828" s="358"/>
      <c r="P828" s="358"/>
      <c r="Q828" s="372"/>
      <c r="S828" s="526"/>
      <c r="T828" s="526"/>
      <c r="U828" s="535"/>
      <c r="V828" s="542"/>
      <c r="W828" s="542"/>
      <c r="X828" s="542"/>
      <c r="Y828" s="542"/>
      <c r="Z828" s="542"/>
      <c r="AA828" s="542"/>
      <c r="AB828" s="361"/>
      <c r="AC828" s="363"/>
      <c r="AD828" s="364"/>
      <c r="AE828" s="364"/>
      <c r="AF828" s="364"/>
      <c r="AG828" s="364"/>
      <c r="AH828" s="364"/>
      <c r="AI828" s="364"/>
      <c r="AJ828" s="364"/>
      <c r="AK828" s="365"/>
      <c r="AL828" s="363"/>
      <c r="AM828" s="364"/>
      <c r="AN828" s="364"/>
      <c r="AO828" s="365"/>
      <c r="AP828" s="363"/>
      <c r="AQ828" s="364"/>
      <c r="AR828" s="364"/>
      <c r="AS828" s="365"/>
      <c r="AT828" s="366"/>
      <c r="AU828" s="363"/>
      <c r="AV828" s="364"/>
      <c r="AW828" s="363"/>
      <c r="AX828" s="364"/>
      <c r="AY828" s="423"/>
      <c r="AZ828" s="429"/>
    </row>
    <row r="829" spans="2:52" s="354" customFormat="1">
      <c r="B829" s="355"/>
      <c r="C829" s="355"/>
      <c r="D829" s="355"/>
      <c r="E829" s="356"/>
      <c r="F829" s="356"/>
      <c r="J829" s="478"/>
      <c r="L829" s="355"/>
      <c r="M829" s="355"/>
      <c r="N829" s="358"/>
      <c r="O829" s="358"/>
      <c r="P829" s="358"/>
      <c r="Q829" s="372"/>
      <c r="S829" s="526"/>
      <c r="T829" s="526"/>
      <c r="U829" s="535"/>
      <c r="V829" s="542"/>
      <c r="W829" s="542"/>
      <c r="X829" s="542"/>
      <c r="Y829" s="542"/>
      <c r="Z829" s="542"/>
      <c r="AA829" s="542"/>
      <c r="AB829" s="361"/>
      <c r="AC829" s="363"/>
      <c r="AD829" s="364"/>
      <c r="AE829" s="364"/>
      <c r="AF829" s="364"/>
      <c r="AG829" s="364"/>
      <c r="AH829" s="364"/>
      <c r="AI829" s="364"/>
      <c r="AJ829" s="364"/>
      <c r="AK829" s="365"/>
      <c r="AL829" s="363"/>
      <c r="AM829" s="364"/>
      <c r="AN829" s="364"/>
      <c r="AO829" s="365"/>
      <c r="AP829" s="363"/>
      <c r="AQ829" s="364"/>
      <c r="AR829" s="364"/>
      <c r="AS829" s="365"/>
      <c r="AT829" s="366"/>
      <c r="AU829" s="363"/>
      <c r="AV829" s="364"/>
      <c r="AW829" s="363"/>
      <c r="AX829" s="364"/>
      <c r="AY829" s="423"/>
      <c r="AZ829" s="429"/>
    </row>
    <row r="830" spans="2:52" s="354" customFormat="1">
      <c r="B830" s="355"/>
      <c r="C830" s="355"/>
      <c r="D830" s="355"/>
      <c r="E830" s="356"/>
      <c r="F830" s="356"/>
      <c r="J830" s="478"/>
      <c r="L830" s="355"/>
      <c r="M830" s="355"/>
      <c r="N830" s="358"/>
      <c r="O830" s="358"/>
      <c r="P830" s="358"/>
      <c r="Q830" s="372"/>
      <c r="S830" s="526"/>
      <c r="T830" s="526"/>
      <c r="U830" s="535"/>
      <c r="V830" s="542"/>
      <c r="W830" s="542"/>
      <c r="X830" s="542"/>
      <c r="Y830" s="542"/>
      <c r="Z830" s="542"/>
      <c r="AA830" s="542"/>
      <c r="AB830" s="361"/>
      <c r="AC830" s="363"/>
      <c r="AD830" s="364"/>
      <c r="AE830" s="364"/>
      <c r="AF830" s="364"/>
      <c r="AG830" s="364"/>
      <c r="AH830" s="364"/>
      <c r="AI830" s="364"/>
      <c r="AJ830" s="364"/>
      <c r="AK830" s="365"/>
      <c r="AL830" s="363"/>
      <c r="AM830" s="364"/>
      <c r="AN830" s="364"/>
      <c r="AO830" s="365"/>
      <c r="AP830" s="363"/>
      <c r="AQ830" s="364"/>
      <c r="AR830" s="364"/>
      <c r="AS830" s="365"/>
      <c r="AT830" s="366"/>
      <c r="AU830" s="363"/>
      <c r="AV830" s="364"/>
      <c r="AW830" s="363"/>
      <c r="AX830" s="364"/>
      <c r="AY830" s="423"/>
      <c r="AZ830" s="429"/>
    </row>
    <row r="831" spans="2:52" s="354" customFormat="1">
      <c r="B831" s="355"/>
      <c r="C831" s="355"/>
      <c r="D831" s="355"/>
      <c r="E831" s="356"/>
      <c r="F831" s="356"/>
      <c r="J831" s="478"/>
      <c r="L831" s="355"/>
      <c r="M831" s="355"/>
      <c r="N831" s="358"/>
      <c r="O831" s="358"/>
      <c r="P831" s="358"/>
      <c r="Q831" s="372"/>
      <c r="S831" s="526"/>
      <c r="T831" s="526"/>
      <c r="U831" s="535"/>
      <c r="V831" s="542"/>
      <c r="W831" s="542"/>
      <c r="X831" s="542"/>
      <c r="Y831" s="542"/>
      <c r="Z831" s="542"/>
      <c r="AA831" s="542"/>
      <c r="AB831" s="361"/>
      <c r="AC831" s="363"/>
      <c r="AD831" s="364"/>
      <c r="AE831" s="364"/>
      <c r="AF831" s="364"/>
      <c r="AG831" s="364"/>
      <c r="AH831" s="364"/>
      <c r="AI831" s="364"/>
      <c r="AJ831" s="364"/>
      <c r="AK831" s="365"/>
      <c r="AL831" s="363"/>
      <c r="AM831" s="364"/>
      <c r="AN831" s="364"/>
      <c r="AO831" s="365"/>
      <c r="AP831" s="363"/>
      <c r="AQ831" s="364"/>
      <c r="AR831" s="364"/>
      <c r="AS831" s="365"/>
      <c r="AT831" s="366"/>
      <c r="AU831" s="363"/>
      <c r="AV831" s="364"/>
      <c r="AW831" s="363"/>
      <c r="AX831" s="364"/>
      <c r="AY831" s="423"/>
      <c r="AZ831" s="429"/>
    </row>
    <row r="832" spans="2:52" s="354" customFormat="1">
      <c r="B832" s="355"/>
      <c r="C832" s="355"/>
      <c r="D832" s="355"/>
      <c r="E832" s="356"/>
      <c r="F832" s="356"/>
      <c r="J832" s="478"/>
      <c r="L832" s="355"/>
      <c r="M832" s="355"/>
      <c r="N832" s="358"/>
      <c r="O832" s="358"/>
      <c r="P832" s="358"/>
      <c r="Q832" s="372"/>
      <c r="S832" s="526"/>
      <c r="T832" s="526"/>
      <c r="U832" s="535"/>
      <c r="V832" s="542"/>
      <c r="W832" s="542"/>
      <c r="X832" s="542"/>
      <c r="Y832" s="542"/>
      <c r="Z832" s="542"/>
      <c r="AA832" s="542"/>
      <c r="AB832" s="361"/>
      <c r="AC832" s="363"/>
      <c r="AD832" s="364"/>
      <c r="AE832" s="364"/>
      <c r="AF832" s="364"/>
      <c r="AG832" s="364"/>
      <c r="AH832" s="364"/>
      <c r="AI832" s="364"/>
      <c r="AJ832" s="364"/>
      <c r="AK832" s="365"/>
      <c r="AL832" s="363"/>
      <c r="AM832" s="364"/>
      <c r="AN832" s="364"/>
      <c r="AO832" s="365"/>
      <c r="AP832" s="363"/>
      <c r="AQ832" s="364"/>
      <c r="AR832" s="364"/>
      <c r="AS832" s="365"/>
      <c r="AT832" s="366"/>
      <c r="AU832" s="363"/>
      <c r="AV832" s="364"/>
      <c r="AW832" s="363"/>
      <c r="AX832" s="364"/>
      <c r="AY832" s="423"/>
      <c r="AZ832" s="429"/>
    </row>
    <row r="833" spans="2:52" s="354" customFormat="1">
      <c r="B833" s="355"/>
      <c r="C833" s="355"/>
      <c r="D833" s="355"/>
      <c r="E833" s="356"/>
      <c r="F833" s="356"/>
      <c r="J833" s="478"/>
      <c r="L833" s="355"/>
      <c r="M833" s="355"/>
      <c r="N833" s="358"/>
      <c r="O833" s="358"/>
      <c r="P833" s="358"/>
      <c r="Q833" s="372"/>
      <c r="S833" s="526"/>
      <c r="T833" s="526"/>
      <c r="U833" s="535"/>
      <c r="V833" s="542"/>
      <c r="W833" s="542"/>
      <c r="X833" s="542"/>
      <c r="Y833" s="542"/>
      <c r="Z833" s="542"/>
      <c r="AA833" s="542"/>
      <c r="AB833" s="361"/>
      <c r="AC833" s="363"/>
      <c r="AD833" s="364"/>
      <c r="AE833" s="364"/>
      <c r="AF833" s="364"/>
      <c r="AG833" s="364"/>
      <c r="AH833" s="364"/>
      <c r="AI833" s="364"/>
      <c r="AJ833" s="364"/>
      <c r="AK833" s="365"/>
      <c r="AL833" s="363"/>
      <c r="AM833" s="364"/>
      <c r="AN833" s="364"/>
      <c r="AO833" s="365"/>
      <c r="AP833" s="363"/>
      <c r="AQ833" s="364"/>
      <c r="AR833" s="364"/>
      <c r="AS833" s="365"/>
      <c r="AT833" s="366"/>
      <c r="AU833" s="363"/>
      <c r="AV833" s="364"/>
      <c r="AW833" s="363"/>
      <c r="AX833" s="364"/>
      <c r="AY833" s="423"/>
      <c r="AZ833" s="429"/>
    </row>
    <row r="834" spans="2:52" s="354" customFormat="1">
      <c r="B834" s="355"/>
      <c r="C834" s="355"/>
      <c r="D834" s="355"/>
      <c r="E834" s="356"/>
      <c r="F834" s="356"/>
      <c r="J834" s="478"/>
      <c r="L834" s="355"/>
      <c r="M834" s="355"/>
      <c r="N834" s="358"/>
      <c r="O834" s="358"/>
      <c r="P834" s="358"/>
      <c r="Q834" s="372"/>
      <c r="S834" s="526"/>
      <c r="T834" s="526"/>
      <c r="U834" s="535"/>
      <c r="V834" s="542"/>
      <c r="W834" s="542"/>
      <c r="X834" s="542"/>
      <c r="Y834" s="542"/>
      <c r="Z834" s="542"/>
      <c r="AA834" s="542"/>
      <c r="AB834" s="361"/>
      <c r="AC834" s="363"/>
      <c r="AD834" s="364"/>
      <c r="AE834" s="364"/>
      <c r="AF834" s="364"/>
      <c r="AG834" s="364"/>
      <c r="AH834" s="364"/>
      <c r="AI834" s="364"/>
      <c r="AJ834" s="364"/>
      <c r="AK834" s="365"/>
      <c r="AL834" s="363"/>
      <c r="AM834" s="364"/>
      <c r="AN834" s="364"/>
      <c r="AO834" s="365"/>
      <c r="AP834" s="363"/>
      <c r="AQ834" s="364"/>
      <c r="AR834" s="364"/>
      <c r="AS834" s="365"/>
      <c r="AT834" s="366"/>
      <c r="AU834" s="363"/>
      <c r="AV834" s="364"/>
      <c r="AW834" s="363"/>
      <c r="AX834" s="364"/>
      <c r="AY834" s="423"/>
      <c r="AZ834" s="429"/>
    </row>
    <row r="835" spans="2:52" s="354" customFormat="1">
      <c r="B835" s="355"/>
      <c r="C835" s="355"/>
      <c r="D835" s="355"/>
      <c r="E835" s="356"/>
      <c r="F835" s="356"/>
      <c r="J835" s="478"/>
      <c r="L835" s="355"/>
      <c r="M835" s="355"/>
      <c r="N835" s="358"/>
      <c r="O835" s="358"/>
      <c r="P835" s="358"/>
      <c r="Q835" s="372"/>
      <c r="S835" s="526"/>
      <c r="T835" s="526"/>
      <c r="U835" s="535"/>
      <c r="V835" s="542"/>
      <c r="W835" s="542"/>
      <c r="X835" s="542"/>
      <c r="Y835" s="542"/>
      <c r="Z835" s="542"/>
      <c r="AA835" s="542"/>
      <c r="AB835" s="361"/>
      <c r="AC835" s="363"/>
      <c r="AD835" s="364"/>
      <c r="AE835" s="364"/>
      <c r="AF835" s="364"/>
      <c r="AG835" s="364"/>
      <c r="AH835" s="364"/>
      <c r="AI835" s="364"/>
      <c r="AJ835" s="364"/>
      <c r="AK835" s="365"/>
      <c r="AL835" s="363"/>
      <c r="AM835" s="364"/>
      <c r="AN835" s="364"/>
      <c r="AO835" s="365"/>
      <c r="AP835" s="363"/>
      <c r="AQ835" s="364"/>
      <c r="AR835" s="364"/>
      <c r="AS835" s="365"/>
      <c r="AT835" s="366"/>
      <c r="AU835" s="363"/>
      <c r="AV835" s="364"/>
      <c r="AW835" s="363"/>
      <c r="AX835" s="364"/>
      <c r="AY835" s="423"/>
      <c r="AZ835" s="429"/>
    </row>
    <row r="836" spans="2:52" s="354" customFormat="1">
      <c r="B836" s="355"/>
      <c r="C836" s="355"/>
      <c r="D836" s="355"/>
      <c r="E836" s="356"/>
      <c r="F836" s="356"/>
      <c r="J836" s="478"/>
      <c r="L836" s="355"/>
      <c r="M836" s="355"/>
      <c r="N836" s="358"/>
      <c r="O836" s="358"/>
      <c r="P836" s="358"/>
      <c r="Q836" s="372"/>
      <c r="S836" s="526"/>
      <c r="T836" s="526"/>
      <c r="U836" s="535"/>
      <c r="V836" s="542"/>
      <c r="W836" s="542"/>
      <c r="X836" s="542"/>
      <c r="Y836" s="542"/>
      <c r="Z836" s="542"/>
      <c r="AA836" s="542"/>
      <c r="AB836" s="361"/>
      <c r="AC836" s="363"/>
      <c r="AD836" s="364"/>
      <c r="AE836" s="364"/>
      <c r="AF836" s="364"/>
      <c r="AG836" s="364"/>
      <c r="AH836" s="364"/>
      <c r="AI836" s="364"/>
      <c r="AJ836" s="364"/>
      <c r="AK836" s="365"/>
      <c r="AL836" s="363"/>
      <c r="AM836" s="364"/>
      <c r="AN836" s="364"/>
      <c r="AO836" s="365"/>
      <c r="AP836" s="363"/>
      <c r="AQ836" s="364"/>
      <c r="AR836" s="364"/>
      <c r="AS836" s="365"/>
      <c r="AT836" s="366"/>
      <c r="AU836" s="363"/>
      <c r="AV836" s="364"/>
      <c r="AW836" s="363"/>
      <c r="AX836" s="364"/>
      <c r="AY836" s="423"/>
      <c r="AZ836" s="429"/>
    </row>
    <row r="837" spans="2:52" s="354" customFormat="1">
      <c r="B837" s="355"/>
      <c r="C837" s="355"/>
      <c r="D837" s="355"/>
      <c r="E837" s="356"/>
      <c r="F837" s="356"/>
      <c r="J837" s="478"/>
      <c r="L837" s="355"/>
      <c r="M837" s="355"/>
      <c r="N837" s="358"/>
      <c r="O837" s="358"/>
      <c r="P837" s="358"/>
      <c r="Q837" s="372"/>
      <c r="S837" s="526"/>
      <c r="T837" s="526"/>
      <c r="U837" s="535"/>
      <c r="V837" s="542"/>
      <c r="W837" s="542"/>
      <c r="X837" s="542"/>
      <c r="Y837" s="542"/>
      <c r="Z837" s="542"/>
      <c r="AA837" s="542"/>
      <c r="AB837" s="361"/>
      <c r="AC837" s="363"/>
      <c r="AD837" s="364"/>
      <c r="AE837" s="364"/>
      <c r="AF837" s="364"/>
      <c r="AG837" s="364"/>
      <c r="AH837" s="364"/>
      <c r="AI837" s="364"/>
      <c r="AJ837" s="364"/>
      <c r="AK837" s="365"/>
      <c r="AL837" s="363"/>
      <c r="AM837" s="364"/>
      <c r="AN837" s="364"/>
      <c r="AO837" s="365"/>
      <c r="AP837" s="363"/>
      <c r="AQ837" s="364"/>
      <c r="AR837" s="364"/>
      <c r="AS837" s="365"/>
      <c r="AT837" s="366"/>
      <c r="AU837" s="363"/>
      <c r="AV837" s="364"/>
      <c r="AW837" s="363"/>
      <c r="AX837" s="364"/>
      <c r="AY837" s="423"/>
      <c r="AZ837" s="429"/>
    </row>
    <row r="838" spans="2:52" s="354" customFormat="1">
      <c r="B838" s="355"/>
      <c r="C838" s="355"/>
      <c r="D838" s="355"/>
      <c r="E838" s="356"/>
      <c r="F838" s="356"/>
      <c r="J838" s="478"/>
      <c r="L838" s="355"/>
      <c r="M838" s="355"/>
      <c r="N838" s="358"/>
      <c r="O838" s="358"/>
      <c r="P838" s="358"/>
      <c r="Q838" s="372"/>
      <c r="S838" s="526"/>
      <c r="T838" s="526"/>
      <c r="U838" s="535"/>
      <c r="V838" s="542"/>
      <c r="W838" s="542"/>
      <c r="X838" s="542"/>
      <c r="Y838" s="542"/>
      <c r="Z838" s="542"/>
      <c r="AA838" s="542"/>
      <c r="AB838" s="361"/>
      <c r="AC838" s="363"/>
      <c r="AD838" s="364"/>
      <c r="AE838" s="364"/>
      <c r="AF838" s="364"/>
      <c r="AG838" s="364"/>
      <c r="AH838" s="364"/>
      <c r="AI838" s="364"/>
      <c r="AJ838" s="364"/>
      <c r="AK838" s="365"/>
      <c r="AL838" s="363"/>
      <c r="AM838" s="364"/>
      <c r="AN838" s="364"/>
      <c r="AO838" s="365"/>
      <c r="AP838" s="363"/>
      <c r="AQ838" s="364"/>
      <c r="AR838" s="364"/>
      <c r="AS838" s="365"/>
      <c r="AT838" s="366"/>
      <c r="AU838" s="363"/>
      <c r="AV838" s="364"/>
      <c r="AW838" s="363"/>
      <c r="AX838" s="364"/>
      <c r="AY838" s="423"/>
      <c r="AZ838" s="429"/>
    </row>
    <row r="839" spans="2:52" s="354" customFormat="1">
      <c r="B839" s="355"/>
      <c r="C839" s="355"/>
      <c r="D839" s="355"/>
      <c r="E839" s="356"/>
      <c r="F839" s="356"/>
      <c r="J839" s="478"/>
      <c r="L839" s="355"/>
      <c r="M839" s="355"/>
      <c r="N839" s="358"/>
      <c r="O839" s="358"/>
      <c r="P839" s="358"/>
      <c r="Q839" s="372"/>
      <c r="S839" s="526"/>
      <c r="T839" s="526"/>
      <c r="U839" s="535"/>
      <c r="V839" s="542"/>
      <c r="W839" s="542"/>
      <c r="X839" s="542"/>
      <c r="Y839" s="542"/>
      <c r="Z839" s="542"/>
      <c r="AA839" s="542"/>
      <c r="AB839" s="361"/>
      <c r="AC839" s="363"/>
      <c r="AD839" s="364"/>
      <c r="AE839" s="364"/>
      <c r="AF839" s="364"/>
      <c r="AG839" s="364"/>
      <c r="AH839" s="364"/>
      <c r="AI839" s="364"/>
      <c r="AJ839" s="364"/>
      <c r="AK839" s="365"/>
      <c r="AL839" s="363"/>
      <c r="AM839" s="364"/>
      <c r="AN839" s="364"/>
      <c r="AO839" s="365"/>
      <c r="AP839" s="363"/>
      <c r="AQ839" s="364"/>
      <c r="AR839" s="364"/>
      <c r="AS839" s="365"/>
      <c r="AT839" s="366"/>
      <c r="AU839" s="363"/>
      <c r="AV839" s="364"/>
      <c r="AW839" s="363"/>
      <c r="AX839" s="364"/>
      <c r="AY839" s="423"/>
      <c r="AZ839" s="429"/>
    </row>
    <row r="840" spans="2:52" s="354" customFormat="1">
      <c r="B840" s="355"/>
      <c r="C840" s="355"/>
      <c r="D840" s="355"/>
      <c r="E840" s="356"/>
      <c r="F840" s="356"/>
      <c r="J840" s="478"/>
      <c r="L840" s="355"/>
      <c r="M840" s="355"/>
      <c r="N840" s="358"/>
      <c r="O840" s="358"/>
      <c r="P840" s="358"/>
      <c r="Q840" s="372"/>
      <c r="S840" s="526"/>
      <c r="T840" s="526"/>
      <c r="U840" s="535"/>
      <c r="V840" s="542"/>
      <c r="W840" s="542"/>
      <c r="X840" s="542"/>
      <c r="Y840" s="542"/>
      <c r="Z840" s="542"/>
      <c r="AA840" s="542"/>
      <c r="AB840" s="361"/>
      <c r="AC840" s="363"/>
      <c r="AD840" s="364"/>
      <c r="AE840" s="364"/>
      <c r="AF840" s="364"/>
      <c r="AG840" s="364"/>
      <c r="AH840" s="364"/>
      <c r="AI840" s="364"/>
      <c r="AJ840" s="364"/>
      <c r="AK840" s="365"/>
      <c r="AL840" s="363"/>
      <c r="AM840" s="364"/>
      <c r="AN840" s="364"/>
      <c r="AO840" s="365"/>
      <c r="AP840" s="363"/>
      <c r="AQ840" s="364"/>
      <c r="AR840" s="364"/>
      <c r="AS840" s="365"/>
      <c r="AT840" s="366"/>
      <c r="AU840" s="363"/>
      <c r="AV840" s="364"/>
      <c r="AW840" s="363"/>
      <c r="AX840" s="364"/>
      <c r="AY840" s="423"/>
      <c r="AZ840" s="429"/>
    </row>
    <row r="841" spans="2:52" s="354" customFormat="1">
      <c r="B841" s="355"/>
      <c r="C841" s="355"/>
      <c r="D841" s="355"/>
      <c r="E841" s="356"/>
      <c r="F841" s="356"/>
      <c r="J841" s="478"/>
      <c r="L841" s="355"/>
      <c r="M841" s="355"/>
      <c r="N841" s="358"/>
      <c r="O841" s="358"/>
      <c r="P841" s="358"/>
      <c r="Q841" s="372"/>
      <c r="S841" s="526"/>
      <c r="T841" s="526"/>
      <c r="U841" s="535"/>
      <c r="V841" s="542"/>
      <c r="W841" s="542"/>
      <c r="X841" s="542"/>
      <c r="Y841" s="542"/>
      <c r="Z841" s="542"/>
      <c r="AA841" s="542"/>
      <c r="AB841" s="361"/>
      <c r="AC841" s="363"/>
      <c r="AD841" s="364"/>
      <c r="AE841" s="364"/>
      <c r="AF841" s="364"/>
      <c r="AG841" s="364"/>
      <c r="AH841" s="364"/>
      <c r="AI841" s="364"/>
      <c r="AJ841" s="364"/>
      <c r="AK841" s="365"/>
      <c r="AL841" s="363"/>
      <c r="AM841" s="364"/>
      <c r="AN841" s="364"/>
      <c r="AO841" s="365"/>
      <c r="AP841" s="363"/>
      <c r="AQ841" s="364"/>
      <c r="AR841" s="364"/>
      <c r="AS841" s="365"/>
      <c r="AT841" s="366"/>
      <c r="AU841" s="363"/>
      <c r="AV841" s="364"/>
      <c r="AW841" s="363"/>
      <c r="AX841" s="364"/>
      <c r="AY841" s="423"/>
      <c r="AZ841" s="429"/>
    </row>
    <row r="842" spans="2:52" s="354" customFormat="1">
      <c r="B842" s="355"/>
      <c r="C842" s="355"/>
      <c r="D842" s="355"/>
      <c r="E842" s="356"/>
      <c r="F842" s="356"/>
      <c r="J842" s="478"/>
      <c r="L842" s="355"/>
      <c r="M842" s="355"/>
      <c r="N842" s="358"/>
      <c r="O842" s="358"/>
      <c r="P842" s="358"/>
      <c r="Q842" s="372"/>
      <c r="S842" s="526"/>
      <c r="T842" s="526"/>
      <c r="U842" s="535"/>
      <c r="V842" s="542"/>
      <c r="W842" s="542"/>
      <c r="X842" s="542"/>
      <c r="Y842" s="542"/>
      <c r="Z842" s="542"/>
      <c r="AA842" s="542"/>
      <c r="AB842" s="361"/>
      <c r="AC842" s="363"/>
      <c r="AD842" s="364"/>
      <c r="AE842" s="364"/>
      <c r="AF842" s="364"/>
      <c r="AG842" s="364"/>
      <c r="AH842" s="364"/>
      <c r="AI842" s="364"/>
      <c r="AJ842" s="364"/>
      <c r="AK842" s="365"/>
      <c r="AL842" s="363"/>
      <c r="AM842" s="364"/>
      <c r="AN842" s="364"/>
      <c r="AO842" s="365"/>
      <c r="AP842" s="363"/>
      <c r="AQ842" s="364"/>
      <c r="AR842" s="364"/>
      <c r="AS842" s="365"/>
      <c r="AT842" s="366"/>
      <c r="AU842" s="363"/>
      <c r="AV842" s="364"/>
      <c r="AW842" s="363"/>
      <c r="AX842" s="364"/>
      <c r="AY842" s="423"/>
      <c r="AZ842" s="429"/>
    </row>
    <row r="843" spans="2:52" s="354" customFormat="1">
      <c r="B843" s="355"/>
      <c r="C843" s="355"/>
      <c r="D843" s="355"/>
      <c r="E843" s="356"/>
      <c r="F843" s="356"/>
      <c r="J843" s="478"/>
      <c r="L843" s="355"/>
      <c r="M843" s="355"/>
      <c r="N843" s="358"/>
      <c r="O843" s="358"/>
      <c r="P843" s="358"/>
      <c r="Q843" s="372"/>
      <c r="S843" s="526"/>
      <c r="T843" s="526"/>
      <c r="U843" s="535"/>
      <c r="V843" s="542"/>
      <c r="W843" s="542"/>
      <c r="X843" s="542"/>
      <c r="Y843" s="542"/>
      <c r="Z843" s="542"/>
      <c r="AA843" s="542"/>
      <c r="AB843" s="361"/>
      <c r="AC843" s="363"/>
      <c r="AD843" s="364"/>
      <c r="AE843" s="364"/>
      <c r="AF843" s="364"/>
      <c r="AG843" s="364"/>
      <c r="AH843" s="364"/>
      <c r="AI843" s="364"/>
      <c r="AJ843" s="364"/>
      <c r="AK843" s="365"/>
      <c r="AL843" s="363"/>
      <c r="AM843" s="364"/>
      <c r="AN843" s="364"/>
      <c r="AO843" s="365"/>
      <c r="AP843" s="363"/>
      <c r="AQ843" s="364"/>
      <c r="AR843" s="364"/>
      <c r="AS843" s="365"/>
      <c r="AT843" s="366"/>
      <c r="AU843" s="363"/>
      <c r="AV843" s="364"/>
      <c r="AW843" s="363"/>
      <c r="AX843" s="364"/>
      <c r="AY843" s="423"/>
      <c r="AZ843" s="429"/>
    </row>
    <row r="844" spans="2:52" s="354" customFormat="1">
      <c r="B844" s="355"/>
      <c r="C844" s="355"/>
      <c r="D844" s="355"/>
      <c r="E844" s="356"/>
      <c r="F844" s="356"/>
      <c r="J844" s="478"/>
      <c r="L844" s="355"/>
      <c r="M844" s="355"/>
      <c r="N844" s="358"/>
      <c r="O844" s="358"/>
      <c r="P844" s="358"/>
      <c r="Q844" s="372"/>
      <c r="S844" s="526"/>
      <c r="T844" s="526"/>
      <c r="U844" s="535"/>
      <c r="V844" s="542"/>
      <c r="W844" s="542"/>
      <c r="X844" s="542"/>
      <c r="Y844" s="542"/>
      <c r="Z844" s="542"/>
      <c r="AA844" s="542"/>
      <c r="AB844" s="361"/>
      <c r="AC844" s="363"/>
      <c r="AD844" s="364"/>
      <c r="AE844" s="364"/>
      <c r="AF844" s="364"/>
      <c r="AG844" s="364"/>
      <c r="AH844" s="364"/>
      <c r="AI844" s="364"/>
      <c r="AJ844" s="364"/>
      <c r="AK844" s="365"/>
      <c r="AL844" s="363"/>
      <c r="AM844" s="364"/>
      <c r="AN844" s="364"/>
      <c r="AO844" s="365"/>
      <c r="AP844" s="363"/>
      <c r="AQ844" s="364"/>
      <c r="AR844" s="364"/>
      <c r="AS844" s="365"/>
      <c r="AT844" s="366"/>
      <c r="AU844" s="363"/>
      <c r="AV844" s="364"/>
      <c r="AW844" s="363"/>
      <c r="AX844" s="364"/>
      <c r="AY844" s="423"/>
      <c r="AZ844" s="429"/>
    </row>
    <row r="845" spans="2:52" s="354" customFormat="1">
      <c r="B845" s="355"/>
      <c r="C845" s="355"/>
      <c r="D845" s="355"/>
      <c r="E845" s="356"/>
      <c r="F845" s="356"/>
      <c r="J845" s="478"/>
      <c r="L845" s="355"/>
      <c r="M845" s="355"/>
      <c r="N845" s="358"/>
      <c r="O845" s="358"/>
      <c r="P845" s="358"/>
      <c r="Q845" s="372"/>
      <c r="S845" s="526"/>
      <c r="T845" s="526"/>
      <c r="U845" s="535"/>
      <c r="V845" s="542"/>
      <c r="W845" s="542"/>
      <c r="X845" s="542"/>
      <c r="Y845" s="542"/>
      <c r="Z845" s="542"/>
      <c r="AA845" s="542"/>
      <c r="AB845" s="361"/>
      <c r="AC845" s="363"/>
      <c r="AD845" s="364"/>
      <c r="AE845" s="364"/>
      <c r="AF845" s="364"/>
      <c r="AG845" s="364"/>
      <c r="AH845" s="364"/>
      <c r="AI845" s="364"/>
      <c r="AJ845" s="364"/>
      <c r="AK845" s="365"/>
      <c r="AL845" s="363"/>
      <c r="AM845" s="364"/>
      <c r="AN845" s="364"/>
      <c r="AO845" s="365"/>
      <c r="AP845" s="363"/>
      <c r="AQ845" s="364"/>
      <c r="AR845" s="364"/>
      <c r="AS845" s="365"/>
      <c r="AT845" s="366"/>
      <c r="AU845" s="363"/>
      <c r="AV845" s="364"/>
      <c r="AW845" s="363"/>
      <c r="AX845" s="364"/>
      <c r="AY845" s="423"/>
      <c r="AZ845" s="429"/>
    </row>
    <row r="846" spans="2:52" s="354" customFormat="1">
      <c r="B846" s="355"/>
      <c r="C846" s="355"/>
      <c r="D846" s="355"/>
      <c r="E846" s="356"/>
      <c r="F846" s="356"/>
      <c r="J846" s="478"/>
      <c r="L846" s="355"/>
      <c r="M846" s="355"/>
      <c r="N846" s="358"/>
      <c r="O846" s="358"/>
      <c r="P846" s="358"/>
      <c r="Q846" s="372"/>
      <c r="S846" s="526"/>
      <c r="T846" s="526"/>
      <c r="U846" s="535"/>
      <c r="V846" s="542"/>
      <c r="W846" s="542"/>
      <c r="X846" s="542"/>
      <c r="Y846" s="542"/>
      <c r="Z846" s="542"/>
      <c r="AA846" s="542"/>
      <c r="AB846" s="361"/>
      <c r="AC846" s="363"/>
      <c r="AD846" s="364"/>
      <c r="AE846" s="364"/>
      <c r="AF846" s="364"/>
      <c r="AG846" s="364"/>
      <c r="AH846" s="364"/>
      <c r="AI846" s="364"/>
      <c r="AJ846" s="364"/>
      <c r="AK846" s="365"/>
      <c r="AL846" s="363"/>
      <c r="AM846" s="364"/>
      <c r="AN846" s="364"/>
      <c r="AO846" s="365"/>
      <c r="AP846" s="363"/>
      <c r="AQ846" s="364"/>
      <c r="AR846" s="364"/>
      <c r="AS846" s="365"/>
      <c r="AT846" s="366"/>
      <c r="AU846" s="363"/>
      <c r="AV846" s="364"/>
      <c r="AW846" s="363"/>
      <c r="AX846" s="364"/>
      <c r="AY846" s="423"/>
      <c r="AZ846" s="429"/>
    </row>
    <row r="847" spans="2:52" s="354" customFormat="1">
      <c r="B847" s="355"/>
      <c r="C847" s="355"/>
      <c r="D847" s="355"/>
      <c r="E847" s="356"/>
      <c r="F847" s="356"/>
      <c r="J847" s="478"/>
      <c r="L847" s="355"/>
      <c r="M847" s="355"/>
      <c r="N847" s="358"/>
      <c r="O847" s="358"/>
      <c r="P847" s="358"/>
      <c r="Q847" s="372"/>
      <c r="S847" s="526"/>
      <c r="T847" s="526"/>
      <c r="U847" s="535"/>
      <c r="V847" s="542"/>
      <c r="W847" s="542"/>
      <c r="X847" s="542"/>
      <c r="Y847" s="542"/>
      <c r="Z847" s="542"/>
      <c r="AA847" s="542"/>
      <c r="AB847" s="361"/>
      <c r="AC847" s="363"/>
      <c r="AD847" s="364"/>
      <c r="AE847" s="364"/>
      <c r="AF847" s="364"/>
      <c r="AG847" s="364"/>
      <c r="AH847" s="364"/>
      <c r="AI847" s="364"/>
      <c r="AJ847" s="364"/>
      <c r="AK847" s="365"/>
      <c r="AL847" s="363"/>
      <c r="AM847" s="364"/>
      <c r="AN847" s="364"/>
      <c r="AO847" s="365"/>
      <c r="AP847" s="363"/>
      <c r="AQ847" s="364"/>
      <c r="AR847" s="364"/>
      <c r="AS847" s="365"/>
      <c r="AT847" s="366"/>
      <c r="AU847" s="363"/>
      <c r="AV847" s="364"/>
      <c r="AW847" s="363"/>
      <c r="AX847" s="364"/>
      <c r="AY847" s="423"/>
      <c r="AZ847" s="429"/>
    </row>
    <row r="848" spans="2:52" s="354" customFormat="1">
      <c r="B848" s="355"/>
      <c r="C848" s="355"/>
      <c r="D848" s="355"/>
      <c r="E848" s="356"/>
      <c r="F848" s="356"/>
      <c r="J848" s="478"/>
      <c r="L848" s="355"/>
      <c r="M848" s="355"/>
      <c r="N848" s="358"/>
      <c r="O848" s="358"/>
      <c r="P848" s="358"/>
      <c r="Q848" s="372"/>
      <c r="S848" s="526"/>
      <c r="T848" s="526"/>
      <c r="U848" s="535"/>
      <c r="V848" s="542"/>
      <c r="W848" s="542"/>
      <c r="X848" s="542"/>
      <c r="Y848" s="542"/>
      <c r="Z848" s="542"/>
      <c r="AA848" s="542"/>
      <c r="AB848" s="361"/>
      <c r="AC848" s="363"/>
      <c r="AD848" s="364"/>
      <c r="AE848" s="364"/>
      <c r="AF848" s="364"/>
      <c r="AG848" s="364"/>
      <c r="AH848" s="364"/>
      <c r="AI848" s="364"/>
      <c r="AJ848" s="364"/>
      <c r="AK848" s="365"/>
      <c r="AL848" s="363"/>
      <c r="AM848" s="364"/>
      <c r="AN848" s="364"/>
      <c r="AO848" s="365"/>
      <c r="AP848" s="363"/>
      <c r="AQ848" s="364"/>
      <c r="AR848" s="364"/>
      <c r="AS848" s="365"/>
      <c r="AT848" s="366"/>
      <c r="AU848" s="363"/>
      <c r="AV848" s="364"/>
      <c r="AW848" s="363"/>
      <c r="AX848" s="364"/>
      <c r="AY848" s="423"/>
      <c r="AZ848" s="429"/>
    </row>
    <row r="849" spans="2:52" s="354" customFormat="1">
      <c r="B849" s="355"/>
      <c r="C849" s="355"/>
      <c r="D849" s="355"/>
      <c r="E849" s="356"/>
      <c r="F849" s="356"/>
      <c r="J849" s="478"/>
      <c r="L849" s="355"/>
      <c r="M849" s="355"/>
      <c r="N849" s="358"/>
      <c r="O849" s="358"/>
      <c r="P849" s="358"/>
      <c r="Q849" s="372"/>
      <c r="S849" s="526"/>
      <c r="T849" s="526"/>
      <c r="U849" s="535"/>
      <c r="V849" s="542"/>
      <c r="W849" s="542"/>
      <c r="X849" s="542"/>
      <c r="Y849" s="542"/>
      <c r="Z849" s="542"/>
      <c r="AA849" s="542"/>
      <c r="AB849" s="361"/>
      <c r="AC849" s="363"/>
      <c r="AD849" s="364"/>
      <c r="AE849" s="364"/>
      <c r="AF849" s="364"/>
      <c r="AG849" s="364"/>
      <c r="AH849" s="364"/>
      <c r="AI849" s="364"/>
      <c r="AJ849" s="364"/>
      <c r="AK849" s="365"/>
      <c r="AL849" s="363"/>
      <c r="AM849" s="364"/>
      <c r="AN849" s="364"/>
      <c r="AO849" s="365"/>
      <c r="AP849" s="363"/>
      <c r="AQ849" s="364"/>
      <c r="AR849" s="364"/>
      <c r="AS849" s="365"/>
      <c r="AT849" s="366"/>
      <c r="AU849" s="363"/>
      <c r="AV849" s="364"/>
      <c r="AW849" s="363"/>
      <c r="AX849" s="364"/>
      <c r="AY849" s="423"/>
      <c r="AZ849" s="429"/>
    </row>
    <row r="850" spans="2:52" s="354" customFormat="1">
      <c r="B850" s="355"/>
      <c r="C850" s="355"/>
      <c r="D850" s="355"/>
      <c r="E850" s="356"/>
      <c r="F850" s="356"/>
      <c r="J850" s="478"/>
      <c r="L850" s="355"/>
      <c r="M850" s="355"/>
      <c r="N850" s="358"/>
      <c r="O850" s="358"/>
      <c r="P850" s="358"/>
      <c r="Q850" s="372"/>
      <c r="S850" s="526"/>
      <c r="T850" s="526"/>
      <c r="U850" s="535"/>
      <c r="V850" s="542"/>
      <c r="W850" s="542"/>
      <c r="X850" s="542"/>
      <c r="Y850" s="542"/>
      <c r="Z850" s="542"/>
      <c r="AA850" s="542"/>
      <c r="AB850" s="361"/>
      <c r="AC850" s="363"/>
      <c r="AD850" s="364"/>
      <c r="AE850" s="364"/>
      <c r="AF850" s="364"/>
      <c r="AG850" s="364"/>
      <c r="AH850" s="364"/>
      <c r="AI850" s="364"/>
      <c r="AJ850" s="364"/>
      <c r="AK850" s="365"/>
      <c r="AL850" s="363"/>
      <c r="AM850" s="364"/>
      <c r="AN850" s="364"/>
      <c r="AO850" s="365"/>
      <c r="AP850" s="363"/>
      <c r="AQ850" s="364"/>
      <c r="AR850" s="364"/>
      <c r="AS850" s="365"/>
      <c r="AT850" s="366"/>
      <c r="AU850" s="363"/>
      <c r="AV850" s="364"/>
      <c r="AW850" s="363"/>
      <c r="AX850" s="364"/>
      <c r="AY850" s="423"/>
      <c r="AZ850" s="429"/>
    </row>
    <row r="851" spans="2:52" s="354" customFormat="1">
      <c r="B851" s="355"/>
      <c r="C851" s="355"/>
      <c r="D851" s="355"/>
      <c r="E851" s="356"/>
      <c r="F851" s="356"/>
      <c r="J851" s="478"/>
      <c r="L851" s="355"/>
      <c r="M851" s="355"/>
      <c r="N851" s="358"/>
      <c r="O851" s="358"/>
      <c r="P851" s="358"/>
      <c r="Q851" s="372"/>
      <c r="S851" s="526"/>
      <c r="T851" s="526"/>
      <c r="U851" s="535"/>
      <c r="V851" s="542"/>
      <c r="W851" s="542"/>
      <c r="X851" s="542"/>
      <c r="Y851" s="542"/>
      <c r="Z851" s="542"/>
      <c r="AA851" s="542"/>
      <c r="AB851" s="361"/>
      <c r="AC851" s="363"/>
      <c r="AD851" s="364"/>
      <c r="AE851" s="364"/>
      <c r="AF851" s="364"/>
      <c r="AG851" s="364"/>
      <c r="AH851" s="364"/>
      <c r="AI851" s="364"/>
      <c r="AJ851" s="364"/>
      <c r="AK851" s="365"/>
      <c r="AL851" s="363"/>
      <c r="AM851" s="364"/>
      <c r="AN851" s="364"/>
      <c r="AO851" s="365"/>
      <c r="AP851" s="363"/>
      <c r="AQ851" s="364"/>
      <c r="AR851" s="364"/>
      <c r="AS851" s="365"/>
      <c r="AT851" s="366"/>
      <c r="AU851" s="363"/>
      <c r="AV851" s="364"/>
      <c r="AW851" s="363"/>
      <c r="AX851" s="364"/>
      <c r="AY851" s="423"/>
      <c r="AZ851" s="429"/>
    </row>
    <row r="852" spans="2:52" s="354" customFormat="1">
      <c r="B852" s="355"/>
      <c r="C852" s="355"/>
      <c r="D852" s="355"/>
      <c r="E852" s="356"/>
      <c r="F852" s="356"/>
      <c r="J852" s="478"/>
      <c r="L852" s="355"/>
      <c r="M852" s="355"/>
      <c r="N852" s="358"/>
      <c r="O852" s="358"/>
      <c r="P852" s="358"/>
      <c r="Q852" s="372"/>
      <c r="S852" s="526"/>
      <c r="T852" s="526"/>
      <c r="U852" s="535"/>
      <c r="V852" s="542"/>
      <c r="W852" s="542"/>
      <c r="X852" s="542"/>
      <c r="Y852" s="542"/>
      <c r="Z852" s="542"/>
      <c r="AA852" s="542"/>
      <c r="AB852" s="361"/>
      <c r="AC852" s="363"/>
      <c r="AD852" s="364"/>
      <c r="AE852" s="364"/>
      <c r="AF852" s="364"/>
      <c r="AG852" s="364"/>
      <c r="AH852" s="364"/>
      <c r="AI852" s="364"/>
      <c r="AJ852" s="364"/>
      <c r="AK852" s="365"/>
      <c r="AL852" s="363"/>
      <c r="AM852" s="364"/>
      <c r="AN852" s="364"/>
      <c r="AO852" s="365"/>
      <c r="AP852" s="363"/>
      <c r="AQ852" s="364"/>
      <c r="AR852" s="364"/>
      <c r="AS852" s="365"/>
      <c r="AT852" s="366"/>
      <c r="AU852" s="363"/>
      <c r="AV852" s="364"/>
      <c r="AW852" s="363"/>
      <c r="AX852" s="364"/>
      <c r="AY852" s="423"/>
      <c r="AZ852" s="429"/>
    </row>
    <row r="853" spans="2:52" s="354" customFormat="1">
      <c r="B853" s="355"/>
      <c r="C853" s="355"/>
      <c r="D853" s="355"/>
      <c r="E853" s="356"/>
      <c r="F853" s="356"/>
      <c r="J853" s="478"/>
      <c r="L853" s="355"/>
      <c r="M853" s="355"/>
      <c r="N853" s="358"/>
      <c r="O853" s="358"/>
      <c r="P853" s="358"/>
      <c r="Q853" s="372"/>
      <c r="S853" s="526"/>
      <c r="T853" s="526"/>
      <c r="U853" s="535"/>
      <c r="V853" s="542"/>
      <c r="W853" s="542"/>
      <c r="X853" s="542"/>
      <c r="Y853" s="542"/>
      <c r="Z853" s="542"/>
      <c r="AA853" s="542"/>
      <c r="AB853" s="361"/>
      <c r="AC853" s="363"/>
      <c r="AD853" s="364"/>
      <c r="AE853" s="364"/>
      <c r="AF853" s="364"/>
      <c r="AG853" s="364"/>
      <c r="AH853" s="364"/>
      <c r="AI853" s="364"/>
      <c r="AJ853" s="364"/>
      <c r="AK853" s="365"/>
      <c r="AL853" s="363"/>
      <c r="AM853" s="364"/>
      <c r="AN853" s="364"/>
      <c r="AO853" s="365"/>
      <c r="AP853" s="363"/>
      <c r="AQ853" s="364"/>
      <c r="AR853" s="364"/>
      <c r="AS853" s="365"/>
      <c r="AT853" s="366"/>
      <c r="AU853" s="363"/>
      <c r="AV853" s="364"/>
      <c r="AW853" s="363"/>
      <c r="AX853" s="364"/>
      <c r="AY853" s="423"/>
      <c r="AZ853" s="429"/>
    </row>
    <row r="854" spans="2:52" s="354" customFormat="1">
      <c r="B854" s="355"/>
      <c r="C854" s="355"/>
      <c r="D854" s="355"/>
      <c r="E854" s="356"/>
      <c r="F854" s="356"/>
      <c r="J854" s="478"/>
      <c r="L854" s="355"/>
      <c r="M854" s="355"/>
      <c r="N854" s="358"/>
      <c r="O854" s="358"/>
      <c r="P854" s="358"/>
      <c r="Q854" s="372"/>
      <c r="S854" s="526"/>
      <c r="T854" s="526"/>
      <c r="U854" s="535"/>
      <c r="V854" s="542"/>
      <c r="W854" s="542"/>
      <c r="X854" s="542"/>
      <c r="Y854" s="542"/>
      <c r="Z854" s="542"/>
      <c r="AA854" s="542"/>
      <c r="AB854" s="361"/>
      <c r="AC854" s="363"/>
      <c r="AD854" s="364"/>
      <c r="AE854" s="364"/>
      <c r="AF854" s="364"/>
      <c r="AG854" s="364"/>
      <c r="AH854" s="364"/>
      <c r="AI854" s="364"/>
      <c r="AJ854" s="364"/>
      <c r="AK854" s="365"/>
      <c r="AL854" s="363"/>
      <c r="AM854" s="364"/>
      <c r="AN854" s="364"/>
      <c r="AO854" s="365"/>
      <c r="AP854" s="363"/>
      <c r="AQ854" s="364"/>
      <c r="AR854" s="364"/>
      <c r="AS854" s="365"/>
      <c r="AT854" s="366"/>
      <c r="AU854" s="363"/>
      <c r="AV854" s="364"/>
      <c r="AW854" s="363"/>
      <c r="AX854" s="364"/>
      <c r="AY854" s="423"/>
      <c r="AZ854" s="429"/>
    </row>
    <row r="855" spans="2:52" s="354" customFormat="1">
      <c r="B855" s="355"/>
      <c r="C855" s="355"/>
      <c r="D855" s="355"/>
      <c r="E855" s="356"/>
      <c r="F855" s="356"/>
      <c r="J855" s="478"/>
      <c r="L855" s="355"/>
      <c r="M855" s="355"/>
      <c r="N855" s="358"/>
      <c r="O855" s="358"/>
      <c r="P855" s="358"/>
      <c r="Q855" s="372"/>
      <c r="S855" s="526"/>
      <c r="T855" s="526"/>
      <c r="U855" s="535"/>
      <c r="V855" s="542"/>
      <c r="W855" s="542"/>
      <c r="X855" s="542"/>
      <c r="Y855" s="542"/>
      <c r="Z855" s="542"/>
      <c r="AA855" s="542"/>
      <c r="AB855" s="361"/>
      <c r="AC855" s="363"/>
      <c r="AD855" s="364"/>
      <c r="AE855" s="364"/>
      <c r="AF855" s="364"/>
      <c r="AG855" s="364"/>
      <c r="AH855" s="364"/>
      <c r="AI855" s="364"/>
      <c r="AJ855" s="364"/>
      <c r="AK855" s="365"/>
      <c r="AL855" s="363"/>
      <c r="AM855" s="364"/>
      <c r="AN855" s="364"/>
      <c r="AO855" s="365"/>
      <c r="AP855" s="363"/>
      <c r="AQ855" s="364"/>
      <c r="AR855" s="364"/>
      <c r="AS855" s="365"/>
      <c r="AT855" s="366"/>
      <c r="AU855" s="363"/>
      <c r="AV855" s="364"/>
      <c r="AW855" s="363"/>
      <c r="AX855" s="364"/>
      <c r="AY855" s="423"/>
      <c r="AZ855" s="429"/>
    </row>
    <row r="856" spans="2:52" s="354" customFormat="1">
      <c r="B856" s="355"/>
      <c r="C856" s="355"/>
      <c r="D856" s="355"/>
      <c r="E856" s="356"/>
      <c r="F856" s="356"/>
      <c r="J856" s="478"/>
      <c r="L856" s="355"/>
      <c r="M856" s="355"/>
      <c r="N856" s="358"/>
      <c r="O856" s="358"/>
      <c r="P856" s="358"/>
      <c r="Q856" s="372"/>
      <c r="S856" s="526"/>
      <c r="T856" s="526"/>
      <c r="U856" s="535"/>
      <c r="V856" s="542"/>
      <c r="W856" s="542"/>
      <c r="X856" s="542"/>
      <c r="Y856" s="542"/>
      <c r="Z856" s="542"/>
      <c r="AA856" s="542"/>
      <c r="AB856" s="361"/>
      <c r="AC856" s="363"/>
      <c r="AD856" s="364"/>
      <c r="AE856" s="364"/>
      <c r="AF856" s="364"/>
      <c r="AG856" s="364"/>
      <c r="AH856" s="364"/>
      <c r="AI856" s="364"/>
      <c r="AJ856" s="364"/>
      <c r="AK856" s="365"/>
      <c r="AL856" s="363"/>
      <c r="AM856" s="364"/>
      <c r="AN856" s="364"/>
      <c r="AO856" s="365"/>
      <c r="AP856" s="363"/>
      <c r="AQ856" s="364"/>
      <c r="AR856" s="364"/>
      <c r="AS856" s="365"/>
      <c r="AT856" s="366"/>
      <c r="AU856" s="363"/>
      <c r="AV856" s="364"/>
      <c r="AW856" s="363"/>
      <c r="AX856" s="364"/>
      <c r="AY856" s="423"/>
      <c r="AZ856" s="429"/>
    </row>
    <row r="857" spans="2:52" s="354" customFormat="1">
      <c r="B857" s="355"/>
      <c r="C857" s="355"/>
      <c r="D857" s="355"/>
      <c r="E857" s="356"/>
      <c r="F857" s="356"/>
      <c r="J857" s="478"/>
      <c r="L857" s="355"/>
      <c r="M857" s="355"/>
      <c r="N857" s="358"/>
      <c r="O857" s="358"/>
      <c r="P857" s="358"/>
      <c r="Q857" s="372"/>
      <c r="S857" s="526"/>
      <c r="T857" s="526"/>
      <c r="U857" s="535"/>
      <c r="V857" s="542"/>
      <c r="W857" s="542"/>
      <c r="X857" s="542"/>
      <c r="Y857" s="542"/>
      <c r="Z857" s="542"/>
      <c r="AA857" s="542"/>
      <c r="AB857" s="361"/>
      <c r="AC857" s="363"/>
      <c r="AD857" s="364"/>
      <c r="AE857" s="364"/>
      <c r="AF857" s="364"/>
      <c r="AG857" s="364"/>
      <c r="AH857" s="364"/>
      <c r="AI857" s="364"/>
      <c r="AJ857" s="364"/>
      <c r="AK857" s="365"/>
      <c r="AL857" s="363"/>
      <c r="AM857" s="364"/>
      <c r="AN857" s="364"/>
      <c r="AO857" s="365"/>
      <c r="AP857" s="363"/>
      <c r="AQ857" s="364"/>
      <c r="AR857" s="364"/>
      <c r="AS857" s="365"/>
      <c r="AT857" s="366"/>
      <c r="AU857" s="363"/>
      <c r="AV857" s="364"/>
      <c r="AW857" s="363"/>
      <c r="AX857" s="364"/>
      <c r="AY857" s="423"/>
      <c r="AZ857" s="429"/>
    </row>
    <row r="858" spans="2:52" s="354" customFormat="1">
      <c r="B858" s="355"/>
      <c r="C858" s="355"/>
      <c r="D858" s="355"/>
      <c r="E858" s="356"/>
      <c r="F858" s="356"/>
      <c r="J858" s="478"/>
      <c r="L858" s="355"/>
      <c r="M858" s="355"/>
      <c r="N858" s="358"/>
      <c r="O858" s="358"/>
      <c r="P858" s="358"/>
      <c r="Q858" s="372"/>
      <c r="S858" s="526"/>
      <c r="T858" s="526"/>
      <c r="U858" s="535"/>
      <c r="V858" s="542"/>
      <c r="W858" s="542"/>
      <c r="X858" s="542"/>
      <c r="Y858" s="542"/>
      <c r="Z858" s="542"/>
      <c r="AA858" s="542"/>
      <c r="AB858" s="361"/>
      <c r="AC858" s="363"/>
      <c r="AD858" s="364"/>
      <c r="AE858" s="364"/>
      <c r="AF858" s="364"/>
      <c r="AG858" s="364"/>
      <c r="AH858" s="364"/>
      <c r="AI858" s="364"/>
      <c r="AJ858" s="364"/>
      <c r="AK858" s="365"/>
      <c r="AL858" s="363"/>
      <c r="AM858" s="364"/>
      <c r="AN858" s="364"/>
      <c r="AO858" s="365"/>
      <c r="AP858" s="363"/>
      <c r="AQ858" s="364"/>
      <c r="AR858" s="364"/>
      <c r="AS858" s="365"/>
      <c r="AT858" s="366"/>
      <c r="AU858" s="363"/>
      <c r="AV858" s="364"/>
      <c r="AW858" s="363"/>
      <c r="AX858" s="364"/>
      <c r="AY858" s="423"/>
      <c r="AZ858" s="429"/>
    </row>
    <row r="859" spans="2:52" s="354" customFormat="1">
      <c r="B859" s="355"/>
      <c r="C859" s="355"/>
      <c r="D859" s="355"/>
      <c r="E859" s="356"/>
      <c r="F859" s="356"/>
      <c r="J859" s="478"/>
      <c r="L859" s="355"/>
      <c r="M859" s="355"/>
      <c r="N859" s="358"/>
      <c r="O859" s="358"/>
      <c r="P859" s="358"/>
      <c r="Q859" s="372"/>
      <c r="S859" s="526"/>
      <c r="T859" s="526"/>
      <c r="U859" s="535"/>
      <c r="V859" s="542"/>
      <c r="W859" s="542"/>
      <c r="X859" s="542"/>
      <c r="Y859" s="542"/>
      <c r="Z859" s="542"/>
      <c r="AA859" s="542"/>
      <c r="AB859" s="361"/>
      <c r="AC859" s="363"/>
      <c r="AD859" s="364"/>
      <c r="AE859" s="364"/>
      <c r="AF859" s="364"/>
      <c r="AG859" s="364"/>
      <c r="AH859" s="364"/>
      <c r="AI859" s="364"/>
      <c r="AJ859" s="364"/>
      <c r="AK859" s="365"/>
      <c r="AL859" s="363"/>
      <c r="AM859" s="364"/>
      <c r="AN859" s="364"/>
      <c r="AO859" s="365"/>
      <c r="AP859" s="363"/>
      <c r="AQ859" s="364"/>
      <c r="AR859" s="364"/>
      <c r="AS859" s="365"/>
      <c r="AT859" s="366"/>
      <c r="AU859" s="363"/>
      <c r="AV859" s="364"/>
      <c r="AW859" s="363"/>
      <c r="AX859" s="364"/>
      <c r="AY859" s="423"/>
      <c r="AZ859" s="429"/>
    </row>
    <row r="860" spans="2:52" s="354" customFormat="1">
      <c r="B860" s="355"/>
      <c r="C860" s="355"/>
      <c r="D860" s="355"/>
      <c r="E860" s="356"/>
      <c r="F860" s="356"/>
      <c r="J860" s="478"/>
      <c r="L860" s="355"/>
      <c r="M860" s="355"/>
      <c r="N860" s="358"/>
      <c r="O860" s="358"/>
      <c r="P860" s="358"/>
      <c r="Q860" s="372"/>
      <c r="S860" s="526"/>
      <c r="T860" s="526"/>
      <c r="U860" s="535"/>
      <c r="V860" s="542"/>
      <c r="W860" s="542"/>
      <c r="X860" s="542"/>
      <c r="Y860" s="542"/>
      <c r="Z860" s="542"/>
      <c r="AA860" s="542"/>
      <c r="AB860" s="361"/>
      <c r="AC860" s="363"/>
      <c r="AD860" s="364"/>
      <c r="AE860" s="364"/>
      <c r="AF860" s="364"/>
      <c r="AG860" s="364"/>
      <c r="AH860" s="364"/>
      <c r="AI860" s="364"/>
      <c r="AJ860" s="364"/>
      <c r="AK860" s="365"/>
      <c r="AL860" s="363"/>
      <c r="AM860" s="364"/>
      <c r="AN860" s="364"/>
      <c r="AO860" s="365"/>
      <c r="AP860" s="363"/>
      <c r="AQ860" s="364"/>
      <c r="AR860" s="364"/>
      <c r="AS860" s="365"/>
      <c r="AT860" s="366"/>
      <c r="AU860" s="363"/>
      <c r="AV860" s="364"/>
      <c r="AW860" s="363"/>
      <c r="AX860" s="364"/>
      <c r="AY860" s="423"/>
      <c r="AZ860" s="429"/>
    </row>
    <row r="861" spans="2:52" s="354" customFormat="1">
      <c r="B861" s="355"/>
      <c r="C861" s="355"/>
      <c r="D861" s="355"/>
      <c r="E861" s="356"/>
      <c r="F861" s="356"/>
      <c r="J861" s="478"/>
      <c r="L861" s="355"/>
      <c r="M861" s="355"/>
      <c r="N861" s="358"/>
      <c r="O861" s="358"/>
      <c r="P861" s="358"/>
      <c r="Q861" s="372"/>
      <c r="S861" s="526"/>
      <c r="T861" s="526"/>
      <c r="U861" s="535"/>
      <c r="V861" s="542"/>
      <c r="W861" s="542"/>
      <c r="X861" s="542"/>
      <c r="Y861" s="542"/>
      <c r="Z861" s="542"/>
      <c r="AA861" s="542"/>
      <c r="AB861" s="361"/>
      <c r="AC861" s="363"/>
      <c r="AD861" s="364"/>
      <c r="AE861" s="364"/>
      <c r="AF861" s="364"/>
      <c r="AG861" s="364"/>
      <c r="AH861" s="364"/>
      <c r="AI861" s="364"/>
      <c r="AJ861" s="364"/>
      <c r="AK861" s="365"/>
      <c r="AL861" s="363"/>
      <c r="AM861" s="364"/>
      <c r="AN861" s="364"/>
      <c r="AO861" s="365"/>
      <c r="AP861" s="363"/>
      <c r="AQ861" s="364"/>
      <c r="AR861" s="364"/>
      <c r="AS861" s="365"/>
      <c r="AT861" s="366"/>
      <c r="AU861" s="363"/>
      <c r="AV861" s="364"/>
      <c r="AW861" s="363"/>
      <c r="AX861" s="364"/>
      <c r="AY861" s="423"/>
      <c r="AZ861" s="429"/>
    </row>
    <row r="862" spans="2:52" s="354" customFormat="1">
      <c r="B862" s="355"/>
      <c r="C862" s="355"/>
      <c r="D862" s="355"/>
      <c r="E862" s="356"/>
      <c r="F862" s="356"/>
      <c r="J862" s="478"/>
      <c r="L862" s="355"/>
      <c r="M862" s="355"/>
      <c r="N862" s="358"/>
      <c r="O862" s="358"/>
      <c r="P862" s="358"/>
      <c r="Q862" s="372"/>
      <c r="S862" s="526"/>
      <c r="T862" s="526"/>
      <c r="U862" s="535"/>
      <c r="V862" s="542"/>
      <c r="W862" s="542"/>
      <c r="X862" s="542"/>
      <c r="Y862" s="542"/>
      <c r="Z862" s="542"/>
      <c r="AA862" s="542"/>
      <c r="AB862" s="361"/>
      <c r="AC862" s="363"/>
      <c r="AD862" s="364"/>
      <c r="AE862" s="364"/>
      <c r="AF862" s="364"/>
      <c r="AG862" s="364"/>
      <c r="AH862" s="364"/>
      <c r="AI862" s="364"/>
      <c r="AJ862" s="364"/>
      <c r="AK862" s="365"/>
      <c r="AL862" s="363"/>
      <c r="AM862" s="364"/>
      <c r="AN862" s="364"/>
      <c r="AO862" s="365"/>
      <c r="AP862" s="363"/>
      <c r="AQ862" s="364"/>
      <c r="AR862" s="364"/>
      <c r="AS862" s="365"/>
      <c r="AT862" s="366"/>
      <c r="AU862" s="363"/>
      <c r="AV862" s="364"/>
      <c r="AW862" s="363"/>
      <c r="AX862" s="364"/>
      <c r="AY862" s="423"/>
      <c r="AZ862" s="429"/>
    </row>
    <row r="863" spans="2:52" s="354" customFormat="1">
      <c r="B863" s="355"/>
      <c r="C863" s="355"/>
      <c r="D863" s="355"/>
      <c r="E863" s="356"/>
      <c r="F863" s="356"/>
      <c r="J863" s="478"/>
      <c r="L863" s="355"/>
      <c r="M863" s="355"/>
      <c r="N863" s="358"/>
      <c r="O863" s="358"/>
      <c r="P863" s="358"/>
      <c r="Q863" s="372"/>
      <c r="S863" s="526"/>
      <c r="T863" s="526"/>
      <c r="U863" s="535"/>
      <c r="V863" s="542"/>
      <c r="W863" s="542"/>
      <c r="X863" s="542"/>
      <c r="Y863" s="542"/>
      <c r="Z863" s="542"/>
      <c r="AA863" s="542"/>
      <c r="AB863" s="361"/>
      <c r="AC863" s="363"/>
      <c r="AD863" s="364"/>
      <c r="AE863" s="364"/>
      <c r="AF863" s="364"/>
      <c r="AG863" s="364"/>
      <c r="AH863" s="364"/>
      <c r="AI863" s="364"/>
      <c r="AJ863" s="364"/>
      <c r="AK863" s="365"/>
      <c r="AL863" s="363"/>
      <c r="AM863" s="364"/>
      <c r="AN863" s="364"/>
      <c r="AO863" s="365"/>
      <c r="AP863" s="363"/>
      <c r="AQ863" s="364"/>
      <c r="AR863" s="364"/>
      <c r="AS863" s="365"/>
      <c r="AT863" s="366"/>
      <c r="AU863" s="363"/>
      <c r="AV863" s="364"/>
      <c r="AW863" s="363"/>
      <c r="AX863" s="364"/>
      <c r="AY863" s="423"/>
      <c r="AZ863" s="429"/>
    </row>
    <row r="864" spans="2:52" s="354" customFormat="1">
      <c r="B864" s="355"/>
      <c r="C864" s="355"/>
      <c r="D864" s="355"/>
      <c r="E864" s="356"/>
      <c r="F864" s="356"/>
      <c r="J864" s="478"/>
      <c r="L864" s="355"/>
      <c r="M864" s="355"/>
      <c r="N864" s="358"/>
      <c r="O864" s="358"/>
      <c r="P864" s="358"/>
      <c r="Q864" s="372"/>
      <c r="S864" s="526"/>
      <c r="T864" s="526"/>
      <c r="U864" s="535"/>
      <c r="V864" s="542"/>
      <c r="W864" s="542"/>
      <c r="X864" s="542"/>
      <c r="Y864" s="542"/>
      <c r="Z864" s="542"/>
      <c r="AA864" s="542"/>
      <c r="AB864" s="361"/>
      <c r="AC864" s="363"/>
      <c r="AD864" s="364"/>
      <c r="AE864" s="364"/>
      <c r="AF864" s="364"/>
      <c r="AG864" s="364"/>
      <c r="AH864" s="364"/>
      <c r="AI864" s="364"/>
      <c r="AJ864" s="364"/>
      <c r="AK864" s="365"/>
      <c r="AL864" s="363"/>
      <c r="AM864" s="364"/>
      <c r="AN864" s="364"/>
      <c r="AO864" s="365"/>
      <c r="AP864" s="363"/>
      <c r="AQ864" s="364"/>
      <c r="AR864" s="364"/>
      <c r="AS864" s="365"/>
      <c r="AT864" s="366"/>
      <c r="AU864" s="363"/>
      <c r="AV864" s="364"/>
      <c r="AW864" s="363"/>
      <c r="AX864" s="364"/>
      <c r="AY864" s="423"/>
      <c r="AZ864" s="429"/>
    </row>
    <row r="865" spans="2:52" s="354" customFormat="1">
      <c r="B865" s="355"/>
      <c r="C865" s="355"/>
      <c r="D865" s="355"/>
      <c r="E865" s="356"/>
      <c r="F865" s="356"/>
      <c r="J865" s="478"/>
      <c r="L865" s="355"/>
      <c r="M865" s="355"/>
      <c r="N865" s="358"/>
      <c r="O865" s="358"/>
      <c r="P865" s="358"/>
      <c r="Q865" s="372"/>
      <c r="S865" s="526"/>
      <c r="T865" s="526"/>
      <c r="U865" s="535"/>
      <c r="V865" s="542"/>
      <c r="W865" s="542"/>
      <c r="X865" s="542"/>
      <c r="Y865" s="542"/>
      <c r="Z865" s="542"/>
      <c r="AA865" s="542"/>
      <c r="AB865" s="361"/>
      <c r="AC865" s="363"/>
      <c r="AD865" s="364"/>
      <c r="AE865" s="364"/>
      <c r="AF865" s="364"/>
      <c r="AG865" s="364"/>
      <c r="AH865" s="364"/>
      <c r="AI865" s="364"/>
      <c r="AJ865" s="364"/>
      <c r="AK865" s="365"/>
      <c r="AL865" s="363"/>
      <c r="AM865" s="364"/>
      <c r="AN865" s="364"/>
      <c r="AO865" s="365"/>
      <c r="AP865" s="363"/>
      <c r="AQ865" s="364"/>
      <c r="AR865" s="364"/>
      <c r="AS865" s="365"/>
      <c r="AT865" s="366"/>
      <c r="AU865" s="363"/>
      <c r="AV865" s="364"/>
      <c r="AW865" s="363"/>
      <c r="AX865" s="364"/>
      <c r="AY865" s="423"/>
      <c r="AZ865" s="429"/>
    </row>
    <row r="866" spans="2:52" s="354" customFormat="1">
      <c r="B866" s="355"/>
      <c r="C866" s="355"/>
      <c r="D866" s="355"/>
      <c r="E866" s="356"/>
      <c r="F866" s="356"/>
      <c r="J866" s="478"/>
      <c r="L866" s="355"/>
      <c r="M866" s="355"/>
      <c r="N866" s="358"/>
      <c r="O866" s="358"/>
      <c r="P866" s="358"/>
      <c r="Q866" s="372"/>
      <c r="S866" s="526"/>
      <c r="T866" s="526"/>
      <c r="U866" s="535"/>
      <c r="V866" s="542"/>
      <c r="W866" s="542"/>
      <c r="X866" s="542"/>
      <c r="Y866" s="542"/>
      <c r="Z866" s="542"/>
      <c r="AA866" s="542"/>
      <c r="AB866" s="361"/>
      <c r="AC866" s="363"/>
      <c r="AD866" s="364"/>
      <c r="AE866" s="364"/>
      <c r="AF866" s="364"/>
      <c r="AG866" s="364"/>
      <c r="AH866" s="364"/>
      <c r="AI866" s="364"/>
      <c r="AJ866" s="364"/>
      <c r="AK866" s="365"/>
      <c r="AL866" s="363"/>
      <c r="AM866" s="364"/>
      <c r="AN866" s="364"/>
      <c r="AO866" s="365"/>
      <c r="AP866" s="363"/>
      <c r="AQ866" s="364"/>
      <c r="AR866" s="364"/>
      <c r="AS866" s="365"/>
      <c r="AT866" s="366"/>
      <c r="AU866" s="363"/>
      <c r="AV866" s="364"/>
      <c r="AW866" s="363"/>
      <c r="AX866" s="364"/>
      <c r="AY866" s="423"/>
      <c r="AZ866" s="429"/>
    </row>
    <row r="867" spans="2:52" s="354" customFormat="1">
      <c r="B867" s="355"/>
      <c r="C867" s="355"/>
      <c r="D867" s="355"/>
      <c r="E867" s="356"/>
      <c r="F867" s="356"/>
      <c r="J867" s="478"/>
      <c r="L867" s="355"/>
      <c r="M867" s="355"/>
      <c r="N867" s="358"/>
      <c r="O867" s="358"/>
      <c r="P867" s="358"/>
      <c r="Q867" s="372"/>
      <c r="S867" s="526"/>
      <c r="T867" s="526"/>
      <c r="U867" s="535"/>
      <c r="V867" s="542"/>
      <c r="W867" s="542"/>
      <c r="X867" s="542"/>
      <c r="Y867" s="542"/>
      <c r="Z867" s="542"/>
      <c r="AA867" s="542"/>
      <c r="AB867" s="361"/>
      <c r="AC867" s="363"/>
      <c r="AD867" s="364"/>
      <c r="AE867" s="364"/>
      <c r="AF867" s="364"/>
      <c r="AG867" s="364"/>
      <c r="AH867" s="364"/>
      <c r="AI867" s="364"/>
      <c r="AJ867" s="364"/>
      <c r="AK867" s="365"/>
      <c r="AL867" s="363"/>
      <c r="AM867" s="364"/>
      <c r="AN867" s="364"/>
      <c r="AO867" s="365"/>
      <c r="AP867" s="363"/>
      <c r="AQ867" s="364"/>
      <c r="AR867" s="364"/>
      <c r="AS867" s="365"/>
      <c r="AT867" s="366"/>
      <c r="AU867" s="363"/>
      <c r="AV867" s="364"/>
      <c r="AW867" s="363"/>
      <c r="AX867" s="364"/>
      <c r="AY867" s="423"/>
      <c r="AZ867" s="429"/>
    </row>
    <row r="868" spans="2:52" s="354" customFormat="1">
      <c r="B868" s="355"/>
      <c r="C868" s="355"/>
      <c r="D868" s="355"/>
      <c r="E868" s="356"/>
      <c r="F868" s="356"/>
      <c r="J868" s="478"/>
      <c r="L868" s="355"/>
      <c r="M868" s="355"/>
      <c r="N868" s="358"/>
      <c r="O868" s="358"/>
      <c r="P868" s="358"/>
      <c r="Q868" s="372"/>
      <c r="S868" s="526"/>
      <c r="T868" s="526"/>
      <c r="U868" s="535"/>
      <c r="V868" s="542"/>
      <c r="W868" s="542"/>
      <c r="X868" s="542"/>
      <c r="Y868" s="542"/>
      <c r="Z868" s="542"/>
      <c r="AA868" s="542"/>
      <c r="AB868" s="361"/>
      <c r="AC868" s="363"/>
      <c r="AD868" s="364"/>
      <c r="AE868" s="364"/>
      <c r="AF868" s="364"/>
      <c r="AG868" s="364"/>
      <c r="AH868" s="364"/>
      <c r="AI868" s="364"/>
      <c r="AJ868" s="364"/>
      <c r="AK868" s="365"/>
      <c r="AL868" s="363"/>
      <c r="AM868" s="364"/>
      <c r="AN868" s="364"/>
      <c r="AO868" s="365"/>
      <c r="AP868" s="363"/>
      <c r="AQ868" s="364"/>
      <c r="AR868" s="364"/>
      <c r="AS868" s="365"/>
      <c r="AT868" s="366"/>
      <c r="AU868" s="363"/>
      <c r="AV868" s="364"/>
      <c r="AW868" s="363"/>
      <c r="AX868" s="364"/>
      <c r="AY868" s="423"/>
      <c r="AZ868" s="429"/>
    </row>
    <row r="869" spans="2:52" s="354" customFormat="1">
      <c r="B869" s="355"/>
      <c r="C869" s="355"/>
      <c r="D869" s="355"/>
      <c r="E869" s="356"/>
      <c r="F869" s="356"/>
      <c r="J869" s="478"/>
      <c r="L869" s="355"/>
      <c r="M869" s="355"/>
      <c r="N869" s="358"/>
      <c r="O869" s="358"/>
      <c r="P869" s="358"/>
      <c r="Q869" s="372"/>
      <c r="S869" s="526"/>
      <c r="T869" s="526"/>
      <c r="U869" s="535"/>
      <c r="V869" s="542"/>
      <c r="W869" s="542"/>
      <c r="X869" s="542"/>
      <c r="Y869" s="542"/>
      <c r="Z869" s="542"/>
      <c r="AA869" s="542"/>
      <c r="AB869" s="361"/>
      <c r="AC869" s="363"/>
      <c r="AD869" s="364"/>
      <c r="AE869" s="364"/>
      <c r="AF869" s="364"/>
      <c r="AG869" s="364"/>
      <c r="AH869" s="364"/>
      <c r="AI869" s="364"/>
      <c r="AJ869" s="364"/>
      <c r="AK869" s="365"/>
      <c r="AL869" s="363"/>
      <c r="AM869" s="364"/>
      <c r="AN869" s="364"/>
      <c r="AO869" s="365"/>
      <c r="AP869" s="363"/>
      <c r="AQ869" s="364"/>
      <c r="AR869" s="364"/>
      <c r="AS869" s="365"/>
      <c r="AT869" s="366"/>
      <c r="AU869" s="363"/>
      <c r="AV869" s="364"/>
      <c r="AW869" s="363"/>
      <c r="AX869" s="364"/>
      <c r="AY869" s="423"/>
      <c r="AZ869" s="429"/>
    </row>
    <row r="870" spans="2:52" s="354" customFormat="1">
      <c r="B870" s="355"/>
      <c r="C870" s="355"/>
      <c r="D870" s="355"/>
      <c r="E870" s="356"/>
      <c r="F870" s="356"/>
      <c r="J870" s="478"/>
      <c r="L870" s="355"/>
      <c r="M870" s="355"/>
      <c r="N870" s="358"/>
      <c r="O870" s="358"/>
      <c r="P870" s="358"/>
      <c r="Q870" s="372"/>
      <c r="S870" s="526"/>
      <c r="T870" s="526"/>
      <c r="U870" s="535"/>
      <c r="V870" s="542"/>
      <c r="W870" s="542"/>
      <c r="X870" s="542"/>
      <c r="Y870" s="542"/>
      <c r="Z870" s="542"/>
      <c r="AA870" s="542"/>
      <c r="AB870" s="361"/>
      <c r="AC870" s="363"/>
      <c r="AD870" s="364"/>
      <c r="AE870" s="364"/>
      <c r="AF870" s="364"/>
      <c r="AG870" s="364"/>
      <c r="AH870" s="364"/>
      <c r="AI870" s="364"/>
      <c r="AJ870" s="364"/>
      <c r="AK870" s="365"/>
      <c r="AL870" s="363"/>
      <c r="AM870" s="364"/>
      <c r="AN870" s="364"/>
      <c r="AO870" s="365"/>
      <c r="AP870" s="363"/>
      <c r="AQ870" s="364"/>
      <c r="AR870" s="364"/>
      <c r="AS870" s="365"/>
      <c r="AT870" s="366"/>
      <c r="AU870" s="363"/>
      <c r="AV870" s="364"/>
      <c r="AW870" s="363"/>
      <c r="AX870" s="364"/>
      <c r="AY870" s="423"/>
      <c r="AZ870" s="429"/>
    </row>
    <row r="871" spans="2:52" s="354" customFormat="1">
      <c r="B871" s="355"/>
      <c r="C871" s="355"/>
      <c r="D871" s="355"/>
      <c r="E871" s="356"/>
      <c r="F871" s="356"/>
      <c r="J871" s="478"/>
      <c r="L871" s="355"/>
      <c r="M871" s="355"/>
      <c r="N871" s="358"/>
      <c r="O871" s="358"/>
      <c r="P871" s="358"/>
      <c r="Q871" s="372"/>
      <c r="S871" s="526"/>
      <c r="T871" s="526"/>
      <c r="U871" s="535"/>
      <c r="V871" s="542"/>
      <c r="W871" s="542"/>
      <c r="X871" s="542"/>
      <c r="Y871" s="542"/>
      <c r="Z871" s="542"/>
      <c r="AA871" s="542"/>
      <c r="AB871" s="361"/>
      <c r="AC871" s="363"/>
      <c r="AD871" s="364"/>
      <c r="AE871" s="364"/>
      <c r="AF871" s="364"/>
      <c r="AG871" s="364"/>
      <c r="AH871" s="364"/>
      <c r="AI871" s="364"/>
      <c r="AJ871" s="364"/>
      <c r="AK871" s="365"/>
      <c r="AL871" s="363"/>
      <c r="AM871" s="364"/>
      <c r="AN871" s="364"/>
      <c r="AO871" s="365"/>
      <c r="AP871" s="363"/>
      <c r="AQ871" s="364"/>
      <c r="AR871" s="364"/>
      <c r="AS871" s="365"/>
      <c r="AT871" s="366"/>
      <c r="AU871" s="363"/>
      <c r="AV871" s="364"/>
      <c r="AW871" s="363"/>
      <c r="AX871" s="364"/>
      <c r="AY871" s="423"/>
      <c r="AZ871" s="429"/>
    </row>
    <row r="872" spans="2:52" s="354" customFormat="1">
      <c r="B872" s="355"/>
      <c r="C872" s="355"/>
      <c r="D872" s="355"/>
      <c r="E872" s="356"/>
      <c r="F872" s="356"/>
      <c r="J872" s="478"/>
      <c r="L872" s="355"/>
      <c r="M872" s="355"/>
      <c r="N872" s="358"/>
      <c r="O872" s="358"/>
      <c r="P872" s="358"/>
      <c r="Q872" s="372"/>
      <c r="S872" s="526"/>
      <c r="T872" s="526"/>
      <c r="U872" s="535"/>
      <c r="V872" s="542"/>
      <c r="W872" s="542"/>
      <c r="X872" s="542"/>
      <c r="Y872" s="542"/>
      <c r="Z872" s="542"/>
      <c r="AA872" s="542"/>
      <c r="AB872" s="361"/>
      <c r="AC872" s="363"/>
      <c r="AD872" s="364"/>
      <c r="AE872" s="364"/>
      <c r="AF872" s="364"/>
      <c r="AG872" s="364"/>
      <c r="AH872" s="364"/>
      <c r="AI872" s="364"/>
      <c r="AJ872" s="364"/>
      <c r="AK872" s="365"/>
      <c r="AL872" s="363"/>
      <c r="AM872" s="364"/>
      <c r="AN872" s="364"/>
      <c r="AO872" s="365"/>
      <c r="AP872" s="363"/>
      <c r="AQ872" s="364"/>
      <c r="AR872" s="364"/>
      <c r="AS872" s="365"/>
      <c r="AT872" s="366"/>
      <c r="AU872" s="363"/>
      <c r="AV872" s="364"/>
      <c r="AW872" s="363"/>
      <c r="AX872" s="364"/>
      <c r="AY872" s="423"/>
      <c r="AZ872" s="429"/>
    </row>
    <row r="873" spans="2:52" s="354" customFormat="1">
      <c r="B873" s="355"/>
      <c r="C873" s="355"/>
      <c r="D873" s="355"/>
      <c r="E873" s="356"/>
      <c r="F873" s="356"/>
      <c r="J873" s="478"/>
      <c r="L873" s="355"/>
      <c r="M873" s="355"/>
      <c r="N873" s="358"/>
      <c r="O873" s="358"/>
      <c r="P873" s="358"/>
      <c r="Q873" s="372"/>
      <c r="S873" s="526"/>
      <c r="T873" s="526"/>
      <c r="U873" s="535"/>
      <c r="V873" s="542"/>
      <c r="W873" s="542"/>
      <c r="X873" s="542"/>
      <c r="Y873" s="542"/>
      <c r="Z873" s="542"/>
      <c r="AA873" s="542"/>
      <c r="AB873" s="361"/>
      <c r="AC873" s="363"/>
      <c r="AD873" s="364"/>
      <c r="AE873" s="364"/>
      <c r="AF873" s="364"/>
      <c r="AG873" s="364"/>
      <c r="AH873" s="364"/>
      <c r="AI873" s="364"/>
      <c r="AJ873" s="364"/>
      <c r="AK873" s="365"/>
      <c r="AL873" s="363"/>
      <c r="AM873" s="364"/>
      <c r="AN873" s="364"/>
      <c r="AO873" s="365"/>
      <c r="AP873" s="363"/>
      <c r="AQ873" s="364"/>
      <c r="AR873" s="364"/>
      <c r="AS873" s="365"/>
      <c r="AT873" s="366"/>
      <c r="AU873" s="363"/>
      <c r="AV873" s="364"/>
      <c r="AW873" s="363"/>
      <c r="AX873" s="364"/>
      <c r="AY873" s="423"/>
      <c r="AZ873" s="429"/>
    </row>
    <row r="874" spans="2:52" s="354" customFormat="1">
      <c r="B874" s="355"/>
      <c r="C874" s="355"/>
      <c r="D874" s="355"/>
      <c r="E874" s="356"/>
      <c r="F874" s="356"/>
      <c r="J874" s="478"/>
      <c r="L874" s="355"/>
      <c r="M874" s="355"/>
      <c r="N874" s="358"/>
      <c r="O874" s="358"/>
      <c r="P874" s="358"/>
      <c r="Q874" s="372"/>
      <c r="S874" s="526"/>
      <c r="T874" s="526"/>
      <c r="U874" s="535"/>
      <c r="V874" s="542"/>
      <c r="W874" s="542"/>
      <c r="X874" s="542"/>
      <c r="Y874" s="542"/>
      <c r="Z874" s="542"/>
      <c r="AA874" s="542"/>
      <c r="AB874" s="361"/>
      <c r="AC874" s="363"/>
      <c r="AD874" s="364"/>
      <c r="AE874" s="364"/>
      <c r="AF874" s="364"/>
      <c r="AG874" s="364"/>
      <c r="AH874" s="364"/>
      <c r="AI874" s="364"/>
      <c r="AJ874" s="364"/>
      <c r="AK874" s="365"/>
      <c r="AL874" s="363"/>
      <c r="AM874" s="364"/>
      <c r="AN874" s="364"/>
      <c r="AO874" s="365"/>
      <c r="AP874" s="363"/>
      <c r="AQ874" s="364"/>
      <c r="AR874" s="364"/>
      <c r="AS874" s="365"/>
      <c r="AT874" s="366"/>
      <c r="AU874" s="363"/>
      <c r="AV874" s="364"/>
      <c r="AW874" s="363"/>
      <c r="AX874" s="364"/>
      <c r="AY874" s="423"/>
      <c r="AZ874" s="429"/>
    </row>
    <row r="875" spans="2:52" s="354" customFormat="1">
      <c r="B875" s="355"/>
      <c r="C875" s="355"/>
      <c r="D875" s="355"/>
      <c r="E875" s="356"/>
      <c r="F875" s="356"/>
      <c r="J875" s="478"/>
      <c r="L875" s="355"/>
      <c r="M875" s="355"/>
      <c r="N875" s="358"/>
      <c r="O875" s="358"/>
      <c r="P875" s="358"/>
      <c r="Q875" s="372"/>
      <c r="S875" s="526"/>
      <c r="T875" s="526"/>
      <c r="U875" s="535"/>
      <c r="V875" s="542"/>
      <c r="W875" s="542"/>
      <c r="X875" s="542"/>
      <c r="Y875" s="542"/>
      <c r="Z875" s="542"/>
      <c r="AA875" s="542"/>
      <c r="AB875" s="361"/>
      <c r="AC875" s="363"/>
      <c r="AD875" s="364"/>
      <c r="AE875" s="364"/>
      <c r="AF875" s="364"/>
      <c r="AG875" s="364"/>
      <c r="AH875" s="364"/>
      <c r="AI875" s="364"/>
      <c r="AJ875" s="364"/>
      <c r="AK875" s="365"/>
      <c r="AL875" s="363"/>
      <c r="AM875" s="364"/>
      <c r="AN875" s="364"/>
      <c r="AO875" s="365"/>
      <c r="AP875" s="363"/>
      <c r="AQ875" s="364"/>
      <c r="AR875" s="364"/>
      <c r="AS875" s="365"/>
      <c r="AT875" s="366"/>
      <c r="AU875" s="363"/>
      <c r="AV875" s="364"/>
      <c r="AW875" s="363"/>
      <c r="AX875" s="364"/>
      <c r="AY875" s="423"/>
      <c r="AZ875" s="429"/>
    </row>
    <row r="876" spans="2:52" s="354" customFormat="1">
      <c r="B876" s="355"/>
      <c r="C876" s="355"/>
      <c r="D876" s="355"/>
      <c r="E876" s="356"/>
      <c r="F876" s="356"/>
      <c r="J876" s="478"/>
      <c r="L876" s="355"/>
      <c r="M876" s="355"/>
      <c r="N876" s="358"/>
      <c r="O876" s="358"/>
      <c r="P876" s="358"/>
      <c r="Q876" s="372"/>
      <c r="S876" s="526"/>
      <c r="T876" s="526"/>
      <c r="U876" s="535"/>
      <c r="V876" s="542"/>
      <c r="W876" s="542"/>
      <c r="X876" s="542"/>
      <c r="Y876" s="542"/>
      <c r="Z876" s="542"/>
      <c r="AA876" s="542"/>
      <c r="AB876" s="361"/>
      <c r="AC876" s="363"/>
      <c r="AD876" s="364"/>
      <c r="AE876" s="364"/>
      <c r="AF876" s="364"/>
      <c r="AG876" s="364"/>
      <c r="AH876" s="364"/>
      <c r="AI876" s="364"/>
      <c r="AJ876" s="364"/>
      <c r="AK876" s="365"/>
      <c r="AL876" s="363"/>
      <c r="AM876" s="364"/>
      <c r="AN876" s="364"/>
      <c r="AO876" s="365"/>
      <c r="AP876" s="363"/>
      <c r="AQ876" s="364"/>
      <c r="AR876" s="364"/>
      <c r="AS876" s="365"/>
      <c r="AT876" s="366"/>
      <c r="AU876" s="363"/>
      <c r="AV876" s="364"/>
      <c r="AW876" s="363"/>
      <c r="AX876" s="364"/>
      <c r="AY876" s="423"/>
      <c r="AZ876" s="429"/>
    </row>
    <row r="877" spans="2:52" s="354" customFormat="1">
      <c r="B877" s="355"/>
      <c r="C877" s="355"/>
      <c r="D877" s="355"/>
      <c r="E877" s="356"/>
      <c r="F877" s="356"/>
      <c r="J877" s="478"/>
      <c r="L877" s="355"/>
      <c r="M877" s="355"/>
      <c r="N877" s="358"/>
      <c r="O877" s="358"/>
      <c r="P877" s="358"/>
      <c r="Q877" s="372"/>
      <c r="S877" s="526"/>
      <c r="T877" s="526"/>
      <c r="U877" s="535"/>
      <c r="V877" s="542"/>
      <c r="W877" s="542"/>
      <c r="X877" s="542"/>
      <c r="Y877" s="542"/>
      <c r="Z877" s="542"/>
      <c r="AA877" s="542"/>
      <c r="AB877" s="361"/>
      <c r="AC877" s="363"/>
      <c r="AD877" s="364"/>
      <c r="AE877" s="364"/>
      <c r="AF877" s="364"/>
      <c r="AG877" s="364"/>
      <c r="AH877" s="364"/>
      <c r="AI877" s="364"/>
      <c r="AJ877" s="364"/>
      <c r="AK877" s="365"/>
      <c r="AL877" s="363"/>
      <c r="AM877" s="364"/>
      <c r="AN877" s="364"/>
      <c r="AO877" s="365"/>
      <c r="AP877" s="363"/>
      <c r="AQ877" s="364"/>
      <c r="AR877" s="364"/>
      <c r="AS877" s="365"/>
      <c r="AT877" s="366"/>
      <c r="AU877" s="363"/>
      <c r="AV877" s="364"/>
      <c r="AW877" s="363"/>
      <c r="AX877" s="364"/>
      <c r="AY877" s="423"/>
      <c r="AZ877" s="429"/>
    </row>
    <row r="878" spans="2:52" s="354" customFormat="1">
      <c r="B878" s="355"/>
      <c r="C878" s="355"/>
      <c r="D878" s="355"/>
      <c r="E878" s="356"/>
      <c r="F878" s="356"/>
      <c r="J878" s="478"/>
      <c r="L878" s="355"/>
      <c r="M878" s="355"/>
      <c r="N878" s="358"/>
      <c r="O878" s="358"/>
      <c r="P878" s="358"/>
      <c r="Q878" s="372"/>
      <c r="S878" s="526"/>
      <c r="T878" s="526"/>
      <c r="U878" s="535"/>
      <c r="V878" s="542"/>
      <c r="W878" s="542"/>
      <c r="X878" s="542"/>
      <c r="Y878" s="542"/>
      <c r="Z878" s="542"/>
      <c r="AA878" s="542"/>
      <c r="AB878" s="361"/>
      <c r="AC878" s="363"/>
      <c r="AD878" s="364"/>
      <c r="AE878" s="364"/>
      <c r="AF878" s="364"/>
      <c r="AG878" s="364"/>
      <c r="AH878" s="364"/>
      <c r="AI878" s="364"/>
      <c r="AJ878" s="364"/>
      <c r="AK878" s="365"/>
      <c r="AL878" s="363"/>
      <c r="AM878" s="364"/>
      <c r="AN878" s="364"/>
      <c r="AO878" s="365"/>
      <c r="AP878" s="363"/>
      <c r="AQ878" s="364"/>
      <c r="AR878" s="364"/>
      <c r="AS878" s="365"/>
      <c r="AT878" s="366"/>
      <c r="AU878" s="363"/>
      <c r="AV878" s="364"/>
      <c r="AW878" s="363"/>
      <c r="AX878" s="364"/>
      <c r="AY878" s="423"/>
      <c r="AZ878" s="429"/>
    </row>
    <row r="879" spans="2:52" s="354" customFormat="1">
      <c r="B879" s="355"/>
      <c r="C879" s="355"/>
      <c r="D879" s="355"/>
      <c r="E879" s="356"/>
      <c r="F879" s="356"/>
      <c r="J879" s="478"/>
      <c r="L879" s="355"/>
      <c r="M879" s="355"/>
      <c r="N879" s="358"/>
      <c r="O879" s="358"/>
      <c r="P879" s="358"/>
      <c r="Q879" s="372"/>
      <c r="S879" s="526"/>
      <c r="T879" s="526"/>
      <c r="U879" s="535"/>
      <c r="V879" s="542"/>
      <c r="W879" s="542"/>
      <c r="X879" s="542"/>
      <c r="Y879" s="542"/>
      <c r="Z879" s="542"/>
      <c r="AA879" s="542"/>
      <c r="AB879" s="361"/>
      <c r="AC879" s="363"/>
      <c r="AD879" s="364"/>
      <c r="AE879" s="364"/>
      <c r="AF879" s="364"/>
      <c r="AG879" s="364"/>
      <c r="AH879" s="364"/>
      <c r="AI879" s="364"/>
      <c r="AJ879" s="364"/>
      <c r="AK879" s="365"/>
      <c r="AL879" s="363"/>
      <c r="AM879" s="364"/>
      <c r="AN879" s="364"/>
      <c r="AO879" s="365"/>
      <c r="AP879" s="363"/>
      <c r="AQ879" s="364"/>
      <c r="AR879" s="364"/>
      <c r="AS879" s="365"/>
      <c r="AT879" s="366"/>
      <c r="AU879" s="363"/>
      <c r="AV879" s="364"/>
      <c r="AW879" s="363"/>
      <c r="AX879" s="364"/>
      <c r="AY879" s="423"/>
      <c r="AZ879" s="429"/>
    </row>
    <row r="880" spans="2:52" s="354" customFormat="1">
      <c r="B880" s="355"/>
      <c r="C880" s="355"/>
      <c r="D880" s="355"/>
      <c r="E880" s="356"/>
      <c r="F880" s="356"/>
      <c r="J880" s="478"/>
      <c r="L880" s="355"/>
      <c r="M880" s="355"/>
      <c r="N880" s="358"/>
      <c r="O880" s="358"/>
      <c r="P880" s="358"/>
      <c r="Q880" s="372"/>
      <c r="S880" s="526"/>
      <c r="T880" s="526"/>
      <c r="U880" s="535"/>
      <c r="V880" s="542"/>
      <c r="W880" s="542"/>
      <c r="X880" s="542"/>
      <c r="Y880" s="542"/>
      <c r="Z880" s="542"/>
      <c r="AA880" s="542"/>
      <c r="AB880" s="361"/>
      <c r="AC880" s="363"/>
      <c r="AD880" s="364"/>
      <c r="AE880" s="364"/>
      <c r="AF880" s="364"/>
      <c r="AG880" s="364"/>
      <c r="AH880" s="364"/>
      <c r="AI880" s="364"/>
      <c r="AJ880" s="364"/>
      <c r="AK880" s="365"/>
      <c r="AL880" s="363"/>
      <c r="AM880" s="364"/>
      <c r="AN880" s="364"/>
      <c r="AO880" s="365"/>
      <c r="AP880" s="363"/>
      <c r="AQ880" s="364"/>
      <c r="AR880" s="364"/>
      <c r="AS880" s="365"/>
      <c r="AT880" s="366"/>
      <c r="AU880" s="363"/>
      <c r="AV880" s="364"/>
      <c r="AW880" s="363"/>
      <c r="AX880" s="364"/>
      <c r="AY880" s="423"/>
      <c r="AZ880" s="429"/>
    </row>
    <row r="881" spans="2:52" s="354" customFormat="1">
      <c r="B881" s="355"/>
      <c r="C881" s="355"/>
      <c r="D881" s="355"/>
      <c r="E881" s="356"/>
      <c r="F881" s="356"/>
      <c r="J881" s="478"/>
      <c r="L881" s="355"/>
      <c r="M881" s="355"/>
      <c r="N881" s="358"/>
      <c r="O881" s="358"/>
      <c r="P881" s="358"/>
      <c r="Q881" s="372"/>
      <c r="S881" s="526"/>
      <c r="T881" s="526"/>
      <c r="U881" s="535"/>
      <c r="V881" s="542"/>
      <c r="W881" s="542"/>
      <c r="X881" s="542"/>
      <c r="Y881" s="542"/>
      <c r="Z881" s="542"/>
      <c r="AA881" s="542"/>
      <c r="AB881" s="361"/>
      <c r="AC881" s="363"/>
      <c r="AD881" s="364"/>
      <c r="AE881" s="364"/>
      <c r="AF881" s="364"/>
      <c r="AG881" s="364"/>
      <c r="AH881" s="364"/>
      <c r="AI881" s="364"/>
      <c r="AJ881" s="364"/>
      <c r="AK881" s="365"/>
      <c r="AL881" s="363"/>
      <c r="AM881" s="364"/>
      <c r="AN881" s="364"/>
      <c r="AO881" s="365"/>
      <c r="AP881" s="363"/>
      <c r="AQ881" s="364"/>
      <c r="AR881" s="364"/>
      <c r="AS881" s="365"/>
      <c r="AT881" s="366"/>
      <c r="AU881" s="363"/>
      <c r="AV881" s="364"/>
      <c r="AW881" s="363"/>
      <c r="AX881" s="364"/>
      <c r="AY881" s="423"/>
      <c r="AZ881" s="429"/>
    </row>
    <row r="882" spans="2:52" s="354" customFormat="1">
      <c r="B882" s="355"/>
      <c r="C882" s="355"/>
      <c r="D882" s="355"/>
      <c r="E882" s="356"/>
      <c r="F882" s="356"/>
      <c r="J882" s="478"/>
      <c r="L882" s="355"/>
      <c r="M882" s="355"/>
      <c r="N882" s="358"/>
      <c r="O882" s="358"/>
      <c r="P882" s="358"/>
      <c r="Q882" s="372"/>
      <c r="S882" s="526"/>
      <c r="T882" s="526"/>
      <c r="U882" s="535"/>
      <c r="V882" s="542"/>
      <c r="W882" s="542"/>
      <c r="X882" s="542"/>
      <c r="Y882" s="542"/>
      <c r="Z882" s="542"/>
      <c r="AA882" s="542"/>
      <c r="AB882" s="361"/>
      <c r="AC882" s="363"/>
      <c r="AD882" s="364"/>
      <c r="AE882" s="364"/>
      <c r="AF882" s="364"/>
      <c r="AG882" s="364"/>
      <c r="AH882" s="364"/>
      <c r="AI882" s="364"/>
      <c r="AJ882" s="364"/>
      <c r="AK882" s="365"/>
      <c r="AL882" s="363"/>
      <c r="AM882" s="364"/>
      <c r="AN882" s="364"/>
      <c r="AO882" s="365"/>
      <c r="AP882" s="363"/>
      <c r="AQ882" s="364"/>
      <c r="AR882" s="364"/>
      <c r="AS882" s="365"/>
      <c r="AT882" s="366"/>
      <c r="AU882" s="363"/>
      <c r="AV882" s="364"/>
      <c r="AW882" s="363"/>
      <c r="AX882" s="364"/>
      <c r="AY882" s="423"/>
      <c r="AZ882" s="429"/>
    </row>
    <row r="883" spans="2:52" s="354" customFormat="1">
      <c r="B883" s="355"/>
      <c r="C883" s="355"/>
      <c r="D883" s="355"/>
      <c r="E883" s="356"/>
      <c r="F883" s="356"/>
      <c r="J883" s="478"/>
      <c r="L883" s="355"/>
      <c r="M883" s="355"/>
      <c r="N883" s="358"/>
      <c r="O883" s="358"/>
      <c r="P883" s="358"/>
      <c r="Q883" s="372"/>
      <c r="S883" s="526"/>
      <c r="T883" s="526"/>
      <c r="U883" s="535"/>
      <c r="V883" s="542"/>
      <c r="W883" s="542"/>
      <c r="X883" s="542"/>
      <c r="Y883" s="542"/>
      <c r="Z883" s="542"/>
      <c r="AA883" s="542"/>
      <c r="AB883" s="361"/>
      <c r="AC883" s="363"/>
      <c r="AD883" s="364"/>
      <c r="AE883" s="364"/>
      <c r="AF883" s="364"/>
      <c r="AG883" s="364"/>
      <c r="AH883" s="364"/>
      <c r="AI883" s="364"/>
      <c r="AJ883" s="364"/>
      <c r="AK883" s="365"/>
      <c r="AL883" s="363"/>
      <c r="AM883" s="364"/>
      <c r="AN883" s="364"/>
      <c r="AO883" s="365"/>
      <c r="AP883" s="363"/>
      <c r="AQ883" s="364"/>
      <c r="AR883" s="364"/>
      <c r="AS883" s="365"/>
      <c r="AT883" s="366"/>
      <c r="AU883" s="363"/>
      <c r="AV883" s="364"/>
      <c r="AW883" s="363"/>
      <c r="AX883" s="364"/>
      <c r="AY883" s="423"/>
      <c r="AZ883" s="429"/>
    </row>
    <row r="884" spans="2:52" s="354" customFormat="1">
      <c r="B884" s="355"/>
      <c r="C884" s="355"/>
      <c r="D884" s="355"/>
      <c r="E884" s="356"/>
      <c r="F884" s="356"/>
      <c r="J884" s="478"/>
      <c r="L884" s="355"/>
      <c r="M884" s="355"/>
      <c r="N884" s="358"/>
      <c r="O884" s="358"/>
      <c r="P884" s="358"/>
      <c r="Q884" s="372"/>
      <c r="S884" s="526"/>
      <c r="T884" s="526"/>
      <c r="U884" s="535"/>
      <c r="V884" s="542"/>
      <c r="W884" s="542"/>
      <c r="X884" s="542"/>
      <c r="Y884" s="542"/>
      <c r="Z884" s="542"/>
      <c r="AA884" s="542"/>
      <c r="AB884" s="361"/>
      <c r="AC884" s="363"/>
      <c r="AD884" s="364"/>
      <c r="AE884" s="364"/>
      <c r="AF884" s="364"/>
      <c r="AG884" s="364"/>
      <c r="AH884" s="364"/>
      <c r="AI884" s="364"/>
      <c r="AJ884" s="364"/>
      <c r="AK884" s="365"/>
      <c r="AL884" s="363"/>
      <c r="AM884" s="364"/>
      <c r="AN884" s="364"/>
      <c r="AO884" s="365"/>
      <c r="AP884" s="363"/>
      <c r="AQ884" s="364"/>
      <c r="AR884" s="364"/>
      <c r="AS884" s="365"/>
      <c r="AT884" s="366"/>
      <c r="AU884" s="363"/>
      <c r="AV884" s="364"/>
      <c r="AW884" s="363"/>
      <c r="AX884" s="364"/>
      <c r="AY884" s="423"/>
      <c r="AZ884" s="429"/>
    </row>
    <row r="885" spans="2:52" s="354" customFormat="1">
      <c r="B885" s="355"/>
      <c r="C885" s="355"/>
      <c r="D885" s="355"/>
      <c r="E885" s="356"/>
      <c r="F885" s="356"/>
      <c r="J885" s="478"/>
      <c r="L885" s="355"/>
      <c r="M885" s="355"/>
      <c r="N885" s="358"/>
      <c r="O885" s="358"/>
      <c r="P885" s="358"/>
      <c r="Q885" s="372"/>
      <c r="S885" s="526"/>
      <c r="T885" s="526"/>
      <c r="U885" s="535"/>
      <c r="V885" s="542"/>
      <c r="W885" s="542"/>
      <c r="X885" s="542"/>
      <c r="Y885" s="542"/>
      <c r="Z885" s="542"/>
      <c r="AA885" s="542"/>
      <c r="AB885" s="361"/>
      <c r="AC885" s="363"/>
      <c r="AD885" s="364"/>
      <c r="AE885" s="364"/>
      <c r="AF885" s="364"/>
      <c r="AG885" s="364"/>
      <c r="AH885" s="364"/>
      <c r="AI885" s="364"/>
      <c r="AJ885" s="364"/>
      <c r="AK885" s="365"/>
      <c r="AL885" s="363"/>
      <c r="AM885" s="364"/>
      <c r="AN885" s="364"/>
      <c r="AO885" s="365"/>
      <c r="AP885" s="363"/>
      <c r="AQ885" s="364"/>
      <c r="AR885" s="364"/>
      <c r="AS885" s="365"/>
      <c r="AT885" s="366"/>
      <c r="AU885" s="363"/>
      <c r="AV885" s="364"/>
      <c r="AW885" s="363"/>
      <c r="AX885" s="364"/>
      <c r="AY885" s="423"/>
      <c r="AZ885" s="429"/>
    </row>
    <row r="886" spans="2:52" s="354" customFormat="1">
      <c r="B886" s="355"/>
      <c r="C886" s="355"/>
      <c r="D886" s="355"/>
      <c r="E886" s="356"/>
      <c r="F886" s="356"/>
      <c r="J886" s="478"/>
      <c r="L886" s="355"/>
      <c r="M886" s="355"/>
      <c r="N886" s="358"/>
      <c r="O886" s="358"/>
      <c r="P886" s="358"/>
      <c r="Q886" s="372"/>
      <c r="S886" s="526"/>
      <c r="T886" s="526"/>
      <c r="U886" s="535"/>
      <c r="V886" s="542"/>
      <c r="W886" s="542"/>
      <c r="X886" s="542"/>
      <c r="Y886" s="542"/>
      <c r="Z886" s="542"/>
      <c r="AA886" s="542"/>
      <c r="AB886" s="361"/>
      <c r="AC886" s="363"/>
      <c r="AD886" s="364"/>
      <c r="AE886" s="364"/>
      <c r="AF886" s="364"/>
      <c r="AG886" s="364"/>
      <c r="AH886" s="364"/>
      <c r="AI886" s="364"/>
      <c r="AJ886" s="364"/>
      <c r="AK886" s="365"/>
      <c r="AL886" s="363"/>
      <c r="AM886" s="364"/>
      <c r="AN886" s="364"/>
      <c r="AO886" s="365"/>
      <c r="AP886" s="363"/>
      <c r="AQ886" s="364"/>
      <c r="AR886" s="364"/>
      <c r="AS886" s="365"/>
      <c r="AT886" s="366"/>
      <c r="AU886" s="363"/>
      <c r="AV886" s="364"/>
      <c r="AW886" s="363"/>
      <c r="AX886" s="364"/>
      <c r="AY886" s="423"/>
      <c r="AZ886" s="429"/>
    </row>
    <row r="887" spans="2:52" s="354" customFormat="1">
      <c r="B887" s="355"/>
      <c r="C887" s="355"/>
      <c r="D887" s="355"/>
      <c r="E887" s="356"/>
      <c r="F887" s="356"/>
      <c r="J887" s="478"/>
      <c r="L887" s="355"/>
      <c r="M887" s="355"/>
      <c r="N887" s="358"/>
      <c r="O887" s="358"/>
      <c r="P887" s="358"/>
      <c r="Q887" s="372"/>
      <c r="S887" s="526"/>
      <c r="T887" s="526"/>
      <c r="U887" s="535"/>
      <c r="V887" s="542"/>
      <c r="W887" s="542"/>
      <c r="X887" s="542"/>
      <c r="Y887" s="542"/>
      <c r="Z887" s="542"/>
      <c r="AA887" s="542"/>
      <c r="AB887" s="361"/>
      <c r="AC887" s="363"/>
      <c r="AD887" s="364"/>
      <c r="AE887" s="364"/>
      <c r="AF887" s="364"/>
      <c r="AG887" s="364"/>
      <c r="AH887" s="364"/>
      <c r="AI887" s="364"/>
      <c r="AJ887" s="364"/>
      <c r="AK887" s="365"/>
      <c r="AL887" s="363"/>
      <c r="AM887" s="364"/>
      <c r="AN887" s="364"/>
      <c r="AO887" s="365"/>
      <c r="AP887" s="363"/>
      <c r="AQ887" s="364"/>
      <c r="AR887" s="364"/>
      <c r="AS887" s="365"/>
      <c r="AT887" s="366"/>
      <c r="AU887" s="363"/>
      <c r="AV887" s="364"/>
      <c r="AW887" s="363"/>
      <c r="AX887" s="364"/>
      <c r="AY887" s="423"/>
      <c r="AZ887" s="429"/>
    </row>
    <row r="888" spans="2:52" s="354" customFormat="1">
      <c r="B888" s="355"/>
      <c r="C888" s="355"/>
      <c r="D888" s="355"/>
      <c r="E888" s="356"/>
      <c r="F888" s="356"/>
      <c r="J888" s="478"/>
      <c r="L888" s="355"/>
      <c r="M888" s="355"/>
      <c r="N888" s="358"/>
      <c r="O888" s="358"/>
      <c r="P888" s="358"/>
      <c r="Q888" s="372"/>
      <c r="S888" s="526"/>
      <c r="T888" s="526"/>
      <c r="U888" s="535"/>
      <c r="V888" s="542"/>
      <c r="W888" s="542"/>
      <c r="X888" s="542"/>
      <c r="Y888" s="542"/>
      <c r="Z888" s="542"/>
      <c r="AA888" s="542"/>
      <c r="AB888" s="361"/>
      <c r="AC888" s="363"/>
      <c r="AD888" s="364"/>
      <c r="AE888" s="364"/>
      <c r="AF888" s="364"/>
      <c r="AG888" s="364"/>
      <c r="AH888" s="364"/>
      <c r="AI888" s="364"/>
      <c r="AJ888" s="364"/>
      <c r="AK888" s="365"/>
      <c r="AL888" s="363"/>
      <c r="AM888" s="364"/>
      <c r="AN888" s="364"/>
      <c r="AO888" s="365"/>
      <c r="AP888" s="363"/>
      <c r="AQ888" s="364"/>
      <c r="AR888" s="364"/>
      <c r="AS888" s="365"/>
      <c r="AT888" s="366"/>
      <c r="AU888" s="363"/>
      <c r="AV888" s="364"/>
      <c r="AW888" s="363"/>
      <c r="AX888" s="364"/>
      <c r="AY888" s="423"/>
      <c r="AZ888" s="429"/>
    </row>
    <row r="889" spans="2:52" s="354" customFormat="1">
      <c r="B889" s="355"/>
      <c r="C889" s="355"/>
      <c r="D889" s="355"/>
      <c r="E889" s="356"/>
      <c r="F889" s="356"/>
      <c r="J889" s="478"/>
      <c r="L889" s="355"/>
      <c r="M889" s="355"/>
      <c r="N889" s="358"/>
      <c r="O889" s="358"/>
      <c r="P889" s="358"/>
      <c r="Q889" s="372"/>
      <c r="S889" s="526"/>
      <c r="T889" s="526"/>
      <c r="U889" s="535"/>
      <c r="V889" s="542"/>
      <c r="W889" s="542"/>
      <c r="X889" s="542"/>
      <c r="Y889" s="542"/>
      <c r="Z889" s="542"/>
      <c r="AA889" s="542"/>
      <c r="AB889" s="361"/>
      <c r="AC889" s="363"/>
      <c r="AD889" s="364"/>
      <c r="AE889" s="364"/>
      <c r="AF889" s="364"/>
      <c r="AG889" s="364"/>
      <c r="AH889" s="364"/>
      <c r="AI889" s="364"/>
      <c r="AJ889" s="364"/>
      <c r="AK889" s="365"/>
      <c r="AL889" s="363"/>
      <c r="AM889" s="364"/>
      <c r="AN889" s="364"/>
      <c r="AO889" s="365"/>
      <c r="AP889" s="363"/>
      <c r="AQ889" s="364"/>
      <c r="AR889" s="364"/>
      <c r="AS889" s="365"/>
      <c r="AT889" s="366"/>
      <c r="AU889" s="363"/>
      <c r="AV889" s="364"/>
      <c r="AW889" s="363"/>
      <c r="AX889" s="364"/>
      <c r="AY889" s="423"/>
      <c r="AZ889" s="429"/>
    </row>
    <row r="890" spans="2:52" s="354" customFormat="1">
      <c r="B890" s="355"/>
      <c r="C890" s="355"/>
      <c r="D890" s="355"/>
      <c r="E890" s="356"/>
      <c r="F890" s="356"/>
      <c r="J890" s="478"/>
      <c r="L890" s="355"/>
      <c r="M890" s="355"/>
      <c r="N890" s="358"/>
      <c r="O890" s="358"/>
      <c r="P890" s="358"/>
      <c r="Q890" s="372"/>
      <c r="S890" s="526"/>
      <c r="T890" s="526"/>
      <c r="U890" s="535"/>
      <c r="V890" s="542"/>
      <c r="W890" s="542"/>
      <c r="X890" s="542"/>
      <c r="Y890" s="542"/>
      <c r="Z890" s="542"/>
      <c r="AA890" s="542"/>
      <c r="AB890" s="361"/>
      <c r="AC890" s="363"/>
      <c r="AD890" s="364"/>
      <c r="AE890" s="364"/>
      <c r="AF890" s="364"/>
      <c r="AG890" s="364"/>
      <c r="AH890" s="364"/>
      <c r="AI890" s="364"/>
      <c r="AJ890" s="364"/>
      <c r="AK890" s="365"/>
      <c r="AL890" s="363"/>
      <c r="AM890" s="364"/>
      <c r="AN890" s="364"/>
      <c r="AO890" s="365"/>
      <c r="AP890" s="363"/>
      <c r="AQ890" s="364"/>
      <c r="AR890" s="364"/>
      <c r="AS890" s="365"/>
      <c r="AT890" s="366"/>
      <c r="AU890" s="363"/>
      <c r="AV890" s="364"/>
      <c r="AW890" s="363"/>
      <c r="AX890" s="364"/>
      <c r="AY890" s="423"/>
      <c r="AZ890" s="429"/>
    </row>
    <row r="891" spans="2:52" s="354" customFormat="1">
      <c r="B891" s="355"/>
      <c r="C891" s="355"/>
      <c r="D891" s="355"/>
      <c r="E891" s="356"/>
      <c r="F891" s="356"/>
      <c r="J891" s="478"/>
      <c r="L891" s="355"/>
      <c r="M891" s="355"/>
      <c r="N891" s="358"/>
      <c r="O891" s="358"/>
      <c r="P891" s="358"/>
      <c r="Q891" s="372"/>
      <c r="S891" s="526"/>
      <c r="T891" s="526"/>
      <c r="U891" s="535"/>
      <c r="V891" s="542"/>
      <c r="W891" s="542"/>
      <c r="X891" s="542"/>
      <c r="Y891" s="542"/>
      <c r="Z891" s="542"/>
      <c r="AA891" s="542"/>
      <c r="AB891" s="361"/>
      <c r="AC891" s="363"/>
      <c r="AD891" s="364"/>
      <c r="AE891" s="364"/>
      <c r="AF891" s="364"/>
      <c r="AG891" s="364"/>
      <c r="AH891" s="364"/>
      <c r="AI891" s="364"/>
      <c r="AJ891" s="364"/>
      <c r="AK891" s="365"/>
      <c r="AL891" s="363"/>
      <c r="AM891" s="364"/>
      <c r="AN891" s="364"/>
      <c r="AO891" s="365"/>
      <c r="AP891" s="363"/>
      <c r="AQ891" s="364"/>
      <c r="AR891" s="364"/>
      <c r="AS891" s="365"/>
      <c r="AT891" s="366"/>
      <c r="AU891" s="363"/>
      <c r="AV891" s="364"/>
      <c r="AW891" s="363"/>
      <c r="AX891" s="364"/>
      <c r="AY891" s="423"/>
      <c r="AZ891" s="429"/>
    </row>
    <row r="892" spans="2:52" s="354" customFormat="1">
      <c r="B892" s="355"/>
      <c r="C892" s="355"/>
      <c r="D892" s="355"/>
      <c r="E892" s="356"/>
      <c r="F892" s="356"/>
      <c r="J892" s="478"/>
      <c r="L892" s="355"/>
      <c r="M892" s="355"/>
      <c r="N892" s="358"/>
      <c r="O892" s="358"/>
      <c r="P892" s="358"/>
      <c r="Q892" s="372"/>
      <c r="S892" s="526"/>
      <c r="T892" s="526"/>
      <c r="U892" s="535"/>
      <c r="V892" s="542"/>
      <c r="W892" s="542"/>
      <c r="X892" s="542"/>
      <c r="Y892" s="542"/>
      <c r="Z892" s="542"/>
      <c r="AA892" s="542"/>
      <c r="AB892" s="361"/>
      <c r="AC892" s="363"/>
      <c r="AD892" s="364"/>
      <c r="AE892" s="364"/>
      <c r="AF892" s="364"/>
      <c r="AG892" s="364"/>
      <c r="AH892" s="364"/>
      <c r="AI892" s="364"/>
      <c r="AJ892" s="364"/>
      <c r="AK892" s="365"/>
      <c r="AL892" s="363"/>
      <c r="AM892" s="364"/>
      <c r="AN892" s="364"/>
      <c r="AO892" s="365"/>
      <c r="AP892" s="363"/>
      <c r="AQ892" s="364"/>
      <c r="AR892" s="364"/>
      <c r="AS892" s="365"/>
      <c r="AT892" s="366"/>
      <c r="AU892" s="363"/>
      <c r="AV892" s="364"/>
      <c r="AW892" s="363"/>
      <c r="AX892" s="364"/>
      <c r="AY892" s="423"/>
      <c r="AZ892" s="429"/>
    </row>
    <row r="893" spans="2:52" s="354" customFormat="1">
      <c r="B893" s="355"/>
      <c r="C893" s="355"/>
      <c r="D893" s="355"/>
      <c r="E893" s="356"/>
      <c r="F893" s="356"/>
      <c r="J893" s="478"/>
      <c r="L893" s="355"/>
      <c r="M893" s="355"/>
      <c r="N893" s="358"/>
      <c r="O893" s="358"/>
      <c r="P893" s="358"/>
      <c r="Q893" s="372"/>
      <c r="S893" s="526"/>
      <c r="T893" s="526"/>
      <c r="U893" s="535"/>
      <c r="V893" s="542"/>
      <c r="W893" s="542"/>
      <c r="X893" s="542"/>
      <c r="Y893" s="542"/>
      <c r="Z893" s="542"/>
      <c r="AA893" s="542"/>
      <c r="AB893" s="361"/>
      <c r="AC893" s="363"/>
      <c r="AD893" s="364"/>
      <c r="AE893" s="364"/>
      <c r="AF893" s="364"/>
      <c r="AG893" s="364"/>
      <c r="AH893" s="364"/>
      <c r="AI893" s="364"/>
      <c r="AJ893" s="364"/>
      <c r="AK893" s="365"/>
      <c r="AL893" s="363"/>
      <c r="AM893" s="364"/>
      <c r="AN893" s="364"/>
      <c r="AO893" s="365"/>
      <c r="AP893" s="363"/>
      <c r="AQ893" s="364"/>
      <c r="AR893" s="364"/>
      <c r="AS893" s="365"/>
      <c r="AT893" s="366"/>
      <c r="AU893" s="363"/>
      <c r="AV893" s="364"/>
      <c r="AW893" s="363"/>
      <c r="AX893" s="364"/>
      <c r="AY893" s="423"/>
      <c r="AZ893" s="429"/>
    </row>
    <row r="894" spans="2:52" s="354" customFormat="1">
      <c r="B894" s="355"/>
      <c r="C894" s="355"/>
      <c r="D894" s="355"/>
      <c r="E894" s="356"/>
      <c r="F894" s="356"/>
      <c r="J894" s="478"/>
      <c r="L894" s="355"/>
      <c r="M894" s="355"/>
      <c r="N894" s="358"/>
      <c r="O894" s="358"/>
      <c r="P894" s="358"/>
      <c r="Q894" s="372"/>
      <c r="S894" s="526"/>
      <c r="T894" s="526"/>
      <c r="U894" s="535"/>
      <c r="V894" s="542"/>
      <c r="W894" s="542"/>
      <c r="X894" s="542"/>
      <c r="Y894" s="542"/>
      <c r="Z894" s="542"/>
      <c r="AA894" s="542"/>
      <c r="AB894" s="361"/>
      <c r="AC894" s="363"/>
      <c r="AD894" s="364"/>
      <c r="AE894" s="364"/>
      <c r="AF894" s="364"/>
      <c r="AG894" s="364"/>
      <c r="AH894" s="364"/>
      <c r="AI894" s="364"/>
      <c r="AJ894" s="364"/>
      <c r="AK894" s="365"/>
      <c r="AL894" s="363"/>
      <c r="AM894" s="364"/>
      <c r="AN894" s="364"/>
      <c r="AO894" s="365"/>
      <c r="AP894" s="363"/>
      <c r="AQ894" s="364"/>
      <c r="AR894" s="364"/>
      <c r="AS894" s="365"/>
      <c r="AT894" s="366"/>
      <c r="AU894" s="363"/>
      <c r="AV894" s="364"/>
      <c r="AW894" s="363"/>
      <c r="AX894" s="364"/>
      <c r="AY894" s="423"/>
      <c r="AZ894" s="429"/>
    </row>
    <row r="895" spans="2:52" s="354" customFormat="1">
      <c r="B895" s="355"/>
      <c r="C895" s="355"/>
      <c r="D895" s="355"/>
      <c r="E895" s="356"/>
      <c r="F895" s="356"/>
      <c r="J895" s="478"/>
      <c r="L895" s="355"/>
      <c r="M895" s="355"/>
      <c r="N895" s="358"/>
      <c r="O895" s="358"/>
      <c r="P895" s="358"/>
      <c r="Q895" s="372"/>
      <c r="S895" s="526"/>
      <c r="T895" s="526"/>
      <c r="U895" s="535"/>
      <c r="V895" s="542"/>
      <c r="W895" s="542"/>
      <c r="X895" s="542"/>
      <c r="Y895" s="542"/>
      <c r="Z895" s="542"/>
      <c r="AA895" s="542"/>
      <c r="AB895" s="361"/>
      <c r="AC895" s="363"/>
      <c r="AD895" s="364"/>
      <c r="AE895" s="364"/>
      <c r="AF895" s="364"/>
      <c r="AG895" s="364"/>
      <c r="AH895" s="364"/>
      <c r="AI895" s="364"/>
      <c r="AJ895" s="364"/>
      <c r="AK895" s="365"/>
      <c r="AL895" s="363"/>
      <c r="AM895" s="364"/>
      <c r="AN895" s="364"/>
      <c r="AO895" s="365"/>
      <c r="AP895" s="363"/>
      <c r="AQ895" s="364"/>
      <c r="AR895" s="364"/>
      <c r="AS895" s="365"/>
      <c r="AT895" s="366"/>
      <c r="AU895" s="363"/>
      <c r="AV895" s="364"/>
      <c r="AW895" s="363"/>
      <c r="AX895" s="364"/>
      <c r="AY895" s="423"/>
      <c r="AZ895" s="429"/>
    </row>
    <row r="896" spans="2:52" s="354" customFormat="1">
      <c r="B896" s="355"/>
      <c r="C896" s="355"/>
      <c r="D896" s="355"/>
      <c r="E896" s="356"/>
      <c r="F896" s="356"/>
      <c r="J896" s="478"/>
      <c r="L896" s="355"/>
      <c r="M896" s="355"/>
      <c r="N896" s="358"/>
      <c r="O896" s="358"/>
      <c r="P896" s="358"/>
      <c r="Q896" s="372"/>
      <c r="S896" s="526"/>
      <c r="T896" s="526"/>
      <c r="U896" s="535"/>
      <c r="V896" s="542"/>
      <c r="W896" s="542"/>
      <c r="X896" s="542"/>
      <c r="Y896" s="542"/>
      <c r="Z896" s="542"/>
      <c r="AA896" s="542"/>
      <c r="AB896" s="361"/>
      <c r="AC896" s="363"/>
      <c r="AD896" s="364"/>
      <c r="AE896" s="364"/>
      <c r="AF896" s="364"/>
      <c r="AG896" s="364"/>
      <c r="AH896" s="364"/>
      <c r="AI896" s="364"/>
      <c r="AJ896" s="364"/>
      <c r="AK896" s="365"/>
      <c r="AL896" s="363"/>
      <c r="AM896" s="364"/>
      <c r="AN896" s="364"/>
      <c r="AO896" s="365"/>
      <c r="AP896" s="363"/>
      <c r="AQ896" s="364"/>
      <c r="AR896" s="364"/>
      <c r="AS896" s="365"/>
      <c r="AT896" s="366"/>
      <c r="AU896" s="363"/>
      <c r="AV896" s="364"/>
      <c r="AW896" s="363"/>
      <c r="AX896" s="364"/>
      <c r="AY896" s="423"/>
      <c r="AZ896" s="429"/>
    </row>
    <row r="897" spans="2:52" s="354" customFormat="1">
      <c r="B897" s="355"/>
      <c r="C897" s="355"/>
      <c r="D897" s="355"/>
      <c r="E897" s="356"/>
      <c r="F897" s="356"/>
      <c r="J897" s="478"/>
      <c r="L897" s="355"/>
      <c r="M897" s="355"/>
      <c r="N897" s="358"/>
      <c r="O897" s="358"/>
      <c r="P897" s="358"/>
      <c r="Q897" s="372"/>
      <c r="S897" s="526"/>
      <c r="T897" s="526"/>
      <c r="U897" s="535"/>
      <c r="V897" s="542"/>
      <c r="W897" s="542"/>
      <c r="X897" s="542"/>
      <c r="Y897" s="542"/>
      <c r="Z897" s="542"/>
      <c r="AA897" s="542"/>
      <c r="AB897" s="361"/>
      <c r="AC897" s="363"/>
      <c r="AD897" s="364"/>
      <c r="AE897" s="364"/>
      <c r="AF897" s="364"/>
      <c r="AG897" s="364"/>
      <c r="AH897" s="364"/>
      <c r="AI897" s="364"/>
      <c r="AJ897" s="364"/>
      <c r="AK897" s="365"/>
      <c r="AL897" s="363"/>
      <c r="AM897" s="364"/>
      <c r="AN897" s="364"/>
      <c r="AO897" s="365"/>
      <c r="AP897" s="363"/>
      <c r="AQ897" s="364"/>
      <c r="AR897" s="364"/>
      <c r="AS897" s="365"/>
      <c r="AT897" s="366"/>
      <c r="AU897" s="363"/>
      <c r="AV897" s="364"/>
      <c r="AW897" s="363"/>
      <c r="AX897" s="364"/>
      <c r="AY897" s="423"/>
      <c r="AZ897" s="429"/>
    </row>
    <row r="898" spans="2:52" s="354" customFormat="1">
      <c r="B898" s="355"/>
      <c r="C898" s="355"/>
      <c r="D898" s="355"/>
      <c r="E898" s="356"/>
      <c r="F898" s="356"/>
      <c r="J898" s="478"/>
      <c r="L898" s="355"/>
      <c r="M898" s="355"/>
      <c r="N898" s="358"/>
      <c r="O898" s="358"/>
      <c r="P898" s="358"/>
      <c r="Q898" s="372"/>
      <c r="S898" s="526"/>
      <c r="T898" s="526"/>
      <c r="U898" s="535"/>
      <c r="V898" s="542"/>
      <c r="W898" s="542"/>
      <c r="X898" s="542"/>
      <c r="Y898" s="542"/>
      <c r="Z898" s="542"/>
      <c r="AA898" s="542"/>
      <c r="AB898" s="361"/>
      <c r="AC898" s="363"/>
      <c r="AD898" s="364"/>
      <c r="AE898" s="364"/>
      <c r="AF898" s="364"/>
      <c r="AG898" s="364"/>
      <c r="AH898" s="364"/>
      <c r="AI898" s="364"/>
      <c r="AJ898" s="364"/>
      <c r="AK898" s="365"/>
      <c r="AL898" s="363"/>
      <c r="AM898" s="364"/>
      <c r="AN898" s="364"/>
      <c r="AO898" s="365"/>
      <c r="AP898" s="363"/>
      <c r="AQ898" s="364"/>
      <c r="AR898" s="364"/>
      <c r="AS898" s="365"/>
      <c r="AT898" s="366"/>
      <c r="AU898" s="363"/>
      <c r="AV898" s="364"/>
      <c r="AW898" s="363"/>
      <c r="AX898" s="364"/>
      <c r="AY898" s="423"/>
      <c r="AZ898" s="429"/>
    </row>
    <row r="899" spans="2:52" s="354" customFormat="1">
      <c r="B899" s="355"/>
      <c r="C899" s="355"/>
      <c r="D899" s="355"/>
      <c r="E899" s="356"/>
      <c r="F899" s="356"/>
      <c r="J899" s="478"/>
      <c r="L899" s="355"/>
      <c r="M899" s="355"/>
      <c r="N899" s="358"/>
      <c r="O899" s="358"/>
      <c r="P899" s="358"/>
      <c r="Q899" s="372"/>
      <c r="S899" s="526"/>
      <c r="T899" s="526"/>
      <c r="U899" s="535"/>
      <c r="V899" s="542"/>
      <c r="W899" s="542"/>
      <c r="X899" s="542"/>
      <c r="Y899" s="542"/>
      <c r="Z899" s="542"/>
      <c r="AA899" s="542"/>
      <c r="AB899" s="361"/>
      <c r="AC899" s="363"/>
      <c r="AD899" s="364"/>
      <c r="AE899" s="364"/>
      <c r="AF899" s="364"/>
      <c r="AG899" s="364"/>
      <c r="AH899" s="364"/>
      <c r="AI899" s="364"/>
      <c r="AJ899" s="364"/>
      <c r="AK899" s="365"/>
      <c r="AL899" s="363"/>
      <c r="AM899" s="364"/>
      <c r="AN899" s="364"/>
      <c r="AO899" s="365"/>
      <c r="AP899" s="363"/>
      <c r="AQ899" s="364"/>
      <c r="AR899" s="364"/>
      <c r="AS899" s="365"/>
      <c r="AT899" s="366"/>
      <c r="AU899" s="363"/>
      <c r="AV899" s="364"/>
      <c r="AW899" s="363"/>
      <c r="AX899" s="364"/>
      <c r="AY899" s="423"/>
      <c r="AZ899" s="429"/>
    </row>
    <row r="900" spans="2:52" s="354" customFormat="1">
      <c r="B900" s="355"/>
      <c r="C900" s="355"/>
      <c r="D900" s="355"/>
      <c r="E900" s="356"/>
      <c r="F900" s="356"/>
      <c r="J900" s="478"/>
      <c r="L900" s="355"/>
      <c r="M900" s="355"/>
      <c r="N900" s="358"/>
      <c r="O900" s="358"/>
      <c r="P900" s="358"/>
      <c r="Q900" s="372"/>
      <c r="S900" s="526"/>
      <c r="T900" s="526"/>
      <c r="U900" s="535"/>
      <c r="V900" s="542"/>
      <c r="W900" s="542"/>
      <c r="X900" s="542"/>
      <c r="Y900" s="542"/>
      <c r="Z900" s="542"/>
      <c r="AA900" s="542"/>
      <c r="AB900" s="361"/>
      <c r="AC900" s="363"/>
      <c r="AD900" s="364"/>
      <c r="AE900" s="364"/>
      <c r="AF900" s="364"/>
      <c r="AG900" s="364"/>
      <c r="AH900" s="364"/>
      <c r="AI900" s="364"/>
      <c r="AJ900" s="364"/>
      <c r="AK900" s="365"/>
      <c r="AL900" s="363"/>
      <c r="AM900" s="364"/>
      <c r="AN900" s="364"/>
      <c r="AO900" s="365"/>
      <c r="AP900" s="363"/>
      <c r="AQ900" s="364"/>
      <c r="AR900" s="364"/>
      <c r="AS900" s="365"/>
      <c r="AT900" s="366"/>
      <c r="AU900" s="363"/>
      <c r="AV900" s="364"/>
      <c r="AW900" s="363"/>
      <c r="AX900" s="364"/>
      <c r="AY900" s="423"/>
      <c r="AZ900" s="429"/>
    </row>
    <row r="901" spans="2:52" s="354" customFormat="1">
      <c r="B901" s="355"/>
      <c r="C901" s="355"/>
      <c r="D901" s="355"/>
      <c r="E901" s="356"/>
      <c r="F901" s="356"/>
      <c r="J901" s="478"/>
      <c r="L901" s="355"/>
      <c r="M901" s="355"/>
      <c r="N901" s="358"/>
      <c r="O901" s="358"/>
      <c r="P901" s="358"/>
      <c r="Q901" s="372"/>
      <c r="S901" s="526"/>
      <c r="T901" s="526"/>
      <c r="U901" s="535"/>
      <c r="V901" s="542"/>
      <c r="W901" s="542"/>
      <c r="X901" s="542"/>
      <c r="Y901" s="542"/>
      <c r="Z901" s="542"/>
      <c r="AA901" s="542"/>
      <c r="AB901" s="361"/>
      <c r="AC901" s="363"/>
      <c r="AD901" s="364"/>
      <c r="AE901" s="364"/>
      <c r="AF901" s="364"/>
      <c r="AG901" s="364"/>
      <c r="AH901" s="364"/>
      <c r="AI901" s="364"/>
      <c r="AJ901" s="364"/>
      <c r="AK901" s="365"/>
      <c r="AL901" s="363"/>
      <c r="AM901" s="364"/>
      <c r="AN901" s="364"/>
      <c r="AO901" s="365"/>
      <c r="AP901" s="363"/>
      <c r="AQ901" s="364"/>
      <c r="AR901" s="364"/>
      <c r="AS901" s="365"/>
      <c r="AT901" s="366"/>
      <c r="AU901" s="363"/>
      <c r="AV901" s="364"/>
      <c r="AW901" s="363"/>
      <c r="AX901" s="364"/>
      <c r="AY901" s="423"/>
      <c r="AZ901" s="429"/>
    </row>
    <row r="902" spans="2:52" s="354" customFormat="1">
      <c r="B902" s="355"/>
      <c r="C902" s="355"/>
      <c r="D902" s="355"/>
      <c r="E902" s="356"/>
      <c r="F902" s="356"/>
      <c r="J902" s="478"/>
      <c r="L902" s="355"/>
      <c r="M902" s="355"/>
      <c r="N902" s="358"/>
      <c r="O902" s="358"/>
      <c r="P902" s="358"/>
      <c r="Q902" s="372"/>
      <c r="S902" s="526"/>
      <c r="T902" s="526"/>
      <c r="U902" s="535"/>
      <c r="V902" s="542"/>
      <c r="W902" s="542"/>
      <c r="X902" s="542"/>
      <c r="Y902" s="542"/>
      <c r="Z902" s="542"/>
      <c r="AA902" s="542"/>
      <c r="AB902" s="361"/>
      <c r="AC902" s="363"/>
      <c r="AD902" s="364"/>
      <c r="AE902" s="364"/>
      <c r="AF902" s="364"/>
      <c r="AG902" s="364"/>
      <c r="AH902" s="364"/>
      <c r="AI902" s="364"/>
      <c r="AJ902" s="364"/>
      <c r="AK902" s="365"/>
      <c r="AL902" s="363"/>
      <c r="AM902" s="364"/>
      <c r="AN902" s="364"/>
      <c r="AO902" s="365"/>
      <c r="AP902" s="363"/>
      <c r="AQ902" s="364"/>
      <c r="AR902" s="364"/>
      <c r="AS902" s="365"/>
      <c r="AT902" s="366"/>
      <c r="AU902" s="363"/>
      <c r="AV902" s="364"/>
      <c r="AW902" s="363"/>
      <c r="AX902" s="364"/>
      <c r="AY902" s="423"/>
      <c r="AZ902" s="429"/>
    </row>
    <row r="903" spans="2:52" s="354" customFormat="1">
      <c r="B903" s="355"/>
      <c r="C903" s="355"/>
      <c r="D903" s="355"/>
      <c r="E903" s="356"/>
      <c r="F903" s="356"/>
      <c r="J903" s="478"/>
      <c r="L903" s="355"/>
      <c r="M903" s="355"/>
      <c r="N903" s="358"/>
      <c r="O903" s="358"/>
      <c r="P903" s="358"/>
      <c r="Q903" s="372"/>
      <c r="S903" s="526"/>
      <c r="T903" s="526"/>
      <c r="U903" s="535"/>
      <c r="V903" s="542"/>
      <c r="W903" s="542"/>
      <c r="X903" s="542"/>
      <c r="Y903" s="542"/>
      <c r="Z903" s="542"/>
      <c r="AA903" s="542"/>
      <c r="AB903" s="361"/>
      <c r="AC903" s="363"/>
      <c r="AD903" s="364"/>
      <c r="AE903" s="364"/>
      <c r="AF903" s="364"/>
      <c r="AG903" s="364"/>
      <c r="AH903" s="364"/>
      <c r="AI903" s="364"/>
      <c r="AJ903" s="364"/>
      <c r="AK903" s="365"/>
      <c r="AL903" s="363"/>
      <c r="AM903" s="364"/>
      <c r="AN903" s="364"/>
      <c r="AO903" s="365"/>
      <c r="AP903" s="363"/>
      <c r="AQ903" s="364"/>
      <c r="AR903" s="364"/>
      <c r="AS903" s="365"/>
      <c r="AT903" s="366"/>
      <c r="AU903" s="363"/>
      <c r="AV903" s="364"/>
      <c r="AW903" s="363"/>
      <c r="AX903" s="364"/>
      <c r="AY903" s="423"/>
      <c r="AZ903" s="429"/>
    </row>
    <row r="904" spans="2:52" s="354" customFormat="1">
      <c r="B904" s="355"/>
      <c r="C904" s="355"/>
      <c r="D904" s="355"/>
      <c r="E904" s="356"/>
      <c r="F904" s="356"/>
      <c r="J904" s="478"/>
      <c r="L904" s="355"/>
      <c r="M904" s="355"/>
      <c r="N904" s="358"/>
      <c r="O904" s="358"/>
      <c r="P904" s="358"/>
      <c r="Q904" s="372"/>
      <c r="S904" s="526"/>
      <c r="T904" s="526"/>
      <c r="U904" s="535"/>
      <c r="V904" s="542"/>
      <c r="W904" s="542"/>
      <c r="X904" s="542"/>
      <c r="Y904" s="542"/>
      <c r="Z904" s="542"/>
      <c r="AA904" s="542"/>
      <c r="AB904" s="361"/>
      <c r="AC904" s="363"/>
      <c r="AD904" s="364"/>
      <c r="AE904" s="364"/>
      <c r="AF904" s="364"/>
      <c r="AG904" s="364"/>
      <c r="AH904" s="364"/>
      <c r="AI904" s="364"/>
      <c r="AJ904" s="364"/>
      <c r="AK904" s="365"/>
      <c r="AL904" s="363"/>
      <c r="AM904" s="364"/>
      <c r="AN904" s="364"/>
      <c r="AO904" s="365"/>
      <c r="AP904" s="363"/>
      <c r="AQ904" s="364"/>
      <c r="AR904" s="364"/>
      <c r="AS904" s="365"/>
      <c r="AT904" s="366"/>
      <c r="AU904" s="363"/>
      <c r="AV904" s="364"/>
      <c r="AW904" s="363"/>
      <c r="AX904" s="364"/>
      <c r="AY904" s="423"/>
      <c r="AZ904" s="429"/>
    </row>
    <row r="905" spans="2:52" s="354" customFormat="1">
      <c r="B905" s="355"/>
      <c r="C905" s="355"/>
      <c r="D905" s="355"/>
      <c r="E905" s="356"/>
      <c r="F905" s="356"/>
      <c r="J905" s="478"/>
      <c r="L905" s="355"/>
      <c r="M905" s="355"/>
      <c r="N905" s="358"/>
      <c r="O905" s="358"/>
      <c r="P905" s="358"/>
      <c r="Q905" s="372"/>
      <c r="S905" s="526"/>
      <c r="T905" s="526"/>
      <c r="U905" s="535"/>
      <c r="V905" s="542"/>
      <c r="W905" s="542"/>
      <c r="X905" s="542"/>
      <c r="Y905" s="542"/>
      <c r="Z905" s="542"/>
      <c r="AA905" s="542"/>
      <c r="AB905" s="361"/>
      <c r="AC905" s="363"/>
      <c r="AD905" s="364"/>
      <c r="AE905" s="364"/>
      <c r="AF905" s="364"/>
      <c r="AG905" s="364"/>
      <c r="AH905" s="364"/>
      <c r="AI905" s="364"/>
      <c r="AJ905" s="364"/>
      <c r="AK905" s="365"/>
      <c r="AL905" s="363"/>
      <c r="AM905" s="364"/>
      <c r="AN905" s="364"/>
      <c r="AO905" s="365"/>
      <c r="AP905" s="363"/>
      <c r="AQ905" s="364"/>
      <c r="AR905" s="364"/>
      <c r="AS905" s="365"/>
      <c r="AT905" s="366"/>
      <c r="AU905" s="363"/>
      <c r="AV905" s="364"/>
      <c r="AW905" s="363"/>
      <c r="AX905" s="364"/>
      <c r="AY905" s="423"/>
      <c r="AZ905" s="429"/>
    </row>
    <row r="906" spans="2:52" s="354" customFormat="1">
      <c r="B906" s="355"/>
      <c r="C906" s="355"/>
      <c r="D906" s="355"/>
      <c r="E906" s="356"/>
      <c r="F906" s="356"/>
      <c r="J906" s="478"/>
      <c r="L906" s="355"/>
      <c r="M906" s="355"/>
      <c r="N906" s="358"/>
      <c r="O906" s="358"/>
      <c r="P906" s="358"/>
      <c r="Q906" s="372"/>
      <c r="S906" s="526"/>
      <c r="T906" s="526"/>
      <c r="U906" s="535"/>
      <c r="V906" s="542"/>
      <c r="W906" s="542"/>
      <c r="X906" s="542"/>
      <c r="Y906" s="542"/>
      <c r="Z906" s="542"/>
      <c r="AA906" s="542"/>
      <c r="AB906" s="361"/>
      <c r="AC906" s="363"/>
      <c r="AD906" s="364"/>
      <c r="AE906" s="364"/>
      <c r="AF906" s="364"/>
      <c r="AG906" s="364"/>
      <c r="AH906" s="364"/>
      <c r="AI906" s="364"/>
      <c r="AJ906" s="364"/>
      <c r="AK906" s="365"/>
      <c r="AL906" s="363"/>
      <c r="AM906" s="364"/>
      <c r="AN906" s="364"/>
      <c r="AO906" s="365"/>
      <c r="AP906" s="363"/>
      <c r="AQ906" s="364"/>
      <c r="AR906" s="364"/>
      <c r="AS906" s="365"/>
      <c r="AT906" s="366"/>
      <c r="AU906" s="363"/>
      <c r="AV906" s="364"/>
      <c r="AW906" s="363"/>
      <c r="AX906" s="364"/>
      <c r="AY906" s="423"/>
      <c r="AZ906" s="429"/>
    </row>
    <row r="907" spans="2:52" s="354" customFormat="1">
      <c r="B907" s="355"/>
      <c r="C907" s="355"/>
      <c r="D907" s="355"/>
      <c r="E907" s="356"/>
      <c r="F907" s="356"/>
      <c r="J907" s="478"/>
      <c r="L907" s="355"/>
      <c r="M907" s="355"/>
      <c r="N907" s="358"/>
      <c r="O907" s="358"/>
      <c r="P907" s="358"/>
      <c r="Q907" s="372"/>
      <c r="S907" s="526"/>
      <c r="T907" s="526"/>
      <c r="U907" s="535"/>
      <c r="V907" s="542"/>
      <c r="W907" s="542"/>
      <c r="X907" s="542"/>
      <c r="Y907" s="542"/>
      <c r="Z907" s="542"/>
      <c r="AA907" s="542"/>
      <c r="AB907" s="361"/>
      <c r="AC907" s="363"/>
      <c r="AD907" s="364"/>
      <c r="AE907" s="364"/>
      <c r="AF907" s="364"/>
      <c r="AG907" s="364"/>
      <c r="AH907" s="364"/>
      <c r="AI907" s="364"/>
      <c r="AJ907" s="364"/>
      <c r="AK907" s="365"/>
      <c r="AL907" s="363"/>
      <c r="AM907" s="364"/>
      <c r="AN907" s="364"/>
      <c r="AO907" s="365"/>
      <c r="AP907" s="363"/>
      <c r="AQ907" s="364"/>
      <c r="AR907" s="364"/>
      <c r="AS907" s="365"/>
      <c r="AT907" s="366"/>
      <c r="AU907" s="363"/>
      <c r="AV907" s="364"/>
      <c r="AW907" s="363"/>
      <c r="AX907" s="364"/>
      <c r="AY907" s="423"/>
      <c r="AZ907" s="429"/>
    </row>
    <row r="908" spans="2:52" s="354" customFormat="1">
      <c r="B908" s="355"/>
      <c r="C908" s="355"/>
      <c r="D908" s="355"/>
      <c r="E908" s="356"/>
      <c r="F908" s="356"/>
      <c r="J908" s="478"/>
      <c r="L908" s="355"/>
      <c r="M908" s="355"/>
      <c r="N908" s="358"/>
      <c r="O908" s="358"/>
      <c r="P908" s="358"/>
      <c r="Q908" s="372"/>
      <c r="S908" s="526"/>
      <c r="T908" s="526"/>
      <c r="U908" s="535"/>
      <c r="V908" s="542"/>
      <c r="W908" s="542"/>
      <c r="X908" s="542"/>
      <c r="Y908" s="542"/>
      <c r="Z908" s="542"/>
      <c r="AA908" s="542"/>
      <c r="AB908" s="361"/>
      <c r="AC908" s="363"/>
      <c r="AD908" s="364"/>
      <c r="AE908" s="364"/>
      <c r="AF908" s="364"/>
      <c r="AG908" s="364"/>
      <c r="AH908" s="364"/>
      <c r="AI908" s="364"/>
      <c r="AJ908" s="364"/>
      <c r="AK908" s="365"/>
      <c r="AL908" s="363"/>
      <c r="AM908" s="364"/>
      <c r="AN908" s="364"/>
      <c r="AO908" s="365"/>
      <c r="AP908" s="363"/>
      <c r="AQ908" s="364"/>
      <c r="AR908" s="364"/>
      <c r="AS908" s="365"/>
      <c r="AT908" s="366"/>
      <c r="AU908" s="363"/>
      <c r="AV908" s="364"/>
      <c r="AW908" s="363"/>
      <c r="AX908" s="364"/>
      <c r="AY908" s="423"/>
      <c r="AZ908" s="429"/>
    </row>
    <row r="909" spans="2:52" s="354" customFormat="1">
      <c r="B909" s="355"/>
      <c r="C909" s="355"/>
      <c r="D909" s="355"/>
      <c r="E909" s="356"/>
      <c r="F909" s="356"/>
      <c r="J909" s="478"/>
      <c r="L909" s="355"/>
      <c r="M909" s="355"/>
      <c r="N909" s="358"/>
      <c r="O909" s="358"/>
      <c r="P909" s="358"/>
      <c r="Q909" s="372"/>
      <c r="S909" s="526"/>
      <c r="T909" s="526"/>
      <c r="U909" s="535"/>
      <c r="V909" s="542"/>
      <c r="W909" s="542"/>
      <c r="X909" s="542"/>
      <c r="Y909" s="542"/>
      <c r="Z909" s="542"/>
      <c r="AA909" s="542"/>
      <c r="AB909" s="361"/>
      <c r="AC909" s="363"/>
      <c r="AD909" s="364"/>
      <c r="AE909" s="364"/>
      <c r="AF909" s="364"/>
      <c r="AG909" s="364"/>
      <c r="AH909" s="364"/>
      <c r="AI909" s="364"/>
      <c r="AJ909" s="364"/>
      <c r="AK909" s="365"/>
      <c r="AL909" s="363"/>
      <c r="AM909" s="364"/>
      <c r="AN909" s="364"/>
      <c r="AO909" s="365"/>
      <c r="AP909" s="363"/>
      <c r="AQ909" s="364"/>
      <c r="AR909" s="364"/>
      <c r="AS909" s="365"/>
      <c r="AT909" s="366"/>
      <c r="AU909" s="363"/>
      <c r="AV909" s="364"/>
      <c r="AW909" s="363"/>
      <c r="AX909" s="364"/>
      <c r="AY909" s="423"/>
      <c r="AZ909" s="429"/>
    </row>
    <row r="910" spans="2:52" s="354" customFormat="1">
      <c r="B910" s="355"/>
      <c r="C910" s="355"/>
      <c r="D910" s="355"/>
      <c r="E910" s="356"/>
      <c r="F910" s="356"/>
      <c r="J910" s="478"/>
      <c r="L910" s="355"/>
      <c r="M910" s="355"/>
      <c r="N910" s="358"/>
      <c r="O910" s="358"/>
      <c r="P910" s="358"/>
      <c r="Q910" s="372"/>
      <c r="S910" s="526"/>
      <c r="T910" s="526"/>
      <c r="U910" s="535"/>
      <c r="V910" s="542"/>
      <c r="W910" s="542"/>
      <c r="X910" s="542"/>
      <c r="Y910" s="542"/>
      <c r="Z910" s="542"/>
      <c r="AA910" s="542"/>
      <c r="AB910" s="361"/>
      <c r="AC910" s="363"/>
      <c r="AD910" s="364"/>
      <c r="AE910" s="364"/>
      <c r="AF910" s="364"/>
      <c r="AG910" s="364"/>
      <c r="AH910" s="364"/>
      <c r="AI910" s="364"/>
      <c r="AJ910" s="364"/>
      <c r="AK910" s="365"/>
      <c r="AL910" s="363"/>
      <c r="AM910" s="364"/>
      <c r="AN910" s="364"/>
      <c r="AO910" s="365"/>
      <c r="AP910" s="363"/>
      <c r="AQ910" s="364"/>
      <c r="AR910" s="364"/>
      <c r="AS910" s="365"/>
      <c r="AT910" s="366"/>
      <c r="AU910" s="363"/>
      <c r="AV910" s="364"/>
      <c r="AW910" s="363"/>
      <c r="AX910" s="364"/>
      <c r="AY910" s="423"/>
      <c r="AZ910" s="429"/>
    </row>
    <row r="911" spans="2:52" s="354" customFormat="1">
      <c r="B911" s="355"/>
      <c r="C911" s="355"/>
      <c r="D911" s="355"/>
      <c r="E911" s="356"/>
      <c r="F911" s="356"/>
      <c r="J911" s="478"/>
      <c r="L911" s="355"/>
      <c r="M911" s="355"/>
      <c r="N911" s="358"/>
      <c r="O911" s="358"/>
      <c r="P911" s="358"/>
      <c r="Q911" s="372"/>
      <c r="S911" s="526"/>
      <c r="T911" s="526"/>
      <c r="U911" s="535"/>
      <c r="V911" s="542"/>
      <c r="W911" s="542"/>
      <c r="X911" s="542"/>
      <c r="Y911" s="542"/>
      <c r="Z911" s="542"/>
      <c r="AA911" s="542"/>
      <c r="AB911" s="361"/>
      <c r="AC911" s="363"/>
      <c r="AD911" s="364"/>
      <c r="AE911" s="364"/>
      <c r="AF911" s="364"/>
      <c r="AG911" s="364"/>
      <c r="AH911" s="364"/>
      <c r="AI911" s="364"/>
      <c r="AJ911" s="364"/>
      <c r="AK911" s="365"/>
      <c r="AL911" s="363"/>
      <c r="AM911" s="364"/>
      <c r="AN911" s="364"/>
      <c r="AO911" s="365"/>
      <c r="AP911" s="363"/>
      <c r="AQ911" s="364"/>
      <c r="AR911" s="364"/>
      <c r="AS911" s="365"/>
      <c r="AT911" s="366"/>
      <c r="AU911" s="363"/>
      <c r="AV911" s="364"/>
      <c r="AW911" s="363"/>
      <c r="AX911" s="364"/>
      <c r="AY911" s="423"/>
      <c r="AZ911" s="429"/>
    </row>
    <row r="912" spans="2:52" s="354" customFormat="1">
      <c r="B912" s="355"/>
      <c r="C912" s="355"/>
      <c r="D912" s="355"/>
      <c r="E912" s="356"/>
      <c r="F912" s="356"/>
      <c r="J912" s="478"/>
      <c r="L912" s="355"/>
      <c r="M912" s="355"/>
      <c r="N912" s="358"/>
      <c r="O912" s="358"/>
      <c r="P912" s="358"/>
      <c r="Q912" s="372"/>
      <c r="S912" s="526"/>
      <c r="T912" s="526"/>
      <c r="U912" s="535"/>
      <c r="V912" s="542"/>
      <c r="W912" s="542"/>
      <c r="X912" s="542"/>
      <c r="Y912" s="542"/>
      <c r="Z912" s="542"/>
      <c r="AA912" s="542"/>
      <c r="AB912" s="361"/>
      <c r="AC912" s="363"/>
      <c r="AD912" s="364"/>
      <c r="AE912" s="364"/>
      <c r="AF912" s="364"/>
      <c r="AG912" s="364"/>
      <c r="AH912" s="364"/>
      <c r="AI912" s="364"/>
      <c r="AJ912" s="364"/>
      <c r="AK912" s="365"/>
      <c r="AL912" s="363"/>
      <c r="AM912" s="364"/>
      <c r="AN912" s="364"/>
      <c r="AO912" s="365"/>
      <c r="AP912" s="363"/>
      <c r="AQ912" s="364"/>
      <c r="AR912" s="364"/>
      <c r="AS912" s="365"/>
      <c r="AT912" s="366"/>
      <c r="AU912" s="363"/>
      <c r="AV912" s="364"/>
      <c r="AW912" s="363"/>
      <c r="AX912" s="364"/>
      <c r="AY912" s="423"/>
      <c r="AZ912" s="429"/>
    </row>
    <row r="913" spans="2:52" s="354" customFormat="1">
      <c r="B913" s="355"/>
      <c r="C913" s="355"/>
      <c r="D913" s="355"/>
      <c r="E913" s="356"/>
      <c r="F913" s="356"/>
      <c r="J913" s="478"/>
      <c r="L913" s="355"/>
      <c r="M913" s="355"/>
      <c r="N913" s="358"/>
      <c r="O913" s="358"/>
      <c r="P913" s="358"/>
      <c r="Q913" s="372"/>
      <c r="S913" s="526"/>
      <c r="T913" s="526"/>
      <c r="U913" s="535"/>
      <c r="V913" s="542"/>
      <c r="W913" s="542"/>
      <c r="X913" s="542"/>
      <c r="Y913" s="542"/>
      <c r="Z913" s="542"/>
      <c r="AA913" s="542"/>
      <c r="AB913" s="361"/>
      <c r="AC913" s="363"/>
      <c r="AD913" s="364"/>
      <c r="AE913" s="364"/>
      <c r="AF913" s="364"/>
      <c r="AG913" s="364"/>
      <c r="AH913" s="364"/>
      <c r="AI913" s="364"/>
      <c r="AJ913" s="364"/>
      <c r="AK913" s="365"/>
      <c r="AL913" s="363"/>
      <c r="AM913" s="364"/>
      <c r="AN913" s="364"/>
      <c r="AO913" s="365"/>
      <c r="AP913" s="363"/>
      <c r="AQ913" s="364"/>
      <c r="AR913" s="364"/>
      <c r="AS913" s="365"/>
      <c r="AT913" s="366"/>
      <c r="AU913" s="363"/>
      <c r="AV913" s="364"/>
      <c r="AW913" s="363"/>
      <c r="AX913" s="364"/>
      <c r="AY913" s="423"/>
      <c r="AZ913" s="429"/>
    </row>
    <row r="914" spans="2:52" s="354" customFormat="1">
      <c r="B914" s="355"/>
      <c r="C914" s="355"/>
      <c r="D914" s="355"/>
      <c r="E914" s="356"/>
      <c r="F914" s="356"/>
      <c r="J914" s="478"/>
      <c r="L914" s="355"/>
      <c r="M914" s="355"/>
      <c r="N914" s="358"/>
      <c r="O914" s="358"/>
      <c r="P914" s="358"/>
      <c r="Q914" s="372"/>
      <c r="S914" s="526"/>
      <c r="T914" s="526"/>
      <c r="U914" s="535"/>
      <c r="V914" s="542"/>
      <c r="W914" s="542"/>
      <c r="X914" s="542"/>
      <c r="Y914" s="542"/>
      <c r="Z914" s="542"/>
      <c r="AA914" s="542"/>
      <c r="AB914" s="361"/>
      <c r="AC914" s="363"/>
      <c r="AD914" s="364"/>
      <c r="AE914" s="364"/>
      <c r="AF914" s="364"/>
      <c r="AG914" s="364"/>
      <c r="AH914" s="364"/>
      <c r="AI914" s="364"/>
      <c r="AJ914" s="364"/>
      <c r="AK914" s="365"/>
      <c r="AL914" s="363"/>
      <c r="AM914" s="364"/>
      <c r="AN914" s="364"/>
      <c r="AO914" s="365"/>
      <c r="AP914" s="363"/>
      <c r="AQ914" s="364"/>
      <c r="AR914" s="364"/>
      <c r="AS914" s="365"/>
      <c r="AT914" s="366"/>
      <c r="AU914" s="363"/>
      <c r="AV914" s="364"/>
      <c r="AW914" s="363"/>
      <c r="AX914" s="364"/>
      <c r="AY914" s="423"/>
      <c r="AZ914" s="429"/>
    </row>
    <row r="915" spans="2:52" s="354" customFormat="1">
      <c r="B915" s="355"/>
      <c r="C915" s="355"/>
      <c r="D915" s="355"/>
      <c r="E915" s="356"/>
      <c r="F915" s="356"/>
      <c r="J915" s="478"/>
      <c r="L915" s="355"/>
      <c r="M915" s="355"/>
      <c r="N915" s="358"/>
      <c r="O915" s="358"/>
      <c r="P915" s="358"/>
      <c r="Q915" s="372"/>
      <c r="S915" s="526"/>
      <c r="T915" s="526"/>
      <c r="U915" s="535"/>
      <c r="V915" s="542"/>
      <c r="W915" s="542"/>
      <c r="X915" s="542"/>
      <c r="Y915" s="542"/>
      <c r="Z915" s="542"/>
      <c r="AA915" s="542"/>
      <c r="AB915" s="361"/>
      <c r="AC915" s="363"/>
      <c r="AD915" s="364"/>
      <c r="AE915" s="364"/>
      <c r="AF915" s="364"/>
      <c r="AG915" s="364"/>
      <c r="AH915" s="364"/>
      <c r="AI915" s="364"/>
      <c r="AJ915" s="364"/>
      <c r="AK915" s="365"/>
      <c r="AL915" s="363"/>
      <c r="AM915" s="364"/>
      <c r="AN915" s="364"/>
      <c r="AO915" s="365"/>
      <c r="AP915" s="363"/>
      <c r="AQ915" s="364"/>
      <c r="AR915" s="364"/>
      <c r="AS915" s="365"/>
      <c r="AT915" s="366"/>
      <c r="AU915" s="363"/>
      <c r="AV915" s="364"/>
      <c r="AW915" s="363"/>
      <c r="AX915" s="364"/>
      <c r="AY915" s="423"/>
      <c r="AZ915" s="429"/>
    </row>
    <row r="916" spans="2:52" s="354" customFormat="1">
      <c r="B916" s="355"/>
      <c r="C916" s="355"/>
      <c r="D916" s="355"/>
      <c r="E916" s="356"/>
      <c r="F916" s="356"/>
      <c r="J916" s="478"/>
      <c r="L916" s="355"/>
      <c r="M916" s="355"/>
      <c r="N916" s="358"/>
      <c r="O916" s="358"/>
      <c r="P916" s="358"/>
      <c r="Q916" s="372"/>
      <c r="S916" s="526"/>
      <c r="T916" s="526"/>
      <c r="U916" s="535"/>
      <c r="V916" s="542"/>
      <c r="W916" s="542"/>
      <c r="X916" s="542"/>
      <c r="Y916" s="542"/>
      <c r="Z916" s="542"/>
      <c r="AA916" s="542"/>
      <c r="AB916" s="361"/>
      <c r="AC916" s="363"/>
      <c r="AD916" s="364"/>
      <c r="AE916" s="364"/>
      <c r="AF916" s="364"/>
      <c r="AG916" s="364"/>
      <c r="AH916" s="364"/>
      <c r="AI916" s="364"/>
      <c r="AJ916" s="364"/>
      <c r="AK916" s="365"/>
      <c r="AL916" s="363"/>
      <c r="AM916" s="364"/>
      <c r="AN916" s="364"/>
      <c r="AO916" s="365"/>
      <c r="AP916" s="363"/>
      <c r="AQ916" s="364"/>
      <c r="AR916" s="364"/>
      <c r="AS916" s="365"/>
      <c r="AT916" s="366"/>
      <c r="AU916" s="363"/>
      <c r="AV916" s="364"/>
      <c r="AW916" s="363"/>
      <c r="AX916" s="364"/>
      <c r="AY916" s="423"/>
      <c r="AZ916" s="429"/>
    </row>
    <row r="917" spans="2:52" s="354" customFormat="1">
      <c r="B917" s="355"/>
      <c r="C917" s="355"/>
      <c r="D917" s="355"/>
      <c r="E917" s="356"/>
      <c r="F917" s="356"/>
      <c r="J917" s="478"/>
      <c r="L917" s="355"/>
      <c r="M917" s="355"/>
      <c r="N917" s="358"/>
      <c r="O917" s="358"/>
      <c r="P917" s="358"/>
      <c r="Q917" s="372"/>
      <c r="S917" s="526"/>
      <c r="T917" s="526"/>
      <c r="U917" s="535"/>
      <c r="V917" s="542"/>
      <c r="W917" s="542"/>
      <c r="X917" s="542"/>
      <c r="Y917" s="542"/>
      <c r="Z917" s="542"/>
      <c r="AA917" s="542"/>
      <c r="AB917" s="361"/>
      <c r="AC917" s="363"/>
      <c r="AD917" s="364"/>
      <c r="AE917" s="364"/>
      <c r="AF917" s="364"/>
      <c r="AG917" s="364"/>
      <c r="AH917" s="364"/>
      <c r="AI917" s="364"/>
      <c r="AJ917" s="364"/>
      <c r="AK917" s="365"/>
      <c r="AL917" s="363"/>
      <c r="AM917" s="364"/>
      <c r="AN917" s="364"/>
      <c r="AO917" s="365"/>
      <c r="AP917" s="363"/>
      <c r="AQ917" s="364"/>
      <c r="AR917" s="364"/>
      <c r="AS917" s="365"/>
      <c r="AT917" s="366"/>
      <c r="AU917" s="363"/>
      <c r="AV917" s="364"/>
      <c r="AW917" s="363"/>
      <c r="AX917" s="364"/>
      <c r="AY917" s="423"/>
      <c r="AZ917" s="429"/>
    </row>
    <row r="918" spans="2:52" s="354" customFormat="1">
      <c r="B918" s="355"/>
      <c r="C918" s="355"/>
      <c r="D918" s="355"/>
      <c r="E918" s="356"/>
      <c r="F918" s="356"/>
      <c r="J918" s="478"/>
      <c r="L918" s="355"/>
      <c r="M918" s="355"/>
      <c r="N918" s="358"/>
      <c r="O918" s="358"/>
      <c r="P918" s="358"/>
      <c r="Q918" s="372"/>
      <c r="S918" s="526"/>
      <c r="T918" s="526"/>
      <c r="U918" s="535"/>
      <c r="V918" s="542"/>
      <c r="W918" s="542"/>
      <c r="X918" s="542"/>
      <c r="Y918" s="542"/>
      <c r="Z918" s="542"/>
      <c r="AA918" s="542"/>
      <c r="AB918" s="361"/>
      <c r="AC918" s="363"/>
      <c r="AD918" s="364"/>
      <c r="AE918" s="364"/>
      <c r="AF918" s="364"/>
      <c r="AG918" s="364"/>
      <c r="AH918" s="364"/>
      <c r="AI918" s="364"/>
      <c r="AJ918" s="364"/>
      <c r="AK918" s="365"/>
      <c r="AL918" s="363"/>
      <c r="AM918" s="364"/>
      <c r="AN918" s="364"/>
      <c r="AO918" s="365"/>
      <c r="AP918" s="363"/>
      <c r="AQ918" s="364"/>
      <c r="AR918" s="364"/>
      <c r="AS918" s="365"/>
      <c r="AT918" s="366"/>
      <c r="AU918" s="363"/>
      <c r="AV918" s="364"/>
      <c r="AW918" s="363"/>
      <c r="AX918" s="364"/>
      <c r="AY918" s="423"/>
      <c r="AZ918" s="429"/>
    </row>
    <row r="919" spans="2:52" s="354" customFormat="1">
      <c r="B919" s="355"/>
      <c r="C919" s="355"/>
      <c r="D919" s="355"/>
      <c r="E919" s="356"/>
      <c r="F919" s="356"/>
      <c r="J919" s="478"/>
      <c r="L919" s="355"/>
      <c r="M919" s="355"/>
      <c r="N919" s="358"/>
      <c r="O919" s="358"/>
      <c r="P919" s="358"/>
      <c r="Q919" s="372"/>
      <c r="S919" s="526"/>
      <c r="T919" s="526"/>
      <c r="U919" s="535"/>
      <c r="V919" s="542"/>
      <c r="W919" s="542"/>
      <c r="X919" s="542"/>
      <c r="Y919" s="542"/>
      <c r="Z919" s="542"/>
      <c r="AA919" s="542"/>
      <c r="AB919" s="361"/>
      <c r="AC919" s="363"/>
      <c r="AD919" s="364"/>
      <c r="AE919" s="364"/>
      <c r="AF919" s="364"/>
      <c r="AG919" s="364"/>
      <c r="AH919" s="364"/>
      <c r="AI919" s="364"/>
      <c r="AJ919" s="364"/>
      <c r="AK919" s="365"/>
      <c r="AL919" s="363"/>
      <c r="AM919" s="364"/>
      <c r="AN919" s="364"/>
      <c r="AO919" s="365"/>
      <c r="AP919" s="363"/>
      <c r="AQ919" s="364"/>
      <c r="AR919" s="364"/>
      <c r="AS919" s="365"/>
      <c r="AT919" s="366"/>
      <c r="AU919" s="363"/>
      <c r="AV919" s="364"/>
      <c r="AW919" s="363"/>
      <c r="AX919" s="364"/>
      <c r="AY919" s="423"/>
      <c r="AZ919" s="429"/>
    </row>
    <row r="920" spans="2:52" s="354" customFormat="1">
      <c r="B920" s="355"/>
      <c r="C920" s="355"/>
      <c r="D920" s="355"/>
      <c r="E920" s="356"/>
      <c r="F920" s="356"/>
      <c r="J920" s="478"/>
      <c r="L920" s="355"/>
      <c r="M920" s="355"/>
      <c r="N920" s="358"/>
      <c r="O920" s="358"/>
      <c r="P920" s="358"/>
      <c r="Q920" s="372"/>
      <c r="S920" s="526"/>
      <c r="T920" s="526"/>
      <c r="U920" s="535"/>
      <c r="V920" s="542"/>
      <c r="W920" s="542"/>
      <c r="X920" s="542"/>
      <c r="Y920" s="542"/>
      <c r="Z920" s="542"/>
      <c r="AA920" s="542"/>
      <c r="AB920" s="361"/>
      <c r="AC920" s="363"/>
      <c r="AD920" s="364"/>
      <c r="AE920" s="364"/>
      <c r="AF920" s="364"/>
      <c r="AG920" s="364"/>
      <c r="AH920" s="364"/>
      <c r="AI920" s="364"/>
      <c r="AJ920" s="364"/>
      <c r="AK920" s="365"/>
      <c r="AL920" s="363"/>
      <c r="AM920" s="364"/>
      <c r="AN920" s="364"/>
      <c r="AO920" s="365"/>
      <c r="AP920" s="363"/>
      <c r="AQ920" s="364"/>
      <c r="AR920" s="364"/>
      <c r="AS920" s="365"/>
      <c r="AT920" s="366"/>
      <c r="AU920" s="363"/>
      <c r="AV920" s="364"/>
      <c r="AW920" s="363"/>
      <c r="AX920" s="364"/>
      <c r="AY920" s="423"/>
      <c r="AZ920" s="429"/>
    </row>
    <row r="921" spans="2:52" s="354" customFormat="1">
      <c r="B921" s="355"/>
      <c r="C921" s="355"/>
      <c r="D921" s="355"/>
      <c r="E921" s="356"/>
      <c r="F921" s="356"/>
      <c r="J921" s="478"/>
      <c r="L921" s="355"/>
      <c r="M921" s="355"/>
      <c r="N921" s="358"/>
      <c r="O921" s="358"/>
      <c r="P921" s="358"/>
      <c r="Q921" s="372"/>
      <c r="S921" s="526"/>
      <c r="T921" s="526"/>
      <c r="U921" s="535"/>
      <c r="V921" s="542"/>
      <c r="W921" s="542"/>
      <c r="X921" s="542"/>
      <c r="Y921" s="542"/>
      <c r="Z921" s="542"/>
      <c r="AA921" s="542"/>
      <c r="AB921" s="361"/>
      <c r="AC921" s="363"/>
      <c r="AD921" s="364"/>
      <c r="AE921" s="364"/>
      <c r="AF921" s="364"/>
      <c r="AG921" s="364"/>
      <c r="AH921" s="364"/>
      <c r="AI921" s="364"/>
      <c r="AJ921" s="364"/>
      <c r="AK921" s="365"/>
      <c r="AL921" s="363"/>
      <c r="AM921" s="364"/>
      <c r="AN921" s="364"/>
      <c r="AO921" s="365"/>
      <c r="AP921" s="363"/>
      <c r="AQ921" s="364"/>
      <c r="AR921" s="364"/>
      <c r="AS921" s="365"/>
      <c r="AT921" s="366"/>
      <c r="AU921" s="363"/>
      <c r="AV921" s="364"/>
      <c r="AW921" s="363"/>
      <c r="AX921" s="364"/>
      <c r="AY921" s="423"/>
      <c r="AZ921" s="429"/>
    </row>
    <row r="922" spans="2:52" s="354" customFormat="1">
      <c r="B922" s="355"/>
      <c r="C922" s="355"/>
      <c r="D922" s="355"/>
      <c r="E922" s="356"/>
      <c r="F922" s="356"/>
      <c r="J922" s="478"/>
      <c r="L922" s="355"/>
      <c r="M922" s="355"/>
      <c r="N922" s="358"/>
      <c r="O922" s="358"/>
      <c r="P922" s="358"/>
      <c r="Q922" s="372"/>
      <c r="S922" s="526"/>
      <c r="T922" s="526"/>
      <c r="U922" s="535"/>
      <c r="V922" s="542"/>
      <c r="W922" s="542"/>
      <c r="X922" s="542"/>
      <c r="Y922" s="542"/>
      <c r="Z922" s="542"/>
      <c r="AA922" s="542"/>
      <c r="AB922" s="361"/>
      <c r="AC922" s="363"/>
      <c r="AD922" s="364"/>
      <c r="AE922" s="364"/>
      <c r="AF922" s="364"/>
      <c r="AG922" s="364"/>
      <c r="AH922" s="364"/>
      <c r="AI922" s="364"/>
      <c r="AJ922" s="364"/>
      <c r="AK922" s="365"/>
      <c r="AL922" s="363"/>
      <c r="AM922" s="364"/>
      <c r="AN922" s="364"/>
      <c r="AO922" s="365"/>
      <c r="AP922" s="363"/>
      <c r="AQ922" s="364"/>
      <c r="AR922" s="364"/>
      <c r="AS922" s="365"/>
      <c r="AT922" s="366"/>
      <c r="AU922" s="363"/>
      <c r="AV922" s="364"/>
      <c r="AW922" s="363"/>
      <c r="AX922" s="364"/>
      <c r="AY922" s="423"/>
      <c r="AZ922" s="429"/>
    </row>
    <row r="923" spans="2:52" s="354" customFormat="1">
      <c r="B923" s="355"/>
      <c r="C923" s="355"/>
      <c r="D923" s="355"/>
      <c r="E923" s="356"/>
      <c r="F923" s="356"/>
      <c r="J923" s="478"/>
      <c r="L923" s="355"/>
      <c r="M923" s="355"/>
      <c r="N923" s="358"/>
      <c r="O923" s="358"/>
      <c r="P923" s="358"/>
      <c r="Q923" s="372"/>
      <c r="S923" s="526"/>
      <c r="T923" s="526"/>
      <c r="U923" s="535"/>
      <c r="V923" s="542"/>
      <c r="W923" s="542"/>
      <c r="X923" s="542"/>
      <c r="Y923" s="542"/>
      <c r="Z923" s="542"/>
      <c r="AA923" s="542"/>
      <c r="AB923" s="361"/>
      <c r="AC923" s="363"/>
      <c r="AD923" s="364"/>
      <c r="AE923" s="364"/>
      <c r="AF923" s="364"/>
      <c r="AG923" s="364"/>
      <c r="AH923" s="364"/>
      <c r="AI923" s="364"/>
      <c r="AJ923" s="364"/>
      <c r="AK923" s="365"/>
      <c r="AL923" s="363"/>
      <c r="AM923" s="364"/>
      <c r="AN923" s="364"/>
      <c r="AO923" s="365"/>
      <c r="AP923" s="363"/>
      <c r="AQ923" s="364"/>
      <c r="AR923" s="364"/>
      <c r="AS923" s="365"/>
      <c r="AT923" s="366"/>
      <c r="AU923" s="363"/>
      <c r="AV923" s="364"/>
      <c r="AW923" s="363"/>
      <c r="AX923" s="364"/>
      <c r="AY923" s="423"/>
      <c r="AZ923" s="429"/>
    </row>
    <row r="924" spans="2:52" s="354" customFormat="1">
      <c r="B924" s="355"/>
      <c r="C924" s="355"/>
      <c r="D924" s="355"/>
      <c r="E924" s="356"/>
      <c r="F924" s="356"/>
      <c r="J924" s="478"/>
      <c r="L924" s="355"/>
      <c r="M924" s="355"/>
      <c r="N924" s="358"/>
      <c r="O924" s="358"/>
      <c r="P924" s="358"/>
      <c r="Q924" s="372"/>
      <c r="S924" s="526"/>
      <c r="T924" s="526"/>
      <c r="U924" s="535"/>
      <c r="V924" s="542"/>
      <c r="W924" s="542"/>
      <c r="X924" s="542"/>
      <c r="Y924" s="542"/>
      <c r="Z924" s="542"/>
      <c r="AA924" s="542"/>
      <c r="AB924" s="361"/>
      <c r="AC924" s="363"/>
      <c r="AD924" s="364"/>
      <c r="AE924" s="364"/>
      <c r="AF924" s="364"/>
      <c r="AG924" s="364"/>
      <c r="AH924" s="364"/>
      <c r="AI924" s="364"/>
      <c r="AJ924" s="364"/>
      <c r="AK924" s="365"/>
      <c r="AL924" s="363"/>
      <c r="AM924" s="364"/>
      <c r="AN924" s="364"/>
      <c r="AO924" s="365"/>
      <c r="AP924" s="363"/>
      <c r="AQ924" s="364"/>
      <c r="AR924" s="364"/>
      <c r="AS924" s="365"/>
      <c r="AT924" s="366"/>
      <c r="AU924" s="363"/>
      <c r="AV924" s="364"/>
      <c r="AW924" s="363"/>
      <c r="AX924" s="364"/>
      <c r="AY924" s="423"/>
      <c r="AZ924" s="429"/>
    </row>
    <row r="925" spans="2:52" s="354" customFormat="1">
      <c r="B925" s="355"/>
      <c r="C925" s="355"/>
      <c r="D925" s="355"/>
      <c r="E925" s="356"/>
      <c r="F925" s="356"/>
      <c r="J925" s="478"/>
      <c r="L925" s="355"/>
      <c r="M925" s="355"/>
      <c r="N925" s="358"/>
      <c r="O925" s="358"/>
      <c r="P925" s="358"/>
      <c r="Q925" s="372"/>
      <c r="S925" s="526"/>
      <c r="T925" s="526"/>
      <c r="U925" s="535"/>
      <c r="V925" s="542"/>
      <c r="W925" s="542"/>
      <c r="X925" s="542"/>
      <c r="Y925" s="542"/>
      <c r="Z925" s="542"/>
      <c r="AA925" s="542"/>
      <c r="AB925" s="361"/>
      <c r="AC925" s="363"/>
      <c r="AD925" s="364"/>
      <c r="AE925" s="364"/>
      <c r="AF925" s="364"/>
      <c r="AG925" s="364"/>
      <c r="AH925" s="364"/>
      <c r="AI925" s="364"/>
      <c r="AJ925" s="364"/>
      <c r="AK925" s="365"/>
      <c r="AL925" s="363"/>
      <c r="AM925" s="364"/>
      <c r="AN925" s="364"/>
      <c r="AO925" s="365"/>
      <c r="AP925" s="363"/>
      <c r="AQ925" s="364"/>
      <c r="AR925" s="364"/>
      <c r="AS925" s="365"/>
      <c r="AT925" s="366"/>
      <c r="AU925" s="363"/>
      <c r="AV925" s="364"/>
      <c r="AW925" s="363"/>
      <c r="AX925" s="364"/>
      <c r="AY925" s="423"/>
      <c r="AZ925" s="429"/>
    </row>
    <row r="926" spans="2:52" s="354" customFormat="1">
      <c r="B926" s="355"/>
      <c r="C926" s="355"/>
      <c r="D926" s="355"/>
      <c r="E926" s="356"/>
      <c r="F926" s="356"/>
      <c r="J926" s="478"/>
      <c r="L926" s="355"/>
      <c r="M926" s="355"/>
      <c r="N926" s="358"/>
      <c r="O926" s="358"/>
      <c r="P926" s="358"/>
      <c r="Q926" s="372"/>
      <c r="S926" s="526"/>
      <c r="T926" s="526"/>
      <c r="U926" s="535"/>
      <c r="V926" s="542"/>
      <c r="W926" s="542"/>
      <c r="X926" s="542"/>
      <c r="Y926" s="542"/>
      <c r="Z926" s="542"/>
      <c r="AA926" s="542"/>
      <c r="AB926" s="361"/>
      <c r="AC926" s="363"/>
      <c r="AD926" s="364"/>
      <c r="AE926" s="364"/>
      <c r="AF926" s="364"/>
      <c r="AG926" s="364"/>
      <c r="AH926" s="364"/>
      <c r="AI926" s="364"/>
      <c r="AJ926" s="364"/>
      <c r="AK926" s="365"/>
      <c r="AL926" s="363"/>
      <c r="AM926" s="364"/>
      <c r="AN926" s="364"/>
      <c r="AO926" s="365"/>
      <c r="AP926" s="363"/>
      <c r="AQ926" s="364"/>
      <c r="AR926" s="364"/>
      <c r="AS926" s="365"/>
      <c r="AT926" s="366"/>
      <c r="AU926" s="363"/>
      <c r="AV926" s="364"/>
      <c r="AW926" s="363"/>
      <c r="AX926" s="364"/>
      <c r="AY926" s="423"/>
      <c r="AZ926" s="429"/>
    </row>
    <row r="927" spans="2:52" s="354" customFormat="1">
      <c r="B927" s="355"/>
      <c r="C927" s="355"/>
      <c r="D927" s="355"/>
      <c r="E927" s="356"/>
      <c r="F927" s="356"/>
      <c r="J927" s="478"/>
      <c r="L927" s="355"/>
      <c r="M927" s="355"/>
      <c r="N927" s="358"/>
      <c r="O927" s="358"/>
      <c r="P927" s="358"/>
      <c r="Q927" s="372"/>
      <c r="S927" s="526"/>
      <c r="T927" s="526"/>
      <c r="U927" s="535"/>
      <c r="V927" s="542"/>
      <c r="W927" s="542"/>
      <c r="X927" s="542"/>
      <c r="Y927" s="542"/>
      <c r="Z927" s="542"/>
      <c r="AA927" s="542"/>
      <c r="AB927" s="361"/>
      <c r="AC927" s="363"/>
      <c r="AD927" s="364"/>
      <c r="AE927" s="364"/>
      <c r="AF927" s="364"/>
      <c r="AG927" s="364"/>
      <c r="AH927" s="364"/>
      <c r="AI927" s="364"/>
      <c r="AJ927" s="364"/>
      <c r="AK927" s="365"/>
      <c r="AL927" s="363"/>
      <c r="AM927" s="364"/>
      <c r="AN927" s="364"/>
      <c r="AO927" s="365"/>
      <c r="AP927" s="363"/>
      <c r="AQ927" s="364"/>
      <c r="AR927" s="364"/>
      <c r="AS927" s="365"/>
      <c r="AT927" s="366"/>
      <c r="AU927" s="363"/>
      <c r="AV927" s="364"/>
      <c r="AW927" s="363"/>
      <c r="AX927" s="364"/>
      <c r="AY927" s="423"/>
      <c r="AZ927" s="429"/>
    </row>
    <row r="928" spans="2:52" s="354" customFormat="1">
      <c r="B928" s="355"/>
      <c r="C928" s="355"/>
      <c r="D928" s="355"/>
      <c r="E928" s="356"/>
      <c r="F928" s="356"/>
      <c r="J928" s="478"/>
      <c r="L928" s="355"/>
      <c r="M928" s="355"/>
      <c r="N928" s="358"/>
      <c r="O928" s="358"/>
      <c r="P928" s="358"/>
      <c r="Q928" s="372"/>
      <c r="S928" s="526"/>
      <c r="T928" s="526"/>
      <c r="U928" s="535"/>
      <c r="V928" s="542"/>
      <c r="W928" s="542"/>
      <c r="X928" s="542"/>
      <c r="Y928" s="542"/>
      <c r="Z928" s="542"/>
      <c r="AA928" s="542"/>
      <c r="AB928" s="361"/>
      <c r="AC928" s="363"/>
      <c r="AD928" s="364"/>
      <c r="AE928" s="364"/>
      <c r="AF928" s="364"/>
      <c r="AG928" s="364"/>
      <c r="AH928" s="364"/>
      <c r="AI928" s="364"/>
      <c r="AJ928" s="364"/>
      <c r="AK928" s="365"/>
      <c r="AL928" s="363"/>
      <c r="AM928" s="364"/>
      <c r="AN928" s="364"/>
      <c r="AO928" s="365"/>
      <c r="AP928" s="363"/>
      <c r="AQ928" s="364"/>
      <c r="AR928" s="364"/>
      <c r="AS928" s="365"/>
      <c r="AT928" s="366"/>
      <c r="AU928" s="363"/>
      <c r="AV928" s="364"/>
      <c r="AW928" s="363"/>
      <c r="AX928" s="364"/>
      <c r="AY928" s="423"/>
      <c r="AZ928" s="429"/>
    </row>
    <row r="929" spans="2:52" s="354" customFormat="1">
      <c r="B929" s="355"/>
      <c r="C929" s="355"/>
      <c r="D929" s="355"/>
      <c r="E929" s="356"/>
      <c r="F929" s="356"/>
      <c r="J929" s="478"/>
      <c r="L929" s="355"/>
      <c r="M929" s="355"/>
      <c r="N929" s="358"/>
      <c r="O929" s="358"/>
      <c r="P929" s="358"/>
      <c r="Q929" s="372"/>
      <c r="S929" s="526"/>
      <c r="T929" s="526"/>
      <c r="U929" s="535"/>
      <c r="V929" s="542"/>
      <c r="W929" s="542"/>
      <c r="X929" s="542"/>
      <c r="Y929" s="542"/>
      <c r="Z929" s="542"/>
      <c r="AA929" s="542"/>
      <c r="AB929" s="361"/>
      <c r="AC929" s="363"/>
      <c r="AD929" s="364"/>
      <c r="AE929" s="364"/>
      <c r="AF929" s="364"/>
      <c r="AG929" s="364"/>
      <c r="AH929" s="364"/>
      <c r="AI929" s="364"/>
      <c r="AJ929" s="364"/>
      <c r="AK929" s="365"/>
      <c r="AL929" s="363"/>
      <c r="AM929" s="364"/>
      <c r="AN929" s="364"/>
      <c r="AO929" s="365"/>
      <c r="AP929" s="363"/>
      <c r="AQ929" s="364"/>
      <c r="AR929" s="364"/>
      <c r="AS929" s="365"/>
      <c r="AT929" s="366"/>
      <c r="AU929" s="363"/>
      <c r="AV929" s="364"/>
      <c r="AW929" s="363"/>
      <c r="AX929" s="364"/>
      <c r="AY929" s="423"/>
      <c r="AZ929" s="429"/>
    </row>
    <row r="930" spans="2:52" s="354" customFormat="1">
      <c r="B930" s="355"/>
      <c r="C930" s="355"/>
      <c r="D930" s="355"/>
      <c r="E930" s="356"/>
      <c r="F930" s="356"/>
      <c r="J930" s="478"/>
      <c r="L930" s="355"/>
      <c r="M930" s="355"/>
      <c r="N930" s="358"/>
      <c r="O930" s="358"/>
      <c r="P930" s="358"/>
      <c r="Q930" s="372"/>
      <c r="S930" s="526"/>
      <c r="T930" s="526"/>
      <c r="U930" s="535"/>
      <c r="V930" s="542"/>
      <c r="W930" s="542"/>
      <c r="X930" s="542"/>
      <c r="Y930" s="542"/>
      <c r="Z930" s="542"/>
      <c r="AA930" s="542"/>
      <c r="AB930" s="361"/>
      <c r="AC930" s="363"/>
      <c r="AD930" s="364"/>
      <c r="AE930" s="364"/>
      <c r="AF930" s="364"/>
      <c r="AG930" s="364"/>
      <c r="AH930" s="364"/>
      <c r="AI930" s="364"/>
      <c r="AJ930" s="364"/>
      <c r="AK930" s="365"/>
      <c r="AL930" s="363"/>
      <c r="AM930" s="364"/>
      <c r="AN930" s="364"/>
      <c r="AO930" s="365"/>
      <c r="AP930" s="363"/>
      <c r="AQ930" s="364"/>
      <c r="AR930" s="364"/>
      <c r="AS930" s="365"/>
      <c r="AT930" s="366"/>
      <c r="AU930" s="363"/>
      <c r="AV930" s="364"/>
      <c r="AW930" s="363"/>
      <c r="AX930" s="364"/>
      <c r="AY930" s="423"/>
      <c r="AZ930" s="429"/>
    </row>
    <row r="931" spans="2:52" s="354" customFormat="1">
      <c r="B931" s="355"/>
      <c r="C931" s="355"/>
      <c r="D931" s="355"/>
      <c r="E931" s="356"/>
      <c r="F931" s="356"/>
      <c r="J931" s="478"/>
      <c r="L931" s="355"/>
      <c r="M931" s="355"/>
      <c r="N931" s="358"/>
      <c r="O931" s="358"/>
      <c r="P931" s="358"/>
      <c r="Q931" s="372"/>
      <c r="S931" s="526"/>
      <c r="T931" s="526"/>
      <c r="U931" s="535"/>
      <c r="V931" s="542"/>
      <c r="W931" s="542"/>
      <c r="X931" s="542"/>
      <c r="Y931" s="542"/>
      <c r="Z931" s="542"/>
      <c r="AA931" s="542"/>
      <c r="AB931" s="361"/>
      <c r="AC931" s="363"/>
      <c r="AD931" s="364"/>
      <c r="AE931" s="364"/>
      <c r="AF931" s="364"/>
      <c r="AG931" s="364"/>
      <c r="AH931" s="364"/>
      <c r="AI931" s="364"/>
      <c r="AJ931" s="364"/>
      <c r="AK931" s="365"/>
      <c r="AL931" s="363"/>
      <c r="AM931" s="364"/>
      <c r="AN931" s="364"/>
      <c r="AO931" s="365"/>
      <c r="AP931" s="363"/>
      <c r="AQ931" s="364"/>
      <c r="AR931" s="364"/>
      <c r="AS931" s="365"/>
      <c r="AT931" s="366"/>
      <c r="AU931" s="363"/>
      <c r="AV931" s="364"/>
      <c r="AW931" s="363"/>
      <c r="AX931" s="364"/>
      <c r="AY931" s="423"/>
      <c r="AZ931" s="429"/>
    </row>
    <row r="932" spans="2:52" s="354" customFormat="1">
      <c r="B932" s="355"/>
      <c r="C932" s="355"/>
      <c r="D932" s="355"/>
      <c r="E932" s="356"/>
      <c r="F932" s="356"/>
      <c r="J932" s="478"/>
      <c r="L932" s="355"/>
      <c r="M932" s="355"/>
      <c r="N932" s="358"/>
      <c r="O932" s="358"/>
      <c r="P932" s="358"/>
      <c r="Q932" s="372"/>
      <c r="S932" s="526"/>
      <c r="T932" s="526"/>
      <c r="U932" s="535"/>
      <c r="V932" s="542"/>
      <c r="W932" s="542"/>
      <c r="X932" s="542"/>
      <c r="Y932" s="542"/>
      <c r="Z932" s="542"/>
      <c r="AA932" s="542"/>
      <c r="AB932" s="361"/>
      <c r="AC932" s="363"/>
      <c r="AD932" s="364"/>
      <c r="AE932" s="364"/>
      <c r="AF932" s="364"/>
      <c r="AG932" s="364"/>
      <c r="AH932" s="364"/>
      <c r="AI932" s="364"/>
      <c r="AJ932" s="364"/>
      <c r="AK932" s="365"/>
      <c r="AL932" s="363"/>
      <c r="AM932" s="364"/>
      <c r="AN932" s="364"/>
      <c r="AO932" s="365"/>
      <c r="AP932" s="363"/>
      <c r="AQ932" s="364"/>
      <c r="AR932" s="364"/>
      <c r="AS932" s="365"/>
      <c r="AT932" s="366"/>
      <c r="AU932" s="363"/>
      <c r="AV932" s="364"/>
      <c r="AW932" s="363"/>
      <c r="AX932" s="364"/>
      <c r="AY932" s="423"/>
      <c r="AZ932" s="429"/>
    </row>
    <row r="933" spans="2:52" s="354" customFormat="1">
      <c r="B933" s="355"/>
      <c r="C933" s="355"/>
      <c r="D933" s="355"/>
      <c r="E933" s="356"/>
      <c r="F933" s="356"/>
      <c r="J933" s="478"/>
      <c r="L933" s="355"/>
      <c r="M933" s="355"/>
      <c r="N933" s="358"/>
      <c r="O933" s="358"/>
      <c r="P933" s="358"/>
      <c r="Q933" s="372"/>
      <c r="S933" s="526"/>
      <c r="T933" s="526"/>
      <c r="U933" s="535"/>
      <c r="V933" s="542"/>
      <c r="W933" s="542"/>
      <c r="X933" s="542"/>
      <c r="Y933" s="542"/>
      <c r="Z933" s="542"/>
      <c r="AA933" s="542"/>
      <c r="AB933" s="361"/>
      <c r="AC933" s="363"/>
      <c r="AD933" s="364"/>
      <c r="AE933" s="364"/>
      <c r="AF933" s="364"/>
      <c r="AG933" s="364"/>
      <c r="AH933" s="364"/>
      <c r="AI933" s="364"/>
      <c r="AJ933" s="364"/>
      <c r="AK933" s="365"/>
      <c r="AL933" s="363"/>
      <c r="AM933" s="364"/>
      <c r="AN933" s="364"/>
      <c r="AO933" s="365"/>
      <c r="AP933" s="363"/>
      <c r="AQ933" s="364"/>
      <c r="AR933" s="364"/>
      <c r="AS933" s="365"/>
      <c r="AT933" s="366"/>
      <c r="AU933" s="363"/>
      <c r="AV933" s="364"/>
      <c r="AW933" s="363"/>
      <c r="AX933" s="364"/>
      <c r="AY933" s="423"/>
      <c r="AZ933" s="429"/>
    </row>
    <row r="934" spans="2:52" s="354" customFormat="1">
      <c r="B934" s="355"/>
      <c r="C934" s="355"/>
      <c r="D934" s="355"/>
      <c r="E934" s="356"/>
      <c r="F934" s="356"/>
      <c r="J934" s="478"/>
      <c r="L934" s="355"/>
      <c r="M934" s="355"/>
      <c r="N934" s="358"/>
      <c r="O934" s="358"/>
      <c r="P934" s="358"/>
      <c r="Q934" s="372"/>
      <c r="S934" s="526"/>
      <c r="T934" s="526"/>
      <c r="U934" s="535"/>
      <c r="V934" s="542"/>
      <c r="W934" s="542"/>
      <c r="X934" s="542"/>
      <c r="Y934" s="542"/>
      <c r="Z934" s="542"/>
      <c r="AA934" s="542"/>
      <c r="AB934" s="361"/>
      <c r="AC934" s="363"/>
      <c r="AD934" s="364"/>
      <c r="AE934" s="364"/>
      <c r="AF934" s="364"/>
      <c r="AG934" s="364"/>
      <c r="AH934" s="364"/>
      <c r="AI934" s="364"/>
      <c r="AJ934" s="364"/>
      <c r="AK934" s="365"/>
      <c r="AL934" s="363"/>
      <c r="AM934" s="364"/>
      <c r="AN934" s="364"/>
      <c r="AO934" s="365"/>
      <c r="AP934" s="363"/>
      <c r="AQ934" s="364"/>
      <c r="AR934" s="364"/>
      <c r="AS934" s="365"/>
      <c r="AT934" s="366"/>
      <c r="AU934" s="363"/>
      <c r="AV934" s="364"/>
      <c r="AW934" s="363"/>
      <c r="AX934" s="364"/>
      <c r="AY934" s="423"/>
      <c r="AZ934" s="429"/>
    </row>
    <row r="935" spans="2:52" s="354" customFormat="1">
      <c r="B935" s="355"/>
      <c r="C935" s="355"/>
      <c r="D935" s="355"/>
      <c r="E935" s="356"/>
      <c r="F935" s="356"/>
      <c r="J935" s="478"/>
      <c r="L935" s="355"/>
      <c r="M935" s="355"/>
      <c r="N935" s="358"/>
      <c r="O935" s="358"/>
      <c r="P935" s="358"/>
      <c r="Q935" s="372"/>
      <c r="S935" s="526"/>
      <c r="T935" s="526"/>
      <c r="U935" s="535"/>
      <c r="V935" s="542"/>
      <c r="W935" s="542"/>
      <c r="X935" s="542"/>
      <c r="Y935" s="542"/>
      <c r="Z935" s="542"/>
      <c r="AA935" s="542"/>
      <c r="AB935" s="361"/>
      <c r="AC935" s="363"/>
      <c r="AD935" s="364"/>
      <c r="AE935" s="364"/>
      <c r="AF935" s="364"/>
      <c r="AG935" s="364"/>
      <c r="AH935" s="364"/>
      <c r="AI935" s="364"/>
      <c r="AJ935" s="364"/>
      <c r="AK935" s="365"/>
      <c r="AL935" s="363"/>
      <c r="AM935" s="364"/>
      <c r="AN935" s="364"/>
      <c r="AO935" s="365"/>
      <c r="AP935" s="363"/>
      <c r="AQ935" s="364"/>
      <c r="AR935" s="364"/>
      <c r="AS935" s="365"/>
      <c r="AT935" s="366"/>
      <c r="AU935" s="363"/>
      <c r="AV935" s="364"/>
      <c r="AW935" s="363"/>
      <c r="AX935" s="364"/>
      <c r="AY935" s="423"/>
      <c r="AZ935" s="429"/>
    </row>
    <row r="936" spans="2:52" s="354" customFormat="1">
      <c r="B936" s="355"/>
      <c r="C936" s="355"/>
      <c r="D936" s="355"/>
      <c r="E936" s="356"/>
      <c r="F936" s="356"/>
      <c r="J936" s="478"/>
      <c r="L936" s="355"/>
      <c r="M936" s="355"/>
      <c r="N936" s="358"/>
      <c r="O936" s="358"/>
      <c r="P936" s="358"/>
      <c r="Q936" s="372"/>
      <c r="S936" s="526"/>
      <c r="T936" s="526"/>
      <c r="U936" s="535"/>
      <c r="V936" s="542"/>
      <c r="W936" s="542"/>
      <c r="X936" s="542"/>
      <c r="Y936" s="542"/>
      <c r="Z936" s="542"/>
      <c r="AA936" s="542"/>
      <c r="AB936" s="361"/>
      <c r="AC936" s="363"/>
      <c r="AD936" s="364"/>
      <c r="AE936" s="364"/>
      <c r="AF936" s="364"/>
      <c r="AG936" s="364"/>
      <c r="AH936" s="364"/>
      <c r="AI936" s="364"/>
      <c r="AJ936" s="364"/>
      <c r="AK936" s="365"/>
      <c r="AL936" s="363"/>
      <c r="AM936" s="364"/>
      <c r="AN936" s="364"/>
      <c r="AO936" s="365"/>
      <c r="AP936" s="363"/>
      <c r="AQ936" s="364"/>
      <c r="AR936" s="364"/>
      <c r="AS936" s="365"/>
      <c r="AT936" s="366"/>
      <c r="AU936" s="363"/>
      <c r="AV936" s="364"/>
      <c r="AW936" s="363"/>
      <c r="AX936" s="364"/>
      <c r="AY936" s="423"/>
      <c r="AZ936" s="429"/>
    </row>
    <row r="937" spans="2:52" s="354" customFormat="1">
      <c r="B937" s="355"/>
      <c r="C937" s="355"/>
      <c r="D937" s="355"/>
      <c r="E937" s="356"/>
      <c r="F937" s="356"/>
      <c r="J937" s="478"/>
      <c r="L937" s="355"/>
      <c r="M937" s="355"/>
      <c r="N937" s="358"/>
      <c r="O937" s="358"/>
      <c r="P937" s="358"/>
      <c r="Q937" s="372"/>
      <c r="S937" s="526"/>
      <c r="T937" s="526"/>
      <c r="U937" s="535"/>
      <c r="V937" s="542"/>
      <c r="W937" s="542"/>
      <c r="X937" s="542"/>
      <c r="Y937" s="542"/>
      <c r="Z937" s="542"/>
      <c r="AA937" s="542"/>
      <c r="AB937" s="361"/>
      <c r="AC937" s="363"/>
      <c r="AD937" s="364"/>
      <c r="AE937" s="364"/>
      <c r="AF937" s="364"/>
      <c r="AG937" s="364"/>
      <c r="AH937" s="364"/>
      <c r="AI937" s="364"/>
      <c r="AJ937" s="364"/>
      <c r="AK937" s="365"/>
      <c r="AL937" s="363"/>
      <c r="AM937" s="364"/>
      <c r="AN937" s="364"/>
      <c r="AO937" s="365"/>
      <c r="AP937" s="363"/>
      <c r="AQ937" s="364"/>
      <c r="AR937" s="364"/>
      <c r="AS937" s="365"/>
      <c r="AT937" s="366"/>
      <c r="AU937" s="363"/>
      <c r="AV937" s="364"/>
      <c r="AW937" s="363"/>
      <c r="AX937" s="364"/>
      <c r="AY937" s="423"/>
      <c r="AZ937" s="429"/>
    </row>
    <row r="938" spans="2:52" s="354" customFormat="1">
      <c r="B938" s="355"/>
      <c r="C938" s="355"/>
      <c r="D938" s="355"/>
      <c r="E938" s="356"/>
      <c r="F938" s="356"/>
      <c r="J938" s="478"/>
      <c r="L938" s="355"/>
      <c r="M938" s="355"/>
      <c r="N938" s="358"/>
      <c r="O938" s="358"/>
      <c r="P938" s="358"/>
      <c r="Q938" s="372"/>
      <c r="S938" s="526"/>
      <c r="T938" s="526"/>
      <c r="U938" s="535"/>
      <c r="V938" s="542"/>
      <c r="W938" s="542"/>
      <c r="X938" s="542"/>
      <c r="Y938" s="542"/>
      <c r="Z938" s="542"/>
      <c r="AA938" s="542"/>
      <c r="AB938" s="361"/>
      <c r="AC938" s="363"/>
      <c r="AD938" s="364"/>
      <c r="AE938" s="364"/>
      <c r="AF938" s="364"/>
      <c r="AG938" s="364"/>
      <c r="AH938" s="364"/>
      <c r="AI938" s="364"/>
      <c r="AJ938" s="364"/>
      <c r="AK938" s="365"/>
      <c r="AL938" s="363"/>
      <c r="AM938" s="364"/>
      <c r="AN938" s="364"/>
      <c r="AO938" s="365"/>
      <c r="AP938" s="363"/>
      <c r="AQ938" s="364"/>
      <c r="AR938" s="364"/>
      <c r="AS938" s="365"/>
      <c r="AT938" s="366"/>
      <c r="AU938" s="363"/>
      <c r="AV938" s="364"/>
      <c r="AW938" s="363"/>
      <c r="AX938" s="364"/>
      <c r="AY938" s="423"/>
      <c r="AZ938" s="429"/>
    </row>
    <row r="939" spans="2:52" s="354" customFormat="1">
      <c r="B939" s="355"/>
      <c r="C939" s="355"/>
      <c r="D939" s="355"/>
      <c r="E939" s="356"/>
      <c r="F939" s="356"/>
      <c r="J939" s="478"/>
      <c r="L939" s="355"/>
      <c r="M939" s="355"/>
      <c r="N939" s="358"/>
      <c r="O939" s="358"/>
      <c r="P939" s="358"/>
      <c r="Q939" s="372"/>
      <c r="S939" s="526"/>
      <c r="T939" s="526"/>
      <c r="U939" s="535"/>
      <c r="V939" s="542"/>
      <c r="W939" s="542"/>
      <c r="X939" s="542"/>
      <c r="Y939" s="542"/>
      <c r="Z939" s="542"/>
      <c r="AA939" s="542"/>
      <c r="AB939" s="361"/>
      <c r="AC939" s="363"/>
      <c r="AD939" s="364"/>
      <c r="AE939" s="364"/>
      <c r="AF939" s="364"/>
      <c r="AG939" s="364"/>
      <c r="AH939" s="364"/>
      <c r="AI939" s="364"/>
      <c r="AJ939" s="364"/>
      <c r="AK939" s="365"/>
      <c r="AL939" s="363"/>
      <c r="AM939" s="364"/>
      <c r="AN939" s="364"/>
      <c r="AO939" s="365"/>
      <c r="AP939" s="363"/>
      <c r="AQ939" s="364"/>
      <c r="AR939" s="364"/>
      <c r="AS939" s="365"/>
      <c r="AT939" s="366"/>
      <c r="AU939" s="363"/>
      <c r="AV939" s="364"/>
      <c r="AW939" s="363"/>
      <c r="AX939" s="364"/>
      <c r="AY939" s="423"/>
      <c r="AZ939" s="429"/>
    </row>
    <row r="940" spans="2:52" s="354" customFormat="1">
      <c r="B940" s="355"/>
      <c r="C940" s="355"/>
      <c r="D940" s="355"/>
      <c r="E940" s="356"/>
      <c r="F940" s="356"/>
      <c r="J940" s="478"/>
      <c r="L940" s="355"/>
      <c r="M940" s="355"/>
      <c r="N940" s="358"/>
      <c r="O940" s="358"/>
      <c r="P940" s="358"/>
      <c r="Q940" s="372"/>
      <c r="S940" s="526"/>
      <c r="T940" s="526"/>
      <c r="U940" s="535"/>
      <c r="V940" s="542"/>
      <c r="W940" s="542"/>
      <c r="X940" s="542"/>
      <c r="Y940" s="542"/>
      <c r="Z940" s="542"/>
      <c r="AA940" s="542"/>
      <c r="AB940" s="361"/>
      <c r="AC940" s="363"/>
      <c r="AD940" s="364"/>
      <c r="AE940" s="364"/>
      <c r="AF940" s="364"/>
      <c r="AG940" s="364"/>
      <c r="AH940" s="364"/>
      <c r="AI940" s="364"/>
      <c r="AJ940" s="364"/>
      <c r="AK940" s="365"/>
      <c r="AL940" s="363"/>
      <c r="AM940" s="364"/>
      <c r="AN940" s="364"/>
      <c r="AO940" s="365"/>
      <c r="AP940" s="363"/>
      <c r="AQ940" s="364"/>
      <c r="AR940" s="364"/>
      <c r="AS940" s="365"/>
      <c r="AT940" s="366"/>
      <c r="AU940" s="363"/>
      <c r="AV940" s="364"/>
      <c r="AW940" s="363"/>
      <c r="AX940" s="364"/>
      <c r="AY940" s="423"/>
      <c r="AZ940" s="429"/>
    </row>
    <row r="941" spans="2:52" s="354" customFormat="1">
      <c r="B941" s="355"/>
      <c r="C941" s="355"/>
      <c r="D941" s="355"/>
      <c r="E941" s="356"/>
      <c r="F941" s="356"/>
      <c r="J941" s="478"/>
      <c r="L941" s="355"/>
      <c r="M941" s="355"/>
      <c r="N941" s="358"/>
      <c r="O941" s="358"/>
      <c r="P941" s="358"/>
      <c r="Q941" s="372"/>
      <c r="S941" s="526"/>
      <c r="T941" s="526"/>
      <c r="U941" s="535"/>
      <c r="V941" s="542"/>
      <c r="W941" s="542"/>
      <c r="X941" s="542"/>
      <c r="Y941" s="542"/>
      <c r="Z941" s="542"/>
      <c r="AA941" s="542"/>
      <c r="AB941" s="361"/>
      <c r="AC941" s="363"/>
      <c r="AD941" s="364"/>
      <c r="AE941" s="364"/>
      <c r="AF941" s="364"/>
      <c r="AG941" s="364"/>
      <c r="AH941" s="364"/>
      <c r="AI941" s="364"/>
      <c r="AJ941" s="364"/>
      <c r="AK941" s="365"/>
      <c r="AL941" s="363"/>
      <c r="AM941" s="364"/>
      <c r="AN941" s="364"/>
      <c r="AO941" s="365"/>
      <c r="AP941" s="363"/>
      <c r="AQ941" s="364"/>
      <c r="AR941" s="364"/>
      <c r="AS941" s="365"/>
      <c r="AT941" s="366"/>
      <c r="AU941" s="363"/>
      <c r="AV941" s="364"/>
      <c r="AW941" s="363"/>
      <c r="AX941" s="364"/>
      <c r="AY941" s="423"/>
      <c r="AZ941" s="429"/>
    </row>
    <row r="942" spans="2:52" s="354" customFormat="1">
      <c r="B942" s="355"/>
      <c r="C942" s="355"/>
      <c r="D942" s="355"/>
      <c r="E942" s="356"/>
      <c r="F942" s="356"/>
      <c r="J942" s="478"/>
      <c r="L942" s="355"/>
      <c r="M942" s="355"/>
      <c r="N942" s="358"/>
      <c r="O942" s="358"/>
      <c r="P942" s="358"/>
      <c r="Q942" s="372"/>
      <c r="S942" s="526"/>
      <c r="T942" s="526"/>
      <c r="U942" s="535"/>
      <c r="V942" s="542"/>
      <c r="W942" s="542"/>
      <c r="X942" s="542"/>
      <c r="Y942" s="542"/>
      <c r="Z942" s="542"/>
      <c r="AA942" s="542"/>
      <c r="AB942" s="361"/>
      <c r="AC942" s="363"/>
      <c r="AD942" s="364"/>
      <c r="AE942" s="364"/>
      <c r="AF942" s="364"/>
      <c r="AG942" s="364"/>
      <c r="AH942" s="364"/>
      <c r="AI942" s="364"/>
      <c r="AJ942" s="364"/>
      <c r="AK942" s="365"/>
      <c r="AL942" s="363"/>
      <c r="AM942" s="364"/>
      <c r="AN942" s="364"/>
      <c r="AO942" s="365"/>
      <c r="AP942" s="363"/>
      <c r="AQ942" s="364"/>
      <c r="AR942" s="364"/>
      <c r="AS942" s="365"/>
      <c r="AT942" s="366"/>
      <c r="AU942" s="363"/>
      <c r="AV942" s="364"/>
      <c r="AW942" s="363"/>
      <c r="AX942" s="364"/>
      <c r="AY942" s="423"/>
      <c r="AZ942" s="429"/>
    </row>
    <row r="943" spans="2:52" s="354" customFormat="1">
      <c r="B943" s="355"/>
      <c r="C943" s="355"/>
      <c r="D943" s="355"/>
      <c r="E943" s="356"/>
      <c r="F943" s="356"/>
      <c r="J943" s="478"/>
      <c r="L943" s="355"/>
      <c r="M943" s="355"/>
      <c r="N943" s="358"/>
      <c r="O943" s="358"/>
      <c r="P943" s="358"/>
      <c r="Q943" s="372"/>
      <c r="S943" s="526"/>
      <c r="T943" s="526"/>
      <c r="U943" s="535"/>
      <c r="V943" s="542"/>
      <c r="W943" s="542"/>
      <c r="X943" s="542"/>
      <c r="Y943" s="542"/>
      <c r="Z943" s="542"/>
      <c r="AA943" s="542"/>
      <c r="AB943" s="361"/>
      <c r="AC943" s="363"/>
      <c r="AD943" s="364"/>
      <c r="AE943" s="364"/>
      <c r="AF943" s="364"/>
      <c r="AG943" s="364"/>
      <c r="AH943" s="364"/>
      <c r="AI943" s="364"/>
      <c r="AJ943" s="364"/>
      <c r="AK943" s="365"/>
      <c r="AL943" s="363"/>
      <c r="AM943" s="364"/>
      <c r="AN943" s="364"/>
      <c r="AO943" s="365"/>
      <c r="AP943" s="363"/>
      <c r="AQ943" s="364"/>
      <c r="AR943" s="364"/>
      <c r="AS943" s="365"/>
      <c r="AT943" s="366"/>
      <c r="AU943" s="363"/>
      <c r="AV943" s="364"/>
      <c r="AW943" s="363"/>
      <c r="AX943" s="364"/>
      <c r="AY943" s="423"/>
      <c r="AZ943" s="429"/>
    </row>
    <row r="944" spans="2:52" s="354" customFormat="1">
      <c r="B944" s="355"/>
      <c r="C944" s="355"/>
      <c r="D944" s="355"/>
      <c r="E944" s="356"/>
      <c r="F944" s="356"/>
      <c r="J944" s="478"/>
      <c r="L944" s="355"/>
      <c r="M944" s="355"/>
      <c r="N944" s="358"/>
      <c r="O944" s="358"/>
      <c r="P944" s="358"/>
      <c r="Q944" s="372"/>
      <c r="S944" s="526"/>
      <c r="T944" s="526"/>
      <c r="U944" s="535"/>
      <c r="V944" s="542"/>
      <c r="W944" s="542"/>
      <c r="X944" s="542"/>
      <c r="Y944" s="542"/>
      <c r="Z944" s="542"/>
      <c r="AA944" s="542"/>
      <c r="AB944" s="361"/>
      <c r="AC944" s="363"/>
      <c r="AD944" s="364"/>
      <c r="AE944" s="364"/>
      <c r="AF944" s="364"/>
      <c r="AG944" s="364"/>
      <c r="AH944" s="364"/>
      <c r="AI944" s="364"/>
      <c r="AJ944" s="364"/>
      <c r="AK944" s="365"/>
      <c r="AL944" s="363"/>
      <c r="AM944" s="364"/>
      <c r="AN944" s="364"/>
      <c r="AO944" s="365"/>
      <c r="AP944" s="363"/>
      <c r="AQ944" s="364"/>
      <c r="AR944" s="364"/>
      <c r="AS944" s="365"/>
      <c r="AT944" s="366"/>
      <c r="AU944" s="363"/>
      <c r="AV944" s="364"/>
      <c r="AW944" s="363"/>
      <c r="AX944" s="364"/>
      <c r="AY944" s="423"/>
      <c r="AZ944" s="429"/>
    </row>
    <row r="945" spans="2:52" s="354" customFormat="1">
      <c r="B945" s="355"/>
      <c r="C945" s="355"/>
      <c r="D945" s="355"/>
      <c r="E945" s="356"/>
      <c r="F945" s="356"/>
      <c r="J945" s="478"/>
      <c r="L945" s="355"/>
      <c r="M945" s="355"/>
      <c r="N945" s="358"/>
      <c r="O945" s="358"/>
      <c r="P945" s="358"/>
      <c r="Q945" s="372"/>
      <c r="S945" s="526"/>
      <c r="T945" s="526"/>
      <c r="U945" s="535"/>
      <c r="V945" s="542"/>
      <c r="W945" s="542"/>
      <c r="X945" s="542"/>
      <c r="Y945" s="542"/>
      <c r="Z945" s="542"/>
      <c r="AA945" s="542"/>
      <c r="AB945" s="361"/>
      <c r="AC945" s="363"/>
      <c r="AD945" s="364"/>
      <c r="AE945" s="364"/>
      <c r="AF945" s="364"/>
      <c r="AG945" s="364"/>
      <c r="AH945" s="364"/>
      <c r="AI945" s="364"/>
      <c r="AJ945" s="364"/>
      <c r="AK945" s="365"/>
      <c r="AL945" s="363"/>
      <c r="AM945" s="364"/>
      <c r="AN945" s="364"/>
      <c r="AO945" s="365"/>
      <c r="AP945" s="363"/>
      <c r="AQ945" s="364"/>
      <c r="AR945" s="364"/>
      <c r="AS945" s="365"/>
      <c r="AT945" s="366"/>
      <c r="AU945" s="363"/>
      <c r="AV945" s="364"/>
      <c r="AW945" s="363"/>
      <c r="AX945" s="364"/>
      <c r="AY945" s="423"/>
      <c r="AZ945" s="429"/>
    </row>
    <row r="946" spans="2:52" s="354" customFormat="1">
      <c r="B946" s="355"/>
      <c r="C946" s="355"/>
      <c r="D946" s="355"/>
      <c r="E946" s="356"/>
      <c r="F946" s="356"/>
      <c r="J946" s="478"/>
      <c r="L946" s="355"/>
      <c r="M946" s="355"/>
      <c r="N946" s="358"/>
      <c r="O946" s="358"/>
      <c r="P946" s="358"/>
      <c r="Q946" s="372"/>
      <c r="S946" s="526"/>
      <c r="T946" s="526"/>
      <c r="U946" s="535"/>
      <c r="V946" s="542"/>
      <c r="W946" s="542"/>
      <c r="X946" s="542"/>
      <c r="Y946" s="542"/>
      <c r="Z946" s="542"/>
      <c r="AA946" s="542"/>
      <c r="AB946" s="361"/>
      <c r="AC946" s="363"/>
      <c r="AD946" s="364"/>
      <c r="AE946" s="364"/>
      <c r="AF946" s="364"/>
      <c r="AG946" s="364"/>
      <c r="AH946" s="364"/>
      <c r="AI946" s="364"/>
      <c r="AJ946" s="364"/>
      <c r="AK946" s="365"/>
      <c r="AL946" s="363"/>
      <c r="AM946" s="364"/>
      <c r="AN946" s="364"/>
      <c r="AO946" s="365"/>
      <c r="AP946" s="363"/>
      <c r="AQ946" s="364"/>
      <c r="AR946" s="364"/>
      <c r="AS946" s="365"/>
      <c r="AT946" s="366"/>
      <c r="AU946" s="363"/>
      <c r="AV946" s="364"/>
      <c r="AW946" s="363"/>
      <c r="AX946" s="364"/>
      <c r="AY946" s="423"/>
      <c r="AZ946" s="429"/>
    </row>
    <row r="947" spans="2:52" s="354" customFormat="1">
      <c r="B947" s="355"/>
      <c r="C947" s="355"/>
      <c r="D947" s="355"/>
      <c r="E947" s="356"/>
      <c r="F947" s="356"/>
      <c r="J947" s="478"/>
      <c r="L947" s="355"/>
      <c r="M947" s="355"/>
      <c r="N947" s="358"/>
      <c r="O947" s="358"/>
      <c r="P947" s="358"/>
      <c r="Q947" s="372"/>
      <c r="S947" s="526"/>
      <c r="T947" s="526"/>
      <c r="U947" s="535"/>
      <c r="V947" s="542"/>
      <c r="W947" s="542"/>
      <c r="X947" s="542"/>
      <c r="Y947" s="542"/>
      <c r="Z947" s="542"/>
      <c r="AA947" s="542"/>
      <c r="AB947" s="361"/>
      <c r="AC947" s="363"/>
      <c r="AD947" s="364"/>
      <c r="AE947" s="364"/>
      <c r="AF947" s="364"/>
      <c r="AG947" s="364"/>
      <c r="AH947" s="364"/>
      <c r="AI947" s="364"/>
      <c r="AJ947" s="364"/>
      <c r="AK947" s="365"/>
      <c r="AL947" s="363"/>
      <c r="AM947" s="364"/>
      <c r="AN947" s="364"/>
      <c r="AO947" s="365"/>
      <c r="AP947" s="363"/>
      <c r="AQ947" s="364"/>
      <c r="AR947" s="364"/>
      <c r="AS947" s="365"/>
      <c r="AT947" s="366"/>
      <c r="AU947" s="363"/>
      <c r="AV947" s="364"/>
      <c r="AW947" s="363"/>
      <c r="AX947" s="364"/>
      <c r="AY947" s="423"/>
      <c r="AZ947" s="429"/>
    </row>
    <row r="948" spans="2:52" s="354" customFormat="1">
      <c r="B948" s="355"/>
      <c r="C948" s="355"/>
      <c r="D948" s="355"/>
      <c r="E948" s="356"/>
      <c r="F948" s="356"/>
      <c r="J948" s="478"/>
      <c r="L948" s="355"/>
      <c r="M948" s="355"/>
      <c r="N948" s="358"/>
      <c r="O948" s="358"/>
      <c r="P948" s="358"/>
      <c r="Q948" s="372"/>
      <c r="S948" s="526"/>
      <c r="T948" s="526"/>
      <c r="U948" s="535"/>
      <c r="V948" s="542"/>
      <c r="W948" s="542"/>
      <c r="X948" s="542"/>
      <c r="Y948" s="542"/>
      <c r="Z948" s="542"/>
      <c r="AA948" s="542"/>
      <c r="AB948" s="361"/>
      <c r="AC948" s="363"/>
      <c r="AD948" s="364"/>
      <c r="AE948" s="364"/>
      <c r="AF948" s="364"/>
      <c r="AG948" s="364"/>
      <c r="AH948" s="364"/>
      <c r="AI948" s="364"/>
      <c r="AJ948" s="364"/>
      <c r="AK948" s="365"/>
      <c r="AL948" s="363"/>
      <c r="AM948" s="364"/>
      <c r="AN948" s="364"/>
      <c r="AO948" s="365"/>
      <c r="AP948" s="363"/>
      <c r="AQ948" s="364"/>
      <c r="AR948" s="364"/>
      <c r="AS948" s="365"/>
      <c r="AT948" s="366"/>
      <c r="AU948" s="363"/>
      <c r="AV948" s="364"/>
      <c r="AW948" s="363"/>
      <c r="AX948" s="364"/>
      <c r="AY948" s="423"/>
      <c r="AZ948" s="429"/>
    </row>
    <row r="949" spans="2:52" s="354" customFormat="1">
      <c r="B949" s="355"/>
      <c r="C949" s="355"/>
      <c r="D949" s="355"/>
      <c r="E949" s="356"/>
      <c r="F949" s="356"/>
      <c r="J949" s="478"/>
      <c r="L949" s="355"/>
      <c r="M949" s="355"/>
      <c r="N949" s="358"/>
      <c r="O949" s="358"/>
      <c r="P949" s="358"/>
      <c r="Q949" s="372"/>
      <c r="S949" s="526"/>
      <c r="T949" s="526"/>
      <c r="U949" s="535"/>
      <c r="V949" s="542"/>
      <c r="W949" s="542"/>
      <c r="X949" s="542"/>
      <c r="Y949" s="542"/>
      <c r="Z949" s="542"/>
      <c r="AA949" s="542"/>
      <c r="AB949" s="361"/>
      <c r="AC949" s="363"/>
      <c r="AD949" s="364"/>
      <c r="AE949" s="364"/>
      <c r="AF949" s="364"/>
      <c r="AG949" s="364"/>
      <c r="AH949" s="364"/>
      <c r="AI949" s="364"/>
      <c r="AJ949" s="364"/>
      <c r="AK949" s="365"/>
      <c r="AL949" s="363"/>
      <c r="AM949" s="364"/>
      <c r="AN949" s="364"/>
      <c r="AO949" s="365"/>
      <c r="AP949" s="363"/>
      <c r="AQ949" s="364"/>
      <c r="AR949" s="364"/>
      <c r="AS949" s="365"/>
      <c r="AT949" s="366"/>
      <c r="AU949" s="363"/>
      <c r="AV949" s="364"/>
      <c r="AW949" s="363"/>
      <c r="AX949" s="364"/>
      <c r="AY949" s="423"/>
      <c r="AZ949" s="429"/>
    </row>
    <row r="950" spans="2:52" s="354" customFormat="1">
      <c r="B950" s="355"/>
      <c r="C950" s="355"/>
      <c r="D950" s="355"/>
      <c r="E950" s="356"/>
      <c r="F950" s="356"/>
      <c r="J950" s="478"/>
      <c r="L950" s="355"/>
      <c r="M950" s="355"/>
      <c r="N950" s="358"/>
      <c r="O950" s="358"/>
      <c r="P950" s="358"/>
      <c r="Q950" s="372"/>
      <c r="S950" s="526"/>
      <c r="T950" s="526"/>
      <c r="U950" s="535"/>
      <c r="V950" s="542"/>
      <c r="W950" s="542"/>
      <c r="X950" s="542"/>
      <c r="Y950" s="542"/>
      <c r="Z950" s="542"/>
      <c r="AA950" s="542"/>
      <c r="AB950" s="361"/>
      <c r="AC950" s="363"/>
      <c r="AD950" s="364"/>
      <c r="AE950" s="364"/>
      <c r="AF950" s="364"/>
      <c r="AG950" s="364"/>
      <c r="AH950" s="364"/>
      <c r="AI950" s="364"/>
      <c r="AJ950" s="364"/>
      <c r="AK950" s="365"/>
      <c r="AL950" s="363"/>
      <c r="AM950" s="364"/>
      <c r="AN950" s="364"/>
      <c r="AO950" s="365"/>
      <c r="AP950" s="363"/>
      <c r="AQ950" s="364"/>
      <c r="AR950" s="364"/>
      <c r="AS950" s="365"/>
      <c r="AT950" s="366"/>
      <c r="AU950" s="363"/>
      <c r="AV950" s="364"/>
      <c r="AW950" s="363"/>
      <c r="AX950" s="364"/>
      <c r="AY950" s="423"/>
      <c r="AZ950" s="429"/>
    </row>
    <row r="951" spans="2:52" s="354" customFormat="1">
      <c r="B951" s="355"/>
      <c r="C951" s="355"/>
      <c r="D951" s="355"/>
      <c r="E951" s="356"/>
      <c r="F951" s="356"/>
      <c r="J951" s="478"/>
      <c r="L951" s="355"/>
      <c r="M951" s="355"/>
      <c r="N951" s="358"/>
      <c r="O951" s="358"/>
      <c r="P951" s="358"/>
      <c r="Q951" s="372"/>
      <c r="S951" s="526"/>
      <c r="T951" s="526"/>
      <c r="U951" s="535"/>
      <c r="V951" s="542"/>
      <c r="W951" s="542"/>
      <c r="X951" s="542"/>
      <c r="Y951" s="542"/>
      <c r="Z951" s="542"/>
      <c r="AA951" s="542"/>
      <c r="AB951" s="361"/>
      <c r="AC951" s="363"/>
      <c r="AD951" s="364"/>
      <c r="AE951" s="364"/>
      <c r="AF951" s="364"/>
      <c r="AG951" s="364"/>
      <c r="AH951" s="364"/>
      <c r="AI951" s="364"/>
      <c r="AJ951" s="364"/>
      <c r="AK951" s="365"/>
      <c r="AL951" s="363"/>
      <c r="AM951" s="364"/>
      <c r="AN951" s="364"/>
      <c r="AO951" s="365"/>
      <c r="AP951" s="363"/>
      <c r="AQ951" s="364"/>
      <c r="AR951" s="364"/>
      <c r="AS951" s="365"/>
      <c r="AT951" s="366"/>
      <c r="AU951" s="363"/>
      <c r="AV951" s="364"/>
      <c r="AW951" s="363"/>
      <c r="AX951" s="364"/>
      <c r="AY951" s="423"/>
      <c r="AZ951" s="429"/>
    </row>
    <row r="952" spans="2:52" s="354" customFormat="1">
      <c r="B952" s="355"/>
      <c r="C952" s="355"/>
      <c r="D952" s="355"/>
      <c r="E952" s="356"/>
      <c r="F952" s="356"/>
      <c r="J952" s="478"/>
      <c r="L952" s="355"/>
      <c r="M952" s="355"/>
      <c r="N952" s="358"/>
      <c r="O952" s="358"/>
      <c r="P952" s="358"/>
      <c r="Q952" s="372"/>
      <c r="S952" s="526"/>
      <c r="T952" s="526"/>
      <c r="U952" s="535"/>
      <c r="V952" s="542"/>
      <c r="W952" s="542"/>
      <c r="X952" s="542"/>
      <c r="Y952" s="542"/>
      <c r="Z952" s="542"/>
      <c r="AA952" s="542"/>
      <c r="AB952" s="361"/>
      <c r="AC952" s="363"/>
      <c r="AD952" s="364"/>
      <c r="AE952" s="364"/>
      <c r="AF952" s="364"/>
      <c r="AG952" s="364"/>
      <c r="AH952" s="364"/>
      <c r="AI952" s="364"/>
      <c r="AJ952" s="364"/>
      <c r="AK952" s="365"/>
      <c r="AL952" s="363"/>
      <c r="AM952" s="364"/>
      <c r="AN952" s="364"/>
      <c r="AO952" s="365"/>
      <c r="AP952" s="363"/>
      <c r="AQ952" s="364"/>
      <c r="AR952" s="364"/>
      <c r="AS952" s="365"/>
      <c r="AT952" s="366"/>
      <c r="AU952" s="363"/>
      <c r="AV952" s="364"/>
      <c r="AW952" s="363"/>
      <c r="AX952" s="364"/>
      <c r="AY952" s="423"/>
      <c r="AZ952" s="429"/>
    </row>
    <row r="953" spans="2:52" s="354" customFormat="1">
      <c r="B953" s="355"/>
      <c r="C953" s="355"/>
      <c r="D953" s="355"/>
      <c r="E953" s="356"/>
      <c r="F953" s="356"/>
      <c r="J953" s="478"/>
      <c r="L953" s="355"/>
      <c r="M953" s="355"/>
      <c r="N953" s="358"/>
      <c r="O953" s="358"/>
      <c r="P953" s="358"/>
      <c r="Q953" s="372"/>
      <c r="S953" s="526"/>
      <c r="T953" s="526"/>
      <c r="U953" s="535"/>
      <c r="V953" s="542"/>
      <c r="W953" s="542"/>
      <c r="X953" s="542"/>
      <c r="Y953" s="542"/>
      <c r="Z953" s="542"/>
      <c r="AA953" s="542"/>
      <c r="AB953" s="361"/>
      <c r="AC953" s="363"/>
      <c r="AD953" s="364"/>
      <c r="AE953" s="364"/>
      <c r="AF953" s="364"/>
      <c r="AG953" s="364"/>
      <c r="AH953" s="364"/>
      <c r="AI953" s="364"/>
      <c r="AJ953" s="364"/>
      <c r="AK953" s="365"/>
      <c r="AL953" s="363"/>
      <c r="AM953" s="364"/>
      <c r="AN953" s="364"/>
      <c r="AO953" s="365"/>
      <c r="AP953" s="363"/>
      <c r="AQ953" s="364"/>
      <c r="AR953" s="364"/>
      <c r="AS953" s="365"/>
      <c r="AT953" s="366"/>
      <c r="AU953" s="363"/>
      <c r="AV953" s="364"/>
      <c r="AW953" s="363"/>
      <c r="AX953" s="364"/>
      <c r="AY953" s="423"/>
      <c r="AZ953" s="429"/>
    </row>
    <row r="954" spans="2:52" s="354" customFormat="1">
      <c r="B954" s="355"/>
      <c r="C954" s="355"/>
      <c r="D954" s="355"/>
      <c r="E954" s="356"/>
      <c r="F954" s="356"/>
      <c r="J954" s="478"/>
      <c r="L954" s="355"/>
      <c r="M954" s="355"/>
      <c r="N954" s="358"/>
      <c r="O954" s="358"/>
      <c r="P954" s="358"/>
      <c r="Q954" s="372"/>
      <c r="S954" s="526"/>
      <c r="T954" s="526"/>
      <c r="U954" s="535"/>
      <c r="V954" s="542"/>
      <c r="W954" s="542"/>
      <c r="X954" s="542"/>
      <c r="Y954" s="542"/>
      <c r="Z954" s="542"/>
      <c r="AA954" s="542"/>
      <c r="AB954" s="361"/>
      <c r="AC954" s="363"/>
      <c r="AD954" s="364"/>
      <c r="AE954" s="364"/>
      <c r="AF954" s="364"/>
      <c r="AG954" s="364"/>
      <c r="AH954" s="364"/>
      <c r="AI954" s="364"/>
      <c r="AJ954" s="364"/>
      <c r="AK954" s="365"/>
      <c r="AL954" s="363"/>
      <c r="AM954" s="364"/>
      <c r="AN954" s="364"/>
      <c r="AO954" s="365"/>
      <c r="AP954" s="363"/>
      <c r="AQ954" s="364"/>
      <c r="AR954" s="364"/>
      <c r="AS954" s="365"/>
      <c r="AT954" s="366"/>
      <c r="AU954" s="363"/>
      <c r="AV954" s="364"/>
      <c r="AW954" s="363"/>
      <c r="AX954" s="364"/>
      <c r="AY954" s="423"/>
      <c r="AZ954" s="429"/>
    </row>
    <row r="955" spans="2:52" s="354" customFormat="1">
      <c r="B955" s="355"/>
      <c r="C955" s="355"/>
      <c r="D955" s="355"/>
      <c r="E955" s="356"/>
      <c r="F955" s="356"/>
      <c r="J955" s="478"/>
      <c r="L955" s="355"/>
      <c r="M955" s="355"/>
      <c r="N955" s="358"/>
      <c r="O955" s="358"/>
      <c r="P955" s="358"/>
      <c r="Q955" s="372"/>
      <c r="S955" s="526"/>
      <c r="T955" s="526"/>
      <c r="U955" s="535"/>
      <c r="V955" s="542"/>
      <c r="W955" s="542"/>
      <c r="X955" s="542"/>
      <c r="Y955" s="542"/>
      <c r="Z955" s="542"/>
      <c r="AA955" s="542"/>
      <c r="AB955" s="361"/>
      <c r="AC955" s="363"/>
      <c r="AD955" s="364"/>
      <c r="AE955" s="364"/>
      <c r="AF955" s="364"/>
      <c r="AG955" s="364"/>
      <c r="AH955" s="364"/>
      <c r="AI955" s="364"/>
      <c r="AJ955" s="364"/>
      <c r="AK955" s="365"/>
      <c r="AL955" s="363"/>
      <c r="AM955" s="364"/>
      <c r="AN955" s="364"/>
      <c r="AO955" s="365"/>
      <c r="AP955" s="363"/>
      <c r="AQ955" s="364"/>
      <c r="AR955" s="364"/>
      <c r="AS955" s="365"/>
      <c r="AT955" s="366"/>
      <c r="AU955" s="363"/>
      <c r="AV955" s="364"/>
      <c r="AW955" s="363"/>
      <c r="AX955" s="364"/>
      <c r="AY955" s="423"/>
      <c r="AZ955" s="429"/>
    </row>
    <row r="956" spans="2:52" s="354" customFormat="1">
      <c r="B956" s="355"/>
      <c r="C956" s="355"/>
      <c r="D956" s="355"/>
      <c r="E956" s="356"/>
      <c r="F956" s="356"/>
      <c r="J956" s="478"/>
      <c r="L956" s="355"/>
      <c r="M956" s="355"/>
      <c r="N956" s="358"/>
      <c r="O956" s="358"/>
      <c r="P956" s="358"/>
      <c r="Q956" s="372"/>
      <c r="S956" s="526"/>
      <c r="T956" s="526"/>
      <c r="U956" s="535"/>
      <c r="V956" s="542"/>
      <c r="W956" s="542"/>
      <c r="X956" s="542"/>
      <c r="Y956" s="542"/>
      <c r="Z956" s="542"/>
      <c r="AA956" s="542"/>
      <c r="AB956" s="361"/>
      <c r="AC956" s="363"/>
      <c r="AD956" s="364"/>
      <c r="AE956" s="364"/>
      <c r="AF956" s="364"/>
      <c r="AG956" s="364"/>
      <c r="AH956" s="364"/>
      <c r="AI956" s="364"/>
      <c r="AJ956" s="364"/>
      <c r="AK956" s="365"/>
      <c r="AL956" s="363"/>
      <c r="AM956" s="364"/>
      <c r="AN956" s="364"/>
      <c r="AO956" s="365"/>
      <c r="AP956" s="363"/>
      <c r="AQ956" s="364"/>
      <c r="AR956" s="364"/>
      <c r="AS956" s="365"/>
      <c r="AT956" s="366"/>
      <c r="AU956" s="363"/>
      <c r="AV956" s="364"/>
      <c r="AW956" s="363"/>
      <c r="AX956" s="364"/>
      <c r="AY956" s="423"/>
      <c r="AZ956" s="429"/>
    </row>
    <row r="957" spans="2:52" s="354" customFormat="1">
      <c r="B957" s="355"/>
      <c r="C957" s="355"/>
      <c r="D957" s="355"/>
      <c r="E957" s="356"/>
      <c r="F957" s="356"/>
      <c r="J957" s="478"/>
      <c r="L957" s="355"/>
      <c r="M957" s="355"/>
      <c r="N957" s="358"/>
      <c r="O957" s="358"/>
      <c r="P957" s="358"/>
      <c r="Q957" s="372"/>
      <c r="S957" s="526"/>
      <c r="T957" s="526"/>
      <c r="U957" s="535"/>
      <c r="V957" s="542"/>
      <c r="W957" s="542"/>
      <c r="X957" s="542"/>
      <c r="Y957" s="542"/>
      <c r="Z957" s="542"/>
      <c r="AA957" s="542"/>
      <c r="AB957" s="361"/>
      <c r="AC957" s="363"/>
      <c r="AD957" s="364"/>
      <c r="AE957" s="364"/>
      <c r="AF957" s="364"/>
      <c r="AG957" s="364"/>
      <c r="AH957" s="364"/>
      <c r="AI957" s="364"/>
      <c r="AJ957" s="364"/>
      <c r="AK957" s="365"/>
      <c r="AL957" s="363"/>
      <c r="AM957" s="364"/>
      <c r="AN957" s="364"/>
      <c r="AO957" s="365"/>
      <c r="AP957" s="363"/>
      <c r="AQ957" s="364"/>
      <c r="AR957" s="364"/>
      <c r="AS957" s="365"/>
      <c r="AT957" s="366"/>
      <c r="AU957" s="363"/>
      <c r="AV957" s="364"/>
      <c r="AW957" s="363"/>
      <c r="AX957" s="364"/>
      <c r="AY957" s="423"/>
      <c r="AZ957" s="429"/>
    </row>
    <row r="958" spans="2:52" s="354" customFormat="1">
      <c r="B958" s="355"/>
      <c r="C958" s="355"/>
      <c r="D958" s="355"/>
      <c r="E958" s="356"/>
      <c r="F958" s="356"/>
      <c r="J958" s="478"/>
      <c r="L958" s="355"/>
      <c r="M958" s="355"/>
      <c r="N958" s="358"/>
      <c r="O958" s="358"/>
      <c r="P958" s="358"/>
      <c r="Q958" s="372"/>
      <c r="S958" s="526"/>
      <c r="T958" s="526"/>
      <c r="U958" s="535"/>
      <c r="V958" s="542"/>
      <c r="W958" s="542"/>
      <c r="X958" s="542"/>
      <c r="Y958" s="542"/>
      <c r="Z958" s="542"/>
      <c r="AA958" s="542"/>
      <c r="AB958" s="361"/>
      <c r="AC958" s="363"/>
      <c r="AD958" s="364"/>
      <c r="AE958" s="364"/>
      <c r="AF958" s="364"/>
      <c r="AG958" s="364"/>
      <c r="AH958" s="364"/>
      <c r="AI958" s="364"/>
      <c r="AJ958" s="364"/>
      <c r="AK958" s="365"/>
      <c r="AL958" s="363"/>
      <c r="AM958" s="364"/>
      <c r="AN958" s="364"/>
      <c r="AO958" s="365"/>
      <c r="AP958" s="363"/>
      <c r="AQ958" s="364"/>
      <c r="AR958" s="364"/>
      <c r="AS958" s="365"/>
      <c r="AT958" s="366"/>
      <c r="AU958" s="363"/>
      <c r="AV958" s="364"/>
      <c r="AW958" s="363"/>
      <c r="AX958" s="364"/>
      <c r="AY958" s="423"/>
      <c r="AZ958" s="429"/>
    </row>
    <row r="959" spans="2:52" s="354" customFormat="1">
      <c r="B959" s="355"/>
      <c r="C959" s="355"/>
      <c r="D959" s="355"/>
      <c r="E959" s="356"/>
      <c r="F959" s="356"/>
      <c r="J959" s="478"/>
      <c r="L959" s="355"/>
      <c r="M959" s="355"/>
      <c r="N959" s="358"/>
      <c r="O959" s="358"/>
      <c r="P959" s="358"/>
      <c r="Q959" s="372"/>
      <c r="S959" s="526"/>
      <c r="T959" s="526"/>
      <c r="U959" s="535"/>
      <c r="V959" s="542"/>
      <c r="W959" s="542"/>
      <c r="X959" s="542"/>
      <c r="Y959" s="542"/>
      <c r="Z959" s="542"/>
      <c r="AA959" s="542"/>
      <c r="AB959" s="361"/>
      <c r="AC959" s="363"/>
      <c r="AD959" s="364"/>
      <c r="AE959" s="364"/>
      <c r="AF959" s="364"/>
      <c r="AG959" s="364"/>
      <c r="AH959" s="364"/>
      <c r="AI959" s="364"/>
      <c r="AJ959" s="364"/>
      <c r="AK959" s="365"/>
      <c r="AL959" s="363"/>
      <c r="AM959" s="364"/>
      <c r="AN959" s="364"/>
      <c r="AO959" s="365"/>
      <c r="AP959" s="363"/>
      <c r="AQ959" s="364"/>
      <c r="AR959" s="364"/>
      <c r="AS959" s="365"/>
      <c r="AT959" s="366"/>
      <c r="AU959" s="363"/>
      <c r="AV959" s="364"/>
      <c r="AW959" s="363"/>
      <c r="AX959" s="364"/>
      <c r="AY959" s="423"/>
      <c r="AZ959" s="429"/>
    </row>
    <row r="960" spans="2:52" s="354" customFormat="1">
      <c r="B960" s="355"/>
      <c r="C960" s="355"/>
      <c r="D960" s="355"/>
      <c r="E960" s="356"/>
      <c r="F960" s="356"/>
      <c r="J960" s="478"/>
      <c r="L960" s="355"/>
      <c r="M960" s="355"/>
      <c r="N960" s="358"/>
      <c r="O960" s="358"/>
      <c r="P960" s="358"/>
      <c r="Q960" s="372"/>
      <c r="S960" s="526"/>
      <c r="T960" s="526"/>
      <c r="U960" s="535"/>
      <c r="V960" s="542"/>
      <c r="W960" s="542"/>
      <c r="X960" s="542"/>
      <c r="Y960" s="542"/>
      <c r="Z960" s="542"/>
      <c r="AA960" s="542"/>
      <c r="AB960" s="361"/>
      <c r="AC960" s="363"/>
      <c r="AD960" s="364"/>
      <c r="AE960" s="364"/>
      <c r="AF960" s="364"/>
      <c r="AG960" s="364"/>
      <c r="AH960" s="364"/>
      <c r="AI960" s="364"/>
      <c r="AJ960" s="364"/>
      <c r="AK960" s="365"/>
      <c r="AL960" s="363"/>
      <c r="AM960" s="364"/>
      <c r="AN960" s="364"/>
      <c r="AO960" s="365"/>
      <c r="AP960" s="363"/>
      <c r="AQ960" s="364"/>
      <c r="AR960" s="364"/>
      <c r="AS960" s="365"/>
      <c r="AT960" s="366"/>
      <c r="AU960" s="363"/>
      <c r="AV960" s="364"/>
      <c r="AW960" s="363"/>
      <c r="AX960" s="364"/>
      <c r="AY960" s="423"/>
      <c r="AZ960" s="429"/>
    </row>
    <row r="961" spans="2:52" s="354" customFormat="1">
      <c r="B961" s="355"/>
      <c r="C961" s="355"/>
      <c r="D961" s="355"/>
      <c r="E961" s="356"/>
      <c r="F961" s="356"/>
      <c r="J961" s="478"/>
      <c r="L961" s="355"/>
      <c r="M961" s="355"/>
      <c r="N961" s="358"/>
      <c r="O961" s="358"/>
      <c r="P961" s="358"/>
      <c r="Q961" s="372"/>
      <c r="S961" s="526"/>
      <c r="T961" s="526"/>
      <c r="U961" s="535"/>
      <c r="V961" s="542"/>
      <c r="W961" s="542"/>
      <c r="X961" s="542"/>
      <c r="Y961" s="542"/>
      <c r="Z961" s="542"/>
      <c r="AA961" s="542"/>
      <c r="AB961" s="361"/>
      <c r="AC961" s="363"/>
      <c r="AD961" s="364"/>
      <c r="AE961" s="364"/>
      <c r="AF961" s="364"/>
      <c r="AG961" s="364"/>
      <c r="AH961" s="364"/>
      <c r="AI961" s="364"/>
      <c r="AJ961" s="364"/>
      <c r="AK961" s="365"/>
      <c r="AL961" s="363"/>
      <c r="AM961" s="364"/>
      <c r="AN961" s="364"/>
      <c r="AO961" s="365"/>
      <c r="AP961" s="363"/>
      <c r="AQ961" s="364"/>
      <c r="AR961" s="364"/>
      <c r="AS961" s="365"/>
      <c r="AT961" s="366"/>
      <c r="AU961" s="363"/>
      <c r="AV961" s="364"/>
      <c r="AW961" s="363"/>
      <c r="AX961" s="364"/>
      <c r="AY961" s="423"/>
      <c r="AZ961" s="429"/>
    </row>
    <row r="962" spans="2:52" s="354" customFormat="1">
      <c r="B962" s="355"/>
      <c r="C962" s="355"/>
      <c r="D962" s="355"/>
      <c r="E962" s="356"/>
      <c r="F962" s="356"/>
      <c r="J962" s="478"/>
      <c r="L962" s="355"/>
      <c r="M962" s="355"/>
      <c r="N962" s="358"/>
      <c r="O962" s="358"/>
      <c r="P962" s="358"/>
      <c r="Q962" s="372"/>
      <c r="S962" s="526"/>
      <c r="T962" s="526"/>
      <c r="U962" s="535"/>
      <c r="V962" s="542"/>
      <c r="W962" s="542"/>
      <c r="X962" s="542"/>
      <c r="Y962" s="542"/>
      <c r="Z962" s="542"/>
      <c r="AA962" s="542"/>
      <c r="AB962" s="361"/>
      <c r="AC962" s="363"/>
      <c r="AD962" s="364"/>
      <c r="AE962" s="364"/>
      <c r="AF962" s="364"/>
      <c r="AG962" s="364"/>
      <c r="AH962" s="364"/>
      <c r="AI962" s="364"/>
      <c r="AJ962" s="364"/>
      <c r="AK962" s="365"/>
      <c r="AL962" s="363"/>
      <c r="AM962" s="364"/>
      <c r="AN962" s="364"/>
      <c r="AO962" s="365"/>
      <c r="AP962" s="363"/>
      <c r="AQ962" s="364"/>
      <c r="AR962" s="364"/>
      <c r="AS962" s="365"/>
      <c r="AT962" s="366"/>
      <c r="AU962" s="363"/>
      <c r="AV962" s="364"/>
      <c r="AW962" s="363"/>
      <c r="AX962" s="364"/>
      <c r="AY962" s="423"/>
      <c r="AZ962" s="429"/>
    </row>
    <row r="963" spans="2:52" s="354" customFormat="1">
      <c r="B963" s="355"/>
      <c r="C963" s="355"/>
      <c r="D963" s="355"/>
      <c r="E963" s="356"/>
      <c r="F963" s="356"/>
      <c r="J963" s="478"/>
      <c r="L963" s="355"/>
      <c r="M963" s="355"/>
      <c r="N963" s="358"/>
      <c r="O963" s="358"/>
      <c r="P963" s="358"/>
      <c r="Q963" s="372"/>
      <c r="S963" s="526"/>
      <c r="T963" s="526"/>
      <c r="U963" s="535"/>
      <c r="V963" s="542"/>
      <c r="W963" s="542"/>
      <c r="X963" s="542"/>
      <c r="Y963" s="542"/>
      <c r="Z963" s="542"/>
      <c r="AA963" s="542"/>
      <c r="AB963" s="361"/>
      <c r="AC963" s="363"/>
      <c r="AD963" s="364"/>
      <c r="AE963" s="364"/>
      <c r="AF963" s="364"/>
      <c r="AG963" s="364"/>
      <c r="AH963" s="364"/>
      <c r="AI963" s="364"/>
      <c r="AJ963" s="364"/>
      <c r="AK963" s="365"/>
      <c r="AL963" s="363"/>
      <c r="AM963" s="364"/>
      <c r="AN963" s="364"/>
      <c r="AO963" s="365"/>
      <c r="AP963" s="363"/>
      <c r="AQ963" s="364"/>
      <c r="AR963" s="364"/>
      <c r="AS963" s="365"/>
      <c r="AT963" s="366"/>
      <c r="AU963" s="363"/>
      <c r="AV963" s="364"/>
      <c r="AW963" s="363"/>
      <c r="AX963" s="364"/>
      <c r="AY963" s="423"/>
      <c r="AZ963" s="429"/>
    </row>
    <row r="964" spans="2:52" s="354" customFormat="1">
      <c r="B964" s="355"/>
      <c r="C964" s="355"/>
      <c r="D964" s="355"/>
      <c r="E964" s="356"/>
      <c r="F964" s="356"/>
      <c r="J964" s="478"/>
      <c r="L964" s="355"/>
      <c r="M964" s="355"/>
      <c r="N964" s="358"/>
      <c r="O964" s="358"/>
      <c r="P964" s="358"/>
      <c r="Q964" s="372"/>
      <c r="S964" s="526"/>
      <c r="T964" s="526"/>
      <c r="U964" s="535"/>
      <c r="V964" s="542"/>
      <c r="W964" s="542"/>
      <c r="X964" s="542"/>
      <c r="Y964" s="542"/>
      <c r="Z964" s="542"/>
      <c r="AA964" s="542"/>
      <c r="AB964" s="361"/>
      <c r="AC964" s="363"/>
      <c r="AD964" s="364"/>
      <c r="AE964" s="364"/>
      <c r="AF964" s="364"/>
      <c r="AG964" s="364"/>
      <c r="AH964" s="364"/>
      <c r="AI964" s="364"/>
      <c r="AJ964" s="364"/>
      <c r="AK964" s="365"/>
      <c r="AL964" s="363"/>
      <c r="AM964" s="364"/>
      <c r="AN964" s="364"/>
      <c r="AO964" s="365"/>
      <c r="AP964" s="363"/>
      <c r="AQ964" s="364"/>
      <c r="AR964" s="364"/>
      <c r="AS964" s="365"/>
      <c r="AT964" s="366"/>
      <c r="AU964" s="363"/>
      <c r="AV964" s="364"/>
      <c r="AW964" s="363"/>
      <c r="AX964" s="364"/>
      <c r="AY964" s="423"/>
      <c r="AZ964" s="429"/>
    </row>
    <row r="965" spans="2:52" s="354" customFormat="1">
      <c r="B965" s="355"/>
      <c r="C965" s="355"/>
      <c r="D965" s="355"/>
      <c r="E965" s="356"/>
      <c r="F965" s="356"/>
      <c r="J965" s="478"/>
      <c r="L965" s="355"/>
      <c r="M965" s="355"/>
      <c r="N965" s="358"/>
      <c r="O965" s="358"/>
      <c r="P965" s="358"/>
      <c r="Q965" s="372"/>
      <c r="S965" s="526"/>
      <c r="T965" s="526"/>
      <c r="U965" s="535"/>
      <c r="V965" s="542"/>
      <c r="W965" s="542"/>
      <c r="X965" s="542"/>
      <c r="Y965" s="542"/>
      <c r="Z965" s="542"/>
      <c r="AA965" s="542"/>
      <c r="AB965" s="361"/>
      <c r="AC965" s="363"/>
      <c r="AD965" s="364"/>
      <c r="AE965" s="364"/>
      <c r="AF965" s="364"/>
      <c r="AG965" s="364"/>
      <c r="AH965" s="364"/>
      <c r="AI965" s="364"/>
      <c r="AJ965" s="364"/>
      <c r="AK965" s="365"/>
      <c r="AL965" s="363"/>
      <c r="AM965" s="364"/>
      <c r="AN965" s="364"/>
      <c r="AO965" s="365"/>
      <c r="AP965" s="363"/>
      <c r="AQ965" s="364"/>
      <c r="AR965" s="364"/>
      <c r="AS965" s="365"/>
      <c r="AT965" s="366"/>
      <c r="AU965" s="363"/>
      <c r="AV965" s="364"/>
      <c r="AW965" s="363"/>
      <c r="AX965" s="364"/>
      <c r="AY965" s="423"/>
      <c r="AZ965" s="429"/>
    </row>
    <row r="966" spans="2:52" s="354" customFormat="1">
      <c r="B966" s="355"/>
      <c r="C966" s="355"/>
      <c r="D966" s="355"/>
      <c r="E966" s="356"/>
      <c r="F966" s="356"/>
      <c r="J966" s="478"/>
      <c r="L966" s="355"/>
      <c r="M966" s="355"/>
      <c r="N966" s="358"/>
      <c r="O966" s="358"/>
      <c r="P966" s="358"/>
      <c r="Q966" s="372"/>
      <c r="S966" s="526"/>
      <c r="T966" s="526"/>
      <c r="U966" s="535"/>
      <c r="V966" s="542"/>
      <c r="W966" s="542"/>
      <c r="X966" s="542"/>
      <c r="Y966" s="542"/>
      <c r="Z966" s="542"/>
      <c r="AA966" s="542"/>
      <c r="AB966" s="361"/>
      <c r="AC966" s="363"/>
      <c r="AD966" s="364"/>
      <c r="AE966" s="364"/>
      <c r="AF966" s="364"/>
      <c r="AG966" s="364"/>
      <c r="AH966" s="364"/>
      <c r="AI966" s="364"/>
      <c r="AJ966" s="364"/>
      <c r="AK966" s="365"/>
      <c r="AL966" s="363"/>
      <c r="AM966" s="364"/>
      <c r="AN966" s="364"/>
      <c r="AO966" s="365"/>
      <c r="AP966" s="363"/>
      <c r="AQ966" s="364"/>
      <c r="AR966" s="364"/>
      <c r="AS966" s="365"/>
      <c r="AT966" s="366"/>
      <c r="AU966" s="363"/>
      <c r="AV966" s="364"/>
      <c r="AW966" s="363"/>
      <c r="AX966" s="364"/>
      <c r="AY966" s="423"/>
      <c r="AZ966" s="429"/>
    </row>
    <row r="967" spans="2:52" s="354" customFormat="1">
      <c r="B967" s="355"/>
      <c r="C967" s="355"/>
      <c r="D967" s="355"/>
      <c r="E967" s="356"/>
      <c r="F967" s="356"/>
      <c r="J967" s="478"/>
      <c r="L967" s="355"/>
      <c r="M967" s="355"/>
      <c r="N967" s="358"/>
      <c r="O967" s="358"/>
      <c r="P967" s="358"/>
      <c r="Q967" s="372"/>
      <c r="S967" s="526"/>
      <c r="T967" s="526"/>
      <c r="U967" s="535"/>
      <c r="V967" s="542"/>
      <c r="W967" s="542"/>
      <c r="X967" s="542"/>
      <c r="Y967" s="542"/>
      <c r="Z967" s="542"/>
      <c r="AA967" s="542"/>
      <c r="AB967" s="361"/>
      <c r="AC967" s="363"/>
      <c r="AD967" s="364"/>
      <c r="AE967" s="364"/>
      <c r="AF967" s="364"/>
      <c r="AG967" s="364"/>
      <c r="AH967" s="364"/>
      <c r="AI967" s="364"/>
      <c r="AJ967" s="364"/>
      <c r="AK967" s="365"/>
      <c r="AL967" s="363"/>
      <c r="AM967" s="364"/>
      <c r="AN967" s="364"/>
      <c r="AO967" s="365"/>
      <c r="AP967" s="363"/>
      <c r="AQ967" s="364"/>
      <c r="AR967" s="364"/>
      <c r="AS967" s="365"/>
      <c r="AT967" s="366"/>
      <c r="AU967" s="363"/>
      <c r="AV967" s="364"/>
      <c r="AW967" s="363"/>
      <c r="AX967" s="364"/>
      <c r="AY967" s="423"/>
      <c r="AZ967" s="429"/>
    </row>
    <row r="968" spans="2:52" s="354" customFormat="1">
      <c r="B968" s="355"/>
      <c r="C968" s="355"/>
      <c r="D968" s="355"/>
      <c r="E968" s="356"/>
      <c r="F968" s="356"/>
      <c r="J968" s="478"/>
      <c r="L968" s="355"/>
      <c r="M968" s="355"/>
      <c r="N968" s="358"/>
      <c r="O968" s="358"/>
      <c r="P968" s="358"/>
      <c r="Q968" s="372"/>
      <c r="S968" s="526"/>
      <c r="T968" s="526"/>
      <c r="U968" s="535"/>
      <c r="V968" s="542"/>
      <c r="W968" s="542"/>
      <c r="X968" s="542"/>
      <c r="Y968" s="542"/>
      <c r="Z968" s="542"/>
      <c r="AA968" s="542"/>
      <c r="AB968" s="361"/>
      <c r="AC968" s="363"/>
      <c r="AD968" s="364"/>
      <c r="AE968" s="364"/>
      <c r="AF968" s="364"/>
      <c r="AG968" s="364"/>
      <c r="AH968" s="364"/>
      <c r="AI968" s="364"/>
      <c r="AJ968" s="364"/>
      <c r="AK968" s="365"/>
      <c r="AL968" s="363"/>
      <c r="AM968" s="364"/>
      <c r="AN968" s="364"/>
      <c r="AO968" s="365"/>
      <c r="AP968" s="363"/>
      <c r="AQ968" s="364"/>
      <c r="AR968" s="364"/>
      <c r="AS968" s="365"/>
      <c r="AT968" s="366"/>
      <c r="AU968" s="363"/>
      <c r="AV968" s="364"/>
      <c r="AW968" s="363"/>
      <c r="AX968" s="364"/>
      <c r="AY968" s="423"/>
      <c r="AZ968" s="429"/>
    </row>
    <row r="969" spans="2:52" s="354" customFormat="1">
      <c r="B969" s="355"/>
      <c r="C969" s="355"/>
      <c r="D969" s="355"/>
      <c r="E969" s="356"/>
      <c r="F969" s="356"/>
      <c r="J969" s="478"/>
      <c r="L969" s="355"/>
      <c r="M969" s="355"/>
      <c r="N969" s="358"/>
      <c r="O969" s="358"/>
      <c r="P969" s="358"/>
      <c r="Q969" s="372"/>
      <c r="S969" s="526"/>
      <c r="T969" s="526"/>
      <c r="U969" s="535"/>
      <c r="V969" s="542"/>
      <c r="W969" s="542"/>
      <c r="X969" s="542"/>
      <c r="Y969" s="542"/>
      <c r="Z969" s="542"/>
      <c r="AA969" s="542"/>
      <c r="AB969" s="361"/>
      <c r="AC969" s="363"/>
      <c r="AD969" s="364"/>
      <c r="AE969" s="364"/>
      <c r="AF969" s="364"/>
      <c r="AG969" s="364"/>
      <c r="AH969" s="364"/>
      <c r="AI969" s="364"/>
      <c r="AJ969" s="364"/>
      <c r="AK969" s="365"/>
      <c r="AL969" s="363"/>
      <c r="AM969" s="364"/>
      <c r="AN969" s="364"/>
      <c r="AO969" s="365"/>
      <c r="AP969" s="363"/>
      <c r="AQ969" s="364"/>
      <c r="AR969" s="364"/>
      <c r="AS969" s="365"/>
      <c r="AT969" s="366"/>
      <c r="AU969" s="363"/>
      <c r="AV969" s="364"/>
      <c r="AW969" s="363"/>
      <c r="AX969" s="364"/>
      <c r="AY969" s="423"/>
      <c r="AZ969" s="429"/>
    </row>
    <row r="970" spans="2:52" s="354" customFormat="1">
      <c r="B970" s="355"/>
      <c r="C970" s="355"/>
      <c r="D970" s="355"/>
      <c r="E970" s="356"/>
      <c r="F970" s="356"/>
      <c r="J970" s="478"/>
      <c r="L970" s="355"/>
      <c r="M970" s="355"/>
      <c r="N970" s="358"/>
      <c r="O970" s="358"/>
      <c r="P970" s="358"/>
      <c r="Q970" s="372"/>
      <c r="S970" s="526"/>
      <c r="T970" s="526"/>
      <c r="U970" s="535"/>
      <c r="V970" s="542"/>
      <c r="W970" s="542"/>
      <c r="X970" s="542"/>
      <c r="Y970" s="542"/>
      <c r="Z970" s="542"/>
      <c r="AA970" s="542"/>
      <c r="AB970" s="361"/>
      <c r="AC970" s="363"/>
      <c r="AD970" s="364"/>
      <c r="AE970" s="364"/>
      <c r="AF970" s="364"/>
      <c r="AG970" s="364"/>
      <c r="AH970" s="364"/>
      <c r="AI970" s="364"/>
      <c r="AJ970" s="364"/>
      <c r="AK970" s="365"/>
      <c r="AL970" s="363"/>
      <c r="AM970" s="364"/>
      <c r="AN970" s="364"/>
      <c r="AO970" s="365"/>
      <c r="AP970" s="363"/>
      <c r="AQ970" s="364"/>
      <c r="AR970" s="364"/>
      <c r="AS970" s="365"/>
      <c r="AT970" s="366"/>
      <c r="AU970" s="363"/>
      <c r="AV970" s="364"/>
      <c r="AW970" s="363"/>
      <c r="AX970" s="364"/>
      <c r="AY970" s="423"/>
      <c r="AZ970" s="429"/>
    </row>
    <row r="971" spans="2:52" s="354" customFormat="1">
      <c r="B971" s="355"/>
      <c r="C971" s="355"/>
      <c r="D971" s="355"/>
      <c r="E971" s="356"/>
      <c r="F971" s="356"/>
      <c r="J971" s="478"/>
      <c r="L971" s="355"/>
      <c r="M971" s="355"/>
      <c r="N971" s="358"/>
      <c r="O971" s="358"/>
      <c r="P971" s="358"/>
      <c r="Q971" s="372"/>
      <c r="S971" s="526"/>
      <c r="T971" s="526"/>
      <c r="U971" s="535"/>
      <c r="V971" s="542"/>
      <c r="W971" s="542"/>
      <c r="X971" s="542"/>
      <c r="Y971" s="542"/>
      <c r="Z971" s="542"/>
      <c r="AA971" s="542"/>
      <c r="AB971" s="361"/>
      <c r="AC971" s="363"/>
      <c r="AD971" s="364"/>
      <c r="AE971" s="364"/>
      <c r="AF971" s="364"/>
      <c r="AG971" s="364"/>
      <c r="AH971" s="364"/>
      <c r="AI971" s="364"/>
      <c r="AJ971" s="364"/>
      <c r="AK971" s="365"/>
      <c r="AL971" s="363"/>
      <c r="AM971" s="364"/>
      <c r="AN971" s="364"/>
      <c r="AO971" s="365"/>
      <c r="AP971" s="363"/>
      <c r="AQ971" s="364"/>
      <c r="AR971" s="364"/>
      <c r="AS971" s="365"/>
      <c r="AT971" s="366"/>
      <c r="AU971" s="363"/>
      <c r="AV971" s="364"/>
      <c r="AW971" s="363"/>
      <c r="AX971" s="364"/>
      <c r="AY971" s="423"/>
      <c r="AZ971" s="429"/>
    </row>
    <row r="972" spans="2:52" s="354" customFormat="1">
      <c r="B972" s="355"/>
      <c r="C972" s="355"/>
      <c r="D972" s="355"/>
      <c r="E972" s="356"/>
      <c r="F972" s="356"/>
      <c r="J972" s="478"/>
      <c r="L972" s="355"/>
      <c r="M972" s="355"/>
      <c r="N972" s="358"/>
      <c r="O972" s="358"/>
      <c r="P972" s="358"/>
      <c r="Q972" s="372"/>
      <c r="S972" s="526"/>
      <c r="T972" s="526"/>
      <c r="U972" s="535"/>
      <c r="V972" s="542"/>
      <c r="W972" s="542"/>
      <c r="X972" s="542"/>
      <c r="Y972" s="542"/>
      <c r="Z972" s="542"/>
      <c r="AA972" s="542"/>
      <c r="AB972" s="361"/>
      <c r="AC972" s="363"/>
      <c r="AD972" s="364"/>
      <c r="AE972" s="364"/>
      <c r="AF972" s="364"/>
      <c r="AG972" s="364"/>
      <c r="AH972" s="364"/>
      <c r="AI972" s="364"/>
      <c r="AJ972" s="364"/>
      <c r="AK972" s="365"/>
      <c r="AL972" s="363"/>
      <c r="AM972" s="364"/>
      <c r="AN972" s="364"/>
      <c r="AO972" s="365"/>
      <c r="AP972" s="363"/>
      <c r="AQ972" s="364"/>
      <c r="AR972" s="364"/>
      <c r="AS972" s="365"/>
      <c r="AT972" s="366"/>
      <c r="AU972" s="363"/>
      <c r="AV972" s="364"/>
      <c r="AW972" s="363"/>
      <c r="AX972" s="364"/>
      <c r="AY972" s="423"/>
      <c r="AZ972" s="429"/>
    </row>
    <row r="973" spans="2:52" s="354" customFormat="1">
      <c r="B973" s="355"/>
      <c r="C973" s="355"/>
      <c r="D973" s="355"/>
      <c r="E973" s="356"/>
      <c r="F973" s="356"/>
      <c r="J973" s="478"/>
      <c r="L973" s="355"/>
      <c r="M973" s="355"/>
      <c r="N973" s="358"/>
      <c r="O973" s="358"/>
      <c r="P973" s="358"/>
      <c r="Q973" s="372"/>
      <c r="S973" s="526"/>
      <c r="T973" s="526"/>
      <c r="U973" s="535"/>
      <c r="V973" s="542"/>
      <c r="W973" s="542"/>
      <c r="X973" s="542"/>
      <c r="Y973" s="542"/>
      <c r="Z973" s="542"/>
      <c r="AA973" s="542"/>
      <c r="AB973" s="361"/>
      <c r="AC973" s="363"/>
      <c r="AD973" s="364"/>
      <c r="AE973" s="364"/>
      <c r="AF973" s="364"/>
      <c r="AG973" s="364"/>
      <c r="AH973" s="364"/>
      <c r="AI973" s="364"/>
      <c r="AJ973" s="364"/>
      <c r="AK973" s="365"/>
      <c r="AL973" s="363"/>
      <c r="AM973" s="364"/>
      <c r="AN973" s="364"/>
      <c r="AO973" s="365"/>
      <c r="AP973" s="363"/>
      <c r="AQ973" s="364"/>
      <c r="AR973" s="364"/>
      <c r="AS973" s="365"/>
      <c r="AT973" s="366"/>
      <c r="AU973" s="363"/>
      <c r="AV973" s="364"/>
      <c r="AW973" s="363"/>
      <c r="AX973" s="364"/>
      <c r="AY973" s="423"/>
      <c r="AZ973" s="429"/>
    </row>
    <row r="974" spans="2:52" s="354" customFormat="1">
      <c r="B974" s="355"/>
      <c r="C974" s="355"/>
      <c r="D974" s="355"/>
      <c r="E974" s="356"/>
      <c r="F974" s="356"/>
      <c r="J974" s="478"/>
      <c r="L974" s="355"/>
      <c r="M974" s="355"/>
      <c r="N974" s="358"/>
      <c r="O974" s="358"/>
      <c r="P974" s="358"/>
      <c r="Q974" s="372"/>
      <c r="S974" s="526"/>
      <c r="T974" s="526"/>
      <c r="U974" s="535"/>
      <c r="V974" s="542"/>
      <c r="W974" s="542"/>
      <c r="X974" s="542"/>
      <c r="Y974" s="542"/>
      <c r="Z974" s="542"/>
      <c r="AA974" s="542"/>
      <c r="AB974" s="361"/>
      <c r="AC974" s="363"/>
      <c r="AD974" s="364"/>
      <c r="AE974" s="364"/>
      <c r="AF974" s="364"/>
      <c r="AG974" s="364"/>
      <c r="AH974" s="364"/>
      <c r="AI974" s="364"/>
      <c r="AJ974" s="364"/>
      <c r="AK974" s="365"/>
      <c r="AL974" s="363"/>
      <c r="AM974" s="364"/>
      <c r="AN974" s="364"/>
      <c r="AO974" s="365"/>
      <c r="AP974" s="363"/>
      <c r="AQ974" s="364"/>
      <c r="AR974" s="364"/>
      <c r="AS974" s="365"/>
      <c r="AT974" s="366"/>
      <c r="AU974" s="363"/>
      <c r="AV974" s="364"/>
      <c r="AW974" s="363"/>
      <c r="AX974" s="364"/>
      <c r="AY974" s="423"/>
      <c r="AZ974" s="429"/>
    </row>
    <row r="975" spans="2:52" s="354" customFormat="1">
      <c r="B975" s="355"/>
      <c r="C975" s="355"/>
      <c r="D975" s="355"/>
      <c r="E975" s="356"/>
      <c r="F975" s="356"/>
      <c r="J975" s="478"/>
      <c r="L975" s="355"/>
      <c r="M975" s="355"/>
      <c r="N975" s="358"/>
      <c r="O975" s="358"/>
      <c r="P975" s="358"/>
      <c r="Q975" s="372"/>
      <c r="S975" s="526"/>
      <c r="T975" s="526"/>
      <c r="U975" s="535"/>
      <c r="V975" s="542"/>
      <c r="W975" s="542"/>
      <c r="X975" s="542"/>
      <c r="Y975" s="542"/>
      <c r="Z975" s="542"/>
      <c r="AA975" s="542"/>
      <c r="AB975" s="361"/>
      <c r="AC975" s="363"/>
      <c r="AD975" s="364"/>
      <c r="AE975" s="364"/>
      <c r="AF975" s="364"/>
      <c r="AG975" s="364"/>
      <c r="AH975" s="364"/>
      <c r="AI975" s="364"/>
      <c r="AJ975" s="364"/>
      <c r="AK975" s="365"/>
      <c r="AL975" s="363"/>
      <c r="AM975" s="364"/>
      <c r="AN975" s="364"/>
      <c r="AO975" s="365"/>
      <c r="AP975" s="363"/>
      <c r="AQ975" s="364"/>
      <c r="AR975" s="364"/>
      <c r="AS975" s="365"/>
      <c r="AT975" s="366"/>
      <c r="AU975" s="363"/>
      <c r="AV975" s="364"/>
      <c r="AW975" s="363"/>
      <c r="AX975" s="364"/>
      <c r="AY975" s="423"/>
      <c r="AZ975" s="429"/>
    </row>
    <row r="976" spans="2:52" s="354" customFormat="1">
      <c r="B976" s="355"/>
      <c r="C976" s="355"/>
      <c r="D976" s="355"/>
      <c r="E976" s="356"/>
      <c r="F976" s="356"/>
      <c r="J976" s="478"/>
      <c r="L976" s="355"/>
      <c r="M976" s="355"/>
      <c r="N976" s="358"/>
      <c r="O976" s="358"/>
      <c r="P976" s="358"/>
      <c r="Q976" s="372"/>
      <c r="S976" s="526"/>
      <c r="T976" s="526"/>
      <c r="U976" s="535"/>
      <c r="V976" s="542"/>
      <c r="W976" s="542"/>
      <c r="X976" s="542"/>
      <c r="Y976" s="542"/>
      <c r="Z976" s="542"/>
      <c r="AA976" s="542"/>
      <c r="AB976" s="361"/>
      <c r="AC976" s="363"/>
      <c r="AD976" s="364"/>
      <c r="AE976" s="364"/>
      <c r="AF976" s="364"/>
      <c r="AG976" s="364"/>
      <c r="AH976" s="364"/>
      <c r="AI976" s="364"/>
      <c r="AJ976" s="364"/>
      <c r="AK976" s="365"/>
      <c r="AL976" s="363"/>
      <c r="AM976" s="364"/>
      <c r="AN976" s="364"/>
      <c r="AO976" s="365"/>
      <c r="AP976" s="363"/>
      <c r="AQ976" s="364"/>
      <c r="AR976" s="364"/>
      <c r="AS976" s="365"/>
      <c r="AT976" s="366"/>
      <c r="AU976" s="363"/>
      <c r="AV976" s="364"/>
      <c r="AW976" s="363"/>
      <c r="AX976" s="364"/>
      <c r="AY976" s="423"/>
      <c r="AZ976" s="429"/>
    </row>
    <row r="977" spans="2:52" s="354" customFormat="1">
      <c r="B977" s="355"/>
      <c r="C977" s="355"/>
      <c r="D977" s="355"/>
      <c r="E977" s="356"/>
      <c r="F977" s="356"/>
      <c r="J977" s="478"/>
      <c r="L977" s="355"/>
      <c r="M977" s="355"/>
      <c r="N977" s="358"/>
      <c r="O977" s="358"/>
      <c r="P977" s="358"/>
      <c r="Q977" s="372"/>
      <c r="S977" s="526"/>
      <c r="T977" s="526"/>
      <c r="U977" s="535"/>
      <c r="V977" s="542"/>
      <c r="W977" s="542"/>
      <c r="X977" s="542"/>
      <c r="Y977" s="542"/>
      <c r="Z977" s="542"/>
      <c r="AA977" s="542"/>
      <c r="AB977" s="361"/>
      <c r="AC977" s="363"/>
      <c r="AD977" s="364"/>
      <c r="AE977" s="364"/>
      <c r="AF977" s="364"/>
      <c r="AG977" s="364"/>
      <c r="AH977" s="364"/>
      <c r="AI977" s="364"/>
      <c r="AJ977" s="364"/>
      <c r="AK977" s="365"/>
      <c r="AL977" s="363"/>
      <c r="AM977" s="364"/>
      <c r="AN977" s="364"/>
      <c r="AO977" s="365"/>
      <c r="AP977" s="363"/>
      <c r="AQ977" s="364"/>
      <c r="AR977" s="364"/>
      <c r="AS977" s="365"/>
      <c r="AT977" s="366"/>
      <c r="AU977" s="363"/>
      <c r="AV977" s="364"/>
      <c r="AW977" s="363"/>
      <c r="AX977" s="364"/>
      <c r="AY977" s="423"/>
      <c r="AZ977" s="429"/>
    </row>
    <row r="978" spans="2:52" s="354" customFormat="1">
      <c r="B978" s="355"/>
      <c r="C978" s="355"/>
      <c r="D978" s="355"/>
      <c r="E978" s="356"/>
      <c r="F978" s="356"/>
      <c r="J978" s="478"/>
      <c r="L978" s="355"/>
      <c r="M978" s="355"/>
      <c r="N978" s="358"/>
      <c r="O978" s="358"/>
      <c r="P978" s="358"/>
      <c r="Q978" s="372"/>
      <c r="S978" s="526"/>
      <c r="T978" s="526"/>
      <c r="U978" s="535"/>
      <c r="V978" s="542"/>
      <c r="W978" s="542"/>
      <c r="X978" s="542"/>
      <c r="Y978" s="542"/>
      <c r="Z978" s="542"/>
      <c r="AA978" s="542"/>
      <c r="AB978" s="361"/>
      <c r="AC978" s="363"/>
      <c r="AD978" s="364"/>
      <c r="AE978" s="364"/>
      <c r="AF978" s="364"/>
      <c r="AG978" s="364"/>
      <c r="AH978" s="364"/>
      <c r="AI978" s="364"/>
      <c r="AJ978" s="364"/>
      <c r="AK978" s="365"/>
      <c r="AL978" s="363"/>
      <c r="AM978" s="364"/>
      <c r="AN978" s="364"/>
      <c r="AO978" s="365"/>
      <c r="AP978" s="363"/>
      <c r="AQ978" s="364"/>
      <c r="AR978" s="364"/>
      <c r="AS978" s="365"/>
      <c r="AT978" s="366"/>
      <c r="AU978" s="363"/>
      <c r="AV978" s="364"/>
      <c r="AW978" s="363"/>
      <c r="AX978" s="364"/>
      <c r="AY978" s="423"/>
      <c r="AZ978" s="429"/>
    </row>
    <row r="979" spans="2:52" s="354" customFormat="1">
      <c r="B979" s="355"/>
      <c r="C979" s="355"/>
      <c r="D979" s="355"/>
      <c r="E979" s="356"/>
      <c r="F979" s="356"/>
      <c r="J979" s="478"/>
      <c r="L979" s="355"/>
      <c r="M979" s="355"/>
      <c r="N979" s="358"/>
      <c r="O979" s="358"/>
      <c r="P979" s="358"/>
      <c r="Q979" s="372"/>
      <c r="S979" s="526"/>
      <c r="T979" s="526"/>
      <c r="U979" s="535"/>
      <c r="V979" s="542"/>
      <c r="W979" s="542"/>
      <c r="X979" s="542"/>
      <c r="Y979" s="542"/>
      <c r="Z979" s="542"/>
      <c r="AA979" s="542"/>
      <c r="AB979" s="361"/>
      <c r="AC979" s="363"/>
      <c r="AD979" s="364"/>
      <c r="AE979" s="364"/>
      <c r="AF979" s="364"/>
      <c r="AG979" s="364"/>
      <c r="AH979" s="364"/>
      <c r="AI979" s="364"/>
      <c r="AJ979" s="364"/>
      <c r="AK979" s="365"/>
      <c r="AL979" s="363"/>
      <c r="AM979" s="364"/>
      <c r="AN979" s="364"/>
      <c r="AO979" s="365"/>
      <c r="AP979" s="363"/>
      <c r="AQ979" s="364"/>
      <c r="AR979" s="364"/>
      <c r="AS979" s="365"/>
      <c r="AT979" s="366"/>
      <c r="AU979" s="363"/>
      <c r="AV979" s="364"/>
      <c r="AW979" s="363"/>
      <c r="AX979" s="364"/>
      <c r="AY979" s="423"/>
      <c r="AZ979" s="429"/>
    </row>
    <row r="980" spans="2:52" s="354" customFormat="1">
      <c r="B980" s="355"/>
      <c r="C980" s="355"/>
      <c r="D980" s="355"/>
      <c r="E980" s="356"/>
      <c r="F980" s="356"/>
      <c r="J980" s="478"/>
      <c r="L980" s="355"/>
      <c r="M980" s="355"/>
      <c r="N980" s="358"/>
      <c r="O980" s="358"/>
      <c r="P980" s="358"/>
      <c r="Q980" s="372"/>
      <c r="S980" s="526"/>
      <c r="T980" s="526"/>
      <c r="U980" s="535"/>
      <c r="V980" s="542"/>
      <c r="W980" s="542"/>
      <c r="X980" s="542"/>
      <c r="Y980" s="542"/>
      <c r="Z980" s="542"/>
      <c r="AA980" s="542"/>
      <c r="AB980" s="361"/>
      <c r="AC980" s="363"/>
      <c r="AD980" s="364"/>
      <c r="AE980" s="364"/>
      <c r="AF980" s="364"/>
      <c r="AG980" s="364"/>
      <c r="AH980" s="364"/>
      <c r="AI980" s="364"/>
      <c r="AJ980" s="364"/>
      <c r="AK980" s="365"/>
      <c r="AL980" s="363"/>
      <c r="AM980" s="364"/>
      <c r="AN980" s="364"/>
      <c r="AO980" s="365"/>
      <c r="AP980" s="363"/>
      <c r="AQ980" s="364"/>
      <c r="AR980" s="364"/>
      <c r="AS980" s="365"/>
      <c r="AT980" s="366"/>
      <c r="AU980" s="363"/>
      <c r="AV980" s="364"/>
      <c r="AW980" s="363"/>
      <c r="AX980" s="364"/>
      <c r="AY980" s="423"/>
      <c r="AZ980" s="429"/>
    </row>
    <row r="981" spans="2:52" s="354" customFormat="1">
      <c r="B981" s="355"/>
      <c r="C981" s="355"/>
      <c r="D981" s="355"/>
      <c r="E981" s="356"/>
      <c r="F981" s="356"/>
      <c r="J981" s="478"/>
      <c r="L981" s="355"/>
      <c r="M981" s="355"/>
      <c r="N981" s="358"/>
      <c r="O981" s="358"/>
      <c r="P981" s="358"/>
      <c r="Q981" s="372"/>
      <c r="S981" s="526"/>
      <c r="T981" s="526"/>
      <c r="U981" s="535"/>
      <c r="V981" s="542"/>
      <c r="W981" s="542"/>
      <c r="X981" s="542"/>
      <c r="Y981" s="542"/>
      <c r="Z981" s="542"/>
      <c r="AA981" s="542"/>
      <c r="AB981" s="361"/>
      <c r="AC981" s="363"/>
      <c r="AD981" s="364"/>
      <c r="AE981" s="364"/>
      <c r="AF981" s="364"/>
      <c r="AG981" s="364"/>
      <c r="AH981" s="364"/>
      <c r="AI981" s="364"/>
      <c r="AJ981" s="364"/>
      <c r="AK981" s="365"/>
      <c r="AL981" s="363"/>
      <c r="AM981" s="364"/>
      <c r="AN981" s="364"/>
      <c r="AO981" s="365"/>
      <c r="AP981" s="363"/>
      <c r="AQ981" s="364"/>
      <c r="AR981" s="364"/>
      <c r="AS981" s="365"/>
      <c r="AT981" s="366"/>
      <c r="AU981" s="363"/>
      <c r="AV981" s="364"/>
      <c r="AW981" s="363"/>
      <c r="AX981" s="364"/>
      <c r="AY981" s="423"/>
      <c r="AZ981" s="429"/>
    </row>
    <row r="982" spans="2:52" s="354" customFormat="1">
      <c r="B982" s="355"/>
      <c r="C982" s="355"/>
      <c r="D982" s="355"/>
      <c r="E982" s="356"/>
      <c r="F982" s="356"/>
      <c r="J982" s="478"/>
      <c r="L982" s="355"/>
      <c r="M982" s="355"/>
      <c r="N982" s="358"/>
      <c r="O982" s="358"/>
      <c r="P982" s="358"/>
      <c r="Q982" s="372"/>
      <c r="S982" s="526"/>
      <c r="T982" s="526"/>
      <c r="U982" s="535"/>
      <c r="V982" s="542"/>
      <c r="W982" s="542"/>
      <c r="X982" s="542"/>
      <c r="Y982" s="542"/>
      <c r="Z982" s="542"/>
      <c r="AA982" s="542"/>
      <c r="AB982" s="361"/>
      <c r="AC982" s="363"/>
      <c r="AD982" s="364"/>
      <c r="AE982" s="364"/>
      <c r="AF982" s="364"/>
      <c r="AG982" s="364"/>
      <c r="AH982" s="364"/>
      <c r="AI982" s="364"/>
      <c r="AJ982" s="364"/>
      <c r="AK982" s="365"/>
      <c r="AL982" s="363"/>
      <c r="AM982" s="364"/>
      <c r="AN982" s="364"/>
      <c r="AO982" s="365"/>
      <c r="AP982" s="363"/>
      <c r="AQ982" s="364"/>
      <c r="AR982" s="364"/>
      <c r="AS982" s="365"/>
      <c r="AT982" s="366"/>
      <c r="AU982" s="363"/>
      <c r="AV982" s="364"/>
      <c r="AW982" s="363"/>
      <c r="AX982" s="364"/>
      <c r="AY982" s="423"/>
      <c r="AZ982" s="429"/>
    </row>
    <row r="983" spans="2:52" s="354" customFormat="1">
      <c r="B983" s="355"/>
      <c r="C983" s="355"/>
      <c r="D983" s="355"/>
      <c r="E983" s="356"/>
      <c r="F983" s="356"/>
      <c r="J983" s="478"/>
      <c r="L983" s="355"/>
      <c r="M983" s="355"/>
      <c r="N983" s="358"/>
      <c r="O983" s="358"/>
      <c r="P983" s="358"/>
      <c r="Q983" s="372"/>
      <c r="S983" s="526"/>
      <c r="T983" s="526"/>
      <c r="U983" s="535"/>
      <c r="V983" s="542"/>
      <c r="W983" s="542"/>
      <c r="X983" s="542"/>
      <c r="Y983" s="542"/>
      <c r="Z983" s="542"/>
      <c r="AA983" s="542"/>
      <c r="AB983" s="361"/>
      <c r="AC983" s="363"/>
      <c r="AD983" s="364"/>
      <c r="AE983" s="364"/>
      <c r="AF983" s="364"/>
      <c r="AG983" s="364"/>
      <c r="AH983" s="364"/>
      <c r="AI983" s="364"/>
      <c r="AJ983" s="364"/>
      <c r="AK983" s="365"/>
      <c r="AL983" s="363"/>
      <c r="AM983" s="364"/>
      <c r="AN983" s="364"/>
      <c r="AO983" s="365"/>
      <c r="AP983" s="363"/>
      <c r="AQ983" s="364"/>
      <c r="AR983" s="364"/>
      <c r="AS983" s="365"/>
      <c r="AT983" s="366"/>
      <c r="AU983" s="363"/>
      <c r="AV983" s="364"/>
      <c r="AW983" s="363"/>
      <c r="AX983" s="364"/>
      <c r="AY983" s="423"/>
      <c r="AZ983" s="429"/>
    </row>
    <row r="984" spans="2:52" s="354" customFormat="1">
      <c r="B984" s="355"/>
      <c r="C984" s="355"/>
      <c r="D984" s="355"/>
      <c r="E984" s="356"/>
      <c r="F984" s="356"/>
      <c r="J984" s="478"/>
      <c r="L984" s="355"/>
      <c r="M984" s="355"/>
      <c r="N984" s="358"/>
      <c r="O984" s="358"/>
      <c r="P984" s="358"/>
      <c r="Q984" s="372"/>
      <c r="S984" s="526"/>
      <c r="T984" s="526"/>
      <c r="U984" s="535"/>
      <c r="V984" s="542"/>
      <c r="W984" s="542"/>
      <c r="X984" s="542"/>
      <c r="Y984" s="542"/>
      <c r="Z984" s="542"/>
      <c r="AA984" s="542"/>
      <c r="AB984" s="361"/>
      <c r="AC984" s="363"/>
      <c r="AD984" s="364"/>
      <c r="AE984" s="364"/>
      <c r="AF984" s="364"/>
      <c r="AG984" s="364"/>
      <c r="AH984" s="364"/>
      <c r="AI984" s="364"/>
      <c r="AJ984" s="364"/>
      <c r="AK984" s="365"/>
      <c r="AL984" s="363"/>
      <c r="AM984" s="364"/>
      <c r="AN984" s="364"/>
      <c r="AO984" s="365"/>
      <c r="AP984" s="363"/>
      <c r="AQ984" s="364"/>
      <c r="AR984" s="364"/>
      <c r="AS984" s="365"/>
      <c r="AT984" s="366"/>
      <c r="AU984" s="363"/>
      <c r="AV984" s="364"/>
      <c r="AW984" s="363"/>
      <c r="AX984" s="364"/>
      <c r="AY984" s="423"/>
      <c r="AZ984" s="429"/>
    </row>
    <row r="985" spans="2:52" s="354" customFormat="1">
      <c r="B985" s="355"/>
      <c r="C985" s="355"/>
      <c r="D985" s="355"/>
      <c r="E985" s="356"/>
      <c r="F985" s="356"/>
      <c r="J985" s="478"/>
      <c r="L985" s="355"/>
      <c r="M985" s="355"/>
      <c r="N985" s="358"/>
      <c r="O985" s="358"/>
      <c r="P985" s="358"/>
      <c r="Q985" s="372"/>
      <c r="S985" s="526"/>
      <c r="T985" s="526"/>
      <c r="U985" s="535"/>
      <c r="V985" s="542"/>
      <c r="W985" s="542"/>
      <c r="X985" s="542"/>
      <c r="Y985" s="542"/>
      <c r="Z985" s="542"/>
      <c r="AA985" s="542"/>
      <c r="AB985" s="361"/>
      <c r="AC985" s="363"/>
      <c r="AD985" s="364"/>
      <c r="AE985" s="364"/>
      <c r="AF985" s="364"/>
      <c r="AG985" s="364"/>
      <c r="AH985" s="364"/>
      <c r="AI985" s="364"/>
      <c r="AJ985" s="364"/>
      <c r="AK985" s="365"/>
      <c r="AL985" s="363"/>
      <c r="AM985" s="364"/>
      <c r="AN985" s="364"/>
      <c r="AO985" s="365"/>
      <c r="AP985" s="363"/>
      <c r="AQ985" s="364"/>
      <c r="AR985" s="364"/>
      <c r="AS985" s="365"/>
      <c r="AT985" s="366"/>
      <c r="AU985" s="363"/>
      <c r="AV985" s="364"/>
      <c r="AW985" s="363"/>
      <c r="AX985" s="364"/>
      <c r="AY985" s="423"/>
      <c r="AZ985" s="429"/>
    </row>
    <row r="986" spans="2:52" s="354" customFormat="1">
      <c r="B986" s="355"/>
      <c r="C986" s="355"/>
      <c r="D986" s="355"/>
      <c r="E986" s="356"/>
      <c r="F986" s="356"/>
      <c r="J986" s="478"/>
      <c r="L986" s="355"/>
      <c r="M986" s="355"/>
      <c r="N986" s="358"/>
      <c r="O986" s="358"/>
      <c r="P986" s="358"/>
      <c r="Q986" s="372"/>
      <c r="S986" s="526"/>
      <c r="T986" s="526"/>
      <c r="U986" s="535"/>
      <c r="V986" s="542"/>
      <c r="W986" s="542"/>
      <c r="X986" s="542"/>
      <c r="Y986" s="542"/>
      <c r="Z986" s="542"/>
      <c r="AA986" s="542"/>
      <c r="AB986" s="361"/>
      <c r="AC986" s="363"/>
      <c r="AD986" s="364"/>
      <c r="AE986" s="364"/>
      <c r="AF986" s="364"/>
      <c r="AG986" s="364"/>
      <c r="AH986" s="364"/>
      <c r="AI986" s="364"/>
      <c r="AJ986" s="364"/>
      <c r="AK986" s="365"/>
      <c r="AL986" s="363"/>
      <c r="AM986" s="364"/>
      <c r="AN986" s="364"/>
      <c r="AO986" s="365"/>
      <c r="AP986" s="363"/>
      <c r="AQ986" s="364"/>
      <c r="AR986" s="364"/>
      <c r="AS986" s="365"/>
      <c r="AT986" s="366"/>
      <c r="AU986" s="363"/>
      <c r="AV986" s="364"/>
      <c r="AW986" s="363"/>
      <c r="AX986" s="364"/>
      <c r="AY986" s="423"/>
      <c r="AZ986" s="429"/>
    </row>
    <row r="987" spans="2:52" s="354" customFormat="1">
      <c r="B987" s="355"/>
      <c r="C987" s="355"/>
      <c r="D987" s="355"/>
      <c r="E987" s="356"/>
      <c r="F987" s="356"/>
      <c r="J987" s="478"/>
      <c r="L987" s="355"/>
      <c r="M987" s="355"/>
      <c r="N987" s="358"/>
      <c r="O987" s="358"/>
      <c r="P987" s="358"/>
      <c r="Q987" s="372"/>
      <c r="S987" s="526"/>
      <c r="T987" s="526"/>
      <c r="U987" s="535"/>
      <c r="V987" s="542"/>
      <c r="W987" s="542"/>
      <c r="X987" s="542"/>
      <c r="Y987" s="542"/>
      <c r="Z987" s="542"/>
      <c r="AA987" s="542"/>
      <c r="AB987" s="361"/>
      <c r="AC987" s="363"/>
      <c r="AD987" s="364"/>
      <c r="AE987" s="364"/>
      <c r="AF987" s="364"/>
      <c r="AG987" s="364"/>
      <c r="AH987" s="364"/>
      <c r="AI987" s="364"/>
      <c r="AJ987" s="364"/>
      <c r="AK987" s="365"/>
      <c r="AL987" s="363"/>
      <c r="AM987" s="364"/>
      <c r="AN987" s="364"/>
      <c r="AO987" s="365"/>
      <c r="AP987" s="363"/>
      <c r="AQ987" s="364"/>
      <c r="AR987" s="364"/>
      <c r="AS987" s="365"/>
      <c r="AT987" s="366"/>
      <c r="AU987" s="363"/>
      <c r="AV987" s="364"/>
      <c r="AW987" s="363"/>
      <c r="AX987" s="364"/>
      <c r="AY987" s="423"/>
      <c r="AZ987" s="429"/>
    </row>
    <row r="988" spans="2:52" s="354" customFormat="1">
      <c r="B988" s="355"/>
      <c r="C988" s="355"/>
      <c r="D988" s="355"/>
      <c r="E988" s="356"/>
      <c r="F988" s="356"/>
      <c r="J988" s="478"/>
      <c r="L988" s="355"/>
      <c r="M988" s="355"/>
      <c r="N988" s="358"/>
      <c r="O988" s="358"/>
      <c r="P988" s="358"/>
      <c r="Q988" s="372"/>
      <c r="S988" s="526"/>
      <c r="T988" s="526"/>
      <c r="U988" s="535"/>
      <c r="V988" s="542"/>
      <c r="W988" s="542"/>
      <c r="X988" s="542"/>
      <c r="Y988" s="542"/>
      <c r="Z988" s="542"/>
      <c r="AA988" s="542"/>
      <c r="AB988" s="361"/>
      <c r="AC988" s="363"/>
      <c r="AD988" s="364"/>
      <c r="AE988" s="364"/>
      <c r="AF988" s="364"/>
      <c r="AG988" s="364"/>
      <c r="AH988" s="364"/>
      <c r="AI988" s="364"/>
      <c r="AJ988" s="364"/>
      <c r="AK988" s="365"/>
      <c r="AL988" s="363"/>
      <c r="AM988" s="364"/>
      <c r="AN988" s="364"/>
      <c r="AO988" s="365"/>
      <c r="AP988" s="363"/>
      <c r="AQ988" s="364"/>
      <c r="AR988" s="364"/>
      <c r="AS988" s="365"/>
      <c r="AT988" s="366"/>
      <c r="AU988" s="363"/>
      <c r="AV988" s="364"/>
      <c r="AW988" s="363"/>
      <c r="AX988" s="364"/>
      <c r="AY988" s="423"/>
      <c r="AZ988" s="429"/>
    </row>
    <row r="989" spans="2:52" s="354" customFormat="1">
      <c r="B989" s="355"/>
      <c r="C989" s="355"/>
      <c r="D989" s="355"/>
      <c r="E989" s="356"/>
      <c r="F989" s="356"/>
      <c r="J989" s="478"/>
      <c r="L989" s="355"/>
      <c r="M989" s="355"/>
      <c r="N989" s="358"/>
      <c r="O989" s="358"/>
      <c r="P989" s="358"/>
      <c r="Q989" s="372"/>
      <c r="S989" s="526"/>
      <c r="T989" s="526"/>
      <c r="U989" s="535"/>
      <c r="V989" s="542"/>
      <c r="W989" s="542"/>
      <c r="X989" s="542"/>
      <c r="Y989" s="542"/>
      <c r="Z989" s="542"/>
      <c r="AA989" s="542"/>
      <c r="AB989" s="361"/>
      <c r="AC989" s="363"/>
      <c r="AD989" s="364"/>
      <c r="AE989" s="364"/>
      <c r="AF989" s="364"/>
      <c r="AG989" s="364"/>
      <c r="AH989" s="364"/>
      <c r="AI989" s="364"/>
      <c r="AJ989" s="364"/>
      <c r="AK989" s="365"/>
      <c r="AL989" s="363"/>
      <c r="AM989" s="364"/>
      <c r="AN989" s="364"/>
      <c r="AO989" s="365"/>
      <c r="AP989" s="363"/>
      <c r="AQ989" s="364"/>
      <c r="AR989" s="364"/>
      <c r="AS989" s="365"/>
      <c r="AT989" s="366"/>
      <c r="AU989" s="363"/>
      <c r="AV989" s="364"/>
      <c r="AW989" s="363"/>
      <c r="AX989" s="364"/>
      <c r="AY989" s="423"/>
      <c r="AZ989" s="429"/>
    </row>
    <row r="990" spans="2:52" s="354" customFormat="1">
      <c r="B990" s="355"/>
      <c r="C990" s="355"/>
      <c r="D990" s="355"/>
      <c r="E990" s="356"/>
      <c r="F990" s="356"/>
      <c r="J990" s="478"/>
      <c r="L990" s="355"/>
      <c r="M990" s="355"/>
      <c r="N990" s="358"/>
      <c r="O990" s="358"/>
      <c r="P990" s="358"/>
      <c r="Q990" s="372"/>
      <c r="S990" s="526"/>
      <c r="T990" s="526"/>
      <c r="U990" s="535"/>
      <c r="V990" s="542"/>
      <c r="W990" s="542"/>
      <c r="X990" s="542"/>
      <c r="Y990" s="542"/>
      <c r="Z990" s="542"/>
      <c r="AA990" s="542"/>
      <c r="AB990" s="361"/>
      <c r="AC990" s="363"/>
      <c r="AD990" s="364"/>
      <c r="AE990" s="364"/>
      <c r="AF990" s="364"/>
      <c r="AG990" s="364"/>
      <c r="AH990" s="364"/>
      <c r="AI990" s="364"/>
      <c r="AJ990" s="364"/>
      <c r="AK990" s="365"/>
      <c r="AL990" s="363"/>
      <c r="AM990" s="364"/>
      <c r="AN990" s="364"/>
      <c r="AO990" s="365"/>
      <c r="AP990" s="363"/>
      <c r="AQ990" s="364"/>
      <c r="AR990" s="364"/>
      <c r="AS990" s="365"/>
      <c r="AT990" s="366"/>
      <c r="AU990" s="363"/>
      <c r="AV990" s="364"/>
      <c r="AW990" s="363"/>
      <c r="AX990" s="364"/>
      <c r="AY990" s="423"/>
      <c r="AZ990" s="429"/>
    </row>
    <row r="991" spans="2:52" s="354" customFormat="1">
      <c r="B991" s="355"/>
      <c r="C991" s="355"/>
      <c r="D991" s="355"/>
      <c r="E991" s="356"/>
      <c r="F991" s="356"/>
      <c r="J991" s="478"/>
      <c r="L991" s="355"/>
      <c r="M991" s="355"/>
      <c r="N991" s="358"/>
      <c r="O991" s="358"/>
      <c r="P991" s="358"/>
      <c r="Q991" s="372"/>
      <c r="S991" s="526"/>
      <c r="T991" s="526"/>
      <c r="U991" s="535"/>
      <c r="V991" s="542"/>
      <c r="W991" s="542"/>
      <c r="X991" s="542"/>
      <c r="Y991" s="542"/>
      <c r="Z991" s="542"/>
      <c r="AA991" s="542"/>
      <c r="AB991" s="361"/>
      <c r="AC991" s="363"/>
      <c r="AD991" s="364"/>
      <c r="AE991" s="364"/>
      <c r="AF991" s="364"/>
      <c r="AG991" s="364"/>
      <c r="AH991" s="364"/>
      <c r="AI991" s="364"/>
      <c r="AJ991" s="364"/>
      <c r="AK991" s="365"/>
      <c r="AL991" s="363"/>
      <c r="AM991" s="364"/>
      <c r="AN991" s="364"/>
      <c r="AO991" s="365"/>
      <c r="AP991" s="363"/>
      <c r="AQ991" s="364"/>
      <c r="AR991" s="364"/>
      <c r="AS991" s="365"/>
      <c r="AT991" s="366"/>
      <c r="AU991" s="363"/>
      <c r="AV991" s="364"/>
      <c r="AW991" s="363"/>
      <c r="AX991" s="364"/>
      <c r="AY991" s="423"/>
      <c r="AZ991" s="429"/>
    </row>
    <row r="992" spans="2:52" s="354" customFormat="1">
      <c r="B992" s="355"/>
      <c r="C992" s="355"/>
      <c r="D992" s="355"/>
      <c r="E992" s="356"/>
      <c r="F992" s="356"/>
      <c r="J992" s="478"/>
      <c r="L992" s="355"/>
      <c r="M992" s="355"/>
      <c r="N992" s="358"/>
      <c r="O992" s="358"/>
      <c r="P992" s="358"/>
      <c r="Q992" s="372"/>
      <c r="S992" s="526"/>
      <c r="T992" s="526"/>
      <c r="U992" s="535"/>
      <c r="V992" s="542"/>
      <c r="W992" s="542"/>
      <c r="X992" s="542"/>
      <c r="Y992" s="542"/>
      <c r="Z992" s="542"/>
      <c r="AA992" s="542"/>
      <c r="AB992" s="361"/>
      <c r="AC992" s="363"/>
      <c r="AD992" s="364"/>
      <c r="AE992" s="364"/>
      <c r="AF992" s="364"/>
      <c r="AG992" s="364"/>
      <c r="AH992" s="364"/>
      <c r="AI992" s="364"/>
      <c r="AJ992" s="364"/>
      <c r="AK992" s="365"/>
      <c r="AL992" s="363"/>
      <c r="AM992" s="364"/>
      <c r="AN992" s="364"/>
      <c r="AO992" s="365"/>
      <c r="AP992" s="363"/>
      <c r="AQ992" s="364"/>
      <c r="AR992" s="364"/>
      <c r="AS992" s="365"/>
      <c r="AT992" s="366"/>
      <c r="AU992" s="363"/>
      <c r="AV992" s="364"/>
      <c r="AW992" s="363"/>
      <c r="AX992" s="364"/>
      <c r="AY992" s="423"/>
      <c r="AZ992" s="429"/>
    </row>
    <row r="993" spans="2:52" s="354" customFormat="1">
      <c r="B993" s="355"/>
      <c r="C993" s="355"/>
      <c r="D993" s="355"/>
      <c r="E993" s="356"/>
      <c r="F993" s="356"/>
      <c r="J993" s="478"/>
      <c r="L993" s="355"/>
      <c r="M993" s="355"/>
      <c r="N993" s="358"/>
      <c r="O993" s="358"/>
      <c r="P993" s="358"/>
      <c r="Q993" s="372"/>
      <c r="S993" s="526"/>
      <c r="T993" s="526"/>
      <c r="U993" s="535"/>
      <c r="V993" s="542"/>
      <c r="W993" s="542"/>
      <c r="X993" s="542"/>
      <c r="Y993" s="542"/>
      <c r="Z993" s="542"/>
      <c r="AA993" s="542"/>
      <c r="AB993" s="361"/>
      <c r="AC993" s="363"/>
      <c r="AD993" s="364"/>
      <c r="AE993" s="364"/>
      <c r="AF993" s="364"/>
      <c r="AG993" s="364"/>
      <c r="AH993" s="364"/>
      <c r="AI993" s="364"/>
      <c r="AJ993" s="364"/>
      <c r="AK993" s="365"/>
      <c r="AL993" s="363"/>
      <c r="AM993" s="364"/>
      <c r="AN993" s="364"/>
      <c r="AO993" s="365"/>
      <c r="AP993" s="363"/>
      <c r="AQ993" s="364"/>
      <c r="AR993" s="364"/>
      <c r="AS993" s="365"/>
      <c r="AT993" s="366"/>
      <c r="AU993" s="363"/>
      <c r="AV993" s="364"/>
      <c r="AW993" s="363"/>
      <c r="AX993" s="364"/>
      <c r="AY993" s="423"/>
      <c r="AZ993" s="429"/>
    </row>
    <row r="994" spans="2:52" s="354" customFormat="1">
      <c r="B994" s="355"/>
      <c r="C994" s="355"/>
      <c r="D994" s="355"/>
      <c r="E994" s="356"/>
      <c r="F994" s="356"/>
      <c r="J994" s="478"/>
      <c r="L994" s="355"/>
      <c r="M994" s="355"/>
      <c r="N994" s="358"/>
      <c r="O994" s="358"/>
      <c r="P994" s="358"/>
      <c r="Q994" s="372"/>
      <c r="S994" s="526"/>
      <c r="T994" s="526"/>
      <c r="U994" s="535"/>
      <c r="V994" s="542"/>
      <c r="W994" s="542"/>
      <c r="X994" s="542"/>
      <c r="Y994" s="542"/>
      <c r="Z994" s="542"/>
      <c r="AA994" s="542"/>
      <c r="AB994" s="361"/>
      <c r="AC994" s="363"/>
      <c r="AD994" s="364"/>
      <c r="AE994" s="364"/>
      <c r="AF994" s="364"/>
      <c r="AG994" s="364"/>
      <c r="AH994" s="364"/>
      <c r="AI994" s="364"/>
      <c r="AJ994" s="364"/>
      <c r="AK994" s="365"/>
      <c r="AL994" s="363"/>
      <c r="AM994" s="364"/>
      <c r="AN994" s="364"/>
      <c r="AO994" s="365"/>
      <c r="AP994" s="363"/>
      <c r="AQ994" s="364"/>
      <c r="AR994" s="364"/>
      <c r="AS994" s="365"/>
      <c r="AT994" s="366"/>
      <c r="AU994" s="363"/>
      <c r="AV994" s="364"/>
      <c r="AW994" s="363"/>
      <c r="AX994" s="364"/>
      <c r="AY994" s="423"/>
      <c r="AZ994" s="429"/>
    </row>
    <row r="995" spans="2:52" s="354" customFormat="1">
      <c r="B995" s="355"/>
      <c r="C995" s="355"/>
      <c r="D995" s="355"/>
      <c r="E995" s="356"/>
      <c r="F995" s="356"/>
      <c r="J995" s="478"/>
      <c r="L995" s="355"/>
      <c r="M995" s="355"/>
      <c r="N995" s="358"/>
      <c r="O995" s="358"/>
      <c r="P995" s="358"/>
      <c r="Q995" s="372"/>
      <c r="S995" s="526"/>
      <c r="T995" s="526"/>
      <c r="U995" s="535"/>
      <c r="V995" s="542"/>
      <c r="W995" s="542"/>
      <c r="X995" s="542"/>
      <c r="Y995" s="542"/>
      <c r="Z995" s="542"/>
      <c r="AA995" s="542"/>
      <c r="AB995" s="361"/>
      <c r="AC995" s="363"/>
      <c r="AD995" s="364"/>
      <c r="AE995" s="364"/>
      <c r="AF995" s="364"/>
      <c r="AG995" s="364"/>
      <c r="AH995" s="364"/>
      <c r="AI995" s="364"/>
      <c r="AJ995" s="364"/>
      <c r="AK995" s="365"/>
      <c r="AL995" s="363"/>
      <c r="AM995" s="364"/>
      <c r="AN995" s="364"/>
      <c r="AO995" s="365"/>
      <c r="AP995" s="363"/>
      <c r="AQ995" s="364"/>
      <c r="AR995" s="364"/>
      <c r="AS995" s="365"/>
      <c r="AT995" s="366"/>
      <c r="AU995" s="363"/>
      <c r="AV995" s="364"/>
      <c r="AW995" s="363"/>
      <c r="AX995" s="364"/>
      <c r="AY995" s="423"/>
      <c r="AZ995" s="429"/>
    </row>
    <row r="996" spans="2:52" s="354" customFormat="1">
      <c r="B996" s="355"/>
      <c r="C996" s="355"/>
      <c r="D996" s="355"/>
      <c r="E996" s="356"/>
      <c r="F996" s="356"/>
      <c r="J996" s="478"/>
      <c r="L996" s="355"/>
      <c r="M996" s="355"/>
      <c r="N996" s="358"/>
      <c r="O996" s="358"/>
      <c r="P996" s="358"/>
      <c r="Q996" s="372"/>
      <c r="S996" s="526"/>
      <c r="T996" s="526"/>
      <c r="U996" s="535"/>
      <c r="V996" s="542"/>
      <c r="W996" s="542"/>
      <c r="X996" s="542"/>
      <c r="Y996" s="542"/>
      <c r="Z996" s="542"/>
      <c r="AA996" s="542"/>
      <c r="AB996" s="361"/>
      <c r="AC996" s="363"/>
      <c r="AD996" s="364"/>
      <c r="AE996" s="364"/>
      <c r="AF996" s="364"/>
      <c r="AG996" s="364"/>
      <c r="AH996" s="364"/>
      <c r="AI996" s="364"/>
      <c r="AJ996" s="364"/>
      <c r="AK996" s="365"/>
      <c r="AL996" s="363"/>
      <c r="AM996" s="364"/>
      <c r="AN996" s="364"/>
      <c r="AO996" s="365"/>
      <c r="AP996" s="363"/>
      <c r="AQ996" s="364"/>
      <c r="AR996" s="364"/>
      <c r="AS996" s="365"/>
      <c r="AT996" s="366"/>
      <c r="AU996" s="363"/>
      <c r="AV996" s="364"/>
      <c r="AW996" s="363"/>
      <c r="AX996" s="364"/>
      <c r="AY996" s="423"/>
      <c r="AZ996" s="429"/>
    </row>
    <row r="997" spans="2:52" s="354" customFormat="1">
      <c r="B997" s="355"/>
      <c r="C997" s="355"/>
      <c r="D997" s="355"/>
      <c r="E997" s="356"/>
      <c r="F997" s="356"/>
      <c r="J997" s="478"/>
      <c r="L997" s="355"/>
      <c r="M997" s="355"/>
      <c r="N997" s="358"/>
      <c r="O997" s="358"/>
      <c r="P997" s="358"/>
      <c r="Q997" s="372"/>
      <c r="S997" s="526"/>
      <c r="T997" s="526"/>
      <c r="U997" s="535"/>
      <c r="V997" s="542"/>
      <c r="W997" s="542"/>
      <c r="X997" s="542"/>
      <c r="Y997" s="542"/>
      <c r="Z997" s="542"/>
      <c r="AA997" s="542"/>
      <c r="AB997" s="361"/>
      <c r="AC997" s="363"/>
      <c r="AD997" s="364"/>
      <c r="AE997" s="364"/>
      <c r="AF997" s="364"/>
      <c r="AG997" s="364"/>
      <c r="AH997" s="364"/>
      <c r="AI997" s="364"/>
      <c r="AJ997" s="364"/>
      <c r="AK997" s="365"/>
      <c r="AL997" s="363"/>
      <c r="AM997" s="364"/>
      <c r="AN997" s="364"/>
      <c r="AO997" s="365"/>
      <c r="AP997" s="363"/>
      <c r="AQ997" s="364"/>
      <c r="AR997" s="364"/>
      <c r="AS997" s="365"/>
      <c r="AT997" s="366"/>
      <c r="AU997" s="363"/>
      <c r="AV997" s="364"/>
      <c r="AW997" s="363"/>
      <c r="AX997" s="364"/>
      <c r="AY997" s="423"/>
      <c r="AZ997" s="429"/>
    </row>
    <row r="998" spans="2:52" s="354" customFormat="1">
      <c r="B998" s="355"/>
      <c r="C998" s="355"/>
      <c r="D998" s="355"/>
      <c r="E998" s="356"/>
      <c r="F998" s="356"/>
      <c r="J998" s="478"/>
      <c r="L998" s="355"/>
      <c r="M998" s="355"/>
      <c r="N998" s="358"/>
      <c r="O998" s="358"/>
      <c r="P998" s="358"/>
      <c r="Q998" s="372"/>
      <c r="S998" s="526"/>
      <c r="T998" s="526"/>
      <c r="U998" s="535"/>
      <c r="V998" s="542"/>
      <c r="W998" s="542"/>
      <c r="X998" s="542"/>
      <c r="Y998" s="542"/>
      <c r="Z998" s="542"/>
      <c r="AA998" s="542"/>
      <c r="AB998" s="361"/>
      <c r="AC998" s="363"/>
      <c r="AD998" s="364"/>
      <c r="AE998" s="364"/>
      <c r="AF998" s="364"/>
      <c r="AG998" s="364"/>
      <c r="AH998" s="364"/>
      <c r="AI998" s="364"/>
      <c r="AJ998" s="364"/>
      <c r="AK998" s="365"/>
      <c r="AL998" s="363"/>
      <c r="AM998" s="364"/>
      <c r="AN998" s="364"/>
      <c r="AO998" s="365"/>
      <c r="AP998" s="363"/>
      <c r="AQ998" s="364"/>
      <c r="AR998" s="364"/>
      <c r="AS998" s="365"/>
      <c r="AT998" s="366"/>
      <c r="AU998" s="363"/>
      <c r="AV998" s="364"/>
      <c r="AW998" s="363"/>
      <c r="AX998" s="364"/>
      <c r="AY998" s="423"/>
      <c r="AZ998" s="429"/>
    </row>
    <row r="999" spans="2:52" s="354" customFormat="1">
      <c r="B999" s="355"/>
      <c r="C999" s="355"/>
      <c r="D999" s="355"/>
      <c r="E999" s="356"/>
      <c r="F999" s="356"/>
      <c r="J999" s="478"/>
      <c r="L999" s="355"/>
      <c r="M999" s="355"/>
      <c r="N999" s="358"/>
      <c r="O999" s="358"/>
      <c r="P999" s="358"/>
      <c r="Q999" s="372"/>
      <c r="S999" s="526"/>
      <c r="T999" s="526"/>
      <c r="U999" s="535"/>
      <c r="V999" s="542"/>
      <c r="W999" s="542"/>
      <c r="X999" s="542"/>
      <c r="Y999" s="542"/>
      <c r="Z999" s="542"/>
      <c r="AA999" s="542"/>
      <c r="AB999" s="361"/>
      <c r="AC999" s="363"/>
      <c r="AD999" s="364"/>
      <c r="AE999" s="364"/>
      <c r="AF999" s="364"/>
      <c r="AG999" s="364"/>
      <c r="AH999" s="364"/>
      <c r="AI999" s="364"/>
      <c r="AJ999" s="364"/>
      <c r="AK999" s="365"/>
      <c r="AL999" s="363"/>
      <c r="AM999" s="364"/>
      <c r="AN999" s="364"/>
      <c r="AO999" s="365"/>
      <c r="AP999" s="363"/>
      <c r="AQ999" s="364"/>
      <c r="AR999" s="364"/>
      <c r="AS999" s="365"/>
      <c r="AT999" s="366"/>
      <c r="AU999" s="363"/>
      <c r="AV999" s="364"/>
      <c r="AW999" s="363"/>
      <c r="AX999" s="364"/>
      <c r="AY999" s="423"/>
      <c r="AZ999" s="429"/>
    </row>
    <row r="1000" spans="2:52" s="354" customFormat="1">
      <c r="B1000" s="355"/>
      <c r="C1000" s="355"/>
      <c r="D1000" s="355"/>
      <c r="E1000" s="356"/>
      <c r="F1000" s="356"/>
      <c r="J1000" s="478"/>
      <c r="L1000" s="355"/>
      <c r="M1000" s="355"/>
      <c r="N1000" s="358"/>
      <c r="O1000" s="358"/>
      <c r="P1000" s="358"/>
      <c r="Q1000" s="372"/>
      <c r="S1000" s="526"/>
      <c r="T1000" s="526"/>
      <c r="U1000" s="535"/>
      <c r="V1000" s="542"/>
      <c r="W1000" s="542"/>
      <c r="X1000" s="542"/>
      <c r="Y1000" s="542"/>
      <c r="Z1000" s="542"/>
      <c r="AA1000" s="542"/>
      <c r="AB1000" s="361"/>
      <c r="AC1000" s="363"/>
      <c r="AD1000" s="364"/>
      <c r="AE1000" s="364"/>
      <c r="AF1000" s="364"/>
      <c r="AG1000" s="364"/>
      <c r="AH1000" s="364"/>
      <c r="AI1000" s="364"/>
      <c r="AJ1000" s="364"/>
      <c r="AK1000" s="365"/>
      <c r="AL1000" s="363"/>
      <c r="AM1000" s="364"/>
      <c r="AN1000" s="364"/>
      <c r="AO1000" s="365"/>
      <c r="AP1000" s="363"/>
      <c r="AQ1000" s="364"/>
      <c r="AR1000" s="364"/>
      <c r="AS1000" s="365"/>
      <c r="AT1000" s="366"/>
      <c r="AU1000" s="363"/>
      <c r="AV1000" s="364"/>
      <c r="AW1000" s="363"/>
      <c r="AX1000" s="364"/>
      <c r="AY1000" s="423"/>
      <c r="AZ1000" s="429"/>
    </row>
    <row r="1001" spans="2:52" s="354" customFormat="1">
      <c r="B1001" s="355"/>
      <c r="C1001" s="355"/>
      <c r="D1001" s="355"/>
      <c r="E1001" s="356"/>
      <c r="F1001" s="356"/>
      <c r="J1001" s="478"/>
      <c r="L1001" s="355"/>
      <c r="M1001" s="355"/>
      <c r="N1001" s="358"/>
      <c r="O1001" s="358"/>
      <c r="P1001" s="358"/>
      <c r="Q1001" s="372"/>
      <c r="S1001" s="526"/>
      <c r="T1001" s="526"/>
      <c r="U1001" s="535"/>
      <c r="V1001" s="542"/>
      <c r="W1001" s="542"/>
      <c r="X1001" s="542"/>
      <c r="Y1001" s="542"/>
      <c r="Z1001" s="542"/>
      <c r="AA1001" s="542"/>
      <c r="AB1001" s="361"/>
      <c r="AC1001" s="363"/>
      <c r="AD1001" s="364"/>
      <c r="AE1001" s="364"/>
      <c r="AF1001" s="364"/>
      <c r="AG1001" s="364"/>
      <c r="AH1001" s="364"/>
      <c r="AI1001" s="364"/>
      <c r="AJ1001" s="364"/>
      <c r="AK1001" s="365"/>
      <c r="AL1001" s="363"/>
      <c r="AM1001" s="364"/>
      <c r="AN1001" s="364"/>
      <c r="AO1001" s="365"/>
      <c r="AP1001" s="363"/>
      <c r="AQ1001" s="364"/>
      <c r="AR1001" s="364"/>
      <c r="AS1001" s="365"/>
      <c r="AT1001" s="366"/>
      <c r="AU1001" s="363"/>
      <c r="AV1001" s="364"/>
      <c r="AW1001" s="363"/>
      <c r="AX1001" s="364"/>
      <c r="AY1001" s="423"/>
      <c r="AZ1001" s="429"/>
    </row>
    <row r="1002" spans="2:52" s="354" customFormat="1">
      <c r="B1002" s="355"/>
      <c r="C1002" s="355"/>
      <c r="D1002" s="355"/>
      <c r="E1002" s="356"/>
      <c r="F1002" s="356"/>
      <c r="J1002" s="478"/>
      <c r="L1002" s="355"/>
      <c r="M1002" s="355"/>
      <c r="N1002" s="358"/>
      <c r="O1002" s="358"/>
      <c r="P1002" s="358"/>
      <c r="Q1002" s="372"/>
      <c r="S1002" s="526"/>
      <c r="T1002" s="526"/>
      <c r="U1002" s="535"/>
      <c r="V1002" s="542"/>
      <c r="W1002" s="542"/>
      <c r="X1002" s="542"/>
      <c r="Y1002" s="542"/>
      <c r="Z1002" s="542"/>
      <c r="AA1002" s="542"/>
      <c r="AB1002" s="361"/>
      <c r="AC1002" s="363"/>
      <c r="AD1002" s="364"/>
      <c r="AE1002" s="364"/>
      <c r="AF1002" s="364"/>
      <c r="AG1002" s="364"/>
      <c r="AH1002" s="364"/>
      <c r="AI1002" s="364"/>
      <c r="AJ1002" s="364"/>
      <c r="AK1002" s="365"/>
      <c r="AL1002" s="363"/>
      <c r="AM1002" s="364"/>
      <c r="AN1002" s="364"/>
      <c r="AO1002" s="365"/>
      <c r="AP1002" s="363"/>
      <c r="AQ1002" s="364"/>
      <c r="AR1002" s="364"/>
      <c r="AS1002" s="365"/>
      <c r="AT1002" s="366"/>
      <c r="AU1002" s="363"/>
      <c r="AV1002" s="364"/>
      <c r="AW1002" s="363"/>
      <c r="AX1002" s="364"/>
      <c r="AY1002" s="423"/>
      <c r="AZ1002" s="429"/>
    </row>
    <row r="1003" spans="2:52" s="354" customFormat="1">
      <c r="B1003" s="355"/>
      <c r="C1003" s="355"/>
      <c r="D1003" s="355"/>
      <c r="E1003" s="356"/>
      <c r="F1003" s="356"/>
      <c r="J1003" s="478"/>
      <c r="L1003" s="355"/>
      <c r="M1003" s="355"/>
      <c r="N1003" s="358"/>
      <c r="O1003" s="358"/>
      <c r="P1003" s="358"/>
      <c r="Q1003" s="372"/>
      <c r="S1003" s="526"/>
      <c r="T1003" s="526"/>
      <c r="U1003" s="535"/>
      <c r="V1003" s="542"/>
      <c r="W1003" s="542"/>
      <c r="X1003" s="542"/>
      <c r="Y1003" s="542"/>
      <c r="Z1003" s="542"/>
      <c r="AA1003" s="542"/>
      <c r="AB1003" s="361"/>
      <c r="AC1003" s="363"/>
      <c r="AD1003" s="364"/>
      <c r="AE1003" s="364"/>
      <c r="AF1003" s="364"/>
      <c r="AG1003" s="364"/>
      <c r="AH1003" s="364"/>
      <c r="AI1003" s="364"/>
      <c r="AJ1003" s="364"/>
      <c r="AK1003" s="365"/>
      <c r="AL1003" s="363"/>
      <c r="AM1003" s="364"/>
      <c r="AN1003" s="364"/>
      <c r="AO1003" s="365"/>
      <c r="AP1003" s="363"/>
      <c r="AQ1003" s="364"/>
      <c r="AR1003" s="364"/>
      <c r="AS1003" s="365"/>
      <c r="AT1003" s="366"/>
      <c r="AU1003" s="363"/>
      <c r="AV1003" s="364"/>
      <c r="AW1003" s="363"/>
      <c r="AX1003" s="364"/>
      <c r="AY1003" s="423"/>
      <c r="AZ1003" s="429"/>
    </row>
    <row r="1004" spans="2:52" s="354" customFormat="1">
      <c r="B1004" s="355"/>
      <c r="C1004" s="355"/>
      <c r="D1004" s="355"/>
      <c r="E1004" s="356"/>
      <c r="F1004" s="356"/>
      <c r="J1004" s="478"/>
      <c r="L1004" s="355"/>
      <c r="M1004" s="355"/>
      <c r="N1004" s="358"/>
      <c r="O1004" s="358"/>
      <c r="P1004" s="358"/>
      <c r="Q1004" s="372"/>
      <c r="S1004" s="526"/>
      <c r="T1004" s="526"/>
      <c r="U1004" s="535"/>
      <c r="V1004" s="542"/>
      <c r="W1004" s="542"/>
      <c r="X1004" s="542"/>
      <c r="Y1004" s="542"/>
      <c r="Z1004" s="542"/>
      <c r="AA1004" s="542"/>
      <c r="AB1004" s="361"/>
      <c r="AC1004" s="363"/>
      <c r="AD1004" s="364"/>
      <c r="AE1004" s="364"/>
      <c r="AF1004" s="364"/>
      <c r="AG1004" s="364"/>
      <c r="AH1004" s="364"/>
      <c r="AI1004" s="364"/>
      <c r="AJ1004" s="364"/>
      <c r="AK1004" s="365"/>
      <c r="AL1004" s="363"/>
      <c r="AM1004" s="364"/>
      <c r="AN1004" s="364"/>
      <c r="AO1004" s="365"/>
      <c r="AP1004" s="363"/>
      <c r="AQ1004" s="364"/>
      <c r="AR1004" s="364"/>
      <c r="AS1004" s="365"/>
      <c r="AT1004" s="366"/>
      <c r="AU1004" s="363"/>
      <c r="AV1004" s="364"/>
      <c r="AW1004" s="363"/>
      <c r="AX1004" s="364"/>
      <c r="AY1004" s="423"/>
      <c r="AZ1004" s="429"/>
    </row>
    <row r="1005" spans="2:52" s="354" customFormat="1">
      <c r="B1005" s="355"/>
      <c r="C1005" s="355"/>
      <c r="D1005" s="355"/>
      <c r="E1005" s="356"/>
      <c r="F1005" s="356"/>
      <c r="J1005" s="478"/>
      <c r="L1005" s="355"/>
      <c r="M1005" s="355"/>
      <c r="N1005" s="358"/>
      <c r="O1005" s="358"/>
      <c r="P1005" s="358"/>
      <c r="Q1005" s="372"/>
      <c r="S1005" s="526"/>
      <c r="T1005" s="526"/>
      <c r="U1005" s="535"/>
      <c r="V1005" s="542"/>
      <c r="W1005" s="542"/>
      <c r="X1005" s="542"/>
      <c r="Y1005" s="542"/>
      <c r="Z1005" s="542"/>
      <c r="AA1005" s="542"/>
      <c r="AB1005" s="361"/>
      <c r="AC1005" s="363"/>
      <c r="AD1005" s="364"/>
      <c r="AE1005" s="364"/>
      <c r="AF1005" s="364"/>
      <c r="AG1005" s="364"/>
      <c r="AH1005" s="364"/>
      <c r="AI1005" s="364"/>
      <c r="AJ1005" s="364"/>
      <c r="AK1005" s="365"/>
      <c r="AL1005" s="363"/>
      <c r="AM1005" s="364"/>
      <c r="AN1005" s="364"/>
      <c r="AO1005" s="365"/>
      <c r="AP1005" s="363"/>
      <c r="AQ1005" s="364"/>
      <c r="AR1005" s="364"/>
      <c r="AS1005" s="365"/>
      <c r="AT1005" s="366"/>
      <c r="AU1005" s="363"/>
      <c r="AV1005" s="364"/>
      <c r="AW1005" s="363"/>
      <c r="AX1005" s="364"/>
      <c r="AY1005" s="423"/>
      <c r="AZ1005" s="429"/>
    </row>
    <row r="1006" spans="2:52" s="354" customFormat="1">
      <c r="B1006" s="355"/>
      <c r="C1006" s="355"/>
      <c r="D1006" s="355"/>
      <c r="E1006" s="356"/>
      <c r="F1006" s="356"/>
      <c r="J1006" s="478"/>
      <c r="L1006" s="355"/>
      <c r="M1006" s="355"/>
      <c r="N1006" s="358"/>
      <c r="O1006" s="358"/>
      <c r="P1006" s="358"/>
      <c r="Q1006" s="372"/>
      <c r="S1006" s="526"/>
      <c r="T1006" s="526"/>
      <c r="U1006" s="535"/>
      <c r="V1006" s="542"/>
      <c r="W1006" s="542"/>
      <c r="X1006" s="542"/>
      <c r="Y1006" s="542"/>
      <c r="Z1006" s="542"/>
      <c r="AA1006" s="542"/>
      <c r="AB1006" s="361"/>
      <c r="AC1006" s="363"/>
      <c r="AD1006" s="364"/>
      <c r="AE1006" s="364"/>
      <c r="AF1006" s="364"/>
      <c r="AG1006" s="364"/>
      <c r="AH1006" s="364"/>
      <c r="AI1006" s="364"/>
      <c r="AJ1006" s="364"/>
      <c r="AK1006" s="365"/>
      <c r="AL1006" s="363"/>
      <c r="AM1006" s="364"/>
      <c r="AN1006" s="364"/>
      <c r="AO1006" s="365"/>
      <c r="AP1006" s="363"/>
      <c r="AQ1006" s="364"/>
      <c r="AR1006" s="364"/>
      <c r="AS1006" s="365"/>
      <c r="AT1006" s="366"/>
      <c r="AU1006" s="363"/>
      <c r="AV1006" s="364"/>
      <c r="AW1006" s="363"/>
      <c r="AX1006" s="364"/>
      <c r="AY1006" s="423"/>
      <c r="AZ1006" s="429"/>
    </row>
    <row r="1007" spans="2:52" s="354" customFormat="1">
      <c r="B1007" s="355"/>
      <c r="C1007" s="355"/>
      <c r="D1007" s="355"/>
      <c r="E1007" s="356"/>
      <c r="F1007" s="356"/>
      <c r="J1007" s="478"/>
      <c r="L1007" s="355"/>
      <c r="M1007" s="355"/>
      <c r="N1007" s="358"/>
      <c r="O1007" s="358"/>
      <c r="P1007" s="358"/>
      <c r="Q1007" s="372"/>
      <c r="S1007" s="526"/>
      <c r="T1007" s="526"/>
      <c r="U1007" s="535"/>
      <c r="V1007" s="542"/>
      <c r="W1007" s="542"/>
      <c r="X1007" s="542"/>
      <c r="Y1007" s="542"/>
      <c r="Z1007" s="542"/>
      <c r="AA1007" s="542"/>
      <c r="AB1007" s="361"/>
      <c r="AC1007" s="363"/>
      <c r="AD1007" s="364"/>
      <c r="AE1007" s="364"/>
      <c r="AF1007" s="364"/>
      <c r="AG1007" s="364"/>
      <c r="AH1007" s="364"/>
      <c r="AI1007" s="364"/>
      <c r="AJ1007" s="364"/>
      <c r="AK1007" s="365"/>
      <c r="AL1007" s="363"/>
      <c r="AM1007" s="364"/>
      <c r="AN1007" s="364"/>
      <c r="AO1007" s="365"/>
      <c r="AP1007" s="363"/>
      <c r="AQ1007" s="364"/>
      <c r="AR1007" s="364"/>
      <c r="AS1007" s="365"/>
      <c r="AT1007" s="366"/>
      <c r="AU1007" s="363"/>
      <c r="AV1007" s="364"/>
      <c r="AW1007" s="363"/>
      <c r="AX1007" s="364"/>
      <c r="AY1007" s="423"/>
      <c r="AZ1007" s="429"/>
    </row>
    <row r="1008" spans="2:52" s="354" customFormat="1">
      <c r="B1008" s="355"/>
      <c r="C1008" s="355"/>
      <c r="D1008" s="355"/>
      <c r="E1008" s="356"/>
      <c r="F1008" s="356"/>
      <c r="J1008" s="478"/>
      <c r="L1008" s="355"/>
      <c r="M1008" s="355"/>
      <c r="N1008" s="358"/>
      <c r="O1008" s="358"/>
      <c r="P1008" s="358"/>
      <c r="Q1008" s="372"/>
      <c r="S1008" s="526"/>
      <c r="T1008" s="526"/>
      <c r="U1008" s="535"/>
      <c r="V1008" s="542"/>
      <c r="W1008" s="542"/>
      <c r="X1008" s="542"/>
      <c r="Y1008" s="542"/>
      <c r="Z1008" s="542"/>
      <c r="AA1008" s="542"/>
      <c r="AB1008" s="361"/>
      <c r="AC1008" s="363"/>
      <c r="AD1008" s="364"/>
      <c r="AE1008" s="364"/>
      <c r="AF1008" s="364"/>
      <c r="AG1008" s="364"/>
      <c r="AH1008" s="364"/>
      <c r="AI1008" s="364"/>
      <c r="AJ1008" s="364"/>
      <c r="AK1008" s="365"/>
      <c r="AL1008" s="363"/>
      <c r="AM1008" s="364"/>
      <c r="AN1008" s="364"/>
      <c r="AO1008" s="365"/>
      <c r="AP1008" s="363"/>
      <c r="AQ1008" s="364"/>
      <c r="AR1008" s="364"/>
      <c r="AS1008" s="365"/>
      <c r="AT1008" s="366"/>
      <c r="AU1008" s="363"/>
      <c r="AV1008" s="364"/>
      <c r="AW1008" s="363"/>
      <c r="AX1008" s="364"/>
      <c r="AY1008" s="423"/>
      <c r="AZ1008" s="429"/>
    </row>
    <row r="1009" spans="2:52" s="354" customFormat="1">
      <c r="B1009" s="355"/>
      <c r="C1009" s="355"/>
      <c r="D1009" s="355"/>
      <c r="E1009" s="356"/>
      <c r="F1009" s="356"/>
      <c r="J1009" s="478"/>
      <c r="L1009" s="355"/>
      <c r="M1009" s="355"/>
      <c r="N1009" s="358"/>
      <c r="O1009" s="358"/>
      <c r="P1009" s="358"/>
      <c r="Q1009" s="372"/>
      <c r="S1009" s="526"/>
      <c r="T1009" s="526"/>
      <c r="U1009" s="535"/>
      <c r="V1009" s="542"/>
      <c r="W1009" s="542"/>
      <c r="X1009" s="542"/>
      <c r="Y1009" s="542"/>
      <c r="Z1009" s="542"/>
      <c r="AA1009" s="542"/>
      <c r="AB1009" s="361"/>
      <c r="AC1009" s="363"/>
      <c r="AD1009" s="364"/>
      <c r="AE1009" s="364"/>
      <c r="AF1009" s="364"/>
      <c r="AG1009" s="364"/>
      <c r="AH1009" s="364"/>
      <c r="AI1009" s="364"/>
      <c r="AJ1009" s="364"/>
      <c r="AK1009" s="365"/>
      <c r="AL1009" s="363"/>
      <c r="AM1009" s="364"/>
      <c r="AN1009" s="364"/>
      <c r="AO1009" s="365"/>
      <c r="AP1009" s="363"/>
      <c r="AQ1009" s="364"/>
      <c r="AR1009" s="364"/>
      <c r="AS1009" s="365"/>
      <c r="AT1009" s="366"/>
      <c r="AU1009" s="363"/>
      <c r="AV1009" s="364"/>
      <c r="AW1009" s="363"/>
      <c r="AX1009" s="364"/>
      <c r="AY1009" s="423"/>
      <c r="AZ1009" s="429"/>
    </row>
    <row r="1010" spans="2:52" s="354" customFormat="1">
      <c r="B1010" s="355"/>
      <c r="C1010" s="355"/>
      <c r="D1010" s="355"/>
      <c r="E1010" s="356"/>
      <c r="F1010" s="356"/>
      <c r="J1010" s="478"/>
      <c r="L1010" s="355"/>
      <c r="M1010" s="355"/>
      <c r="N1010" s="358"/>
      <c r="O1010" s="358"/>
      <c r="P1010" s="358"/>
      <c r="Q1010" s="372"/>
      <c r="S1010" s="526"/>
      <c r="T1010" s="526"/>
      <c r="U1010" s="535"/>
      <c r="V1010" s="542"/>
      <c r="W1010" s="542"/>
      <c r="X1010" s="542"/>
      <c r="Y1010" s="542"/>
      <c r="Z1010" s="542"/>
      <c r="AA1010" s="542"/>
      <c r="AB1010" s="361"/>
      <c r="AC1010" s="363"/>
      <c r="AD1010" s="364"/>
      <c r="AE1010" s="364"/>
      <c r="AF1010" s="364"/>
      <c r="AG1010" s="364"/>
      <c r="AH1010" s="364"/>
      <c r="AI1010" s="364"/>
      <c r="AJ1010" s="364"/>
      <c r="AK1010" s="365"/>
      <c r="AL1010" s="363"/>
      <c r="AM1010" s="364"/>
      <c r="AN1010" s="364"/>
      <c r="AO1010" s="365"/>
      <c r="AP1010" s="363"/>
      <c r="AQ1010" s="364"/>
      <c r="AR1010" s="364"/>
      <c r="AS1010" s="365"/>
      <c r="AT1010" s="366"/>
      <c r="AU1010" s="363"/>
      <c r="AV1010" s="364"/>
      <c r="AW1010" s="363"/>
      <c r="AX1010" s="364"/>
      <c r="AY1010" s="423"/>
      <c r="AZ1010" s="429"/>
    </row>
    <row r="1011" spans="2:52" s="354" customFormat="1">
      <c r="B1011" s="355"/>
      <c r="C1011" s="355"/>
      <c r="D1011" s="355"/>
      <c r="E1011" s="356"/>
      <c r="F1011" s="356"/>
      <c r="J1011" s="478"/>
      <c r="L1011" s="355"/>
      <c r="M1011" s="355"/>
      <c r="N1011" s="358"/>
      <c r="O1011" s="358"/>
      <c r="P1011" s="358"/>
      <c r="Q1011" s="372"/>
      <c r="S1011" s="526"/>
      <c r="T1011" s="526"/>
      <c r="U1011" s="535"/>
      <c r="V1011" s="542"/>
      <c r="W1011" s="542"/>
      <c r="X1011" s="542"/>
      <c r="Y1011" s="542"/>
      <c r="Z1011" s="542"/>
      <c r="AA1011" s="542"/>
      <c r="AB1011" s="361"/>
      <c r="AC1011" s="363"/>
      <c r="AD1011" s="364"/>
      <c r="AE1011" s="364"/>
      <c r="AF1011" s="364"/>
      <c r="AG1011" s="364"/>
      <c r="AH1011" s="364"/>
      <c r="AI1011" s="364"/>
      <c r="AJ1011" s="364"/>
      <c r="AK1011" s="365"/>
      <c r="AL1011" s="363"/>
      <c r="AM1011" s="364"/>
      <c r="AN1011" s="364"/>
      <c r="AO1011" s="365"/>
      <c r="AP1011" s="363"/>
      <c r="AQ1011" s="364"/>
      <c r="AR1011" s="364"/>
      <c r="AS1011" s="365"/>
      <c r="AT1011" s="366"/>
      <c r="AU1011" s="363"/>
      <c r="AV1011" s="364"/>
      <c r="AW1011" s="363"/>
      <c r="AX1011" s="364"/>
      <c r="AY1011" s="423"/>
      <c r="AZ1011" s="429"/>
    </row>
    <row r="1012" spans="2:52" s="354" customFormat="1">
      <c r="B1012" s="355"/>
      <c r="C1012" s="355"/>
      <c r="D1012" s="355"/>
      <c r="E1012" s="356"/>
      <c r="F1012" s="356"/>
      <c r="J1012" s="478"/>
      <c r="L1012" s="355"/>
      <c r="M1012" s="355"/>
      <c r="N1012" s="358"/>
      <c r="O1012" s="358"/>
      <c r="P1012" s="358"/>
      <c r="Q1012" s="372"/>
      <c r="S1012" s="526"/>
      <c r="T1012" s="526"/>
      <c r="U1012" s="535"/>
      <c r="V1012" s="542"/>
      <c r="W1012" s="542"/>
      <c r="X1012" s="542"/>
      <c r="Y1012" s="542"/>
      <c r="Z1012" s="542"/>
      <c r="AA1012" s="542"/>
      <c r="AB1012" s="361"/>
      <c r="AC1012" s="363"/>
      <c r="AD1012" s="364"/>
      <c r="AE1012" s="364"/>
      <c r="AF1012" s="364"/>
      <c r="AG1012" s="364"/>
      <c r="AH1012" s="364"/>
      <c r="AI1012" s="364"/>
      <c r="AJ1012" s="364"/>
      <c r="AK1012" s="365"/>
      <c r="AL1012" s="363"/>
      <c r="AM1012" s="364"/>
      <c r="AN1012" s="364"/>
      <c r="AO1012" s="365"/>
      <c r="AP1012" s="363"/>
      <c r="AQ1012" s="364"/>
      <c r="AR1012" s="364"/>
      <c r="AS1012" s="365"/>
      <c r="AT1012" s="366"/>
      <c r="AU1012" s="363"/>
      <c r="AV1012" s="364"/>
      <c r="AW1012" s="363"/>
      <c r="AX1012" s="364"/>
      <c r="AY1012" s="423"/>
      <c r="AZ1012" s="429"/>
    </row>
    <row r="1013" spans="2:52" s="354" customFormat="1">
      <c r="B1013" s="355"/>
      <c r="C1013" s="355"/>
      <c r="D1013" s="355"/>
      <c r="E1013" s="356"/>
      <c r="F1013" s="356"/>
      <c r="J1013" s="478"/>
      <c r="L1013" s="355"/>
      <c r="M1013" s="355"/>
      <c r="N1013" s="358"/>
      <c r="O1013" s="358"/>
      <c r="P1013" s="358"/>
      <c r="Q1013" s="372"/>
      <c r="S1013" s="526"/>
      <c r="T1013" s="526"/>
      <c r="U1013" s="535"/>
      <c r="V1013" s="542"/>
      <c r="W1013" s="542"/>
      <c r="X1013" s="542"/>
      <c r="Y1013" s="542"/>
      <c r="Z1013" s="542"/>
      <c r="AA1013" s="542"/>
      <c r="AB1013" s="361"/>
      <c r="AC1013" s="363"/>
      <c r="AD1013" s="364"/>
      <c r="AE1013" s="364"/>
      <c r="AF1013" s="364"/>
      <c r="AG1013" s="364"/>
      <c r="AH1013" s="364"/>
      <c r="AI1013" s="364"/>
      <c r="AJ1013" s="364"/>
      <c r="AK1013" s="365"/>
      <c r="AL1013" s="363"/>
      <c r="AM1013" s="364"/>
      <c r="AN1013" s="364"/>
      <c r="AO1013" s="365"/>
      <c r="AP1013" s="363"/>
      <c r="AQ1013" s="364"/>
      <c r="AR1013" s="364"/>
      <c r="AS1013" s="365"/>
      <c r="AT1013" s="366"/>
      <c r="AU1013" s="363"/>
      <c r="AV1013" s="364"/>
      <c r="AW1013" s="363"/>
      <c r="AX1013" s="364"/>
      <c r="AY1013" s="423"/>
      <c r="AZ1013" s="429"/>
    </row>
    <row r="1014" spans="2:52" s="354" customFormat="1">
      <c r="B1014" s="355"/>
      <c r="C1014" s="355"/>
      <c r="D1014" s="355"/>
      <c r="E1014" s="356"/>
      <c r="F1014" s="356"/>
      <c r="J1014" s="478"/>
      <c r="L1014" s="355"/>
      <c r="M1014" s="355"/>
      <c r="N1014" s="358"/>
      <c r="O1014" s="358"/>
      <c r="P1014" s="358"/>
      <c r="Q1014" s="372"/>
      <c r="S1014" s="526"/>
      <c r="T1014" s="526"/>
      <c r="U1014" s="535"/>
      <c r="V1014" s="542"/>
      <c r="W1014" s="542"/>
      <c r="X1014" s="542"/>
      <c r="Y1014" s="542"/>
      <c r="Z1014" s="542"/>
      <c r="AA1014" s="542"/>
      <c r="AB1014" s="361"/>
      <c r="AC1014" s="363"/>
      <c r="AD1014" s="364"/>
      <c r="AE1014" s="364"/>
      <c r="AF1014" s="364"/>
      <c r="AG1014" s="364"/>
      <c r="AH1014" s="364"/>
      <c r="AI1014" s="364"/>
      <c r="AJ1014" s="364"/>
      <c r="AK1014" s="365"/>
      <c r="AL1014" s="363"/>
      <c r="AM1014" s="364"/>
      <c r="AN1014" s="364"/>
      <c r="AO1014" s="365"/>
      <c r="AP1014" s="363"/>
      <c r="AQ1014" s="364"/>
      <c r="AR1014" s="364"/>
      <c r="AS1014" s="365"/>
      <c r="AT1014" s="366"/>
      <c r="AU1014" s="363"/>
      <c r="AV1014" s="364"/>
      <c r="AW1014" s="363"/>
      <c r="AX1014" s="364"/>
      <c r="AY1014" s="423"/>
      <c r="AZ1014" s="429"/>
    </row>
    <row r="1015" spans="2:52" s="354" customFormat="1">
      <c r="B1015" s="355"/>
      <c r="C1015" s="355"/>
      <c r="D1015" s="355"/>
      <c r="E1015" s="356"/>
      <c r="F1015" s="356"/>
      <c r="J1015" s="478"/>
      <c r="L1015" s="355"/>
      <c r="M1015" s="355"/>
      <c r="N1015" s="358"/>
      <c r="O1015" s="358"/>
      <c r="P1015" s="358"/>
      <c r="Q1015" s="372"/>
      <c r="S1015" s="526"/>
      <c r="T1015" s="526"/>
      <c r="U1015" s="535"/>
      <c r="V1015" s="542"/>
      <c r="W1015" s="542"/>
      <c r="X1015" s="542"/>
      <c r="Y1015" s="542"/>
      <c r="Z1015" s="542"/>
      <c r="AA1015" s="542"/>
      <c r="AB1015" s="361"/>
      <c r="AC1015" s="363"/>
      <c r="AD1015" s="364"/>
      <c r="AE1015" s="364"/>
      <c r="AF1015" s="364"/>
      <c r="AG1015" s="364"/>
      <c r="AH1015" s="364"/>
      <c r="AI1015" s="364"/>
      <c r="AJ1015" s="364"/>
      <c r="AK1015" s="365"/>
      <c r="AL1015" s="363"/>
      <c r="AM1015" s="364"/>
      <c r="AN1015" s="364"/>
      <c r="AO1015" s="365"/>
      <c r="AP1015" s="363"/>
      <c r="AQ1015" s="364"/>
      <c r="AR1015" s="364"/>
      <c r="AS1015" s="365"/>
      <c r="AT1015" s="366"/>
      <c r="AU1015" s="363"/>
      <c r="AV1015" s="364"/>
      <c r="AW1015" s="363"/>
      <c r="AX1015" s="364"/>
      <c r="AY1015" s="423"/>
      <c r="AZ1015" s="429"/>
    </row>
    <row r="1016" spans="2:52" s="354" customFormat="1">
      <c r="B1016" s="355"/>
      <c r="C1016" s="355"/>
      <c r="D1016" s="355"/>
      <c r="E1016" s="356"/>
      <c r="F1016" s="356"/>
      <c r="J1016" s="478"/>
      <c r="L1016" s="355"/>
      <c r="M1016" s="355"/>
      <c r="N1016" s="358"/>
      <c r="O1016" s="358"/>
      <c r="P1016" s="358"/>
      <c r="Q1016" s="372"/>
      <c r="S1016" s="526"/>
      <c r="T1016" s="526"/>
      <c r="U1016" s="535"/>
      <c r="V1016" s="542"/>
      <c r="W1016" s="542"/>
      <c r="X1016" s="542"/>
      <c r="Y1016" s="542"/>
      <c r="Z1016" s="542"/>
      <c r="AA1016" s="542"/>
      <c r="AB1016" s="361"/>
      <c r="AC1016" s="363"/>
      <c r="AD1016" s="364"/>
      <c r="AE1016" s="364"/>
      <c r="AF1016" s="364"/>
      <c r="AG1016" s="364"/>
      <c r="AH1016" s="364"/>
      <c r="AI1016" s="364"/>
      <c r="AJ1016" s="364"/>
      <c r="AK1016" s="365"/>
      <c r="AL1016" s="363"/>
      <c r="AM1016" s="364"/>
      <c r="AN1016" s="364"/>
      <c r="AO1016" s="365"/>
      <c r="AP1016" s="363"/>
      <c r="AQ1016" s="364"/>
      <c r="AR1016" s="364"/>
      <c r="AS1016" s="365"/>
      <c r="AT1016" s="366"/>
      <c r="AU1016" s="363"/>
      <c r="AV1016" s="364"/>
      <c r="AW1016" s="363"/>
      <c r="AX1016" s="364"/>
      <c r="AY1016" s="423"/>
      <c r="AZ1016" s="429"/>
    </row>
    <row r="1017" spans="2:52" s="354" customFormat="1">
      <c r="B1017" s="355"/>
      <c r="C1017" s="355"/>
      <c r="D1017" s="355"/>
      <c r="E1017" s="356"/>
      <c r="F1017" s="356"/>
      <c r="J1017" s="478"/>
      <c r="L1017" s="355"/>
      <c r="M1017" s="355"/>
      <c r="N1017" s="358"/>
      <c r="O1017" s="358"/>
      <c r="P1017" s="358"/>
      <c r="Q1017" s="372"/>
      <c r="S1017" s="526"/>
      <c r="T1017" s="526"/>
      <c r="U1017" s="535"/>
      <c r="V1017" s="542"/>
      <c r="W1017" s="542"/>
      <c r="X1017" s="542"/>
      <c r="Y1017" s="542"/>
      <c r="Z1017" s="542"/>
      <c r="AA1017" s="542"/>
      <c r="AB1017" s="361"/>
      <c r="AC1017" s="363"/>
      <c r="AD1017" s="364"/>
      <c r="AE1017" s="364"/>
      <c r="AF1017" s="364"/>
      <c r="AG1017" s="364"/>
      <c r="AH1017" s="364"/>
      <c r="AI1017" s="364"/>
      <c r="AJ1017" s="364"/>
      <c r="AK1017" s="365"/>
      <c r="AL1017" s="363"/>
      <c r="AM1017" s="364"/>
      <c r="AN1017" s="364"/>
      <c r="AO1017" s="365"/>
      <c r="AP1017" s="363"/>
      <c r="AQ1017" s="364"/>
      <c r="AR1017" s="364"/>
      <c r="AS1017" s="365"/>
      <c r="AT1017" s="366"/>
      <c r="AU1017" s="363"/>
      <c r="AV1017" s="364"/>
      <c r="AW1017" s="363"/>
      <c r="AX1017" s="364"/>
      <c r="AY1017" s="423"/>
      <c r="AZ1017" s="429"/>
    </row>
    <row r="1018" spans="2:52" s="354" customFormat="1">
      <c r="B1018" s="355"/>
      <c r="C1018" s="355"/>
      <c r="D1018" s="355"/>
      <c r="E1018" s="356"/>
      <c r="F1018" s="356"/>
      <c r="J1018" s="478"/>
      <c r="L1018" s="355"/>
      <c r="M1018" s="355"/>
      <c r="N1018" s="358"/>
      <c r="O1018" s="358"/>
      <c r="P1018" s="358"/>
      <c r="Q1018" s="372"/>
      <c r="S1018" s="526"/>
      <c r="T1018" s="526"/>
      <c r="U1018" s="535"/>
      <c r="V1018" s="542"/>
      <c r="W1018" s="542"/>
      <c r="X1018" s="542"/>
      <c r="Y1018" s="542"/>
      <c r="Z1018" s="542"/>
      <c r="AA1018" s="542"/>
      <c r="AB1018" s="361"/>
      <c r="AC1018" s="363"/>
      <c r="AD1018" s="364"/>
      <c r="AE1018" s="364"/>
      <c r="AF1018" s="364"/>
      <c r="AG1018" s="364"/>
      <c r="AH1018" s="364"/>
      <c r="AI1018" s="364"/>
      <c r="AJ1018" s="364"/>
      <c r="AK1018" s="365"/>
      <c r="AL1018" s="363"/>
      <c r="AM1018" s="364"/>
      <c r="AN1018" s="364"/>
      <c r="AO1018" s="365"/>
      <c r="AP1018" s="363"/>
      <c r="AQ1018" s="364"/>
      <c r="AR1018" s="364"/>
      <c r="AS1018" s="365"/>
      <c r="AT1018" s="366"/>
      <c r="AU1018" s="363"/>
      <c r="AV1018" s="364"/>
      <c r="AW1018" s="363"/>
      <c r="AX1018" s="364"/>
      <c r="AY1018" s="423"/>
      <c r="AZ1018" s="429"/>
    </row>
    <row r="1019" spans="2:52" s="354" customFormat="1">
      <c r="B1019" s="355"/>
      <c r="C1019" s="355"/>
      <c r="D1019" s="355"/>
      <c r="E1019" s="356"/>
      <c r="F1019" s="356"/>
      <c r="J1019" s="478"/>
      <c r="L1019" s="355"/>
      <c r="M1019" s="355"/>
      <c r="N1019" s="358"/>
      <c r="O1019" s="358"/>
      <c r="P1019" s="358"/>
      <c r="Q1019" s="372"/>
      <c r="S1019" s="526"/>
      <c r="T1019" s="526"/>
      <c r="U1019" s="535"/>
      <c r="V1019" s="542"/>
      <c r="W1019" s="542"/>
      <c r="X1019" s="542"/>
      <c r="Y1019" s="542"/>
      <c r="Z1019" s="542"/>
      <c r="AA1019" s="542"/>
      <c r="AB1019" s="361"/>
      <c r="AC1019" s="363"/>
      <c r="AD1019" s="364"/>
      <c r="AE1019" s="364"/>
      <c r="AF1019" s="364"/>
      <c r="AG1019" s="364"/>
      <c r="AH1019" s="364"/>
      <c r="AI1019" s="364"/>
      <c r="AJ1019" s="364"/>
      <c r="AK1019" s="365"/>
      <c r="AL1019" s="363"/>
      <c r="AM1019" s="364"/>
      <c r="AN1019" s="364"/>
      <c r="AO1019" s="365"/>
      <c r="AP1019" s="363"/>
      <c r="AQ1019" s="364"/>
      <c r="AR1019" s="364"/>
      <c r="AS1019" s="365"/>
      <c r="AT1019" s="366"/>
      <c r="AU1019" s="363"/>
      <c r="AV1019" s="364"/>
      <c r="AW1019" s="363"/>
      <c r="AX1019" s="364"/>
      <c r="AY1019" s="423"/>
      <c r="AZ1019" s="429"/>
    </row>
    <row r="1020" spans="2:52" s="354" customFormat="1">
      <c r="B1020" s="355"/>
      <c r="C1020" s="355"/>
      <c r="D1020" s="355"/>
      <c r="E1020" s="356"/>
      <c r="F1020" s="356"/>
      <c r="J1020" s="478"/>
      <c r="L1020" s="355"/>
      <c r="M1020" s="355"/>
      <c r="N1020" s="358"/>
      <c r="O1020" s="358"/>
      <c r="P1020" s="358"/>
      <c r="Q1020" s="372"/>
      <c r="S1020" s="526"/>
      <c r="T1020" s="526"/>
      <c r="U1020" s="535"/>
      <c r="V1020" s="542"/>
      <c r="W1020" s="542"/>
      <c r="X1020" s="542"/>
      <c r="Y1020" s="542"/>
      <c r="Z1020" s="542"/>
      <c r="AA1020" s="542"/>
      <c r="AB1020" s="361"/>
      <c r="AC1020" s="363"/>
      <c r="AD1020" s="364"/>
      <c r="AE1020" s="364"/>
      <c r="AF1020" s="364"/>
      <c r="AG1020" s="364"/>
      <c r="AH1020" s="364"/>
      <c r="AI1020" s="364"/>
      <c r="AJ1020" s="364"/>
      <c r="AK1020" s="365"/>
      <c r="AL1020" s="363"/>
      <c r="AM1020" s="364"/>
      <c r="AN1020" s="364"/>
      <c r="AO1020" s="365"/>
      <c r="AP1020" s="363"/>
      <c r="AQ1020" s="364"/>
      <c r="AR1020" s="364"/>
      <c r="AS1020" s="365"/>
      <c r="AT1020" s="366"/>
      <c r="AU1020" s="363"/>
      <c r="AV1020" s="364"/>
      <c r="AW1020" s="363"/>
      <c r="AX1020" s="364"/>
      <c r="AY1020" s="423"/>
      <c r="AZ1020" s="429"/>
    </row>
    <row r="1021" spans="2:52" s="354" customFormat="1">
      <c r="B1021" s="355"/>
      <c r="C1021" s="355"/>
      <c r="D1021" s="355"/>
      <c r="E1021" s="356"/>
      <c r="F1021" s="356"/>
      <c r="J1021" s="478"/>
      <c r="L1021" s="355"/>
      <c r="M1021" s="355"/>
      <c r="N1021" s="358"/>
      <c r="O1021" s="358"/>
      <c r="P1021" s="358"/>
      <c r="Q1021" s="372"/>
      <c r="S1021" s="526"/>
      <c r="T1021" s="526"/>
      <c r="U1021" s="535"/>
      <c r="V1021" s="542"/>
      <c r="W1021" s="542"/>
      <c r="X1021" s="542"/>
      <c r="Y1021" s="542"/>
      <c r="Z1021" s="542"/>
      <c r="AA1021" s="542"/>
      <c r="AB1021" s="361"/>
      <c r="AC1021" s="363"/>
      <c r="AD1021" s="364"/>
      <c r="AE1021" s="364"/>
      <c r="AF1021" s="364"/>
      <c r="AG1021" s="364"/>
      <c r="AH1021" s="364"/>
      <c r="AI1021" s="364"/>
      <c r="AJ1021" s="364"/>
      <c r="AK1021" s="365"/>
      <c r="AL1021" s="363"/>
      <c r="AM1021" s="364"/>
      <c r="AN1021" s="364"/>
      <c r="AO1021" s="365"/>
      <c r="AP1021" s="363"/>
      <c r="AQ1021" s="364"/>
      <c r="AR1021" s="364"/>
      <c r="AS1021" s="365"/>
      <c r="AT1021" s="366"/>
      <c r="AU1021" s="363"/>
      <c r="AV1021" s="364"/>
      <c r="AW1021" s="363"/>
      <c r="AX1021" s="364"/>
      <c r="AY1021" s="423"/>
      <c r="AZ1021" s="429"/>
    </row>
    <row r="1022" spans="2:52" s="354" customFormat="1">
      <c r="B1022" s="355"/>
      <c r="C1022" s="355"/>
      <c r="D1022" s="355"/>
      <c r="E1022" s="356"/>
      <c r="F1022" s="356"/>
      <c r="J1022" s="478"/>
      <c r="L1022" s="355"/>
      <c r="M1022" s="355"/>
      <c r="N1022" s="358"/>
      <c r="O1022" s="358"/>
      <c r="P1022" s="358"/>
      <c r="Q1022" s="372"/>
      <c r="S1022" s="526"/>
      <c r="T1022" s="526"/>
      <c r="U1022" s="535"/>
      <c r="V1022" s="542"/>
      <c r="W1022" s="542"/>
      <c r="X1022" s="542"/>
      <c r="Y1022" s="542"/>
      <c r="Z1022" s="542"/>
      <c r="AA1022" s="542"/>
      <c r="AB1022" s="361"/>
      <c r="AC1022" s="363"/>
      <c r="AD1022" s="364"/>
      <c r="AE1022" s="364"/>
      <c r="AF1022" s="364"/>
      <c r="AG1022" s="364"/>
      <c r="AH1022" s="364"/>
      <c r="AI1022" s="364"/>
      <c r="AJ1022" s="364"/>
      <c r="AK1022" s="365"/>
      <c r="AL1022" s="363"/>
      <c r="AM1022" s="364"/>
      <c r="AN1022" s="364"/>
      <c r="AO1022" s="365"/>
      <c r="AP1022" s="363"/>
      <c r="AQ1022" s="364"/>
      <c r="AR1022" s="364"/>
      <c r="AS1022" s="365"/>
      <c r="AT1022" s="366"/>
      <c r="AU1022" s="363"/>
      <c r="AV1022" s="364"/>
      <c r="AW1022" s="363"/>
      <c r="AX1022" s="364"/>
      <c r="AY1022" s="423"/>
      <c r="AZ1022" s="429"/>
    </row>
    <row r="1023" spans="2:52" s="354" customFormat="1">
      <c r="B1023" s="355"/>
      <c r="C1023" s="355"/>
      <c r="D1023" s="355"/>
      <c r="E1023" s="356"/>
      <c r="F1023" s="356"/>
      <c r="J1023" s="478"/>
      <c r="L1023" s="355"/>
      <c r="M1023" s="355"/>
      <c r="N1023" s="358"/>
      <c r="O1023" s="358"/>
      <c r="P1023" s="358"/>
      <c r="Q1023" s="372"/>
      <c r="S1023" s="526"/>
      <c r="T1023" s="526"/>
      <c r="U1023" s="535"/>
      <c r="V1023" s="542"/>
      <c r="W1023" s="542"/>
      <c r="X1023" s="542"/>
      <c r="Y1023" s="542"/>
      <c r="Z1023" s="542"/>
      <c r="AA1023" s="542"/>
      <c r="AB1023" s="361"/>
      <c r="AC1023" s="363"/>
      <c r="AD1023" s="364"/>
      <c r="AE1023" s="364"/>
      <c r="AF1023" s="364"/>
      <c r="AG1023" s="364"/>
      <c r="AH1023" s="364"/>
      <c r="AI1023" s="364"/>
      <c r="AJ1023" s="364"/>
      <c r="AK1023" s="365"/>
      <c r="AL1023" s="363"/>
      <c r="AM1023" s="364"/>
      <c r="AN1023" s="364"/>
      <c r="AO1023" s="365"/>
      <c r="AP1023" s="363"/>
      <c r="AQ1023" s="364"/>
      <c r="AR1023" s="364"/>
      <c r="AS1023" s="365"/>
      <c r="AT1023" s="366"/>
      <c r="AU1023" s="363"/>
      <c r="AV1023" s="364"/>
      <c r="AW1023" s="363"/>
      <c r="AX1023" s="364"/>
      <c r="AY1023" s="423"/>
      <c r="AZ1023" s="429"/>
    </row>
    <row r="1024" spans="2:52" s="354" customFormat="1">
      <c r="B1024" s="355"/>
      <c r="C1024" s="355"/>
      <c r="D1024" s="355"/>
      <c r="E1024" s="356"/>
      <c r="F1024" s="356"/>
      <c r="J1024" s="478"/>
      <c r="L1024" s="355"/>
      <c r="M1024" s="355"/>
      <c r="N1024" s="358"/>
      <c r="O1024" s="358"/>
      <c r="P1024" s="358"/>
      <c r="Q1024" s="372"/>
      <c r="S1024" s="526"/>
      <c r="T1024" s="526"/>
      <c r="U1024" s="535"/>
      <c r="V1024" s="542"/>
      <c r="W1024" s="542"/>
      <c r="X1024" s="542"/>
      <c r="Y1024" s="542"/>
      <c r="Z1024" s="542"/>
      <c r="AA1024" s="542"/>
      <c r="AB1024" s="361"/>
      <c r="AC1024" s="363"/>
      <c r="AD1024" s="364"/>
      <c r="AE1024" s="364"/>
      <c r="AF1024" s="364"/>
      <c r="AG1024" s="364"/>
      <c r="AH1024" s="364"/>
      <c r="AI1024" s="364"/>
      <c r="AJ1024" s="364"/>
      <c r="AK1024" s="365"/>
      <c r="AL1024" s="363"/>
      <c r="AM1024" s="364"/>
      <c r="AN1024" s="364"/>
      <c r="AO1024" s="365"/>
      <c r="AP1024" s="363"/>
      <c r="AQ1024" s="364"/>
      <c r="AR1024" s="364"/>
      <c r="AS1024" s="365"/>
      <c r="AT1024" s="366"/>
      <c r="AU1024" s="363"/>
      <c r="AV1024" s="364"/>
      <c r="AW1024" s="363"/>
      <c r="AX1024" s="364"/>
      <c r="AY1024" s="423"/>
      <c r="AZ1024" s="429"/>
    </row>
    <row r="1025" spans="2:52" s="354" customFormat="1">
      <c r="B1025" s="355"/>
      <c r="C1025" s="355"/>
      <c r="D1025" s="355"/>
      <c r="E1025" s="356"/>
      <c r="F1025" s="356"/>
      <c r="J1025" s="478"/>
      <c r="L1025" s="355"/>
      <c r="M1025" s="355"/>
      <c r="N1025" s="358"/>
      <c r="O1025" s="358"/>
      <c r="P1025" s="358"/>
      <c r="Q1025" s="372"/>
      <c r="S1025" s="526"/>
      <c r="T1025" s="526"/>
      <c r="U1025" s="535"/>
      <c r="V1025" s="542"/>
      <c r="W1025" s="542"/>
      <c r="X1025" s="542"/>
      <c r="Y1025" s="542"/>
      <c r="Z1025" s="542"/>
      <c r="AA1025" s="542"/>
      <c r="AB1025" s="361"/>
      <c r="AC1025" s="363"/>
      <c r="AD1025" s="364"/>
      <c r="AE1025" s="364"/>
      <c r="AF1025" s="364"/>
      <c r="AG1025" s="364"/>
      <c r="AH1025" s="364"/>
      <c r="AI1025" s="364"/>
      <c r="AJ1025" s="364"/>
      <c r="AK1025" s="365"/>
      <c r="AL1025" s="363"/>
      <c r="AM1025" s="364"/>
      <c r="AN1025" s="364"/>
      <c r="AO1025" s="365"/>
      <c r="AP1025" s="363"/>
      <c r="AQ1025" s="364"/>
      <c r="AR1025" s="364"/>
      <c r="AS1025" s="365"/>
      <c r="AT1025" s="366"/>
      <c r="AU1025" s="363"/>
      <c r="AV1025" s="364"/>
      <c r="AW1025" s="363"/>
      <c r="AX1025" s="364"/>
      <c r="AY1025" s="423"/>
      <c r="AZ1025" s="429"/>
    </row>
    <row r="1026" spans="2:52" s="354" customFormat="1">
      <c r="B1026" s="355"/>
      <c r="C1026" s="355"/>
      <c r="D1026" s="355"/>
      <c r="E1026" s="356"/>
      <c r="F1026" s="356"/>
      <c r="J1026" s="478"/>
      <c r="L1026" s="355"/>
      <c r="M1026" s="355"/>
      <c r="N1026" s="358"/>
      <c r="O1026" s="358"/>
      <c r="P1026" s="358"/>
      <c r="Q1026" s="372"/>
      <c r="S1026" s="526"/>
      <c r="T1026" s="526"/>
      <c r="U1026" s="535"/>
      <c r="V1026" s="542"/>
      <c r="W1026" s="542"/>
      <c r="X1026" s="542"/>
      <c r="Y1026" s="542"/>
      <c r="Z1026" s="542"/>
      <c r="AA1026" s="542"/>
      <c r="AB1026" s="361"/>
      <c r="AC1026" s="363"/>
      <c r="AD1026" s="364"/>
      <c r="AE1026" s="364"/>
      <c r="AF1026" s="364"/>
      <c r="AG1026" s="364"/>
      <c r="AH1026" s="364"/>
      <c r="AI1026" s="364"/>
      <c r="AJ1026" s="364"/>
      <c r="AK1026" s="365"/>
      <c r="AL1026" s="363"/>
      <c r="AM1026" s="364"/>
      <c r="AN1026" s="364"/>
      <c r="AO1026" s="365"/>
      <c r="AP1026" s="363"/>
      <c r="AQ1026" s="364"/>
      <c r="AR1026" s="364"/>
      <c r="AS1026" s="365"/>
      <c r="AT1026" s="366"/>
      <c r="AU1026" s="363"/>
      <c r="AV1026" s="364"/>
      <c r="AW1026" s="363"/>
      <c r="AX1026" s="364"/>
      <c r="AY1026" s="423"/>
      <c r="AZ1026" s="429"/>
    </row>
    <row r="1027" spans="2:52" s="354" customFormat="1">
      <c r="B1027" s="355"/>
      <c r="C1027" s="355"/>
      <c r="D1027" s="355"/>
      <c r="E1027" s="356"/>
      <c r="F1027" s="356"/>
      <c r="J1027" s="478"/>
      <c r="L1027" s="355"/>
      <c r="M1027" s="355"/>
      <c r="N1027" s="358"/>
      <c r="O1027" s="358"/>
      <c r="P1027" s="358"/>
      <c r="Q1027" s="372"/>
      <c r="S1027" s="526"/>
      <c r="T1027" s="526"/>
      <c r="U1027" s="535"/>
      <c r="V1027" s="542"/>
      <c r="W1027" s="542"/>
      <c r="X1027" s="542"/>
      <c r="Y1027" s="542"/>
      <c r="Z1027" s="542"/>
      <c r="AA1027" s="542"/>
      <c r="AB1027" s="361"/>
      <c r="AC1027" s="363"/>
      <c r="AD1027" s="364"/>
      <c r="AE1027" s="364"/>
      <c r="AF1027" s="364"/>
      <c r="AG1027" s="364"/>
      <c r="AH1027" s="364"/>
      <c r="AI1027" s="364"/>
      <c r="AJ1027" s="364"/>
      <c r="AK1027" s="365"/>
      <c r="AL1027" s="363"/>
      <c r="AM1027" s="364"/>
      <c r="AN1027" s="364"/>
      <c r="AO1027" s="365"/>
      <c r="AP1027" s="363"/>
      <c r="AQ1027" s="364"/>
      <c r="AR1027" s="364"/>
      <c r="AS1027" s="365"/>
      <c r="AT1027" s="366"/>
      <c r="AU1027" s="363"/>
      <c r="AV1027" s="364"/>
      <c r="AW1027" s="363"/>
      <c r="AX1027" s="364"/>
      <c r="AY1027" s="423"/>
      <c r="AZ1027" s="429"/>
    </row>
    <row r="1028" spans="2:52" s="354" customFormat="1">
      <c r="B1028" s="355"/>
      <c r="C1028" s="355"/>
      <c r="D1028" s="355"/>
      <c r="E1028" s="356"/>
      <c r="F1028" s="356"/>
      <c r="J1028" s="478"/>
      <c r="L1028" s="355"/>
      <c r="M1028" s="355"/>
      <c r="N1028" s="358"/>
      <c r="O1028" s="358"/>
      <c r="P1028" s="358"/>
      <c r="Q1028" s="372"/>
      <c r="S1028" s="526"/>
      <c r="T1028" s="526"/>
      <c r="U1028" s="535"/>
      <c r="V1028" s="542"/>
      <c r="W1028" s="542"/>
      <c r="X1028" s="542"/>
      <c r="Y1028" s="542"/>
      <c r="Z1028" s="542"/>
      <c r="AA1028" s="542"/>
      <c r="AB1028" s="361"/>
      <c r="AC1028" s="363"/>
      <c r="AD1028" s="364"/>
      <c r="AE1028" s="364"/>
      <c r="AF1028" s="364"/>
      <c r="AG1028" s="364"/>
      <c r="AH1028" s="364"/>
      <c r="AI1028" s="364"/>
      <c r="AJ1028" s="364"/>
      <c r="AK1028" s="365"/>
      <c r="AL1028" s="363"/>
      <c r="AM1028" s="364"/>
      <c r="AN1028" s="364"/>
      <c r="AO1028" s="365"/>
      <c r="AP1028" s="363"/>
      <c r="AQ1028" s="364"/>
      <c r="AR1028" s="364"/>
      <c r="AS1028" s="365"/>
      <c r="AT1028" s="366"/>
      <c r="AU1028" s="363"/>
      <c r="AV1028" s="364"/>
      <c r="AW1028" s="363"/>
      <c r="AX1028" s="364"/>
      <c r="AY1028" s="423"/>
      <c r="AZ1028" s="429"/>
    </row>
    <row r="1029" spans="2:52" s="354" customFormat="1">
      <c r="B1029" s="355"/>
      <c r="C1029" s="355"/>
      <c r="D1029" s="355"/>
      <c r="E1029" s="356"/>
      <c r="F1029" s="356"/>
      <c r="J1029" s="478"/>
      <c r="L1029" s="355"/>
      <c r="M1029" s="355"/>
      <c r="N1029" s="358"/>
      <c r="O1029" s="358"/>
      <c r="P1029" s="358"/>
      <c r="Q1029" s="372"/>
      <c r="S1029" s="526"/>
      <c r="T1029" s="526"/>
      <c r="U1029" s="535"/>
      <c r="V1029" s="542"/>
      <c r="W1029" s="542"/>
      <c r="X1029" s="542"/>
      <c r="Y1029" s="542"/>
      <c r="Z1029" s="542"/>
      <c r="AA1029" s="542"/>
      <c r="AB1029" s="361"/>
      <c r="AC1029" s="363"/>
      <c r="AD1029" s="364"/>
      <c r="AE1029" s="364"/>
      <c r="AF1029" s="364"/>
      <c r="AG1029" s="364"/>
      <c r="AH1029" s="364"/>
      <c r="AI1029" s="364"/>
      <c r="AJ1029" s="364"/>
      <c r="AK1029" s="365"/>
      <c r="AL1029" s="363"/>
      <c r="AM1029" s="364"/>
      <c r="AN1029" s="364"/>
      <c r="AO1029" s="365"/>
      <c r="AP1029" s="363"/>
      <c r="AQ1029" s="364"/>
      <c r="AR1029" s="364"/>
      <c r="AS1029" s="365"/>
      <c r="AT1029" s="366"/>
      <c r="AU1029" s="363"/>
      <c r="AV1029" s="364"/>
      <c r="AW1029" s="363"/>
      <c r="AX1029" s="364"/>
      <c r="AY1029" s="423"/>
      <c r="AZ1029" s="429"/>
    </row>
    <row r="1030" spans="2:52" s="354" customFormat="1">
      <c r="B1030" s="355"/>
      <c r="C1030" s="355"/>
      <c r="D1030" s="355"/>
      <c r="E1030" s="356"/>
      <c r="F1030" s="356"/>
      <c r="J1030" s="478"/>
      <c r="L1030" s="355"/>
      <c r="M1030" s="355"/>
      <c r="N1030" s="358"/>
      <c r="O1030" s="358"/>
      <c r="P1030" s="358"/>
      <c r="Q1030" s="372"/>
      <c r="S1030" s="526"/>
      <c r="T1030" s="526"/>
      <c r="U1030" s="535"/>
      <c r="V1030" s="542"/>
      <c r="W1030" s="542"/>
      <c r="X1030" s="542"/>
      <c r="Y1030" s="542"/>
      <c r="Z1030" s="542"/>
      <c r="AA1030" s="542"/>
      <c r="AB1030" s="361"/>
      <c r="AC1030" s="363"/>
      <c r="AD1030" s="364"/>
      <c r="AE1030" s="364"/>
      <c r="AF1030" s="364"/>
      <c r="AG1030" s="364"/>
      <c r="AH1030" s="364"/>
      <c r="AI1030" s="364"/>
      <c r="AJ1030" s="364"/>
      <c r="AK1030" s="365"/>
      <c r="AL1030" s="363"/>
      <c r="AM1030" s="364"/>
      <c r="AN1030" s="364"/>
      <c r="AO1030" s="365"/>
      <c r="AP1030" s="363"/>
      <c r="AQ1030" s="364"/>
      <c r="AR1030" s="364"/>
      <c r="AS1030" s="365"/>
      <c r="AT1030" s="366"/>
      <c r="AU1030" s="363"/>
      <c r="AV1030" s="364"/>
      <c r="AW1030" s="363"/>
      <c r="AX1030" s="364"/>
      <c r="AY1030" s="423"/>
      <c r="AZ1030" s="429"/>
    </row>
    <row r="1031" spans="2:52" s="354" customFormat="1">
      <c r="B1031" s="355"/>
      <c r="C1031" s="355"/>
      <c r="D1031" s="355"/>
      <c r="E1031" s="356"/>
      <c r="F1031" s="356"/>
      <c r="J1031" s="478"/>
      <c r="L1031" s="355"/>
      <c r="M1031" s="355"/>
      <c r="N1031" s="358"/>
      <c r="O1031" s="358"/>
      <c r="P1031" s="358"/>
      <c r="Q1031" s="372"/>
      <c r="S1031" s="526"/>
      <c r="T1031" s="526"/>
      <c r="U1031" s="535"/>
      <c r="V1031" s="542"/>
      <c r="W1031" s="542"/>
      <c r="X1031" s="542"/>
      <c r="Y1031" s="542"/>
      <c r="Z1031" s="542"/>
      <c r="AA1031" s="542"/>
      <c r="AB1031" s="361"/>
      <c r="AC1031" s="363"/>
      <c r="AD1031" s="364"/>
      <c r="AE1031" s="364"/>
      <c r="AF1031" s="364"/>
      <c r="AG1031" s="364"/>
      <c r="AH1031" s="364"/>
      <c r="AI1031" s="364"/>
      <c r="AJ1031" s="364"/>
      <c r="AK1031" s="365"/>
      <c r="AL1031" s="363"/>
      <c r="AM1031" s="364"/>
      <c r="AN1031" s="364"/>
      <c r="AO1031" s="365"/>
      <c r="AP1031" s="363"/>
      <c r="AQ1031" s="364"/>
      <c r="AR1031" s="364"/>
      <c r="AS1031" s="365"/>
      <c r="AT1031" s="366"/>
      <c r="AU1031" s="363"/>
      <c r="AV1031" s="364"/>
      <c r="AW1031" s="363"/>
      <c r="AX1031" s="364"/>
      <c r="AY1031" s="423"/>
      <c r="AZ1031" s="429"/>
    </row>
    <row r="1032" spans="2:52" s="354" customFormat="1">
      <c r="B1032" s="355"/>
      <c r="C1032" s="355"/>
      <c r="D1032" s="355"/>
      <c r="E1032" s="356"/>
      <c r="F1032" s="356"/>
      <c r="J1032" s="478"/>
      <c r="L1032" s="355"/>
      <c r="M1032" s="355"/>
      <c r="N1032" s="358"/>
      <c r="O1032" s="358"/>
      <c r="P1032" s="358"/>
      <c r="Q1032" s="372"/>
      <c r="S1032" s="526"/>
      <c r="T1032" s="526"/>
      <c r="U1032" s="535"/>
      <c r="V1032" s="542"/>
      <c r="W1032" s="542"/>
      <c r="X1032" s="542"/>
      <c r="Y1032" s="542"/>
      <c r="Z1032" s="542"/>
      <c r="AA1032" s="542"/>
      <c r="AB1032" s="361"/>
      <c r="AC1032" s="363"/>
      <c r="AD1032" s="364"/>
      <c r="AE1032" s="364"/>
      <c r="AF1032" s="364"/>
      <c r="AG1032" s="364"/>
      <c r="AH1032" s="364"/>
      <c r="AI1032" s="364"/>
      <c r="AJ1032" s="364"/>
      <c r="AK1032" s="365"/>
      <c r="AL1032" s="363"/>
      <c r="AM1032" s="364"/>
      <c r="AN1032" s="364"/>
      <c r="AO1032" s="365"/>
      <c r="AP1032" s="363"/>
      <c r="AQ1032" s="364"/>
      <c r="AR1032" s="364"/>
      <c r="AS1032" s="365"/>
      <c r="AT1032" s="366"/>
      <c r="AU1032" s="363"/>
      <c r="AV1032" s="364"/>
      <c r="AW1032" s="363"/>
      <c r="AX1032" s="364"/>
      <c r="AY1032" s="423"/>
      <c r="AZ1032" s="429"/>
    </row>
    <row r="1033" spans="2:52" s="354" customFormat="1">
      <c r="B1033" s="355"/>
      <c r="C1033" s="355"/>
      <c r="D1033" s="355"/>
      <c r="E1033" s="356"/>
      <c r="F1033" s="356"/>
      <c r="J1033" s="478"/>
      <c r="L1033" s="355"/>
      <c r="M1033" s="355"/>
      <c r="N1033" s="358"/>
      <c r="O1033" s="358"/>
      <c r="P1033" s="358"/>
      <c r="Q1033" s="372"/>
      <c r="S1033" s="526"/>
      <c r="T1033" s="526"/>
      <c r="U1033" s="535"/>
      <c r="V1033" s="542"/>
      <c r="W1033" s="542"/>
      <c r="X1033" s="542"/>
      <c r="Y1033" s="542"/>
      <c r="Z1033" s="542"/>
      <c r="AA1033" s="542"/>
      <c r="AB1033" s="361"/>
      <c r="AC1033" s="363"/>
      <c r="AD1033" s="364"/>
      <c r="AE1033" s="364"/>
      <c r="AF1033" s="364"/>
      <c r="AG1033" s="364"/>
      <c r="AH1033" s="364"/>
      <c r="AI1033" s="364"/>
      <c r="AJ1033" s="364"/>
      <c r="AK1033" s="365"/>
      <c r="AL1033" s="363"/>
      <c r="AM1033" s="364"/>
      <c r="AN1033" s="364"/>
      <c r="AO1033" s="365"/>
      <c r="AP1033" s="363"/>
      <c r="AQ1033" s="364"/>
      <c r="AR1033" s="364"/>
      <c r="AS1033" s="365"/>
      <c r="AT1033" s="366"/>
      <c r="AU1033" s="363"/>
      <c r="AV1033" s="364"/>
      <c r="AW1033" s="363"/>
      <c r="AX1033" s="364"/>
      <c r="AY1033" s="423"/>
      <c r="AZ1033" s="429"/>
    </row>
    <row r="1034" spans="2:52" s="354" customFormat="1">
      <c r="B1034" s="355"/>
      <c r="C1034" s="355"/>
      <c r="D1034" s="355"/>
      <c r="E1034" s="356"/>
      <c r="F1034" s="356"/>
      <c r="J1034" s="478"/>
      <c r="L1034" s="355"/>
      <c r="M1034" s="355"/>
      <c r="N1034" s="358"/>
      <c r="O1034" s="358"/>
      <c r="P1034" s="358"/>
      <c r="Q1034" s="372"/>
      <c r="S1034" s="526"/>
      <c r="T1034" s="526"/>
      <c r="U1034" s="535"/>
      <c r="V1034" s="542"/>
      <c r="W1034" s="542"/>
      <c r="X1034" s="542"/>
      <c r="Y1034" s="542"/>
      <c r="Z1034" s="542"/>
      <c r="AA1034" s="542"/>
      <c r="AB1034" s="361"/>
      <c r="AC1034" s="363"/>
      <c r="AD1034" s="364"/>
      <c r="AE1034" s="364"/>
      <c r="AF1034" s="364"/>
      <c r="AG1034" s="364"/>
      <c r="AH1034" s="364"/>
      <c r="AI1034" s="364"/>
      <c r="AJ1034" s="364"/>
      <c r="AK1034" s="365"/>
      <c r="AL1034" s="363"/>
      <c r="AM1034" s="364"/>
      <c r="AN1034" s="364"/>
      <c r="AO1034" s="365"/>
      <c r="AP1034" s="363"/>
      <c r="AQ1034" s="364"/>
      <c r="AR1034" s="364"/>
      <c r="AS1034" s="365"/>
      <c r="AT1034" s="366"/>
      <c r="AU1034" s="363"/>
      <c r="AV1034" s="364"/>
      <c r="AW1034" s="363"/>
      <c r="AX1034" s="364"/>
      <c r="AY1034" s="423"/>
      <c r="AZ1034" s="429"/>
    </row>
    <row r="1035" spans="2:52" s="354" customFormat="1">
      <c r="B1035" s="355"/>
      <c r="C1035" s="355"/>
      <c r="D1035" s="355"/>
      <c r="E1035" s="356"/>
      <c r="F1035" s="356"/>
      <c r="J1035" s="478"/>
      <c r="L1035" s="355"/>
      <c r="M1035" s="355"/>
      <c r="N1035" s="358"/>
      <c r="O1035" s="358"/>
      <c r="P1035" s="358"/>
      <c r="Q1035" s="372"/>
      <c r="S1035" s="526"/>
      <c r="T1035" s="526"/>
      <c r="U1035" s="535"/>
      <c r="V1035" s="542"/>
      <c r="W1035" s="542"/>
      <c r="X1035" s="542"/>
      <c r="Y1035" s="542"/>
      <c r="Z1035" s="542"/>
      <c r="AA1035" s="542"/>
      <c r="AB1035" s="361"/>
      <c r="AC1035" s="363"/>
      <c r="AD1035" s="364"/>
      <c r="AE1035" s="364"/>
      <c r="AF1035" s="364"/>
      <c r="AG1035" s="364"/>
      <c r="AH1035" s="364"/>
      <c r="AI1035" s="364"/>
      <c r="AJ1035" s="364"/>
      <c r="AK1035" s="365"/>
      <c r="AL1035" s="363"/>
      <c r="AM1035" s="364"/>
      <c r="AN1035" s="364"/>
      <c r="AO1035" s="365"/>
      <c r="AP1035" s="363"/>
      <c r="AQ1035" s="364"/>
      <c r="AR1035" s="364"/>
      <c r="AS1035" s="365"/>
      <c r="AT1035" s="366"/>
      <c r="AU1035" s="363"/>
      <c r="AV1035" s="364"/>
      <c r="AW1035" s="363"/>
      <c r="AX1035" s="364"/>
      <c r="AY1035" s="423"/>
      <c r="AZ1035" s="429"/>
    </row>
    <row r="1036" spans="2:52" s="354" customFormat="1">
      <c r="B1036" s="355"/>
      <c r="C1036" s="355"/>
      <c r="D1036" s="355"/>
      <c r="E1036" s="356"/>
      <c r="F1036" s="356"/>
      <c r="J1036" s="478"/>
      <c r="L1036" s="355"/>
      <c r="M1036" s="355"/>
      <c r="N1036" s="358"/>
      <c r="O1036" s="358"/>
      <c r="P1036" s="358"/>
      <c r="Q1036" s="372"/>
      <c r="S1036" s="526"/>
      <c r="T1036" s="526"/>
      <c r="U1036" s="535"/>
      <c r="V1036" s="542"/>
      <c r="W1036" s="542"/>
      <c r="X1036" s="542"/>
      <c r="Y1036" s="542"/>
      <c r="Z1036" s="542"/>
      <c r="AA1036" s="542"/>
      <c r="AB1036" s="361"/>
      <c r="AC1036" s="363"/>
      <c r="AD1036" s="364"/>
      <c r="AE1036" s="364"/>
      <c r="AF1036" s="364"/>
      <c r="AG1036" s="364"/>
      <c r="AH1036" s="364"/>
      <c r="AI1036" s="364"/>
      <c r="AJ1036" s="364"/>
      <c r="AK1036" s="365"/>
      <c r="AL1036" s="363"/>
      <c r="AM1036" s="364"/>
      <c r="AN1036" s="364"/>
      <c r="AO1036" s="365"/>
      <c r="AP1036" s="363"/>
      <c r="AQ1036" s="364"/>
      <c r="AR1036" s="364"/>
      <c r="AS1036" s="365"/>
      <c r="AT1036" s="366"/>
      <c r="AU1036" s="363"/>
      <c r="AV1036" s="364"/>
      <c r="AW1036" s="363"/>
      <c r="AX1036" s="364"/>
      <c r="AY1036" s="423"/>
      <c r="AZ1036" s="429"/>
    </row>
    <row r="1037" spans="2:52" s="354" customFormat="1">
      <c r="B1037" s="355"/>
      <c r="C1037" s="355"/>
      <c r="D1037" s="355"/>
      <c r="E1037" s="356"/>
      <c r="F1037" s="356"/>
      <c r="J1037" s="478"/>
      <c r="L1037" s="355"/>
      <c r="M1037" s="355"/>
      <c r="N1037" s="358"/>
      <c r="O1037" s="358"/>
      <c r="P1037" s="358"/>
      <c r="Q1037" s="372"/>
      <c r="S1037" s="526"/>
      <c r="T1037" s="526"/>
      <c r="U1037" s="535"/>
      <c r="V1037" s="542"/>
      <c r="W1037" s="542"/>
      <c r="X1037" s="542"/>
      <c r="Y1037" s="542"/>
      <c r="Z1037" s="542"/>
      <c r="AA1037" s="542"/>
      <c r="AB1037" s="361"/>
      <c r="AC1037" s="363"/>
      <c r="AD1037" s="364"/>
      <c r="AE1037" s="364"/>
      <c r="AF1037" s="364"/>
      <c r="AG1037" s="364"/>
      <c r="AH1037" s="364"/>
      <c r="AI1037" s="364"/>
      <c r="AJ1037" s="364"/>
      <c r="AK1037" s="365"/>
      <c r="AL1037" s="363"/>
      <c r="AM1037" s="364"/>
      <c r="AN1037" s="364"/>
      <c r="AO1037" s="365"/>
      <c r="AP1037" s="363"/>
      <c r="AQ1037" s="364"/>
      <c r="AR1037" s="364"/>
      <c r="AS1037" s="365"/>
      <c r="AT1037" s="366"/>
      <c r="AU1037" s="363"/>
      <c r="AV1037" s="364"/>
      <c r="AW1037" s="363"/>
      <c r="AX1037" s="364"/>
      <c r="AY1037" s="423"/>
      <c r="AZ1037" s="429"/>
    </row>
    <row r="1038" spans="2:52" s="354" customFormat="1">
      <c r="B1038" s="355"/>
      <c r="C1038" s="355"/>
      <c r="D1038" s="355"/>
      <c r="E1038" s="356"/>
      <c r="F1038" s="356"/>
      <c r="J1038" s="478"/>
      <c r="L1038" s="355"/>
      <c r="M1038" s="355"/>
      <c r="N1038" s="358"/>
      <c r="O1038" s="358"/>
      <c r="P1038" s="358"/>
      <c r="Q1038" s="372"/>
      <c r="S1038" s="526"/>
      <c r="T1038" s="526"/>
      <c r="U1038" s="535"/>
      <c r="V1038" s="542"/>
      <c r="W1038" s="542"/>
      <c r="X1038" s="542"/>
      <c r="Y1038" s="542"/>
      <c r="Z1038" s="542"/>
      <c r="AA1038" s="542"/>
      <c r="AB1038" s="361"/>
      <c r="AC1038" s="363"/>
      <c r="AD1038" s="364"/>
      <c r="AE1038" s="364"/>
      <c r="AF1038" s="364"/>
      <c r="AG1038" s="364"/>
      <c r="AH1038" s="364"/>
      <c r="AI1038" s="364"/>
      <c r="AJ1038" s="364"/>
      <c r="AK1038" s="365"/>
      <c r="AL1038" s="363"/>
      <c r="AM1038" s="364"/>
      <c r="AN1038" s="364"/>
      <c r="AO1038" s="365"/>
      <c r="AP1038" s="363"/>
      <c r="AQ1038" s="364"/>
      <c r="AR1038" s="364"/>
      <c r="AS1038" s="365"/>
      <c r="AT1038" s="366"/>
      <c r="AU1038" s="363"/>
      <c r="AV1038" s="364"/>
      <c r="AW1038" s="363"/>
      <c r="AX1038" s="364"/>
      <c r="AY1038" s="423"/>
      <c r="AZ1038" s="429"/>
    </row>
    <row r="1039" spans="2:52" s="354" customFormat="1">
      <c r="B1039" s="355"/>
      <c r="C1039" s="355"/>
      <c r="D1039" s="355"/>
      <c r="E1039" s="356"/>
      <c r="F1039" s="356"/>
      <c r="J1039" s="478"/>
      <c r="L1039" s="355"/>
      <c r="M1039" s="355"/>
      <c r="N1039" s="358"/>
      <c r="O1039" s="358"/>
      <c r="P1039" s="358"/>
      <c r="Q1039" s="372"/>
      <c r="S1039" s="526"/>
      <c r="T1039" s="526"/>
      <c r="U1039" s="535"/>
      <c r="V1039" s="542"/>
      <c r="W1039" s="542"/>
      <c r="X1039" s="542"/>
      <c r="Y1039" s="542"/>
      <c r="Z1039" s="542"/>
      <c r="AA1039" s="542"/>
      <c r="AB1039" s="361"/>
      <c r="AC1039" s="363"/>
      <c r="AD1039" s="364"/>
      <c r="AE1039" s="364"/>
      <c r="AF1039" s="364"/>
      <c r="AG1039" s="364"/>
      <c r="AH1039" s="364"/>
      <c r="AI1039" s="364"/>
      <c r="AJ1039" s="364"/>
      <c r="AK1039" s="365"/>
      <c r="AL1039" s="363"/>
      <c r="AM1039" s="364"/>
      <c r="AN1039" s="364"/>
      <c r="AO1039" s="365"/>
      <c r="AP1039" s="363"/>
      <c r="AQ1039" s="364"/>
      <c r="AR1039" s="364"/>
      <c r="AS1039" s="365"/>
      <c r="AT1039" s="366"/>
      <c r="AU1039" s="363"/>
      <c r="AV1039" s="364"/>
      <c r="AW1039" s="363"/>
      <c r="AX1039" s="364"/>
      <c r="AY1039" s="423"/>
      <c r="AZ1039" s="429"/>
    </row>
    <row r="1040" spans="2:52" s="354" customFormat="1">
      <c r="B1040" s="355"/>
      <c r="C1040" s="355"/>
      <c r="D1040" s="355"/>
      <c r="E1040" s="356"/>
      <c r="F1040" s="356"/>
      <c r="J1040" s="478"/>
      <c r="L1040" s="355"/>
      <c r="M1040" s="355"/>
      <c r="N1040" s="358"/>
      <c r="O1040" s="358"/>
      <c r="P1040" s="358"/>
      <c r="Q1040" s="372"/>
      <c r="S1040" s="526"/>
      <c r="T1040" s="526"/>
      <c r="U1040" s="535"/>
      <c r="V1040" s="542"/>
      <c r="W1040" s="542"/>
      <c r="X1040" s="542"/>
      <c r="Y1040" s="542"/>
      <c r="Z1040" s="542"/>
      <c r="AA1040" s="542"/>
      <c r="AB1040" s="361"/>
      <c r="AC1040" s="363"/>
      <c r="AD1040" s="364"/>
      <c r="AE1040" s="364"/>
      <c r="AF1040" s="364"/>
      <c r="AG1040" s="364"/>
      <c r="AH1040" s="364"/>
      <c r="AI1040" s="364"/>
      <c r="AJ1040" s="364"/>
      <c r="AK1040" s="365"/>
      <c r="AL1040" s="363"/>
      <c r="AM1040" s="364"/>
      <c r="AN1040" s="364"/>
      <c r="AO1040" s="365"/>
      <c r="AP1040" s="363"/>
      <c r="AQ1040" s="364"/>
      <c r="AR1040" s="364"/>
      <c r="AS1040" s="365"/>
      <c r="AT1040" s="366"/>
      <c r="AU1040" s="363"/>
      <c r="AV1040" s="364"/>
      <c r="AW1040" s="363"/>
      <c r="AX1040" s="364"/>
      <c r="AY1040" s="423"/>
      <c r="AZ1040" s="429"/>
    </row>
    <row r="1041" spans="2:52" s="354" customFormat="1">
      <c r="B1041" s="355"/>
      <c r="C1041" s="355"/>
      <c r="D1041" s="355"/>
      <c r="E1041" s="356"/>
      <c r="F1041" s="356"/>
      <c r="J1041" s="478"/>
      <c r="L1041" s="355"/>
      <c r="M1041" s="355"/>
      <c r="N1041" s="358"/>
      <c r="O1041" s="358"/>
      <c r="P1041" s="358"/>
      <c r="Q1041" s="372"/>
      <c r="S1041" s="526"/>
      <c r="T1041" s="526"/>
      <c r="U1041" s="535"/>
      <c r="V1041" s="542"/>
      <c r="W1041" s="542"/>
      <c r="X1041" s="542"/>
      <c r="Y1041" s="542"/>
      <c r="Z1041" s="542"/>
      <c r="AA1041" s="542"/>
      <c r="AB1041" s="361"/>
      <c r="AC1041" s="363"/>
      <c r="AD1041" s="364"/>
      <c r="AE1041" s="364"/>
      <c r="AF1041" s="364"/>
      <c r="AG1041" s="364"/>
      <c r="AH1041" s="364"/>
      <c r="AI1041" s="364"/>
      <c r="AJ1041" s="364"/>
      <c r="AK1041" s="365"/>
      <c r="AL1041" s="363"/>
      <c r="AM1041" s="364"/>
      <c r="AN1041" s="364"/>
      <c r="AO1041" s="365"/>
      <c r="AP1041" s="363"/>
      <c r="AQ1041" s="364"/>
      <c r="AR1041" s="364"/>
      <c r="AS1041" s="365"/>
      <c r="AT1041" s="366"/>
      <c r="AU1041" s="363"/>
      <c r="AV1041" s="364"/>
      <c r="AW1041" s="363"/>
      <c r="AX1041" s="364"/>
      <c r="AY1041" s="423"/>
      <c r="AZ1041" s="429"/>
    </row>
    <row r="1042" spans="2:52" s="354" customFormat="1">
      <c r="B1042" s="355"/>
      <c r="C1042" s="355"/>
      <c r="D1042" s="355"/>
      <c r="E1042" s="356"/>
      <c r="F1042" s="356"/>
      <c r="J1042" s="478"/>
      <c r="L1042" s="355"/>
      <c r="M1042" s="355"/>
      <c r="N1042" s="358"/>
      <c r="O1042" s="358"/>
      <c r="P1042" s="358"/>
      <c r="Q1042" s="372"/>
      <c r="S1042" s="526"/>
      <c r="T1042" s="526"/>
      <c r="U1042" s="535"/>
      <c r="V1042" s="542"/>
      <c r="W1042" s="542"/>
      <c r="X1042" s="542"/>
      <c r="Y1042" s="542"/>
      <c r="Z1042" s="542"/>
      <c r="AA1042" s="542"/>
      <c r="AB1042" s="361"/>
      <c r="AC1042" s="363"/>
      <c r="AD1042" s="364"/>
      <c r="AE1042" s="364"/>
      <c r="AF1042" s="364"/>
      <c r="AG1042" s="364"/>
      <c r="AH1042" s="364"/>
      <c r="AI1042" s="364"/>
      <c r="AJ1042" s="364"/>
      <c r="AK1042" s="365"/>
      <c r="AL1042" s="363"/>
      <c r="AM1042" s="364"/>
      <c r="AN1042" s="364"/>
      <c r="AO1042" s="365"/>
      <c r="AP1042" s="363"/>
      <c r="AQ1042" s="364"/>
      <c r="AR1042" s="364"/>
      <c r="AS1042" s="365"/>
      <c r="AT1042" s="366"/>
      <c r="AU1042" s="363"/>
      <c r="AV1042" s="364"/>
      <c r="AW1042" s="363"/>
      <c r="AX1042" s="364"/>
      <c r="AY1042" s="423"/>
      <c r="AZ1042" s="429"/>
    </row>
    <row r="1043" spans="2:52" s="354" customFormat="1">
      <c r="B1043" s="355"/>
      <c r="C1043" s="355"/>
      <c r="D1043" s="355"/>
      <c r="E1043" s="356"/>
      <c r="F1043" s="356"/>
      <c r="J1043" s="478"/>
      <c r="L1043" s="355"/>
      <c r="M1043" s="355"/>
      <c r="N1043" s="358"/>
      <c r="O1043" s="358"/>
      <c r="P1043" s="358"/>
      <c r="Q1043" s="372"/>
      <c r="S1043" s="526"/>
      <c r="T1043" s="526"/>
      <c r="U1043" s="535"/>
      <c r="V1043" s="542"/>
      <c r="W1043" s="542"/>
      <c r="X1043" s="542"/>
      <c r="Y1043" s="542"/>
      <c r="Z1043" s="542"/>
      <c r="AA1043" s="542"/>
      <c r="AB1043" s="361"/>
      <c r="AC1043" s="363"/>
      <c r="AD1043" s="364"/>
      <c r="AE1043" s="364"/>
      <c r="AF1043" s="364"/>
      <c r="AG1043" s="364"/>
      <c r="AH1043" s="364"/>
      <c r="AI1043" s="364"/>
      <c r="AJ1043" s="364"/>
      <c r="AK1043" s="365"/>
      <c r="AL1043" s="363"/>
      <c r="AM1043" s="364"/>
      <c r="AN1043" s="364"/>
      <c r="AO1043" s="365"/>
      <c r="AP1043" s="363"/>
      <c r="AQ1043" s="364"/>
      <c r="AR1043" s="364"/>
      <c r="AS1043" s="365"/>
      <c r="AT1043" s="366"/>
      <c r="AU1043" s="363"/>
      <c r="AV1043" s="364"/>
      <c r="AW1043" s="363"/>
      <c r="AX1043" s="364"/>
      <c r="AY1043" s="423"/>
      <c r="AZ1043" s="429"/>
    </row>
    <row r="1044" spans="2:52" s="354" customFormat="1">
      <c r="B1044" s="355"/>
      <c r="C1044" s="355"/>
      <c r="D1044" s="355"/>
      <c r="E1044" s="356"/>
      <c r="F1044" s="356"/>
      <c r="J1044" s="478"/>
      <c r="L1044" s="355"/>
      <c r="M1044" s="355"/>
      <c r="N1044" s="358"/>
      <c r="O1044" s="358"/>
      <c r="P1044" s="358"/>
      <c r="Q1044" s="372"/>
      <c r="S1044" s="526"/>
      <c r="T1044" s="526"/>
      <c r="U1044" s="535"/>
      <c r="V1044" s="542"/>
      <c r="W1044" s="542"/>
      <c r="X1044" s="542"/>
      <c r="Y1044" s="542"/>
      <c r="Z1044" s="542"/>
      <c r="AA1044" s="542"/>
      <c r="AB1044" s="361"/>
      <c r="AC1044" s="363"/>
      <c r="AD1044" s="364"/>
      <c r="AE1044" s="364"/>
      <c r="AF1044" s="364"/>
      <c r="AG1044" s="364"/>
      <c r="AH1044" s="364"/>
      <c r="AI1044" s="364"/>
      <c r="AJ1044" s="364"/>
      <c r="AK1044" s="365"/>
      <c r="AL1044" s="363"/>
      <c r="AM1044" s="364"/>
      <c r="AN1044" s="364"/>
      <c r="AO1044" s="365"/>
      <c r="AP1044" s="363"/>
      <c r="AQ1044" s="364"/>
      <c r="AR1044" s="364"/>
      <c r="AS1044" s="365"/>
      <c r="AT1044" s="366"/>
      <c r="AU1044" s="363"/>
      <c r="AV1044" s="364"/>
      <c r="AW1044" s="363"/>
      <c r="AX1044" s="364"/>
      <c r="AY1044" s="423"/>
      <c r="AZ1044" s="429"/>
    </row>
    <row r="1045" spans="2:52" s="354" customFormat="1">
      <c r="B1045" s="355"/>
      <c r="C1045" s="355"/>
      <c r="D1045" s="355"/>
      <c r="E1045" s="356"/>
      <c r="F1045" s="356"/>
      <c r="J1045" s="478"/>
      <c r="L1045" s="355"/>
      <c r="M1045" s="355"/>
      <c r="N1045" s="358"/>
      <c r="O1045" s="358"/>
      <c r="P1045" s="358"/>
      <c r="Q1045" s="372"/>
      <c r="S1045" s="526"/>
      <c r="T1045" s="526"/>
      <c r="U1045" s="535"/>
      <c r="V1045" s="542"/>
      <c r="W1045" s="542"/>
      <c r="X1045" s="542"/>
      <c r="Y1045" s="542"/>
      <c r="Z1045" s="542"/>
      <c r="AA1045" s="542"/>
      <c r="AB1045" s="361"/>
      <c r="AC1045" s="363"/>
      <c r="AD1045" s="364"/>
      <c r="AE1045" s="364"/>
      <c r="AF1045" s="364"/>
      <c r="AG1045" s="364"/>
      <c r="AH1045" s="364"/>
      <c r="AI1045" s="364"/>
      <c r="AJ1045" s="364"/>
      <c r="AK1045" s="365"/>
      <c r="AL1045" s="363"/>
      <c r="AM1045" s="364"/>
      <c r="AN1045" s="364"/>
      <c r="AO1045" s="365"/>
      <c r="AP1045" s="363"/>
      <c r="AQ1045" s="364"/>
      <c r="AR1045" s="364"/>
      <c r="AS1045" s="365"/>
      <c r="AT1045" s="366"/>
      <c r="AU1045" s="363"/>
      <c r="AV1045" s="364"/>
      <c r="AW1045" s="363"/>
      <c r="AX1045" s="364"/>
      <c r="AY1045" s="423"/>
      <c r="AZ1045" s="429"/>
    </row>
    <row r="1046" spans="2:52" s="354" customFormat="1">
      <c r="B1046" s="355"/>
      <c r="C1046" s="355"/>
      <c r="D1046" s="355"/>
      <c r="E1046" s="356"/>
      <c r="F1046" s="356"/>
      <c r="J1046" s="478"/>
      <c r="L1046" s="355"/>
      <c r="M1046" s="355"/>
      <c r="N1046" s="358"/>
      <c r="O1046" s="358"/>
      <c r="P1046" s="358"/>
      <c r="Q1046" s="372"/>
      <c r="S1046" s="526"/>
      <c r="T1046" s="526"/>
      <c r="U1046" s="535"/>
      <c r="V1046" s="542"/>
      <c r="W1046" s="542"/>
      <c r="X1046" s="542"/>
      <c r="Y1046" s="542"/>
      <c r="Z1046" s="542"/>
      <c r="AA1046" s="542"/>
      <c r="AB1046" s="361"/>
      <c r="AC1046" s="363"/>
      <c r="AD1046" s="364"/>
      <c r="AE1046" s="364"/>
      <c r="AF1046" s="364"/>
      <c r="AG1046" s="364"/>
      <c r="AH1046" s="364"/>
      <c r="AI1046" s="364"/>
      <c r="AJ1046" s="364"/>
      <c r="AK1046" s="365"/>
      <c r="AL1046" s="363"/>
      <c r="AM1046" s="364"/>
      <c r="AN1046" s="364"/>
      <c r="AO1046" s="365"/>
      <c r="AP1046" s="363"/>
      <c r="AQ1046" s="364"/>
      <c r="AR1046" s="364"/>
      <c r="AS1046" s="365"/>
      <c r="AT1046" s="366"/>
      <c r="AU1046" s="363"/>
      <c r="AV1046" s="364"/>
      <c r="AW1046" s="363"/>
      <c r="AX1046" s="364"/>
      <c r="AY1046" s="423"/>
      <c r="AZ1046" s="429"/>
    </row>
    <row r="1047" spans="2:52" s="354" customFormat="1">
      <c r="B1047" s="355"/>
      <c r="C1047" s="355"/>
      <c r="D1047" s="355"/>
      <c r="E1047" s="356"/>
      <c r="F1047" s="356"/>
      <c r="J1047" s="478"/>
      <c r="L1047" s="355"/>
      <c r="M1047" s="355"/>
      <c r="N1047" s="358"/>
      <c r="O1047" s="358"/>
      <c r="P1047" s="358"/>
      <c r="Q1047" s="372"/>
      <c r="S1047" s="526"/>
      <c r="T1047" s="526"/>
      <c r="U1047" s="535"/>
      <c r="V1047" s="542"/>
      <c r="W1047" s="542"/>
      <c r="X1047" s="542"/>
      <c r="Y1047" s="542"/>
      <c r="Z1047" s="542"/>
      <c r="AA1047" s="542"/>
      <c r="AB1047" s="361"/>
      <c r="AC1047" s="363"/>
      <c r="AD1047" s="364"/>
      <c r="AE1047" s="364"/>
      <c r="AF1047" s="364"/>
      <c r="AG1047" s="364"/>
      <c r="AH1047" s="364"/>
      <c r="AI1047" s="364"/>
      <c r="AJ1047" s="364"/>
      <c r="AK1047" s="365"/>
      <c r="AL1047" s="363"/>
      <c r="AM1047" s="364"/>
      <c r="AN1047" s="364"/>
      <c r="AO1047" s="365"/>
      <c r="AP1047" s="363"/>
      <c r="AQ1047" s="364"/>
      <c r="AR1047" s="364"/>
      <c r="AS1047" s="365"/>
      <c r="AT1047" s="366"/>
      <c r="AU1047" s="363"/>
      <c r="AV1047" s="364"/>
      <c r="AW1047" s="363"/>
      <c r="AX1047" s="364"/>
      <c r="AY1047" s="423"/>
      <c r="AZ1047" s="429"/>
    </row>
    <row r="1048" spans="2:52" s="354" customFormat="1">
      <c r="B1048" s="355"/>
      <c r="C1048" s="355"/>
      <c r="D1048" s="355"/>
      <c r="E1048" s="356"/>
      <c r="F1048" s="356"/>
      <c r="J1048" s="478"/>
      <c r="L1048" s="355"/>
      <c r="M1048" s="355"/>
      <c r="N1048" s="358"/>
      <c r="O1048" s="358"/>
      <c r="P1048" s="358"/>
      <c r="Q1048" s="372"/>
      <c r="S1048" s="526"/>
      <c r="T1048" s="526"/>
      <c r="U1048" s="535"/>
      <c r="V1048" s="542"/>
      <c r="W1048" s="542"/>
      <c r="X1048" s="542"/>
      <c r="Y1048" s="542"/>
      <c r="Z1048" s="542"/>
      <c r="AA1048" s="542"/>
      <c r="AB1048" s="361"/>
      <c r="AC1048" s="363"/>
      <c r="AD1048" s="364"/>
      <c r="AE1048" s="364"/>
      <c r="AF1048" s="364"/>
      <c r="AG1048" s="364"/>
      <c r="AH1048" s="364"/>
      <c r="AI1048" s="364"/>
      <c r="AJ1048" s="364"/>
      <c r="AK1048" s="365"/>
      <c r="AL1048" s="363"/>
      <c r="AM1048" s="364"/>
      <c r="AN1048" s="364"/>
      <c r="AO1048" s="365"/>
      <c r="AP1048" s="363"/>
      <c r="AQ1048" s="364"/>
      <c r="AR1048" s="364"/>
      <c r="AS1048" s="365"/>
      <c r="AT1048" s="366"/>
      <c r="AU1048" s="363"/>
      <c r="AV1048" s="364"/>
      <c r="AW1048" s="363"/>
      <c r="AX1048" s="364"/>
      <c r="AY1048" s="423"/>
      <c r="AZ1048" s="429"/>
    </row>
    <row r="1049" spans="2:52" s="354" customFormat="1">
      <c r="B1049" s="355"/>
      <c r="C1049" s="355"/>
      <c r="D1049" s="355"/>
      <c r="E1049" s="356"/>
      <c r="F1049" s="356"/>
      <c r="J1049" s="478"/>
      <c r="L1049" s="355"/>
      <c r="M1049" s="355"/>
      <c r="N1049" s="358"/>
      <c r="O1049" s="358"/>
      <c r="P1049" s="358"/>
      <c r="Q1049" s="372"/>
      <c r="S1049" s="526"/>
      <c r="T1049" s="526"/>
      <c r="U1049" s="535"/>
      <c r="V1049" s="542"/>
      <c r="W1049" s="542"/>
      <c r="X1049" s="542"/>
      <c r="Y1049" s="542"/>
      <c r="Z1049" s="542"/>
      <c r="AA1049" s="542"/>
      <c r="AB1049" s="361"/>
      <c r="AC1049" s="363"/>
      <c r="AD1049" s="364"/>
      <c r="AE1049" s="364"/>
      <c r="AF1049" s="364"/>
      <c r="AG1049" s="364"/>
      <c r="AH1049" s="364"/>
      <c r="AI1049" s="364"/>
      <c r="AJ1049" s="364"/>
      <c r="AK1049" s="365"/>
      <c r="AL1049" s="363"/>
      <c r="AM1049" s="364"/>
      <c r="AN1049" s="364"/>
      <c r="AO1049" s="365"/>
      <c r="AP1049" s="363"/>
      <c r="AQ1049" s="364"/>
      <c r="AR1049" s="364"/>
      <c r="AS1049" s="365"/>
      <c r="AT1049" s="366"/>
      <c r="AU1049" s="363"/>
      <c r="AV1049" s="364"/>
      <c r="AW1049" s="363"/>
      <c r="AX1049" s="364"/>
      <c r="AY1049" s="423"/>
      <c r="AZ1049" s="429"/>
    </row>
    <row r="1050" spans="2:52" s="354" customFormat="1">
      <c r="B1050" s="355"/>
      <c r="C1050" s="355"/>
      <c r="D1050" s="355"/>
      <c r="E1050" s="356"/>
      <c r="F1050" s="356"/>
      <c r="J1050" s="478"/>
      <c r="L1050" s="355"/>
      <c r="M1050" s="355"/>
      <c r="N1050" s="358"/>
      <c r="O1050" s="358"/>
      <c r="P1050" s="358"/>
      <c r="Q1050" s="372"/>
      <c r="S1050" s="526"/>
      <c r="T1050" s="526"/>
      <c r="U1050" s="535"/>
      <c r="V1050" s="542"/>
      <c r="W1050" s="542"/>
      <c r="X1050" s="542"/>
      <c r="Y1050" s="542"/>
      <c r="Z1050" s="542"/>
      <c r="AA1050" s="542"/>
      <c r="AB1050" s="361"/>
      <c r="AC1050" s="363"/>
      <c r="AD1050" s="364"/>
      <c r="AE1050" s="364"/>
      <c r="AF1050" s="364"/>
      <c r="AG1050" s="364"/>
      <c r="AH1050" s="364"/>
      <c r="AI1050" s="364"/>
      <c r="AJ1050" s="364"/>
      <c r="AK1050" s="365"/>
      <c r="AL1050" s="363"/>
      <c r="AM1050" s="364"/>
      <c r="AN1050" s="364"/>
      <c r="AO1050" s="365"/>
      <c r="AP1050" s="363"/>
      <c r="AQ1050" s="364"/>
      <c r="AR1050" s="364"/>
      <c r="AS1050" s="365"/>
      <c r="AT1050" s="366"/>
      <c r="AU1050" s="363"/>
      <c r="AV1050" s="364"/>
      <c r="AW1050" s="363"/>
      <c r="AX1050" s="364"/>
      <c r="AY1050" s="423"/>
      <c r="AZ1050" s="429"/>
    </row>
    <row r="1051" spans="2:52" s="354" customFormat="1">
      <c r="B1051" s="355"/>
      <c r="C1051" s="355"/>
      <c r="D1051" s="355"/>
      <c r="E1051" s="356"/>
      <c r="F1051" s="356"/>
      <c r="J1051" s="478"/>
      <c r="L1051" s="355"/>
      <c r="M1051" s="355"/>
      <c r="N1051" s="358"/>
      <c r="O1051" s="358"/>
      <c r="P1051" s="358"/>
      <c r="Q1051" s="372"/>
      <c r="S1051" s="526"/>
      <c r="T1051" s="526"/>
      <c r="U1051" s="535"/>
      <c r="V1051" s="542"/>
      <c r="W1051" s="542"/>
      <c r="X1051" s="542"/>
      <c r="Y1051" s="542"/>
      <c r="Z1051" s="542"/>
      <c r="AA1051" s="542"/>
      <c r="AB1051" s="361"/>
      <c r="AC1051" s="363"/>
      <c r="AD1051" s="364"/>
      <c r="AE1051" s="364"/>
      <c r="AF1051" s="364"/>
      <c r="AG1051" s="364"/>
      <c r="AH1051" s="364"/>
      <c r="AI1051" s="364"/>
      <c r="AJ1051" s="364"/>
      <c r="AK1051" s="365"/>
      <c r="AL1051" s="363"/>
      <c r="AM1051" s="364"/>
      <c r="AN1051" s="364"/>
      <c r="AO1051" s="365"/>
      <c r="AP1051" s="363"/>
      <c r="AQ1051" s="364"/>
      <c r="AR1051" s="364"/>
      <c r="AS1051" s="365"/>
      <c r="AT1051" s="366"/>
      <c r="AU1051" s="363"/>
      <c r="AV1051" s="364"/>
      <c r="AW1051" s="363"/>
      <c r="AX1051" s="364"/>
      <c r="AY1051" s="423"/>
      <c r="AZ1051" s="429"/>
    </row>
    <row r="1052" spans="2:52" s="354" customFormat="1">
      <c r="B1052" s="355"/>
      <c r="C1052" s="355"/>
      <c r="D1052" s="355"/>
      <c r="E1052" s="356"/>
      <c r="F1052" s="356"/>
      <c r="J1052" s="478"/>
      <c r="L1052" s="355"/>
      <c r="M1052" s="355"/>
      <c r="N1052" s="358"/>
      <c r="O1052" s="358"/>
      <c r="P1052" s="358"/>
      <c r="Q1052" s="372"/>
      <c r="S1052" s="526"/>
      <c r="T1052" s="526"/>
      <c r="U1052" s="535"/>
      <c r="V1052" s="542"/>
      <c r="W1052" s="542"/>
      <c r="X1052" s="542"/>
      <c r="Y1052" s="542"/>
      <c r="Z1052" s="542"/>
      <c r="AA1052" s="542"/>
      <c r="AB1052" s="361"/>
      <c r="AC1052" s="363"/>
      <c r="AD1052" s="364"/>
      <c r="AE1052" s="364"/>
      <c r="AF1052" s="364"/>
      <c r="AG1052" s="364"/>
      <c r="AH1052" s="364"/>
      <c r="AI1052" s="364"/>
      <c r="AJ1052" s="364"/>
      <c r="AK1052" s="365"/>
      <c r="AL1052" s="363"/>
      <c r="AM1052" s="364"/>
      <c r="AN1052" s="364"/>
      <c r="AO1052" s="365"/>
      <c r="AP1052" s="363"/>
      <c r="AQ1052" s="364"/>
      <c r="AR1052" s="364"/>
      <c r="AS1052" s="365"/>
      <c r="AT1052" s="366"/>
      <c r="AU1052" s="363"/>
      <c r="AV1052" s="364"/>
      <c r="AW1052" s="363"/>
      <c r="AX1052" s="364"/>
      <c r="AY1052" s="423"/>
      <c r="AZ1052" s="429"/>
    </row>
    <row r="1053" spans="2:52" s="354" customFormat="1">
      <c r="B1053" s="355"/>
      <c r="C1053" s="355"/>
      <c r="D1053" s="355"/>
      <c r="E1053" s="356"/>
      <c r="F1053" s="356"/>
      <c r="J1053" s="478"/>
      <c r="L1053" s="355"/>
      <c r="M1053" s="355"/>
      <c r="N1053" s="358"/>
      <c r="O1053" s="358"/>
      <c r="P1053" s="358"/>
      <c r="Q1053" s="372"/>
      <c r="S1053" s="526"/>
      <c r="T1053" s="526"/>
      <c r="U1053" s="535"/>
      <c r="V1053" s="542"/>
      <c r="W1053" s="542"/>
      <c r="X1053" s="542"/>
      <c r="Y1053" s="542"/>
      <c r="Z1053" s="542"/>
      <c r="AA1053" s="542"/>
      <c r="AB1053" s="361"/>
      <c r="AC1053" s="363"/>
      <c r="AD1053" s="364"/>
      <c r="AE1053" s="364"/>
      <c r="AF1053" s="364"/>
      <c r="AG1053" s="364"/>
      <c r="AH1053" s="364"/>
      <c r="AI1053" s="364"/>
      <c r="AJ1053" s="364"/>
      <c r="AK1053" s="365"/>
      <c r="AL1053" s="363"/>
      <c r="AM1053" s="364"/>
      <c r="AN1053" s="364"/>
      <c r="AO1053" s="365"/>
      <c r="AP1053" s="363"/>
      <c r="AQ1053" s="364"/>
      <c r="AR1053" s="364"/>
      <c r="AS1053" s="365"/>
      <c r="AT1053" s="366"/>
      <c r="AU1053" s="363"/>
      <c r="AV1053" s="364"/>
      <c r="AW1053" s="363"/>
      <c r="AX1053" s="364"/>
      <c r="AY1053" s="423"/>
      <c r="AZ1053" s="429"/>
    </row>
    <row r="1054" spans="2:52" s="354" customFormat="1">
      <c r="B1054" s="355"/>
      <c r="C1054" s="355"/>
      <c r="D1054" s="355"/>
      <c r="E1054" s="356"/>
      <c r="F1054" s="356"/>
      <c r="J1054" s="478"/>
      <c r="L1054" s="355"/>
      <c r="M1054" s="355"/>
      <c r="N1054" s="358"/>
      <c r="O1054" s="358"/>
      <c r="P1054" s="358"/>
      <c r="Q1054" s="372"/>
      <c r="S1054" s="526"/>
      <c r="T1054" s="526"/>
      <c r="U1054" s="535"/>
      <c r="V1054" s="542"/>
      <c r="W1054" s="542"/>
      <c r="X1054" s="542"/>
      <c r="Y1054" s="542"/>
      <c r="Z1054" s="542"/>
      <c r="AA1054" s="542"/>
      <c r="AB1054" s="361"/>
      <c r="AC1054" s="363"/>
      <c r="AD1054" s="364"/>
      <c r="AE1054" s="364"/>
      <c r="AF1054" s="364"/>
      <c r="AG1054" s="364"/>
      <c r="AH1054" s="364"/>
      <c r="AI1054" s="364"/>
      <c r="AJ1054" s="364"/>
      <c r="AK1054" s="365"/>
      <c r="AL1054" s="363"/>
      <c r="AM1054" s="364"/>
      <c r="AN1054" s="364"/>
      <c r="AO1054" s="365"/>
      <c r="AP1054" s="363"/>
      <c r="AQ1054" s="364"/>
      <c r="AR1054" s="364"/>
      <c r="AS1054" s="365"/>
      <c r="AT1054" s="366"/>
      <c r="AU1054" s="363"/>
      <c r="AV1054" s="364"/>
      <c r="AW1054" s="363"/>
      <c r="AX1054" s="364"/>
      <c r="AY1054" s="423"/>
      <c r="AZ1054" s="429"/>
    </row>
    <row r="1055" spans="2:52" s="354" customFormat="1">
      <c r="B1055" s="355"/>
      <c r="C1055" s="355"/>
      <c r="D1055" s="355"/>
      <c r="E1055" s="356"/>
      <c r="F1055" s="356"/>
      <c r="J1055" s="478"/>
      <c r="L1055" s="355"/>
      <c r="M1055" s="355"/>
      <c r="N1055" s="358"/>
      <c r="O1055" s="358"/>
      <c r="P1055" s="358"/>
      <c r="Q1055" s="372"/>
      <c r="S1055" s="526"/>
      <c r="T1055" s="526"/>
      <c r="U1055" s="535"/>
      <c r="V1055" s="542"/>
      <c r="W1055" s="542"/>
      <c r="X1055" s="542"/>
      <c r="Y1055" s="542"/>
      <c r="Z1055" s="542"/>
      <c r="AA1055" s="542"/>
      <c r="AB1055" s="361"/>
      <c r="AC1055" s="363"/>
      <c r="AD1055" s="364"/>
      <c r="AE1055" s="364"/>
      <c r="AF1055" s="364"/>
      <c r="AG1055" s="364"/>
      <c r="AH1055" s="364"/>
      <c r="AI1055" s="364"/>
      <c r="AJ1055" s="364"/>
      <c r="AK1055" s="365"/>
      <c r="AL1055" s="363"/>
      <c r="AM1055" s="364"/>
      <c r="AN1055" s="364"/>
      <c r="AO1055" s="365"/>
      <c r="AP1055" s="363"/>
      <c r="AQ1055" s="364"/>
      <c r="AR1055" s="364"/>
      <c r="AS1055" s="365"/>
      <c r="AT1055" s="366"/>
      <c r="AU1055" s="363"/>
      <c r="AV1055" s="364"/>
      <c r="AW1055" s="363"/>
      <c r="AX1055" s="364"/>
      <c r="AY1055" s="423"/>
      <c r="AZ1055" s="429"/>
    </row>
    <row r="1056" spans="2:52" s="354" customFormat="1">
      <c r="B1056" s="355"/>
      <c r="C1056" s="355"/>
      <c r="D1056" s="355"/>
      <c r="E1056" s="356"/>
      <c r="F1056" s="356"/>
      <c r="J1056" s="478"/>
      <c r="L1056" s="355"/>
      <c r="M1056" s="355"/>
      <c r="N1056" s="358"/>
      <c r="O1056" s="358"/>
      <c r="P1056" s="358"/>
      <c r="Q1056" s="372"/>
      <c r="S1056" s="526"/>
      <c r="T1056" s="526"/>
      <c r="U1056" s="535"/>
      <c r="V1056" s="542"/>
      <c r="W1056" s="542"/>
      <c r="X1056" s="542"/>
      <c r="Y1056" s="542"/>
      <c r="Z1056" s="542"/>
      <c r="AA1056" s="542"/>
      <c r="AB1056" s="361"/>
      <c r="AC1056" s="363"/>
      <c r="AD1056" s="364"/>
      <c r="AE1056" s="364"/>
      <c r="AF1056" s="364"/>
      <c r="AG1056" s="364"/>
      <c r="AH1056" s="364"/>
      <c r="AI1056" s="364"/>
      <c r="AJ1056" s="364"/>
      <c r="AK1056" s="365"/>
      <c r="AL1056" s="363"/>
      <c r="AM1056" s="364"/>
      <c r="AN1056" s="364"/>
      <c r="AO1056" s="365"/>
      <c r="AP1056" s="363"/>
      <c r="AQ1056" s="364"/>
      <c r="AR1056" s="364"/>
      <c r="AS1056" s="365"/>
      <c r="AT1056" s="366"/>
      <c r="AU1056" s="363"/>
      <c r="AV1056" s="364"/>
      <c r="AW1056" s="363"/>
      <c r="AX1056" s="364"/>
      <c r="AY1056" s="423"/>
      <c r="AZ1056" s="429"/>
    </row>
    <row r="1057" spans="2:52" s="354" customFormat="1">
      <c r="B1057" s="355"/>
      <c r="C1057" s="355"/>
      <c r="D1057" s="355"/>
      <c r="E1057" s="356"/>
      <c r="F1057" s="356"/>
      <c r="J1057" s="478"/>
      <c r="L1057" s="355"/>
      <c r="M1057" s="355"/>
      <c r="N1057" s="358"/>
      <c r="O1057" s="358"/>
      <c r="P1057" s="358"/>
      <c r="Q1057" s="372"/>
      <c r="S1057" s="526"/>
      <c r="T1057" s="526"/>
      <c r="U1057" s="535"/>
      <c r="V1057" s="542"/>
      <c r="W1057" s="542"/>
      <c r="X1057" s="542"/>
      <c r="Y1057" s="542"/>
      <c r="Z1057" s="542"/>
      <c r="AA1057" s="542"/>
      <c r="AB1057" s="361"/>
      <c r="AC1057" s="363"/>
      <c r="AD1057" s="364"/>
      <c r="AE1057" s="364"/>
      <c r="AF1057" s="364"/>
      <c r="AG1057" s="364"/>
      <c r="AH1057" s="364"/>
      <c r="AI1057" s="364"/>
      <c r="AJ1057" s="364"/>
      <c r="AK1057" s="365"/>
      <c r="AL1057" s="363"/>
      <c r="AM1057" s="364"/>
      <c r="AN1057" s="364"/>
      <c r="AO1057" s="365"/>
      <c r="AP1057" s="363"/>
      <c r="AQ1057" s="364"/>
      <c r="AR1057" s="364"/>
      <c r="AS1057" s="365"/>
      <c r="AT1057" s="366"/>
      <c r="AU1057" s="363"/>
      <c r="AV1057" s="364"/>
      <c r="AW1057" s="363"/>
      <c r="AX1057" s="364"/>
      <c r="AY1057" s="423"/>
      <c r="AZ1057" s="429"/>
    </row>
    <row r="1058" spans="2:52" s="354" customFormat="1">
      <c r="B1058" s="355"/>
      <c r="C1058" s="355"/>
      <c r="D1058" s="355"/>
      <c r="E1058" s="356"/>
      <c r="F1058" s="356"/>
      <c r="J1058" s="478"/>
      <c r="L1058" s="355"/>
      <c r="M1058" s="355"/>
      <c r="N1058" s="358"/>
      <c r="O1058" s="358"/>
      <c r="P1058" s="358"/>
      <c r="Q1058" s="372"/>
      <c r="S1058" s="526"/>
      <c r="T1058" s="526"/>
      <c r="U1058" s="535"/>
      <c r="V1058" s="542"/>
      <c r="W1058" s="542"/>
      <c r="X1058" s="542"/>
      <c r="Y1058" s="542"/>
      <c r="Z1058" s="542"/>
      <c r="AA1058" s="542"/>
      <c r="AB1058" s="361"/>
      <c r="AC1058" s="363"/>
      <c r="AD1058" s="364"/>
      <c r="AE1058" s="364"/>
      <c r="AF1058" s="364"/>
      <c r="AG1058" s="364"/>
      <c r="AH1058" s="364"/>
      <c r="AI1058" s="364"/>
      <c r="AJ1058" s="364"/>
      <c r="AK1058" s="365"/>
      <c r="AL1058" s="363"/>
      <c r="AM1058" s="364"/>
      <c r="AN1058" s="364"/>
      <c r="AO1058" s="365"/>
      <c r="AP1058" s="363"/>
      <c r="AQ1058" s="364"/>
      <c r="AR1058" s="364"/>
      <c r="AS1058" s="365"/>
      <c r="AT1058" s="366"/>
      <c r="AU1058" s="363"/>
      <c r="AV1058" s="364"/>
      <c r="AW1058" s="363"/>
      <c r="AX1058" s="364"/>
      <c r="AY1058" s="423"/>
      <c r="AZ1058" s="429"/>
    </row>
    <row r="1059" spans="2:52" s="354" customFormat="1">
      <c r="B1059" s="355"/>
      <c r="C1059" s="355"/>
      <c r="D1059" s="355"/>
      <c r="E1059" s="356"/>
      <c r="F1059" s="356"/>
      <c r="J1059" s="478"/>
      <c r="L1059" s="355"/>
      <c r="M1059" s="355"/>
      <c r="N1059" s="358"/>
      <c r="O1059" s="358"/>
      <c r="P1059" s="358"/>
      <c r="Q1059" s="372"/>
      <c r="S1059" s="526"/>
      <c r="T1059" s="526"/>
      <c r="U1059" s="535"/>
      <c r="V1059" s="542"/>
      <c r="W1059" s="542"/>
      <c r="X1059" s="542"/>
      <c r="Y1059" s="542"/>
      <c r="Z1059" s="542"/>
      <c r="AA1059" s="542"/>
      <c r="AB1059" s="361"/>
      <c r="AC1059" s="363"/>
      <c r="AD1059" s="364"/>
      <c r="AE1059" s="364"/>
      <c r="AF1059" s="364"/>
      <c r="AG1059" s="364"/>
      <c r="AH1059" s="364"/>
      <c r="AI1059" s="364"/>
      <c r="AJ1059" s="364"/>
      <c r="AK1059" s="365"/>
      <c r="AL1059" s="363"/>
      <c r="AM1059" s="364"/>
      <c r="AN1059" s="364"/>
      <c r="AO1059" s="365"/>
      <c r="AP1059" s="363"/>
      <c r="AQ1059" s="364"/>
      <c r="AR1059" s="364"/>
      <c r="AS1059" s="365"/>
      <c r="AT1059" s="366"/>
      <c r="AU1059" s="363"/>
      <c r="AV1059" s="364"/>
      <c r="AW1059" s="363"/>
      <c r="AX1059" s="364"/>
      <c r="AY1059" s="423"/>
      <c r="AZ1059" s="429"/>
    </row>
    <row r="1060" spans="2:52" s="354" customFormat="1">
      <c r="B1060" s="355"/>
      <c r="C1060" s="355"/>
      <c r="D1060" s="355"/>
      <c r="E1060" s="356"/>
      <c r="F1060" s="356"/>
      <c r="J1060" s="478"/>
      <c r="L1060" s="355"/>
      <c r="M1060" s="355"/>
      <c r="N1060" s="358"/>
      <c r="O1060" s="358"/>
      <c r="P1060" s="358"/>
      <c r="Q1060" s="372"/>
      <c r="S1060" s="526"/>
      <c r="T1060" s="526"/>
      <c r="U1060" s="535"/>
      <c r="V1060" s="542"/>
      <c r="W1060" s="542"/>
      <c r="X1060" s="542"/>
      <c r="Y1060" s="542"/>
      <c r="Z1060" s="542"/>
      <c r="AA1060" s="542"/>
      <c r="AB1060" s="361"/>
      <c r="AC1060" s="363"/>
      <c r="AD1060" s="364"/>
      <c r="AE1060" s="364"/>
      <c r="AF1060" s="364"/>
      <c r="AG1060" s="364"/>
      <c r="AH1060" s="364"/>
      <c r="AI1060" s="364"/>
      <c r="AJ1060" s="364"/>
      <c r="AK1060" s="365"/>
      <c r="AL1060" s="363"/>
      <c r="AM1060" s="364"/>
      <c r="AN1060" s="364"/>
      <c r="AO1060" s="365"/>
      <c r="AP1060" s="363"/>
      <c r="AQ1060" s="364"/>
      <c r="AR1060" s="364"/>
      <c r="AS1060" s="365"/>
      <c r="AT1060" s="366"/>
      <c r="AU1060" s="363"/>
      <c r="AV1060" s="364"/>
      <c r="AW1060" s="363"/>
      <c r="AX1060" s="364"/>
      <c r="AY1060" s="423"/>
      <c r="AZ1060" s="429"/>
    </row>
    <row r="1061" spans="2:52" s="354" customFormat="1">
      <c r="B1061" s="355"/>
      <c r="C1061" s="355"/>
      <c r="D1061" s="355"/>
      <c r="E1061" s="356"/>
      <c r="F1061" s="356"/>
      <c r="J1061" s="478"/>
      <c r="L1061" s="355"/>
      <c r="M1061" s="355"/>
      <c r="N1061" s="358"/>
      <c r="O1061" s="358"/>
      <c r="P1061" s="358"/>
      <c r="Q1061" s="372"/>
      <c r="S1061" s="526"/>
      <c r="T1061" s="526"/>
      <c r="U1061" s="535"/>
      <c r="V1061" s="542"/>
      <c r="W1061" s="542"/>
      <c r="X1061" s="542"/>
      <c r="Y1061" s="542"/>
      <c r="Z1061" s="542"/>
      <c r="AA1061" s="542"/>
      <c r="AB1061" s="361"/>
      <c r="AC1061" s="363"/>
      <c r="AD1061" s="364"/>
      <c r="AE1061" s="364"/>
      <c r="AF1061" s="364"/>
      <c r="AG1061" s="364"/>
      <c r="AH1061" s="364"/>
      <c r="AI1061" s="364"/>
      <c r="AJ1061" s="364"/>
      <c r="AK1061" s="365"/>
      <c r="AL1061" s="363"/>
      <c r="AM1061" s="364"/>
      <c r="AN1061" s="364"/>
      <c r="AO1061" s="365"/>
      <c r="AP1061" s="363"/>
      <c r="AQ1061" s="364"/>
      <c r="AR1061" s="364"/>
      <c r="AS1061" s="365"/>
      <c r="AT1061" s="366"/>
      <c r="AU1061" s="363"/>
      <c r="AV1061" s="364"/>
      <c r="AW1061" s="363"/>
      <c r="AX1061" s="364"/>
      <c r="AY1061" s="423"/>
      <c r="AZ1061" s="429"/>
    </row>
    <row r="1062" spans="2:52" s="354" customFormat="1">
      <c r="B1062" s="355"/>
      <c r="C1062" s="355"/>
      <c r="D1062" s="355"/>
      <c r="E1062" s="356"/>
      <c r="F1062" s="356"/>
      <c r="J1062" s="478"/>
      <c r="L1062" s="355"/>
      <c r="M1062" s="355"/>
      <c r="N1062" s="358"/>
      <c r="O1062" s="358"/>
      <c r="P1062" s="358"/>
      <c r="Q1062" s="372"/>
      <c r="S1062" s="526"/>
      <c r="T1062" s="526"/>
      <c r="U1062" s="535"/>
      <c r="V1062" s="542"/>
      <c r="W1062" s="542"/>
      <c r="X1062" s="542"/>
      <c r="Y1062" s="542"/>
      <c r="Z1062" s="542"/>
      <c r="AA1062" s="542"/>
      <c r="AB1062" s="361"/>
      <c r="AC1062" s="363"/>
      <c r="AD1062" s="364"/>
      <c r="AE1062" s="364"/>
      <c r="AF1062" s="364"/>
      <c r="AG1062" s="364"/>
      <c r="AH1062" s="364"/>
      <c r="AI1062" s="364"/>
      <c r="AJ1062" s="364"/>
      <c r="AK1062" s="365"/>
      <c r="AL1062" s="363"/>
      <c r="AM1062" s="364"/>
      <c r="AN1062" s="364"/>
      <c r="AO1062" s="365"/>
      <c r="AP1062" s="363"/>
      <c r="AQ1062" s="364"/>
      <c r="AR1062" s="364"/>
      <c r="AS1062" s="365"/>
      <c r="AT1062" s="366"/>
      <c r="AU1062" s="363"/>
      <c r="AV1062" s="364"/>
      <c r="AW1062" s="363"/>
      <c r="AX1062" s="364"/>
      <c r="AY1062" s="423"/>
      <c r="AZ1062" s="429"/>
    </row>
    <row r="1063" spans="2:52" s="354" customFormat="1">
      <c r="B1063" s="355"/>
      <c r="C1063" s="355"/>
      <c r="D1063" s="355"/>
      <c r="E1063" s="356"/>
      <c r="F1063" s="356"/>
      <c r="J1063" s="478"/>
      <c r="L1063" s="355"/>
      <c r="M1063" s="355"/>
      <c r="N1063" s="358"/>
      <c r="O1063" s="358"/>
      <c r="P1063" s="358"/>
      <c r="Q1063" s="372"/>
      <c r="S1063" s="526"/>
      <c r="T1063" s="526"/>
      <c r="U1063" s="535"/>
      <c r="V1063" s="542"/>
      <c r="W1063" s="542"/>
      <c r="X1063" s="542"/>
      <c r="Y1063" s="542"/>
      <c r="Z1063" s="542"/>
      <c r="AA1063" s="542"/>
      <c r="AB1063" s="361"/>
      <c r="AC1063" s="363"/>
      <c r="AD1063" s="364"/>
      <c r="AE1063" s="364"/>
      <c r="AF1063" s="364"/>
      <c r="AG1063" s="364"/>
      <c r="AH1063" s="364"/>
      <c r="AI1063" s="364"/>
      <c r="AJ1063" s="364"/>
      <c r="AK1063" s="365"/>
      <c r="AL1063" s="363"/>
      <c r="AM1063" s="364"/>
      <c r="AN1063" s="364"/>
      <c r="AO1063" s="365"/>
      <c r="AP1063" s="363"/>
      <c r="AQ1063" s="364"/>
      <c r="AR1063" s="364"/>
      <c r="AS1063" s="365"/>
      <c r="AT1063" s="366"/>
      <c r="AU1063" s="363"/>
      <c r="AV1063" s="364"/>
      <c r="AW1063" s="363"/>
      <c r="AX1063" s="364"/>
      <c r="AY1063" s="423"/>
      <c r="AZ1063" s="429"/>
    </row>
    <row r="1064" spans="2:52" s="354" customFormat="1">
      <c r="B1064" s="355"/>
      <c r="C1064" s="355"/>
      <c r="D1064" s="355"/>
      <c r="E1064" s="356"/>
      <c r="F1064" s="356"/>
      <c r="J1064" s="478"/>
      <c r="L1064" s="355"/>
      <c r="M1064" s="355"/>
      <c r="N1064" s="358"/>
      <c r="O1064" s="358"/>
      <c r="P1064" s="358"/>
      <c r="Q1064" s="372"/>
      <c r="S1064" s="526"/>
      <c r="T1064" s="526"/>
      <c r="U1064" s="535"/>
      <c r="V1064" s="542"/>
      <c r="W1064" s="542"/>
      <c r="X1064" s="542"/>
      <c r="Y1064" s="542"/>
      <c r="Z1064" s="542"/>
      <c r="AA1064" s="542"/>
      <c r="AB1064" s="361"/>
      <c r="AC1064" s="363"/>
      <c r="AD1064" s="364"/>
      <c r="AE1064" s="364"/>
      <c r="AF1064" s="364"/>
      <c r="AG1064" s="364"/>
      <c r="AH1064" s="364"/>
      <c r="AI1064" s="364"/>
      <c r="AJ1064" s="364"/>
      <c r="AK1064" s="365"/>
      <c r="AL1064" s="363"/>
      <c r="AM1064" s="364"/>
      <c r="AN1064" s="364"/>
      <c r="AO1064" s="365"/>
      <c r="AP1064" s="363"/>
      <c r="AQ1064" s="364"/>
      <c r="AR1064" s="364"/>
      <c r="AS1064" s="365"/>
      <c r="AT1064" s="366"/>
      <c r="AU1064" s="363"/>
      <c r="AV1064" s="364"/>
      <c r="AW1064" s="363"/>
      <c r="AX1064" s="364"/>
      <c r="AY1064" s="423"/>
      <c r="AZ1064" s="429"/>
    </row>
    <row r="1065" spans="2:52" s="354" customFormat="1">
      <c r="B1065" s="355"/>
      <c r="C1065" s="355"/>
      <c r="D1065" s="355"/>
      <c r="E1065" s="356"/>
      <c r="F1065" s="356"/>
      <c r="J1065" s="478"/>
      <c r="L1065" s="355"/>
      <c r="M1065" s="355"/>
      <c r="N1065" s="358"/>
      <c r="O1065" s="358"/>
      <c r="P1065" s="358"/>
      <c r="Q1065" s="372"/>
      <c r="S1065" s="526"/>
      <c r="T1065" s="526"/>
      <c r="U1065" s="535"/>
      <c r="V1065" s="542"/>
      <c r="W1065" s="542"/>
      <c r="X1065" s="542"/>
      <c r="Y1065" s="542"/>
      <c r="Z1065" s="542"/>
      <c r="AA1065" s="542"/>
      <c r="AB1065" s="361"/>
      <c r="AC1065" s="363"/>
      <c r="AD1065" s="364"/>
      <c r="AE1065" s="364"/>
      <c r="AF1065" s="364"/>
      <c r="AG1065" s="364"/>
      <c r="AH1065" s="364"/>
      <c r="AI1065" s="364"/>
      <c r="AJ1065" s="364"/>
      <c r="AK1065" s="365"/>
      <c r="AL1065" s="363"/>
      <c r="AM1065" s="364"/>
      <c r="AN1065" s="364"/>
      <c r="AO1065" s="365"/>
      <c r="AP1065" s="363"/>
      <c r="AQ1065" s="364"/>
      <c r="AR1065" s="364"/>
      <c r="AS1065" s="365"/>
      <c r="AT1065" s="366"/>
      <c r="AU1065" s="363"/>
      <c r="AV1065" s="364"/>
      <c r="AW1065" s="363"/>
      <c r="AX1065" s="364"/>
      <c r="AY1065" s="423"/>
      <c r="AZ1065" s="429"/>
    </row>
    <row r="1066" spans="2:52" s="354" customFormat="1">
      <c r="B1066" s="355"/>
      <c r="C1066" s="355"/>
      <c r="D1066" s="355"/>
      <c r="E1066" s="356"/>
      <c r="F1066" s="356"/>
      <c r="J1066" s="478"/>
      <c r="L1066" s="355"/>
      <c r="M1066" s="355"/>
      <c r="N1066" s="358"/>
      <c r="O1066" s="358"/>
      <c r="P1066" s="358"/>
      <c r="Q1066" s="372"/>
      <c r="S1066" s="526"/>
      <c r="T1066" s="526"/>
      <c r="U1066" s="535"/>
      <c r="V1066" s="542"/>
      <c r="W1066" s="542"/>
      <c r="X1066" s="542"/>
      <c r="Y1066" s="542"/>
      <c r="Z1066" s="542"/>
      <c r="AA1066" s="542"/>
      <c r="AB1066" s="361"/>
      <c r="AC1066" s="363"/>
      <c r="AD1066" s="364"/>
      <c r="AE1066" s="364"/>
      <c r="AF1066" s="364"/>
      <c r="AG1066" s="364"/>
      <c r="AH1066" s="364"/>
      <c r="AI1066" s="364"/>
      <c r="AJ1066" s="364"/>
      <c r="AK1066" s="365"/>
      <c r="AL1066" s="363"/>
      <c r="AM1066" s="364"/>
      <c r="AN1066" s="364"/>
      <c r="AO1066" s="365"/>
      <c r="AP1066" s="363"/>
      <c r="AQ1066" s="364"/>
      <c r="AR1066" s="364"/>
      <c r="AS1066" s="365"/>
      <c r="AT1066" s="366"/>
      <c r="AU1066" s="363"/>
      <c r="AV1066" s="364"/>
      <c r="AW1066" s="363"/>
      <c r="AX1066" s="364"/>
      <c r="AY1066" s="423"/>
      <c r="AZ1066" s="429"/>
    </row>
    <row r="1067" spans="2:52" s="354" customFormat="1">
      <c r="B1067" s="355"/>
      <c r="C1067" s="355"/>
      <c r="D1067" s="355"/>
      <c r="E1067" s="356"/>
      <c r="F1067" s="356"/>
      <c r="J1067" s="478"/>
      <c r="L1067" s="355"/>
      <c r="M1067" s="355"/>
      <c r="N1067" s="358"/>
      <c r="O1067" s="358"/>
      <c r="P1067" s="358"/>
      <c r="Q1067" s="372"/>
      <c r="S1067" s="526"/>
      <c r="T1067" s="526"/>
      <c r="U1067" s="535"/>
      <c r="V1067" s="542"/>
      <c r="W1067" s="542"/>
      <c r="X1067" s="542"/>
      <c r="Y1067" s="542"/>
      <c r="Z1067" s="542"/>
      <c r="AA1067" s="542"/>
      <c r="AB1067" s="361"/>
      <c r="AC1067" s="363"/>
      <c r="AD1067" s="364"/>
      <c r="AE1067" s="364"/>
      <c r="AF1067" s="364"/>
      <c r="AG1067" s="364"/>
      <c r="AH1067" s="364"/>
      <c r="AI1067" s="364"/>
      <c r="AJ1067" s="364"/>
      <c r="AK1067" s="365"/>
      <c r="AL1067" s="363"/>
      <c r="AM1067" s="364"/>
      <c r="AN1067" s="364"/>
      <c r="AO1067" s="365"/>
      <c r="AP1067" s="363"/>
      <c r="AQ1067" s="364"/>
      <c r="AR1067" s="364"/>
      <c r="AS1067" s="365"/>
      <c r="AT1067" s="366"/>
      <c r="AU1067" s="363"/>
      <c r="AV1067" s="364"/>
      <c r="AW1067" s="363"/>
      <c r="AX1067" s="364"/>
      <c r="AY1067" s="423"/>
      <c r="AZ1067" s="429"/>
    </row>
    <row r="1068" spans="2:52" s="354" customFormat="1">
      <c r="B1068" s="355"/>
      <c r="C1068" s="355"/>
      <c r="D1068" s="355"/>
      <c r="E1068" s="356"/>
      <c r="F1068" s="356"/>
      <c r="J1068" s="478"/>
      <c r="L1068" s="355"/>
      <c r="M1068" s="355"/>
      <c r="N1068" s="358"/>
      <c r="O1068" s="358"/>
      <c r="P1068" s="358"/>
      <c r="Q1068" s="372"/>
      <c r="S1068" s="526"/>
      <c r="T1068" s="526"/>
      <c r="U1068" s="535"/>
      <c r="V1068" s="542"/>
      <c r="W1068" s="542"/>
      <c r="X1068" s="542"/>
      <c r="Y1068" s="542"/>
      <c r="Z1068" s="542"/>
      <c r="AA1068" s="542"/>
      <c r="AB1068" s="361"/>
      <c r="AC1068" s="363"/>
      <c r="AD1068" s="364"/>
      <c r="AE1068" s="364"/>
      <c r="AF1068" s="364"/>
      <c r="AG1068" s="364"/>
      <c r="AH1068" s="364"/>
      <c r="AI1068" s="364"/>
      <c r="AJ1068" s="364"/>
      <c r="AK1068" s="365"/>
      <c r="AL1068" s="363"/>
      <c r="AM1068" s="364"/>
      <c r="AN1068" s="364"/>
      <c r="AO1068" s="365"/>
      <c r="AP1068" s="363"/>
      <c r="AQ1068" s="364"/>
      <c r="AR1068" s="364"/>
      <c r="AS1068" s="365"/>
      <c r="AT1068" s="366"/>
      <c r="AU1068" s="363"/>
      <c r="AV1068" s="364"/>
      <c r="AW1068" s="363"/>
      <c r="AX1068" s="364"/>
      <c r="AY1068" s="423"/>
      <c r="AZ1068" s="429"/>
    </row>
    <row r="1069" spans="2:52" s="354" customFormat="1">
      <c r="B1069" s="355"/>
      <c r="C1069" s="355"/>
      <c r="D1069" s="355"/>
      <c r="E1069" s="356"/>
      <c r="F1069" s="356"/>
      <c r="J1069" s="478"/>
      <c r="L1069" s="355"/>
      <c r="M1069" s="355"/>
      <c r="N1069" s="358"/>
      <c r="O1069" s="358"/>
      <c r="P1069" s="358"/>
      <c r="Q1069" s="372"/>
      <c r="S1069" s="526"/>
      <c r="T1069" s="526"/>
      <c r="U1069" s="535"/>
      <c r="V1069" s="542"/>
      <c r="W1069" s="542"/>
      <c r="X1069" s="542"/>
      <c r="Y1069" s="542"/>
      <c r="Z1069" s="542"/>
      <c r="AA1069" s="542"/>
      <c r="AB1069" s="361"/>
      <c r="AC1069" s="363"/>
      <c r="AD1069" s="364"/>
      <c r="AE1069" s="364"/>
      <c r="AF1069" s="364"/>
      <c r="AG1069" s="364"/>
      <c r="AH1069" s="364"/>
      <c r="AI1069" s="364"/>
      <c r="AJ1069" s="364"/>
      <c r="AK1069" s="365"/>
      <c r="AL1069" s="363"/>
      <c r="AM1069" s="364"/>
      <c r="AN1069" s="364"/>
      <c r="AO1069" s="365"/>
      <c r="AP1069" s="363"/>
      <c r="AQ1069" s="364"/>
      <c r="AR1069" s="364"/>
      <c r="AS1069" s="365"/>
      <c r="AT1069" s="366"/>
      <c r="AU1069" s="363"/>
      <c r="AV1069" s="364"/>
      <c r="AW1069" s="363"/>
      <c r="AX1069" s="364"/>
      <c r="AY1069" s="423"/>
      <c r="AZ1069" s="429"/>
    </row>
    <row r="1070" spans="2:52" s="354" customFormat="1">
      <c r="B1070" s="355"/>
      <c r="C1070" s="355"/>
      <c r="D1070" s="355"/>
      <c r="E1070" s="356"/>
      <c r="F1070" s="356"/>
      <c r="J1070" s="478"/>
      <c r="L1070" s="355"/>
      <c r="M1070" s="355"/>
      <c r="N1070" s="358"/>
      <c r="O1070" s="358"/>
      <c r="P1070" s="358"/>
      <c r="Q1070" s="372"/>
      <c r="S1070" s="526"/>
      <c r="T1070" s="526"/>
      <c r="U1070" s="535"/>
      <c r="V1070" s="542"/>
      <c r="W1070" s="542"/>
      <c r="X1070" s="542"/>
      <c r="Y1070" s="542"/>
      <c r="Z1070" s="542"/>
      <c r="AA1070" s="542"/>
      <c r="AB1070" s="361"/>
      <c r="AC1070" s="363"/>
      <c r="AD1070" s="364"/>
      <c r="AE1070" s="364"/>
      <c r="AF1070" s="364"/>
      <c r="AG1070" s="364"/>
      <c r="AH1070" s="364"/>
      <c r="AI1070" s="364"/>
      <c r="AJ1070" s="364"/>
      <c r="AK1070" s="365"/>
      <c r="AL1070" s="363"/>
      <c r="AM1070" s="364"/>
      <c r="AN1070" s="364"/>
      <c r="AO1070" s="365"/>
      <c r="AP1070" s="363"/>
      <c r="AQ1070" s="364"/>
      <c r="AR1070" s="364"/>
      <c r="AS1070" s="365"/>
      <c r="AT1070" s="366"/>
      <c r="AU1070" s="363"/>
      <c r="AV1070" s="364"/>
      <c r="AW1070" s="363"/>
      <c r="AX1070" s="364"/>
      <c r="AY1070" s="423"/>
      <c r="AZ1070" s="429"/>
    </row>
    <row r="1071" spans="2:52" s="354" customFormat="1">
      <c r="B1071" s="355"/>
      <c r="C1071" s="355"/>
      <c r="D1071" s="355"/>
      <c r="E1071" s="356"/>
      <c r="F1071" s="356"/>
      <c r="J1071" s="478"/>
      <c r="L1071" s="355"/>
      <c r="M1071" s="355"/>
      <c r="N1071" s="358"/>
      <c r="O1071" s="358"/>
      <c r="P1071" s="358"/>
      <c r="Q1071" s="372"/>
      <c r="S1071" s="526"/>
      <c r="T1071" s="526"/>
      <c r="U1071" s="535"/>
      <c r="V1071" s="542"/>
      <c r="W1071" s="542"/>
      <c r="X1071" s="542"/>
      <c r="Y1071" s="542"/>
      <c r="Z1071" s="542"/>
      <c r="AA1071" s="542"/>
      <c r="AB1071" s="361"/>
      <c r="AC1071" s="363"/>
      <c r="AD1071" s="364"/>
      <c r="AE1071" s="364"/>
      <c r="AF1071" s="364"/>
      <c r="AG1071" s="364"/>
      <c r="AH1071" s="364"/>
      <c r="AI1071" s="364"/>
      <c r="AJ1071" s="364"/>
      <c r="AK1071" s="365"/>
      <c r="AL1071" s="363"/>
      <c r="AM1071" s="364"/>
      <c r="AN1071" s="364"/>
      <c r="AO1071" s="365"/>
      <c r="AP1071" s="363"/>
      <c r="AQ1071" s="364"/>
      <c r="AR1071" s="364"/>
      <c r="AS1071" s="365"/>
      <c r="AT1071" s="366"/>
      <c r="AU1071" s="363"/>
      <c r="AV1071" s="364"/>
      <c r="AW1071" s="363"/>
      <c r="AX1071" s="364"/>
      <c r="AY1071" s="423"/>
      <c r="AZ1071" s="429"/>
    </row>
    <row r="1072" spans="2:52" s="354" customFormat="1">
      <c r="B1072" s="355"/>
      <c r="C1072" s="355"/>
      <c r="D1072" s="355"/>
      <c r="E1072" s="356"/>
      <c r="F1072" s="356"/>
      <c r="J1072" s="478"/>
      <c r="L1072" s="355"/>
      <c r="M1072" s="355"/>
      <c r="N1072" s="358"/>
      <c r="O1072" s="358"/>
      <c r="P1072" s="358"/>
      <c r="Q1072" s="372"/>
      <c r="S1072" s="526"/>
      <c r="T1072" s="526"/>
      <c r="U1072" s="535"/>
      <c r="V1072" s="542"/>
      <c r="W1072" s="542"/>
      <c r="X1072" s="542"/>
      <c r="Y1072" s="542"/>
      <c r="Z1072" s="542"/>
      <c r="AA1072" s="542"/>
      <c r="AB1072" s="361"/>
      <c r="AC1072" s="363"/>
      <c r="AD1072" s="364"/>
      <c r="AE1072" s="364"/>
      <c r="AF1072" s="364"/>
      <c r="AG1072" s="364"/>
      <c r="AH1072" s="364"/>
      <c r="AI1072" s="364"/>
      <c r="AJ1072" s="364"/>
      <c r="AK1072" s="365"/>
      <c r="AL1072" s="363"/>
      <c r="AM1072" s="364"/>
      <c r="AN1072" s="364"/>
      <c r="AO1072" s="365"/>
      <c r="AP1072" s="363"/>
      <c r="AQ1072" s="364"/>
      <c r="AR1072" s="364"/>
      <c r="AS1072" s="365"/>
      <c r="AT1072" s="366"/>
      <c r="AU1072" s="363"/>
      <c r="AV1072" s="364"/>
      <c r="AW1072" s="363"/>
      <c r="AX1072" s="364"/>
      <c r="AY1072" s="423"/>
      <c r="AZ1072" s="429"/>
    </row>
    <row r="1073" spans="2:52" s="354" customFormat="1">
      <c r="B1073" s="355"/>
      <c r="C1073" s="355"/>
      <c r="D1073" s="355"/>
      <c r="E1073" s="356"/>
      <c r="F1073" s="356"/>
      <c r="J1073" s="478"/>
      <c r="L1073" s="355"/>
      <c r="M1073" s="355"/>
      <c r="N1073" s="358"/>
      <c r="O1073" s="358"/>
      <c r="P1073" s="358"/>
      <c r="Q1073" s="372"/>
      <c r="S1073" s="526"/>
      <c r="T1073" s="526"/>
      <c r="U1073" s="535"/>
      <c r="V1073" s="542"/>
      <c r="W1073" s="542"/>
      <c r="X1073" s="542"/>
      <c r="Y1073" s="542"/>
      <c r="Z1073" s="542"/>
      <c r="AA1073" s="542"/>
      <c r="AB1073" s="361"/>
      <c r="AC1073" s="363"/>
      <c r="AD1073" s="364"/>
      <c r="AE1073" s="364"/>
      <c r="AF1073" s="364"/>
      <c r="AG1073" s="364"/>
      <c r="AH1073" s="364"/>
      <c r="AI1073" s="364"/>
      <c r="AJ1073" s="364"/>
      <c r="AK1073" s="365"/>
      <c r="AL1073" s="363"/>
      <c r="AM1073" s="364"/>
      <c r="AN1073" s="364"/>
      <c r="AO1073" s="365"/>
      <c r="AP1073" s="363"/>
      <c r="AQ1073" s="364"/>
      <c r="AR1073" s="364"/>
      <c r="AS1073" s="365"/>
      <c r="AT1073" s="366"/>
      <c r="AU1073" s="363"/>
      <c r="AV1073" s="364"/>
      <c r="AW1073" s="363"/>
      <c r="AX1073" s="364"/>
      <c r="AY1073" s="423"/>
      <c r="AZ1073" s="429"/>
    </row>
    <row r="1074" spans="2:52" s="354" customFormat="1">
      <c r="B1074" s="355"/>
      <c r="C1074" s="355"/>
      <c r="D1074" s="355"/>
      <c r="E1074" s="356"/>
      <c r="F1074" s="356"/>
      <c r="J1074" s="478"/>
      <c r="L1074" s="355"/>
      <c r="M1074" s="355"/>
      <c r="N1074" s="358"/>
      <c r="O1074" s="358"/>
      <c r="P1074" s="358"/>
      <c r="Q1074" s="372"/>
      <c r="S1074" s="526"/>
      <c r="T1074" s="526"/>
      <c r="U1074" s="535"/>
      <c r="V1074" s="542"/>
      <c r="W1074" s="542"/>
      <c r="X1074" s="542"/>
      <c r="Y1074" s="542"/>
      <c r="Z1074" s="542"/>
      <c r="AA1074" s="542"/>
      <c r="AB1074" s="361"/>
      <c r="AC1074" s="363"/>
      <c r="AD1074" s="364"/>
      <c r="AE1074" s="364"/>
      <c r="AF1074" s="364"/>
      <c r="AG1074" s="364"/>
      <c r="AH1074" s="364"/>
      <c r="AI1074" s="364"/>
      <c r="AJ1074" s="364"/>
      <c r="AK1074" s="365"/>
      <c r="AL1074" s="363"/>
      <c r="AM1074" s="364"/>
      <c r="AN1074" s="364"/>
      <c r="AO1074" s="365"/>
      <c r="AP1074" s="363"/>
      <c r="AQ1074" s="364"/>
      <c r="AR1074" s="364"/>
      <c r="AS1074" s="365"/>
      <c r="AT1074" s="366"/>
      <c r="AU1074" s="363"/>
      <c r="AV1074" s="364"/>
      <c r="AW1074" s="363"/>
      <c r="AX1074" s="364"/>
      <c r="AY1074" s="423"/>
      <c r="AZ1074" s="429"/>
    </row>
    <row r="1075" spans="2:52" s="354" customFormat="1">
      <c r="B1075" s="355"/>
      <c r="C1075" s="355"/>
      <c r="D1075" s="355"/>
      <c r="E1075" s="356"/>
      <c r="F1075" s="356"/>
      <c r="J1075" s="478"/>
      <c r="L1075" s="355"/>
      <c r="M1075" s="355"/>
      <c r="N1075" s="358"/>
      <c r="O1075" s="358"/>
      <c r="P1075" s="358"/>
      <c r="Q1075" s="372"/>
      <c r="S1075" s="526"/>
      <c r="T1075" s="526"/>
      <c r="U1075" s="535"/>
      <c r="V1075" s="542"/>
      <c r="W1075" s="542"/>
      <c r="X1075" s="542"/>
      <c r="Y1075" s="542"/>
      <c r="Z1075" s="542"/>
      <c r="AA1075" s="542"/>
      <c r="AB1075" s="361"/>
      <c r="AC1075" s="363"/>
      <c r="AD1075" s="364"/>
      <c r="AE1075" s="364"/>
      <c r="AF1075" s="364"/>
      <c r="AG1075" s="364"/>
      <c r="AH1075" s="364"/>
      <c r="AI1075" s="364"/>
      <c r="AJ1075" s="364"/>
      <c r="AK1075" s="365"/>
      <c r="AL1075" s="363"/>
      <c r="AM1075" s="364"/>
      <c r="AN1075" s="364"/>
      <c r="AO1075" s="365"/>
      <c r="AP1075" s="363"/>
      <c r="AQ1075" s="364"/>
      <c r="AR1075" s="364"/>
      <c r="AS1075" s="365"/>
      <c r="AT1075" s="366"/>
      <c r="AU1075" s="363"/>
      <c r="AV1075" s="364"/>
      <c r="AW1075" s="363"/>
      <c r="AX1075" s="364"/>
      <c r="AY1075" s="423"/>
      <c r="AZ1075" s="429"/>
    </row>
    <row r="1076" spans="2:52" s="354" customFormat="1">
      <c r="B1076" s="355"/>
      <c r="C1076" s="355"/>
      <c r="D1076" s="355"/>
      <c r="E1076" s="356"/>
      <c r="F1076" s="356"/>
      <c r="J1076" s="478"/>
      <c r="L1076" s="355"/>
      <c r="M1076" s="355"/>
      <c r="N1076" s="358"/>
      <c r="O1076" s="358"/>
      <c r="P1076" s="358"/>
      <c r="Q1076" s="372"/>
      <c r="S1076" s="526"/>
      <c r="T1076" s="526"/>
      <c r="U1076" s="535"/>
      <c r="V1076" s="542"/>
      <c r="W1076" s="542"/>
      <c r="X1076" s="542"/>
      <c r="Y1076" s="542"/>
      <c r="Z1076" s="542"/>
      <c r="AA1076" s="542"/>
      <c r="AB1076" s="361"/>
      <c r="AC1076" s="363"/>
      <c r="AD1076" s="364"/>
      <c r="AE1076" s="364"/>
      <c r="AF1076" s="364"/>
      <c r="AG1076" s="364"/>
      <c r="AH1076" s="364"/>
      <c r="AI1076" s="364"/>
      <c r="AJ1076" s="364"/>
      <c r="AK1076" s="365"/>
      <c r="AL1076" s="363"/>
      <c r="AM1076" s="364"/>
      <c r="AN1076" s="364"/>
      <c r="AO1076" s="365"/>
      <c r="AP1076" s="363"/>
      <c r="AQ1076" s="364"/>
      <c r="AR1076" s="364"/>
      <c r="AS1076" s="365"/>
      <c r="AT1076" s="366"/>
      <c r="AU1076" s="363"/>
      <c r="AV1076" s="364"/>
      <c r="AW1076" s="363"/>
      <c r="AX1076" s="364"/>
      <c r="AY1076" s="423"/>
      <c r="AZ1076" s="429"/>
    </row>
    <row r="1077" spans="2:52" s="354" customFormat="1">
      <c r="B1077" s="355"/>
      <c r="C1077" s="355"/>
      <c r="D1077" s="355"/>
      <c r="E1077" s="356"/>
      <c r="F1077" s="356"/>
      <c r="J1077" s="478"/>
      <c r="L1077" s="355"/>
      <c r="M1077" s="355"/>
      <c r="N1077" s="358"/>
      <c r="O1077" s="358"/>
      <c r="P1077" s="358"/>
      <c r="Q1077" s="372"/>
      <c r="S1077" s="526"/>
      <c r="T1077" s="526"/>
      <c r="U1077" s="535"/>
      <c r="V1077" s="542"/>
      <c r="W1077" s="542"/>
      <c r="X1077" s="542"/>
      <c r="Y1077" s="542"/>
      <c r="Z1077" s="542"/>
      <c r="AA1077" s="542"/>
      <c r="AB1077" s="361"/>
      <c r="AC1077" s="363"/>
      <c r="AD1077" s="364"/>
      <c r="AE1077" s="364"/>
      <c r="AF1077" s="364"/>
      <c r="AG1077" s="364"/>
      <c r="AH1077" s="364"/>
      <c r="AI1077" s="364"/>
      <c r="AJ1077" s="364"/>
      <c r="AK1077" s="365"/>
      <c r="AL1077" s="363"/>
      <c r="AM1077" s="364"/>
      <c r="AN1077" s="364"/>
      <c r="AO1077" s="365"/>
      <c r="AP1077" s="363"/>
      <c r="AQ1077" s="364"/>
      <c r="AR1077" s="364"/>
      <c r="AS1077" s="365"/>
      <c r="AT1077" s="366"/>
      <c r="AU1077" s="363"/>
      <c r="AV1077" s="364"/>
      <c r="AW1077" s="363"/>
      <c r="AX1077" s="364"/>
      <c r="AY1077" s="423"/>
      <c r="AZ1077" s="429"/>
    </row>
    <row r="1078" spans="2:52" s="354" customFormat="1">
      <c r="B1078" s="355"/>
      <c r="C1078" s="355"/>
      <c r="D1078" s="355"/>
      <c r="E1078" s="356"/>
      <c r="F1078" s="356"/>
      <c r="J1078" s="478"/>
      <c r="L1078" s="355"/>
      <c r="M1078" s="355"/>
      <c r="N1078" s="358"/>
      <c r="O1078" s="358"/>
      <c r="P1078" s="358"/>
      <c r="Q1078" s="372"/>
      <c r="S1078" s="526"/>
      <c r="T1078" s="526"/>
      <c r="U1078" s="535"/>
      <c r="V1078" s="542"/>
      <c r="W1078" s="542"/>
      <c r="X1078" s="542"/>
      <c r="Y1078" s="542"/>
      <c r="Z1078" s="542"/>
      <c r="AA1078" s="542"/>
      <c r="AB1078" s="361"/>
      <c r="AC1078" s="363"/>
      <c r="AD1078" s="364"/>
      <c r="AE1078" s="364"/>
      <c r="AF1078" s="364"/>
      <c r="AG1078" s="364"/>
      <c r="AH1078" s="364"/>
      <c r="AI1078" s="364"/>
      <c r="AJ1078" s="364"/>
      <c r="AK1078" s="365"/>
      <c r="AL1078" s="363"/>
      <c r="AM1078" s="364"/>
      <c r="AN1078" s="364"/>
      <c r="AO1078" s="365"/>
      <c r="AP1078" s="363"/>
      <c r="AQ1078" s="364"/>
      <c r="AR1078" s="364"/>
      <c r="AS1078" s="365"/>
      <c r="AT1078" s="366"/>
      <c r="AU1078" s="363"/>
      <c r="AV1078" s="364"/>
      <c r="AW1078" s="363"/>
      <c r="AX1078" s="364"/>
      <c r="AY1078" s="423"/>
      <c r="AZ1078" s="429"/>
    </row>
    <row r="1079" spans="2:52" s="354" customFormat="1">
      <c r="B1079" s="355"/>
      <c r="C1079" s="355"/>
      <c r="D1079" s="355"/>
      <c r="E1079" s="356"/>
      <c r="F1079" s="356"/>
      <c r="J1079" s="478"/>
      <c r="L1079" s="355"/>
      <c r="M1079" s="355"/>
      <c r="N1079" s="358"/>
      <c r="O1079" s="358"/>
      <c r="P1079" s="358"/>
      <c r="Q1079" s="372"/>
      <c r="S1079" s="526"/>
      <c r="T1079" s="526"/>
      <c r="U1079" s="535"/>
      <c r="V1079" s="542"/>
      <c r="W1079" s="542"/>
      <c r="X1079" s="542"/>
      <c r="Y1079" s="542"/>
      <c r="Z1079" s="542"/>
      <c r="AA1079" s="542"/>
      <c r="AB1079" s="361"/>
      <c r="AC1079" s="363"/>
      <c r="AD1079" s="364"/>
      <c r="AE1079" s="364"/>
      <c r="AF1079" s="364"/>
      <c r="AG1079" s="364"/>
      <c r="AH1079" s="364"/>
      <c r="AI1079" s="364"/>
      <c r="AJ1079" s="364"/>
      <c r="AK1079" s="365"/>
      <c r="AL1079" s="363"/>
      <c r="AM1079" s="364"/>
      <c r="AN1079" s="364"/>
      <c r="AO1079" s="365"/>
      <c r="AP1079" s="363"/>
      <c r="AQ1079" s="364"/>
      <c r="AR1079" s="364"/>
      <c r="AS1079" s="365"/>
      <c r="AT1079" s="366"/>
      <c r="AU1079" s="363"/>
      <c r="AV1079" s="364"/>
      <c r="AW1079" s="363"/>
      <c r="AX1079" s="364"/>
      <c r="AY1079" s="423"/>
      <c r="AZ1079" s="429"/>
    </row>
    <row r="1080" spans="2:52" s="354" customFormat="1">
      <c r="B1080" s="355"/>
      <c r="C1080" s="355"/>
      <c r="D1080" s="355"/>
      <c r="E1080" s="356"/>
      <c r="F1080" s="356"/>
      <c r="J1080" s="478"/>
      <c r="L1080" s="355"/>
      <c r="M1080" s="355"/>
      <c r="N1080" s="358"/>
      <c r="O1080" s="358"/>
      <c r="P1080" s="358"/>
      <c r="Q1080" s="372"/>
      <c r="S1080" s="526"/>
      <c r="T1080" s="526"/>
      <c r="U1080" s="535"/>
      <c r="V1080" s="542"/>
      <c r="W1080" s="542"/>
      <c r="X1080" s="542"/>
      <c r="Y1080" s="542"/>
      <c r="Z1080" s="542"/>
      <c r="AA1080" s="542"/>
      <c r="AB1080" s="361"/>
      <c r="AC1080" s="363"/>
      <c r="AD1080" s="364"/>
      <c r="AE1080" s="364"/>
      <c r="AF1080" s="364"/>
      <c r="AG1080" s="364"/>
      <c r="AH1080" s="364"/>
      <c r="AI1080" s="364"/>
      <c r="AJ1080" s="364"/>
      <c r="AK1080" s="365"/>
      <c r="AL1080" s="363"/>
      <c r="AM1080" s="364"/>
      <c r="AN1080" s="364"/>
      <c r="AO1080" s="365"/>
      <c r="AP1080" s="363"/>
      <c r="AQ1080" s="364"/>
      <c r="AR1080" s="364"/>
      <c r="AS1080" s="365"/>
      <c r="AT1080" s="366"/>
      <c r="AU1080" s="363"/>
      <c r="AV1080" s="364"/>
      <c r="AW1080" s="363"/>
      <c r="AX1080" s="364"/>
      <c r="AY1080" s="423"/>
      <c r="AZ1080" s="429"/>
    </row>
    <row r="1081" spans="2:52" s="354" customFormat="1">
      <c r="B1081" s="355"/>
      <c r="C1081" s="355"/>
      <c r="D1081" s="355"/>
      <c r="E1081" s="356"/>
      <c r="F1081" s="356"/>
      <c r="J1081" s="478"/>
      <c r="L1081" s="355"/>
      <c r="M1081" s="355"/>
      <c r="N1081" s="358"/>
      <c r="O1081" s="358"/>
      <c r="P1081" s="358"/>
      <c r="Q1081" s="372"/>
      <c r="S1081" s="526"/>
      <c r="T1081" s="526"/>
      <c r="U1081" s="535"/>
      <c r="V1081" s="542"/>
      <c r="W1081" s="542"/>
      <c r="X1081" s="542"/>
      <c r="Y1081" s="542"/>
      <c r="Z1081" s="542"/>
      <c r="AA1081" s="542"/>
      <c r="AB1081" s="361"/>
      <c r="AC1081" s="363"/>
      <c r="AD1081" s="364"/>
      <c r="AE1081" s="364"/>
      <c r="AF1081" s="364"/>
      <c r="AG1081" s="364"/>
      <c r="AH1081" s="364"/>
      <c r="AI1081" s="364"/>
      <c r="AJ1081" s="364"/>
      <c r="AK1081" s="365"/>
      <c r="AL1081" s="363"/>
      <c r="AM1081" s="364"/>
      <c r="AN1081" s="364"/>
      <c r="AO1081" s="365"/>
      <c r="AP1081" s="363"/>
      <c r="AQ1081" s="364"/>
      <c r="AR1081" s="364"/>
      <c r="AS1081" s="365"/>
      <c r="AT1081" s="366"/>
      <c r="AU1081" s="363"/>
      <c r="AV1081" s="364"/>
      <c r="AW1081" s="363"/>
      <c r="AX1081" s="364"/>
      <c r="AY1081" s="423"/>
      <c r="AZ1081" s="429"/>
    </row>
    <row r="1082" spans="2:52" s="354" customFormat="1">
      <c r="B1082" s="355"/>
      <c r="C1082" s="355"/>
      <c r="D1082" s="355"/>
      <c r="E1082" s="356"/>
      <c r="F1082" s="356"/>
      <c r="J1082" s="478"/>
      <c r="L1082" s="355"/>
      <c r="M1082" s="355"/>
      <c r="N1082" s="358"/>
      <c r="O1082" s="358"/>
      <c r="P1082" s="358"/>
      <c r="Q1082" s="372"/>
      <c r="S1082" s="526"/>
      <c r="T1082" s="526"/>
      <c r="U1082" s="535"/>
      <c r="V1082" s="542"/>
      <c r="W1082" s="542"/>
      <c r="X1082" s="542"/>
      <c r="Y1082" s="542"/>
      <c r="Z1082" s="542"/>
      <c r="AA1082" s="542"/>
      <c r="AB1082" s="361"/>
      <c r="AC1082" s="363"/>
      <c r="AD1082" s="364"/>
      <c r="AE1082" s="364"/>
      <c r="AF1082" s="364"/>
      <c r="AG1082" s="364"/>
      <c r="AH1082" s="364"/>
      <c r="AI1082" s="364"/>
      <c r="AJ1082" s="364"/>
      <c r="AK1082" s="365"/>
      <c r="AL1082" s="363"/>
      <c r="AM1082" s="364"/>
      <c r="AN1082" s="364"/>
      <c r="AO1082" s="365"/>
      <c r="AP1082" s="363"/>
      <c r="AQ1082" s="364"/>
      <c r="AR1082" s="364"/>
      <c r="AS1082" s="365"/>
      <c r="AT1082" s="366"/>
      <c r="AU1082" s="363"/>
      <c r="AV1082" s="364"/>
      <c r="AW1082" s="363"/>
      <c r="AX1082" s="364"/>
      <c r="AY1082" s="423"/>
      <c r="AZ1082" s="429"/>
    </row>
    <row r="1083" spans="2:52" s="354" customFormat="1">
      <c r="B1083" s="355"/>
      <c r="C1083" s="355"/>
      <c r="D1083" s="355"/>
      <c r="E1083" s="356"/>
      <c r="F1083" s="356"/>
      <c r="J1083" s="478"/>
      <c r="L1083" s="355"/>
      <c r="M1083" s="355"/>
      <c r="N1083" s="358"/>
      <c r="O1083" s="358"/>
      <c r="P1083" s="358"/>
      <c r="Q1083" s="372"/>
      <c r="S1083" s="526"/>
      <c r="T1083" s="526"/>
      <c r="U1083" s="535"/>
      <c r="V1083" s="542"/>
      <c r="W1083" s="542"/>
      <c r="X1083" s="542"/>
      <c r="Y1083" s="542"/>
      <c r="Z1083" s="542"/>
      <c r="AA1083" s="542"/>
      <c r="AB1083" s="361"/>
      <c r="AC1083" s="363"/>
      <c r="AD1083" s="364"/>
      <c r="AE1083" s="364"/>
      <c r="AF1083" s="364"/>
      <c r="AG1083" s="364"/>
      <c r="AH1083" s="364"/>
      <c r="AI1083" s="364"/>
      <c r="AJ1083" s="364"/>
      <c r="AK1083" s="365"/>
      <c r="AL1083" s="363"/>
      <c r="AM1083" s="364"/>
      <c r="AN1083" s="364"/>
      <c r="AO1083" s="365"/>
      <c r="AP1083" s="363"/>
      <c r="AQ1083" s="364"/>
      <c r="AR1083" s="364"/>
      <c r="AS1083" s="365"/>
      <c r="AT1083" s="366"/>
      <c r="AU1083" s="363"/>
      <c r="AV1083" s="364"/>
      <c r="AW1083" s="363"/>
      <c r="AX1083" s="364"/>
      <c r="AY1083" s="423"/>
      <c r="AZ1083" s="429"/>
    </row>
    <row r="1084" spans="2:52" s="354" customFormat="1">
      <c r="B1084" s="355"/>
      <c r="C1084" s="355"/>
      <c r="D1084" s="355"/>
      <c r="E1084" s="356"/>
      <c r="F1084" s="356"/>
      <c r="J1084" s="478"/>
      <c r="L1084" s="355"/>
      <c r="M1084" s="355"/>
      <c r="N1084" s="358"/>
      <c r="O1084" s="358"/>
      <c r="P1084" s="358"/>
      <c r="Q1084" s="372"/>
      <c r="S1084" s="526"/>
      <c r="T1084" s="526"/>
      <c r="U1084" s="535"/>
      <c r="V1084" s="542"/>
      <c r="W1084" s="542"/>
      <c r="X1084" s="542"/>
      <c r="Y1084" s="542"/>
      <c r="Z1084" s="542"/>
      <c r="AA1084" s="542"/>
      <c r="AB1084" s="361"/>
      <c r="AC1084" s="363"/>
      <c r="AD1084" s="364"/>
      <c r="AE1084" s="364"/>
      <c r="AF1084" s="364"/>
      <c r="AG1084" s="364"/>
      <c r="AH1084" s="364"/>
      <c r="AI1084" s="364"/>
      <c r="AJ1084" s="364"/>
      <c r="AK1084" s="365"/>
      <c r="AL1084" s="363"/>
      <c r="AM1084" s="364"/>
      <c r="AN1084" s="364"/>
      <c r="AO1084" s="365"/>
      <c r="AP1084" s="363"/>
      <c r="AQ1084" s="364"/>
      <c r="AR1084" s="364"/>
      <c r="AS1084" s="365"/>
      <c r="AT1084" s="366"/>
      <c r="AU1084" s="363"/>
      <c r="AV1084" s="364"/>
      <c r="AW1084" s="363"/>
      <c r="AX1084" s="364"/>
      <c r="AY1084" s="423"/>
      <c r="AZ1084" s="429"/>
    </row>
    <row r="1085" spans="2:52" s="354" customFormat="1">
      <c r="B1085" s="355"/>
      <c r="C1085" s="355"/>
      <c r="D1085" s="355"/>
      <c r="E1085" s="356"/>
      <c r="F1085" s="356"/>
      <c r="J1085" s="478"/>
      <c r="L1085" s="355"/>
      <c r="M1085" s="355"/>
      <c r="N1085" s="358"/>
      <c r="O1085" s="358"/>
      <c r="P1085" s="358"/>
      <c r="Q1085" s="372"/>
      <c r="S1085" s="526"/>
      <c r="T1085" s="526"/>
      <c r="U1085" s="535"/>
      <c r="V1085" s="542"/>
      <c r="W1085" s="542"/>
      <c r="X1085" s="542"/>
      <c r="Y1085" s="542"/>
      <c r="Z1085" s="542"/>
      <c r="AA1085" s="542"/>
      <c r="AB1085" s="361"/>
      <c r="AC1085" s="363"/>
      <c r="AD1085" s="364"/>
      <c r="AE1085" s="364"/>
      <c r="AF1085" s="364"/>
      <c r="AG1085" s="364"/>
      <c r="AH1085" s="364"/>
      <c r="AI1085" s="364"/>
      <c r="AJ1085" s="364"/>
      <c r="AK1085" s="365"/>
      <c r="AL1085" s="363"/>
      <c r="AM1085" s="364"/>
      <c r="AN1085" s="364"/>
      <c r="AO1085" s="365"/>
      <c r="AP1085" s="363"/>
      <c r="AQ1085" s="364"/>
      <c r="AR1085" s="364"/>
      <c r="AS1085" s="365"/>
      <c r="AT1085" s="366"/>
      <c r="AU1085" s="363"/>
      <c r="AV1085" s="364"/>
      <c r="AW1085" s="363"/>
      <c r="AX1085" s="364"/>
      <c r="AY1085" s="423"/>
      <c r="AZ1085" s="429"/>
    </row>
    <row r="1086" spans="2:52" s="354" customFormat="1">
      <c r="B1086" s="355"/>
      <c r="C1086" s="355"/>
      <c r="D1086" s="355"/>
      <c r="E1086" s="356"/>
      <c r="F1086" s="356"/>
      <c r="J1086" s="478"/>
      <c r="L1086" s="355"/>
      <c r="M1086" s="355"/>
      <c r="N1086" s="358"/>
      <c r="O1086" s="358"/>
      <c r="P1086" s="358"/>
      <c r="Q1086" s="372"/>
      <c r="S1086" s="526"/>
      <c r="T1086" s="526"/>
      <c r="U1086" s="535"/>
      <c r="V1086" s="542"/>
      <c r="W1086" s="542"/>
      <c r="X1086" s="542"/>
      <c r="Y1086" s="542"/>
      <c r="Z1086" s="542"/>
      <c r="AA1086" s="542"/>
      <c r="AB1086" s="361"/>
      <c r="AC1086" s="363"/>
      <c r="AD1086" s="364"/>
      <c r="AE1086" s="364"/>
      <c r="AF1086" s="364"/>
      <c r="AG1086" s="364"/>
      <c r="AH1086" s="364"/>
      <c r="AI1086" s="364"/>
      <c r="AJ1086" s="364"/>
      <c r="AK1086" s="365"/>
      <c r="AL1086" s="363"/>
      <c r="AM1086" s="364"/>
      <c r="AN1086" s="364"/>
      <c r="AO1086" s="365"/>
      <c r="AP1086" s="363"/>
      <c r="AQ1086" s="364"/>
      <c r="AR1086" s="364"/>
      <c r="AS1086" s="365"/>
      <c r="AT1086" s="366"/>
      <c r="AU1086" s="363"/>
      <c r="AV1086" s="364"/>
      <c r="AW1086" s="363"/>
      <c r="AX1086" s="364"/>
      <c r="AY1086" s="423"/>
      <c r="AZ1086" s="429"/>
    </row>
    <row r="1087" spans="2:52" s="354" customFormat="1">
      <c r="B1087" s="355"/>
      <c r="C1087" s="355"/>
      <c r="D1087" s="355"/>
      <c r="E1087" s="356"/>
      <c r="F1087" s="356"/>
      <c r="J1087" s="478"/>
      <c r="L1087" s="355"/>
      <c r="M1087" s="355"/>
      <c r="N1087" s="358"/>
      <c r="O1087" s="358"/>
      <c r="P1087" s="358"/>
      <c r="Q1087" s="372"/>
      <c r="S1087" s="526"/>
      <c r="T1087" s="526"/>
      <c r="U1087" s="535"/>
      <c r="V1087" s="542"/>
      <c r="W1087" s="542"/>
      <c r="X1087" s="542"/>
      <c r="Y1087" s="542"/>
      <c r="Z1087" s="542"/>
      <c r="AA1087" s="542"/>
      <c r="AB1087" s="361"/>
      <c r="AC1087" s="363"/>
      <c r="AD1087" s="364"/>
      <c r="AE1087" s="364"/>
      <c r="AF1087" s="364"/>
      <c r="AG1087" s="364"/>
      <c r="AH1087" s="364"/>
      <c r="AI1087" s="364"/>
      <c r="AJ1087" s="364"/>
      <c r="AK1087" s="365"/>
      <c r="AL1087" s="363"/>
      <c r="AM1087" s="364"/>
      <c r="AN1087" s="364"/>
      <c r="AO1087" s="365"/>
      <c r="AP1087" s="363"/>
      <c r="AQ1087" s="364"/>
      <c r="AR1087" s="364"/>
      <c r="AS1087" s="365"/>
      <c r="AT1087" s="366"/>
      <c r="AU1087" s="363"/>
      <c r="AV1087" s="364"/>
      <c r="AW1087" s="363"/>
      <c r="AX1087" s="364"/>
      <c r="AY1087" s="423"/>
      <c r="AZ1087" s="429"/>
    </row>
    <row r="1088" spans="2:52" s="354" customFormat="1">
      <c r="B1088" s="355"/>
      <c r="C1088" s="355"/>
      <c r="D1088" s="355"/>
      <c r="E1088" s="356"/>
      <c r="F1088" s="356"/>
      <c r="J1088" s="478"/>
      <c r="L1088" s="355"/>
      <c r="M1088" s="355"/>
      <c r="N1088" s="358"/>
      <c r="O1088" s="358"/>
      <c r="P1088" s="358"/>
      <c r="Q1088" s="372"/>
      <c r="S1088" s="526"/>
      <c r="T1088" s="526"/>
      <c r="U1088" s="535"/>
      <c r="V1088" s="542"/>
      <c r="W1088" s="542"/>
      <c r="X1088" s="542"/>
      <c r="Y1088" s="542"/>
      <c r="Z1088" s="542"/>
      <c r="AA1088" s="542"/>
      <c r="AB1088" s="361"/>
      <c r="AC1088" s="363"/>
      <c r="AD1088" s="364"/>
      <c r="AE1088" s="364"/>
      <c r="AF1088" s="364"/>
      <c r="AG1088" s="364"/>
      <c r="AH1088" s="364"/>
      <c r="AI1088" s="364"/>
      <c r="AJ1088" s="364"/>
      <c r="AK1088" s="365"/>
      <c r="AL1088" s="363"/>
      <c r="AM1088" s="364"/>
      <c r="AN1088" s="364"/>
      <c r="AO1088" s="365"/>
      <c r="AP1088" s="363"/>
      <c r="AQ1088" s="364"/>
      <c r="AR1088" s="364"/>
      <c r="AS1088" s="365"/>
      <c r="AT1088" s="366"/>
      <c r="AU1088" s="363"/>
      <c r="AV1088" s="364"/>
      <c r="AW1088" s="363"/>
      <c r="AX1088" s="364"/>
      <c r="AY1088" s="423"/>
      <c r="AZ1088" s="429"/>
    </row>
    <row r="1089" spans="2:52" s="354" customFormat="1">
      <c r="B1089" s="355"/>
      <c r="C1089" s="355"/>
      <c r="D1089" s="355"/>
      <c r="E1089" s="356"/>
      <c r="F1089" s="356"/>
      <c r="J1089" s="478"/>
      <c r="L1089" s="355"/>
      <c r="M1089" s="355"/>
      <c r="N1089" s="358"/>
      <c r="O1089" s="358"/>
      <c r="P1089" s="358"/>
      <c r="Q1089" s="372"/>
      <c r="S1089" s="526"/>
      <c r="T1089" s="526"/>
      <c r="U1089" s="535"/>
      <c r="V1089" s="542"/>
      <c r="W1089" s="542"/>
      <c r="X1089" s="542"/>
      <c r="Y1089" s="542"/>
      <c r="Z1089" s="542"/>
      <c r="AA1089" s="542"/>
      <c r="AB1089" s="361"/>
      <c r="AC1089" s="363"/>
      <c r="AD1089" s="364"/>
      <c r="AE1089" s="364"/>
      <c r="AF1089" s="364"/>
      <c r="AG1089" s="364"/>
      <c r="AH1089" s="364"/>
      <c r="AI1089" s="364"/>
      <c r="AJ1089" s="364"/>
      <c r="AK1089" s="365"/>
      <c r="AL1089" s="363"/>
      <c r="AM1089" s="364"/>
      <c r="AN1089" s="364"/>
      <c r="AO1089" s="365"/>
      <c r="AP1089" s="363"/>
      <c r="AQ1089" s="364"/>
      <c r="AR1089" s="364"/>
      <c r="AS1089" s="365"/>
      <c r="AT1089" s="366"/>
      <c r="AU1089" s="363"/>
      <c r="AV1089" s="364"/>
      <c r="AW1089" s="363"/>
      <c r="AX1089" s="364"/>
      <c r="AY1089" s="423"/>
      <c r="AZ1089" s="429"/>
    </row>
    <row r="1090" spans="2:52" s="354" customFormat="1">
      <c r="B1090" s="355"/>
      <c r="C1090" s="355"/>
      <c r="D1090" s="355"/>
      <c r="E1090" s="356"/>
      <c r="F1090" s="356"/>
      <c r="J1090" s="478"/>
      <c r="L1090" s="355"/>
      <c r="M1090" s="355"/>
      <c r="N1090" s="358"/>
      <c r="O1090" s="358"/>
      <c r="P1090" s="358"/>
      <c r="Q1090" s="372"/>
      <c r="S1090" s="526"/>
      <c r="T1090" s="526"/>
      <c r="U1090" s="535"/>
      <c r="V1090" s="542"/>
      <c r="W1090" s="542"/>
      <c r="X1090" s="542"/>
      <c r="Y1090" s="542"/>
      <c r="Z1090" s="542"/>
      <c r="AA1090" s="542"/>
      <c r="AB1090" s="361"/>
      <c r="AC1090" s="363"/>
      <c r="AD1090" s="364"/>
      <c r="AE1090" s="364"/>
      <c r="AF1090" s="364"/>
      <c r="AG1090" s="364"/>
      <c r="AH1090" s="364"/>
      <c r="AI1090" s="364"/>
      <c r="AJ1090" s="364"/>
      <c r="AK1090" s="365"/>
      <c r="AL1090" s="363"/>
      <c r="AM1090" s="364"/>
      <c r="AN1090" s="364"/>
      <c r="AO1090" s="365"/>
      <c r="AP1090" s="363"/>
      <c r="AQ1090" s="364"/>
      <c r="AR1090" s="364"/>
      <c r="AS1090" s="365"/>
      <c r="AT1090" s="366"/>
      <c r="AU1090" s="363"/>
      <c r="AV1090" s="364"/>
      <c r="AW1090" s="363"/>
      <c r="AX1090" s="364"/>
      <c r="AY1090" s="423"/>
      <c r="AZ1090" s="429"/>
    </row>
    <row r="1091" spans="2:52" s="354" customFormat="1">
      <c r="B1091" s="355"/>
      <c r="C1091" s="355"/>
      <c r="D1091" s="355"/>
      <c r="E1091" s="356"/>
      <c r="F1091" s="356"/>
      <c r="J1091" s="478"/>
      <c r="L1091" s="355"/>
      <c r="M1091" s="355"/>
      <c r="N1091" s="358"/>
      <c r="O1091" s="358"/>
      <c r="P1091" s="358"/>
      <c r="Q1091" s="372"/>
      <c r="S1091" s="526"/>
      <c r="T1091" s="526"/>
      <c r="U1091" s="535"/>
      <c r="V1091" s="542"/>
      <c r="W1091" s="542"/>
      <c r="X1091" s="542"/>
      <c r="Y1091" s="542"/>
      <c r="Z1091" s="542"/>
      <c r="AA1091" s="542"/>
      <c r="AB1091" s="361"/>
      <c r="AC1091" s="363"/>
      <c r="AD1091" s="364"/>
      <c r="AE1091" s="364"/>
      <c r="AF1091" s="364"/>
      <c r="AG1091" s="364"/>
      <c r="AH1091" s="364"/>
      <c r="AI1091" s="364"/>
      <c r="AJ1091" s="364"/>
      <c r="AK1091" s="365"/>
      <c r="AL1091" s="363"/>
      <c r="AM1091" s="364"/>
      <c r="AN1091" s="364"/>
      <c r="AO1091" s="365"/>
      <c r="AP1091" s="363"/>
      <c r="AQ1091" s="364"/>
      <c r="AR1091" s="364"/>
      <c r="AS1091" s="365"/>
      <c r="AT1091" s="366"/>
      <c r="AU1091" s="363"/>
      <c r="AV1091" s="364"/>
      <c r="AW1091" s="363"/>
      <c r="AX1091" s="364"/>
      <c r="AY1091" s="423"/>
      <c r="AZ1091" s="429"/>
    </row>
    <row r="1092" spans="2:52" s="354" customFormat="1">
      <c r="B1092" s="355"/>
      <c r="C1092" s="355"/>
      <c r="D1092" s="355"/>
      <c r="E1092" s="356"/>
      <c r="F1092" s="356"/>
      <c r="J1092" s="478"/>
      <c r="L1092" s="355"/>
      <c r="M1092" s="355"/>
      <c r="N1092" s="358"/>
      <c r="O1092" s="358"/>
      <c r="P1092" s="358"/>
      <c r="Q1092" s="372"/>
      <c r="S1092" s="526"/>
      <c r="T1092" s="526"/>
      <c r="U1092" s="535"/>
      <c r="V1092" s="542"/>
      <c r="W1092" s="542"/>
      <c r="X1092" s="542"/>
      <c r="Y1092" s="542"/>
      <c r="Z1092" s="542"/>
      <c r="AA1092" s="542"/>
      <c r="AB1092" s="361"/>
      <c r="AC1092" s="363"/>
      <c r="AD1092" s="364"/>
      <c r="AE1092" s="364"/>
      <c r="AF1092" s="364"/>
      <c r="AG1092" s="364"/>
      <c r="AH1092" s="364"/>
      <c r="AI1092" s="364"/>
      <c r="AJ1092" s="364"/>
      <c r="AK1092" s="365"/>
      <c r="AL1092" s="363"/>
      <c r="AM1092" s="364"/>
      <c r="AN1092" s="364"/>
      <c r="AO1092" s="365"/>
      <c r="AP1092" s="363"/>
      <c r="AQ1092" s="364"/>
      <c r="AR1092" s="364"/>
      <c r="AS1092" s="365"/>
      <c r="AT1092" s="366"/>
      <c r="AU1092" s="363"/>
      <c r="AV1092" s="364"/>
      <c r="AW1092" s="363"/>
      <c r="AX1092" s="364"/>
      <c r="AY1092" s="423"/>
      <c r="AZ1092" s="429"/>
    </row>
    <row r="1093" spans="2:52" s="354" customFormat="1">
      <c r="B1093" s="355"/>
      <c r="C1093" s="355"/>
      <c r="D1093" s="355"/>
      <c r="E1093" s="356"/>
      <c r="F1093" s="356"/>
      <c r="J1093" s="478"/>
      <c r="L1093" s="355"/>
      <c r="M1093" s="355"/>
      <c r="N1093" s="358"/>
      <c r="O1093" s="358"/>
      <c r="P1093" s="358"/>
      <c r="Q1093" s="372"/>
      <c r="S1093" s="526"/>
      <c r="T1093" s="526"/>
      <c r="U1093" s="535"/>
      <c r="V1093" s="542"/>
      <c r="W1093" s="542"/>
      <c r="X1093" s="542"/>
      <c r="Y1093" s="542"/>
      <c r="Z1093" s="542"/>
      <c r="AA1093" s="542"/>
      <c r="AB1093" s="361"/>
      <c r="AC1093" s="363"/>
      <c r="AD1093" s="364"/>
      <c r="AE1093" s="364"/>
      <c r="AF1093" s="364"/>
      <c r="AG1093" s="364"/>
      <c r="AH1093" s="364"/>
      <c r="AI1093" s="364"/>
      <c r="AJ1093" s="364"/>
      <c r="AK1093" s="365"/>
      <c r="AL1093" s="363"/>
      <c r="AM1093" s="364"/>
      <c r="AN1093" s="364"/>
      <c r="AO1093" s="365"/>
      <c r="AP1093" s="363"/>
      <c r="AQ1093" s="364"/>
      <c r="AR1093" s="364"/>
      <c r="AS1093" s="365"/>
      <c r="AT1093" s="366"/>
      <c r="AU1093" s="363"/>
      <c r="AV1093" s="364"/>
      <c r="AW1093" s="363"/>
      <c r="AX1093" s="364"/>
      <c r="AY1093" s="423"/>
      <c r="AZ1093" s="429"/>
    </row>
    <row r="1094" spans="2:52" s="354" customFormat="1">
      <c r="B1094" s="355"/>
      <c r="C1094" s="355"/>
      <c r="D1094" s="355"/>
      <c r="E1094" s="356"/>
      <c r="F1094" s="356"/>
      <c r="J1094" s="478"/>
      <c r="L1094" s="355"/>
      <c r="M1094" s="355"/>
      <c r="N1094" s="358"/>
      <c r="O1094" s="358"/>
      <c r="P1094" s="358"/>
      <c r="Q1094" s="372"/>
      <c r="S1094" s="526"/>
      <c r="T1094" s="526"/>
      <c r="U1094" s="535"/>
      <c r="V1094" s="542"/>
      <c r="W1094" s="542"/>
      <c r="X1094" s="542"/>
      <c r="Y1094" s="542"/>
      <c r="Z1094" s="542"/>
      <c r="AA1094" s="542"/>
      <c r="AB1094" s="361"/>
      <c r="AC1094" s="363"/>
      <c r="AD1094" s="364"/>
      <c r="AE1094" s="364"/>
      <c r="AF1094" s="364"/>
      <c r="AG1094" s="364"/>
      <c r="AH1094" s="364"/>
      <c r="AI1094" s="364"/>
      <c r="AJ1094" s="364"/>
      <c r="AK1094" s="365"/>
      <c r="AL1094" s="363"/>
      <c r="AM1094" s="364"/>
      <c r="AN1094" s="364"/>
      <c r="AO1094" s="365"/>
      <c r="AP1094" s="363"/>
      <c r="AQ1094" s="364"/>
      <c r="AR1094" s="364"/>
      <c r="AS1094" s="365"/>
      <c r="AT1094" s="366"/>
      <c r="AU1094" s="363"/>
      <c r="AV1094" s="364"/>
      <c r="AW1094" s="363"/>
      <c r="AX1094" s="364"/>
      <c r="AY1094" s="423"/>
      <c r="AZ1094" s="429"/>
    </row>
    <row r="1095" spans="2:52" s="354" customFormat="1">
      <c r="B1095" s="355"/>
      <c r="C1095" s="355"/>
      <c r="D1095" s="355"/>
      <c r="E1095" s="356"/>
      <c r="F1095" s="356"/>
      <c r="J1095" s="478"/>
      <c r="L1095" s="355"/>
      <c r="M1095" s="355"/>
      <c r="N1095" s="358"/>
      <c r="O1095" s="358"/>
      <c r="P1095" s="358"/>
      <c r="Q1095" s="372"/>
      <c r="S1095" s="526"/>
      <c r="T1095" s="526"/>
      <c r="U1095" s="535"/>
      <c r="V1095" s="542"/>
      <c r="W1095" s="542"/>
      <c r="X1095" s="542"/>
      <c r="Y1095" s="542"/>
      <c r="Z1095" s="542"/>
      <c r="AA1095" s="542"/>
      <c r="AB1095" s="361"/>
      <c r="AC1095" s="363"/>
      <c r="AD1095" s="364"/>
      <c r="AE1095" s="364"/>
      <c r="AF1095" s="364"/>
      <c r="AG1095" s="364"/>
      <c r="AH1095" s="364"/>
      <c r="AI1095" s="364"/>
      <c r="AJ1095" s="364"/>
      <c r="AK1095" s="365"/>
      <c r="AL1095" s="363"/>
      <c r="AM1095" s="364"/>
      <c r="AN1095" s="364"/>
      <c r="AO1095" s="365"/>
      <c r="AP1095" s="363"/>
      <c r="AQ1095" s="364"/>
      <c r="AR1095" s="364"/>
      <c r="AS1095" s="365"/>
      <c r="AT1095" s="366"/>
      <c r="AU1095" s="363"/>
      <c r="AV1095" s="364"/>
      <c r="AW1095" s="363"/>
      <c r="AX1095" s="364"/>
      <c r="AY1095" s="423"/>
      <c r="AZ1095" s="429"/>
    </row>
    <row r="1096" spans="2:52" s="354" customFormat="1">
      <c r="B1096" s="355"/>
      <c r="C1096" s="355"/>
      <c r="D1096" s="355"/>
      <c r="E1096" s="356"/>
      <c r="F1096" s="356"/>
      <c r="J1096" s="478"/>
      <c r="L1096" s="355"/>
      <c r="M1096" s="355"/>
      <c r="N1096" s="358"/>
      <c r="O1096" s="358"/>
      <c r="P1096" s="358"/>
      <c r="Q1096" s="372"/>
      <c r="S1096" s="526"/>
      <c r="T1096" s="526"/>
      <c r="U1096" s="535"/>
      <c r="V1096" s="542"/>
      <c r="W1096" s="542"/>
      <c r="X1096" s="542"/>
      <c r="Y1096" s="542"/>
      <c r="Z1096" s="542"/>
      <c r="AA1096" s="542"/>
      <c r="AB1096" s="361"/>
      <c r="AC1096" s="363"/>
      <c r="AD1096" s="364"/>
      <c r="AE1096" s="364"/>
      <c r="AF1096" s="364"/>
      <c r="AG1096" s="364"/>
      <c r="AH1096" s="364"/>
      <c r="AI1096" s="364"/>
      <c r="AJ1096" s="364"/>
      <c r="AK1096" s="365"/>
      <c r="AL1096" s="363"/>
      <c r="AM1096" s="364"/>
      <c r="AN1096" s="364"/>
      <c r="AO1096" s="365"/>
      <c r="AP1096" s="363"/>
      <c r="AQ1096" s="364"/>
      <c r="AR1096" s="364"/>
      <c r="AS1096" s="365"/>
      <c r="AT1096" s="366"/>
      <c r="AU1096" s="363"/>
      <c r="AV1096" s="364"/>
      <c r="AW1096" s="363"/>
      <c r="AX1096" s="364"/>
      <c r="AY1096" s="423"/>
      <c r="AZ1096" s="429"/>
    </row>
    <row r="1097" spans="2:52" s="354" customFormat="1">
      <c r="B1097" s="355"/>
      <c r="C1097" s="355"/>
      <c r="D1097" s="355"/>
      <c r="E1097" s="356"/>
      <c r="F1097" s="356"/>
      <c r="J1097" s="478"/>
      <c r="L1097" s="355"/>
      <c r="M1097" s="355"/>
      <c r="N1097" s="358"/>
      <c r="O1097" s="358"/>
      <c r="P1097" s="358"/>
      <c r="Q1097" s="372"/>
      <c r="S1097" s="526"/>
      <c r="T1097" s="526"/>
      <c r="U1097" s="535"/>
      <c r="V1097" s="542"/>
      <c r="W1097" s="542"/>
      <c r="X1097" s="542"/>
      <c r="Y1097" s="542"/>
      <c r="Z1097" s="542"/>
      <c r="AA1097" s="542"/>
      <c r="AB1097" s="361"/>
      <c r="AC1097" s="363"/>
      <c r="AD1097" s="364"/>
      <c r="AE1097" s="364"/>
      <c r="AF1097" s="364"/>
      <c r="AG1097" s="364"/>
      <c r="AH1097" s="364"/>
      <c r="AI1097" s="364"/>
      <c r="AJ1097" s="364"/>
      <c r="AK1097" s="365"/>
      <c r="AL1097" s="363"/>
      <c r="AM1097" s="364"/>
      <c r="AN1097" s="364"/>
      <c r="AO1097" s="365"/>
      <c r="AP1097" s="363"/>
      <c r="AQ1097" s="364"/>
      <c r="AR1097" s="364"/>
      <c r="AS1097" s="365"/>
      <c r="AT1097" s="366"/>
      <c r="AU1097" s="363"/>
      <c r="AV1097" s="364"/>
      <c r="AW1097" s="363"/>
      <c r="AX1097" s="364"/>
      <c r="AY1097" s="423"/>
      <c r="AZ1097" s="429"/>
    </row>
    <row r="1098" spans="2:52" s="354" customFormat="1">
      <c r="B1098" s="355"/>
      <c r="C1098" s="355"/>
      <c r="D1098" s="355"/>
      <c r="E1098" s="356"/>
      <c r="F1098" s="356"/>
      <c r="J1098" s="478"/>
      <c r="L1098" s="355"/>
      <c r="M1098" s="355"/>
      <c r="N1098" s="358"/>
      <c r="O1098" s="358"/>
      <c r="P1098" s="358"/>
      <c r="Q1098" s="372"/>
      <c r="S1098" s="526"/>
      <c r="T1098" s="526"/>
      <c r="U1098" s="535"/>
      <c r="V1098" s="542"/>
      <c r="W1098" s="542"/>
      <c r="X1098" s="542"/>
      <c r="Y1098" s="542"/>
      <c r="Z1098" s="542"/>
      <c r="AA1098" s="542"/>
      <c r="AB1098" s="361"/>
      <c r="AC1098" s="363"/>
      <c r="AD1098" s="364"/>
      <c r="AE1098" s="364"/>
      <c r="AF1098" s="364"/>
      <c r="AG1098" s="364"/>
      <c r="AH1098" s="364"/>
      <c r="AI1098" s="364"/>
      <c r="AJ1098" s="364"/>
      <c r="AK1098" s="365"/>
      <c r="AL1098" s="363"/>
      <c r="AM1098" s="364"/>
      <c r="AN1098" s="364"/>
      <c r="AO1098" s="365"/>
      <c r="AP1098" s="363"/>
      <c r="AQ1098" s="364"/>
      <c r="AR1098" s="364"/>
      <c r="AS1098" s="365"/>
      <c r="AT1098" s="366"/>
      <c r="AU1098" s="363"/>
      <c r="AV1098" s="364"/>
      <c r="AW1098" s="363"/>
      <c r="AX1098" s="364"/>
      <c r="AY1098" s="423"/>
      <c r="AZ1098" s="429"/>
    </row>
    <row r="1099" spans="2:52" s="354" customFormat="1">
      <c r="B1099" s="355"/>
      <c r="C1099" s="355"/>
      <c r="D1099" s="355"/>
      <c r="E1099" s="356"/>
      <c r="F1099" s="356"/>
      <c r="J1099" s="478"/>
      <c r="L1099" s="355"/>
      <c r="M1099" s="355"/>
      <c r="N1099" s="358"/>
      <c r="O1099" s="358"/>
      <c r="P1099" s="358"/>
      <c r="Q1099" s="372"/>
      <c r="S1099" s="526"/>
      <c r="T1099" s="526"/>
      <c r="U1099" s="535"/>
      <c r="V1099" s="542"/>
      <c r="W1099" s="542"/>
      <c r="X1099" s="542"/>
      <c r="Y1099" s="542"/>
      <c r="Z1099" s="542"/>
      <c r="AA1099" s="542"/>
      <c r="AB1099" s="361"/>
      <c r="AC1099" s="363"/>
      <c r="AD1099" s="364"/>
      <c r="AE1099" s="364"/>
      <c r="AF1099" s="364"/>
      <c r="AG1099" s="364"/>
      <c r="AH1099" s="364"/>
      <c r="AI1099" s="364"/>
      <c r="AJ1099" s="364"/>
      <c r="AK1099" s="365"/>
      <c r="AL1099" s="363"/>
      <c r="AM1099" s="364"/>
      <c r="AN1099" s="364"/>
      <c r="AO1099" s="365"/>
      <c r="AP1099" s="363"/>
      <c r="AQ1099" s="364"/>
      <c r="AR1099" s="364"/>
      <c r="AS1099" s="365"/>
      <c r="AT1099" s="366"/>
      <c r="AU1099" s="363"/>
      <c r="AV1099" s="364"/>
      <c r="AW1099" s="363"/>
      <c r="AX1099" s="364"/>
      <c r="AY1099" s="423"/>
      <c r="AZ1099" s="429"/>
    </row>
    <row r="1100" spans="2:52" s="354" customFormat="1">
      <c r="B1100" s="355"/>
      <c r="C1100" s="355"/>
      <c r="D1100" s="355"/>
      <c r="E1100" s="356"/>
      <c r="F1100" s="356"/>
      <c r="J1100" s="478"/>
      <c r="L1100" s="355"/>
      <c r="M1100" s="355"/>
      <c r="N1100" s="358"/>
      <c r="O1100" s="358"/>
      <c r="P1100" s="358"/>
      <c r="Q1100" s="372"/>
      <c r="S1100" s="526"/>
      <c r="T1100" s="526"/>
      <c r="U1100" s="535"/>
      <c r="V1100" s="542"/>
      <c r="W1100" s="542"/>
      <c r="X1100" s="542"/>
      <c r="Y1100" s="542"/>
      <c r="Z1100" s="542"/>
      <c r="AA1100" s="542"/>
      <c r="AB1100" s="361"/>
      <c r="AC1100" s="363"/>
      <c r="AD1100" s="364"/>
      <c r="AE1100" s="364"/>
      <c r="AF1100" s="364"/>
      <c r="AG1100" s="364"/>
      <c r="AH1100" s="364"/>
      <c r="AI1100" s="364"/>
      <c r="AJ1100" s="364"/>
      <c r="AK1100" s="365"/>
      <c r="AL1100" s="363"/>
      <c r="AM1100" s="364"/>
      <c r="AN1100" s="364"/>
      <c r="AO1100" s="365"/>
      <c r="AP1100" s="363"/>
      <c r="AQ1100" s="364"/>
      <c r="AR1100" s="364"/>
      <c r="AS1100" s="365"/>
      <c r="AT1100" s="366"/>
      <c r="AU1100" s="363"/>
      <c r="AV1100" s="364"/>
      <c r="AW1100" s="363"/>
      <c r="AX1100" s="364"/>
      <c r="AY1100" s="423"/>
      <c r="AZ1100" s="429"/>
    </row>
    <row r="1101" spans="2:52" s="354" customFormat="1">
      <c r="B1101" s="355"/>
      <c r="C1101" s="355"/>
      <c r="D1101" s="355"/>
      <c r="E1101" s="356"/>
      <c r="F1101" s="356"/>
      <c r="J1101" s="478"/>
      <c r="L1101" s="355"/>
      <c r="M1101" s="355"/>
      <c r="N1101" s="358"/>
      <c r="O1101" s="358"/>
      <c r="P1101" s="358"/>
      <c r="Q1101" s="372"/>
      <c r="S1101" s="526"/>
      <c r="T1101" s="526"/>
      <c r="U1101" s="535"/>
      <c r="V1101" s="542"/>
      <c r="W1101" s="542"/>
      <c r="X1101" s="542"/>
      <c r="Y1101" s="542"/>
      <c r="Z1101" s="542"/>
      <c r="AA1101" s="542"/>
      <c r="AB1101" s="361"/>
      <c r="AC1101" s="363"/>
      <c r="AD1101" s="364"/>
      <c r="AE1101" s="364"/>
      <c r="AF1101" s="364"/>
      <c r="AG1101" s="364"/>
      <c r="AH1101" s="364"/>
      <c r="AI1101" s="364"/>
      <c r="AJ1101" s="364"/>
      <c r="AK1101" s="365"/>
      <c r="AL1101" s="363"/>
      <c r="AM1101" s="364"/>
      <c r="AN1101" s="364"/>
      <c r="AO1101" s="365"/>
      <c r="AP1101" s="363"/>
      <c r="AQ1101" s="364"/>
      <c r="AR1101" s="364"/>
      <c r="AS1101" s="365"/>
      <c r="AT1101" s="366"/>
      <c r="AU1101" s="363"/>
      <c r="AV1101" s="364"/>
      <c r="AW1101" s="363"/>
      <c r="AX1101" s="364"/>
      <c r="AY1101" s="423"/>
      <c r="AZ1101" s="429"/>
    </row>
    <row r="1102" spans="2:52" s="354" customFormat="1">
      <c r="B1102" s="355"/>
      <c r="C1102" s="355"/>
      <c r="D1102" s="355"/>
      <c r="E1102" s="356"/>
      <c r="F1102" s="356"/>
      <c r="J1102" s="478"/>
      <c r="L1102" s="355"/>
      <c r="M1102" s="355"/>
      <c r="N1102" s="358"/>
      <c r="O1102" s="358"/>
      <c r="P1102" s="358"/>
      <c r="Q1102" s="372"/>
      <c r="S1102" s="526"/>
      <c r="T1102" s="526"/>
      <c r="U1102" s="535"/>
      <c r="V1102" s="542"/>
      <c r="W1102" s="542"/>
      <c r="X1102" s="542"/>
      <c r="Y1102" s="542"/>
      <c r="Z1102" s="542"/>
      <c r="AA1102" s="542"/>
      <c r="AB1102" s="361"/>
      <c r="AC1102" s="363"/>
      <c r="AD1102" s="364"/>
      <c r="AE1102" s="364"/>
      <c r="AF1102" s="364"/>
      <c r="AG1102" s="364"/>
      <c r="AH1102" s="364"/>
      <c r="AI1102" s="364"/>
      <c r="AJ1102" s="364"/>
      <c r="AK1102" s="365"/>
      <c r="AL1102" s="363"/>
      <c r="AM1102" s="364"/>
      <c r="AN1102" s="364"/>
      <c r="AO1102" s="365"/>
      <c r="AP1102" s="363"/>
      <c r="AQ1102" s="364"/>
      <c r="AR1102" s="364"/>
      <c r="AS1102" s="365"/>
      <c r="AT1102" s="366"/>
      <c r="AU1102" s="363"/>
      <c r="AV1102" s="364"/>
      <c r="AW1102" s="363"/>
      <c r="AX1102" s="364"/>
      <c r="AY1102" s="423"/>
      <c r="AZ1102" s="429"/>
    </row>
    <row r="1103" spans="2:52" s="354" customFormat="1">
      <c r="B1103" s="355"/>
      <c r="C1103" s="355"/>
      <c r="D1103" s="355"/>
      <c r="E1103" s="356"/>
      <c r="F1103" s="356"/>
      <c r="J1103" s="478"/>
      <c r="L1103" s="355"/>
      <c r="M1103" s="355"/>
      <c r="N1103" s="358"/>
      <c r="O1103" s="358"/>
      <c r="P1103" s="358"/>
      <c r="Q1103" s="372"/>
      <c r="S1103" s="526"/>
      <c r="T1103" s="526"/>
      <c r="U1103" s="535"/>
      <c r="V1103" s="542"/>
      <c r="W1103" s="542"/>
      <c r="X1103" s="542"/>
      <c r="Y1103" s="542"/>
      <c r="Z1103" s="542"/>
      <c r="AA1103" s="542"/>
      <c r="AB1103" s="361"/>
      <c r="AC1103" s="363"/>
      <c r="AD1103" s="364"/>
      <c r="AE1103" s="364"/>
      <c r="AF1103" s="364"/>
      <c r="AG1103" s="364"/>
      <c r="AH1103" s="364"/>
      <c r="AI1103" s="364"/>
      <c r="AJ1103" s="364"/>
      <c r="AK1103" s="365"/>
      <c r="AL1103" s="363"/>
      <c r="AM1103" s="364"/>
      <c r="AN1103" s="364"/>
      <c r="AO1103" s="365"/>
      <c r="AP1103" s="363"/>
      <c r="AQ1103" s="364"/>
      <c r="AR1103" s="364"/>
      <c r="AS1103" s="365"/>
      <c r="AT1103" s="366"/>
      <c r="AU1103" s="363"/>
      <c r="AV1103" s="364"/>
      <c r="AW1103" s="363"/>
      <c r="AX1103" s="364"/>
      <c r="AY1103" s="423"/>
      <c r="AZ1103" s="429"/>
    </row>
    <row r="1104" spans="2:52" s="354" customFormat="1">
      <c r="B1104" s="355"/>
      <c r="C1104" s="355"/>
      <c r="D1104" s="355"/>
      <c r="E1104" s="356"/>
      <c r="F1104" s="356"/>
      <c r="J1104" s="478"/>
      <c r="L1104" s="355"/>
      <c r="M1104" s="355"/>
      <c r="N1104" s="358"/>
      <c r="O1104" s="358"/>
      <c r="P1104" s="358"/>
      <c r="Q1104" s="372"/>
      <c r="S1104" s="526"/>
      <c r="T1104" s="526"/>
      <c r="U1104" s="535"/>
      <c r="V1104" s="542"/>
      <c r="W1104" s="542"/>
      <c r="X1104" s="542"/>
      <c r="Y1104" s="542"/>
      <c r="Z1104" s="542"/>
      <c r="AA1104" s="542"/>
      <c r="AB1104" s="361"/>
      <c r="AC1104" s="363"/>
      <c r="AD1104" s="364"/>
      <c r="AE1104" s="364"/>
      <c r="AF1104" s="364"/>
      <c r="AG1104" s="364"/>
      <c r="AH1104" s="364"/>
      <c r="AI1104" s="364"/>
      <c r="AJ1104" s="364"/>
      <c r="AK1104" s="365"/>
      <c r="AL1104" s="363"/>
      <c r="AM1104" s="364"/>
      <c r="AN1104" s="364"/>
      <c r="AO1104" s="365"/>
      <c r="AP1104" s="363"/>
      <c r="AQ1104" s="364"/>
      <c r="AR1104" s="364"/>
      <c r="AS1104" s="365"/>
      <c r="AT1104" s="366"/>
      <c r="AU1104" s="363"/>
      <c r="AV1104" s="364"/>
      <c r="AW1104" s="363"/>
      <c r="AX1104" s="364"/>
      <c r="AY1104" s="423"/>
      <c r="AZ1104" s="429"/>
    </row>
    <row r="1105" spans="2:52" s="354" customFormat="1">
      <c r="B1105" s="355"/>
      <c r="C1105" s="355"/>
      <c r="D1105" s="355"/>
      <c r="E1105" s="356"/>
      <c r="F1105" s="356"/>
      <c r="J1105" s="478"/>
      <c r="L1105" s="355"/>
      <c r="M1105" s="355"/>
      <c r="N1105" s="358"/>
      <c r="O1105" s="358"/>
      <c r="P1105" s="358"/>
      <c r="Q1105" s="372"/>
      <c r="S1105" s="526"/>
      <c r="T1105" s="526"/>
      <c r="U1105" s="535"/>
      <c r="V1105" s="542"/>
      <c r="W1105" s="542"/>
      <c r="X1105" s="542"/>
      <c r="Y1105" s="542"/>
      <c r="Z1105" s="542"/>
      <c r="AA1105" s="542"/>
      <c r="AB1105" s="361"/>
      <c r="AC1105" s="363"/>
      <c r="AD1105" s="364"/>
      <c r="AE1105" s="364"/>
      <c r="AF1105" s="364"/>
      <c r="AG1105" s="364"/>
      <c r="AH1105" s="364"/>
      <c r="AI1105" s="364"/>
      <c r="AJ1105" s="364"/>
      <c r="AK1105" s="365"/>
      <c r="AL1105" s="363"/>
      <c r="AM1105" s="364"/>
      <c r="AN1105" s="364"/>
      <c r="AO1105" s="365"/>
      <c r="AP1105" s="363"/>
      <c r="AQ1105" s="364"/>
      <c r="AR1105" s="364"/>
      <c r="AS1105" s="365"/>
      <c r="AT1105" s="366"/>
      <c r="AU1105" s="363"/>
      <c r="AV1105" s="364"/>
      <c r="AW1105" s="363"/>
      <c r="AX1105" s="364"/>
      <c r="AY1105" s="423"/>
      <c r="AZ1105" s="429"/>
    </row>
    <row r="1106" spans="2:52" s="354" customFormat="1">
      <c r="B1106" s="355"/>
      <c r="C1106" s="355"/>
      <c r="D1106" s="355"/>
      <c r="E1106" s="356"/>
      <c r="F1106" s="356"/>
      <c r="J1106" s="478"/>
      <c r="L1106" s="355"/>
      <c r="M1106" s="355"/>
      <c r="N1106" s="358"/>
      <c r="O1106" s="358"/>
      <c r="P1106" s="358"/>
      <c r="Q1106" s="372"/>
      <c r="S1106" s="526"/>
      <c r="T1106" s="526"/>
      <c r="U1106" s="535"/>
      <c r="V1106" s="542"/>
      <c r="W1106" s="542"/>
      <c r="X1106" s="542"/>
      <c r="Y1106" s="542"/>
      <c r="Z1106" s="542"/>
      <c r="AA1106" s="542"/>
      <c r="AB1106" s="361"/>
      <c r="AC1106" s="363"/>
      <c r="AD1106" s="364"/>
      <c r="AE1106" s="364"/>
      <c r="AF1106" s="364"/>
      <c r="AG1106" s="364"/>
      <c r="AH1106" s="364"/>
      <c r="AI1106" s="364"/>
      <c r="AJ1106" s="364"/>
      <c r="AK1106" s="365"/>
      <c r="AL1106" s="363"/>
      <c r="AM1106" s="364"/>
      <c r="AN1106" s="364"/>
      <c r="AO1106" s="365"/>
      <c r="AP1106" s="363"/>
      <c r="AQ1106" s="364"/>
      <c r="AR1106" s="364"/>
      <c r="AS1106" s="365"/>
      <c r="AT1106" s="366"/>
      <c r="AU1106" s="363"/>
      <c r="AV1106" s="364"/>
      <c r="AW1106" s="363"/>
      <c r="AX1106" s="364"/>
      <c r="AY1106" s="423"/>
      <c r="AZ1106" s="429"/>
    </row>
    <row r="1107" spans="2:52" s="354" customFormat="1">
      <c r="B1107" s="355"/>
      <c r="C1107" s="355"/>
      <c r="D1107" s="355"/>
      <c r="E1107" s="356"/>
      <c r="F1107" s="356"/>
      <c r="J1107" s="478"/>
      <c r="L1107" s="355"/>
      <c r="M1107" s="355"/>
      <c r="N1107" s="358"/>
      <c r="O1107" s="358"/>
      <c r="P1107" s="358"/>
      <c r="Q1107" s="372"/>
      <c r="S1107" s="526"/>
      <c r="T1107" s="526"/>
      <c r="U1107" s="535"/>
      <c r="V1107" s="542"/>
      <c r="W1107" s="542"/>
      <c r="X1107" s="542"/>
      <c r="Y1107" s="542"/>
      <c r="Z1107" s="542"/>
      <c r="AA1107" s="542"/>
      <c r="AB1107" s="361"/>
      <c r="AC1107" s="363"/>
      <c r="AD1107" s="364"/>
      <c r="AE1107" s="364"/>
      <c r="AF1107" s="364"/>
      <c r="AG1107" s="364"/>
      <c r="AH1107" s="364"/>
      <c r="AI1107" s="364"/>
      <c r="AJ1107" s="364"/>
      <c r="AK1107" s="365"/>
      <c r="AL1107" s="363"/>
      <c r="AM1107" s="364"/>
      <c r="AN1107" s="364"/>
      <c r="AO1107" s="365"/>
      <c r="AP1107" s="363"/>
      <c r="AQ1107" s="364"/>
      <c r="AR1107" s="364"/>
      <c r="AS1107" s="365"/>
      <c r="AT1107" s="366"/>
      <c r="AU1107" s="363"/>
      <c r="AV1107" s="364"/>
      <c r="AW1107" s="363"/>
      <c r="AX1107" s="364"/>
      <c r="AY1107" s="423"/>
      <c r="AZ1107" s="429"/>
    </row>
    <row r="1108" spans="2:52" s="354" customFormat="1">
      <c r="B1108" s="355"/>
      <c r="C1108" s="355"/>
      <c r="D1108" s="355"/>
      <c r="E1108" s="356"/>
      <c r="F1108" s="356"/>
      <c r="J1108" s="478"/>
      <c r="L1108" s="355"/>
      <c r="M1108" s="355"/>
      <c r="N1108" s="358"/>
      <c r="O1108" s="358"/>
      <c r="P1108" s="358"/>
      <c r="Q1108" s="372"/>
      <c r="S1108" s="526"/>
      <c r="T1108" s="526"/>
      <c r="U1108" s="535"/>
      <c r="V1108" s="542"/>
      <c r="W1108" s="542"/>
      <c r="X1108" s="542"/>
      <c r="Y1108" s="542"/>
      <c r="Z1108" s="542"/>
      <c r="AA1108" s="542"/>
      <c r="AB1108" s="361"/>
      <c r="AC1108" s="363"/>
      <c r="AD1108" s="364"/>
      <c r="AE1108" s="364"/>
      <c r="AF1108" s="364"/>
      <c r="AG1108" s="364"/>
      <c r="AH1108" s="364"/>
      <c r="AI1108" s="364"/>
      <c r="AJ1108" s="364"/>
      <c r="AK1108" s="365"/>
      <c r="AL1108" s="363"/>
      <c r="AM1108" s="364"/>
      <c r="AN1108" s="364"/>
      <c r="AO1108" s="365"/>
      <c r="AP1108" s="363"/>
      <c r="AQ1108" s="364"/>
      <c r="AR1108" s="364"/>
      <c r="AS1108" s="365"/>
      <c r="AT1108" s="366"/>
      <c r="AU1108" s="363"/>
      <c r="AV1108" s="364"/>
      <c r="AW1108" s="363"/>
      <c r="AX1108" s="364"/>
      <c r="AY1108" s="423"/>
      <c r="AZ1108" s="429"/>
    </row>
    <row r="1109" spans="2:52" s="354" customFormat="1">
      <c r="B1109" s="355"/>
      <c r="C1109" s="355"/>
      <c r="D1109" s="355"/>
      <c r="E1109" s="356"/>
      <c r="F1109" s="356"/>
      <c r="J1109" s="478"/>
      <c r="L1109" s="355"/>
      <c r="M1109" s="355"/>
      <c r="N1109" s="358"/>
      <c r="O1109" s="358"/>
      <c r="P1109" s="358"/>
      <c r="Q1109" s="372"/>
      <c r="S1109" s="526"/>
      <c r="T1109" s="526"/>
      <c r="U1109" s="535"/>
      <c r="V1109" s="542"/>
      <c r="W1109" s="542"/>
      <c r="X1109" s="542"/>
      <c r="Y1109" s="542"/>
      <c r="Z1109" s="542"/>
      <c r="AA1109" s="542"/>
      <c r="AB1109" s="361"/>
      <c r="AC1109" s="363"/>
      <c r="AD1109" s="364"/>
      <c r="AE1109" s="364"/>
      <c r="AF1109" s="364"/>
      <c r="AG1109" s="364"/>
      <c r="AH1109" s="364"/>
      <c r="AI1109" s="364"/>
      <c r="AJ1109" s="364"/>
      <c r="AK1109" s="365"/>
      <c r="AL1109" s="363"/>
      <c r="AM1109" s="364"/>
      <c r="AN1109" s="364"/>
      <c r="AO1109" s="365"/>
      <c r="AP1109" s="363"/>
      <c r="AQ1109" s="364"/>
      <c r="AR1109" s="364"/>
      <c r="AS1109" s="365"/>
      <c r="AT1109" s="366"/>
      <c r="AU1109" s="363"/>
      <c r="AV1109" s="364"/>
      <c r="AW1109" s="363"/>
      <c r="AX1109" s="364"/>
      <c r="AY1109" s="423"/>
      <c r="AZ1109" s="429"/>
    </row>
    <row r="1110" spans="2:52" s="354" customFormat="1">
      <c r="B1110" s="355"/>
      <c r="C1110" s="355"/>
      <c r="D1110" s="355"/>
      <c r="E1110" s="356"/>
      <c r="F1110" s="356"/>
      <c r="J1110" s="478"/>
      <c r="L1110" s="355"/>
      <c r="M1110" s="355"/>
      <c r="N1110" s="358"/>
      <c r="O1110" s="358"/>
      <c r="P1110" s="358"/>
      <c r="Q1110" s="372"/>
      <c r="S1110" s="526"/>
      <c r="T1110" s="526"/>
      <c r="U1110" s="535"/>
      <c r="V1110" s="542"/>
      <c r="W1110" s="542"/>
      <c r="X1110" s="542"/>
      <c r="Y1110" s="542"/>
      <c r="Z1110" s="542"/>
      <c r="AA1110" s="542"/>
      <c r="AB1110" s="361"/>
      <c r="AC1110" s="363"/>
      <c r="AD1110" s="364"/>
      <c r="AE1110" s="364"/>
      <c r="AF1110" s="364"/>
      <c r="AG1110" s="364"/>
      <c r="AH1110" s="364"/>
      <c r="AI1110" s="364"/>
      <c r="AJ1110" s="364"/>
      <c r="AK1110" s="365"/>
      <c r="AL1110" s="363"/>
      <c r="AM1110" s="364"/>
      <c r="AN1110" s="364"/>
      <c r="AO1110" s="365"/>
      <c r="AP1110" s="363"/>
      <c r="AQ1110" s="364"/>
      <c r="AR1110" s="364"/>
      <c r="AS1110" s="365"/>
      <c r="AT1110" s="366"/>
      <c r="AU1110" s="363"/>
      <c r="AV1110" s="364"/>
      <c r="AW1110" s="363"/>
      <c r="AX1110" s="364"/>
      <c r="AY1110" s="423"/>
      <c r="AZ1110" s="429"/>
    </row>
    <row r="1111" spans="2:52" s="354" customFormat="1">
      <c r="B1111" s="355"/>
      <c r="C1111" s="355"/>
      <c r="D1111" s="355"/>
      <c r="E1111" s="356"/>
      <c r="F1111" s="356"/>
      <c r="J1111" s="478"/>
      <c r="L1111" s="355"/>
      <c r="M1111" s="355"/>
      <c r="N1111" s="358"/>
      <c r="O1111" s="358"/>
      <c r="P1111" s="358"/>
      <c r="Q1111" s="372"/>
      <c r="S1111" s="526"/>
      <c r="T1111" s="526"/>
      <c r="U1111" s="535"/>
      <c r="V1111" s="542"/>
      <c r="W1111" s="542"/>
      <c r="X1111" s="542"/>
      <c r="Y1111" s="542"/>
      <c r="Z1111" s="542"/>
      <c r="AA1111" s="542"/>
      <c r="AB1111" s="361"/>
      <c r="AC1111" s="363"/>
      <c r="AD1111" s="364"/>
      <c r="AE1111" s="364"/>
      <c r="AF1111" s="364"/>
      <c r="AG1111" s="364"/>
      <c r="AH1111" s="364"/>
      <c r="AI1111" s="364"/>
      <c r="AJ1111" s="364"/>
      <c r="AK1111" s="365"/>
      <c r="AL1111" s="363"/>
      <c r="AM1111" s="364"/>
      <c r="AN1111" s="364"/>
      <c r="AO1111" s="365"/>
      <c r="AP1111" s="363"/>
      <c r="AQ1111" s="364"/>
      <c r="AR1111" s="364"/>
      <c r="AS1111" s="365"/>
      <c r="AT1111" s="366"/>
      <c r="AU1111" s="363"/>
      <c r="AV1111" s="364"/>
      <c r="AW1111" s="363"/>
      <c r="AX1111" s="364"/>
      <c r="AY1111" s="423"/>
      <c r="AZ1111" s="429"/>
    </row>
    <row r="1112" spans="2:52" s="354" customFormat="1">
      <c r="B1112" s="355"/>
      <c r="C1112" s="355"/>
      <c r="D1112" s="355"/>
      <c r="E1112" s="356"/>
      <c r="F1112" s="356"/>
      <c r="J1112" s="478"/>
      <c r="L1112" s="355"/>
      <c r="M1112" s="355"/>
      <c r="N1112" s="358"/>
      <c r="O1112" s="358"/>
      <c r="P1112" s="358"/>
      <c r="Q1112" s="372"/>
      <c r="S1112" s="526"/>
      <c r="T1112" s="526"/>
      <c r="U1112" s="535"/>
      <c r="V1112" s="542"/>
      <c r="W1112" s="542"/>
      <c r="X1112" s="542"/>
      <c r="Y1112" s="542"/>
      <c r="Z1112" s="542"/>
      <c r="AA1112" s="542"/>
      <c r="AB1112" s="361"/>
      <c r="AC1112" s="363"/>
      <c r="AD1112" s="364"/>
      <c r="AE1112" s="364"/>
      <c r="AF1112" s="364"/>
      <c r="AG1112" s="364"/>
      <c r="AH1112" s="364"/>
      <c r="AI1112" s="364"/>
      <c r="AJ1112" s="364"/>
      <c r="AK1112" s="365"/>
      <c r="AL1112" s="363"/>
      <c r="AM1112" s="364"/>
      <c r="AN1112" s="364"/>
      <c r="AO1112" s="365"/>
      <c r="AP1112" s="363"/>
      <c r="AQ1112" s="364"/>
      <c r="AR1112" s="364"/>
      <c r="AS1112" s="365"/>
      <c r="AT1112" s="366"/>
      <c r="AU1112" s="363"/>
      <c r="AV1112" s="364"/>
      <c r="AW1112" s="363"/>
      <c r="AX1112" s="364"/>
      <c r="AY1112" s="423"/>
      <c r="AZ1112" s="429"/>
    </row>
    <row r="1113" spans="2:52" s="354" customFormat="1">
      <c r="B1113" s="355"/>
      <c r="C1113" s="355"/>
      <c r="D1113" s="355"/>
      <c r="E1113" s="356"/>
      <c r="F1113" s="356"/>
      <c r="J1113" s="478"/>
      <c r="L1113" s="355"/>
      <c r="M1113" s="355"/>
      <c r="N1113" s="358"/>
      <c r="O1113" s="358"/>
      <c r="P1113" s="358"/>
      <c r="Q1113" s="372"/>
      <c r="S1113" s="526"/>
      <c r="T1113" s="526"/>
      <c r="U1113" s="535"/>
      <c r="V1113" s="542"/>
      <c r="W1113" s="542"/>
      <c r="X1113" s="542"/>
      <c r="Y1113" s="542"/>
      <c r="Z1113" s="542"/>
      <c r="AA1113" s="542"/>
      <c r="AB1113" s="361"/>
      <c r="AC1113" s="363"/>
      <c r="AD1113" s="364"/>
      <c r="AE1113" s="364"/>
      <c r="AF1113" s="364"/>
      <c r="AG1113" s="364"/>
      <c r="AH1113" s="364"/>
      <c r="AI1113" s="364"/>
      <c r="AJ1113" s="364"/>
      <c r="AK1113" s="365"/>
      <c r="AL1113" s="363"/>
      <c r="AM1113" s="364"/>
      <c r="AN1113" s="364"/>
      <c r="AO1113" s="365"/>
      <c r="AP1113" s="363"/>
      <c r="AQ1113" s="364"/>
      <c r="AR1113" s="364"/>
      <c r="AS1113" s="365"/>
      <c r="AT1113" s="366"/>
      <c r="AU1113" s="363"/>
      <c r="AV1113" s="364"/>
      <c r="AW1113" s="363"/>
      <c r="AX1113" s="364"/>
      <c r="AY1113" s="423"/>
      <c r="AZ1113" s="429"/>
    </row>
    <row r="1114" spans="2:52" s="354" customFormat="1">
      <c r="B1114" s="355"/>
      <c r="C1114" s="355"/>
      <c r="D1114" s="355"/>
      <c r="E1114" s="356"/>
      <c r="F1114" s="356"/>
      <c r="J1114" s="478"/>
      <c r="L1114" s="355"/>
      <c r="M1114" s="355"/>
      <c r="N1114" s="358"/>
      <c r="O1114" s="358"/>
      <c r="P1114" s="358"/>
      <c r="Q1114" s="372"/>
      <c r="S1114" s="526"/>
      <c r="T1114" s="526"/>
      <c r="U1114" s="535"/>
      <c r="V1114" s="542"/>
      <c r="W1114" s="542"/>
      <c r="X1114" s="542"/>
      <c r="Y1114" s="542"/>
      <c r="Z1114" s="542"/>
      <c r="AA1114" s="542"/>
      <c r="AB1114" s="361"/>
      <c r="AC1114" s="363"/>
      <c r="AD1114" s="364"/>
      <c r="AE1114" s="364"/>
      <c r="AF1114" s="364"/>
      <c r="AG1114" s="364"/>
      <c r="AH1114" s="364"/>
      <c r="AI1114" s="364"/>
      <c r="AJ1114" s="364"/>
      <c r="AK1114" s="365"/>
      <c r="AL1114" s="363"/>
      <c r="AM1114" s="364"/>
      <c r="AN1114" s="364"/>
      <c r="AO1114" s="365"/>
      <c r="AP1114" s="363"/>
      <c r="AQ1114" s="364"/>
      <c r="AR1114" s="364"/>
      <c r="AS1114" s="365"/>
      <c r="AT1114" s="366"/>
      <c r="AU1114" s="363"/>
      <c r="AV1114" s="364"/>
      <c r="AW1114" s="363"/>
      <c r="AX1114" s="364"/>
      <c r="AY1114" s="423"/>
      <c r="AZ1114" s="429"/>
    </row>
    <row r="1115" spans="2:52" s="354" customFormat="1">
      <c r="B1115" s="355"/>
      <c r="C1115" s="355"/>
      <c r="D1115" s="355"/>
      <c r="E1115" s="356"/>
      <c r="F1115" s="356"/>
      <c r="J1115" s="478"/>
      <c r="L1115" s="355"/>
      <c r="M1115" s="355"/>
      <c r="N1115" s="358"/>
      <c r="O1115" s="358"/>
      <c r="P1115" s="358"/>
      <c r="Q1115" s="372"/>
      <c r="S1115" s="526"/>
      <c r="T1115" s="526"/>
      <c r="U1115" s="535"/>
      <c r="V1115" s="542"/>
      <c r="W1115" s="542"/>
      <c r="X1115" s="542"/>
      <c r="Y1115" s="542"/>
      <c r="Z1115" s="542"/>
      <c r="AA1115" s="542"/>
      <c r="AB1115" s="361"/>
      <c r="AC1115" s="363"/>
      <c r="AD1115" s="364"/>
      <c r="AE1115" s="364"/>
      <c r="AF1115" s="364"/>
      <c r="AG1115" s="364"/>
      <c r="AH1115" s="364"/>
      <c r="AI1115" s="364"/>
      <c r="AJ1115" s="364"/>
      <c r="AK1115" s="365"/>
      <c r="AL1115" s="363"/>
      <c r="AM1115" s="364"/>
      <c r="AN1115" s="364"/>
      <c r="AO1115" s="365"/>
      <c r="AP1115" s="363"/>
      <c r="AQ1115" s="364"/>
      <c r="AR1115" s="364"/>
      <c r="AS1115" s="365"/>
      <c r="AT1115" s="366"/>
      <c r="AU1115" s="363"/>
      <c r="AV1115" s="364"/>
      <c r="AW1115" s="363"/>
      <c r="AX1115" s="364"/>
      <c r="AY1115" s="423"/>
      <c r="AZ1115" s="429"/>
    </row>
    <row r="1116" spans="2:52" s="354" customFormat="1">
      <c r="B1116" s="355"/>
      <c r="C1116" s="355"/>
      <c r="D1116" s="355"/>
      <c r="E1116" s="356"/>
      <c r="F1116" s="356"/>
      <c r="J1116" s="478"/>
      <c r="L1116" s="355"/>
      <c r="M1116" s="355"/>
      <c r="N1116" s="358"/>
      <c r="O1116" s="358"/>
      <c r="P1116" s="358"/>
      <c r="Q1116" s="372"/>
      <c r="S1116" s="526"/>
      <c r="T1116" s="526"/>
      <c r="U1116" s="535"/>
      <c r="V1116" s="542"/>
      <c r="W1116" s="542"/>
      <c r="X1116" s="542"/>
      <c r="Y1116" s="542"/>
      <c r="Z1116" s="542"/>
      <c r="AA1116" s="542"/>
      <c r="AB1116" s="361"/>
      <c r="AC1116" s="363"/>
      <c r="AD1116" s="364"/>
      <c r="AE1116" s="364"/>
      <c r="AF1116" s="364"/>
      <c r="AG1116" s="364"/>
      <c r="AH1116" s="364"/>
      <c r="AI1116" s="364"/>
      <c r="AJ1116" s="364"/>
      <c r="AK1116" s="365"/>
      <c r="AL1116" s="363"/>
      <c r="AM1116" s="364"/>
      <c r="AN1116" s="364"/>
      <c r="AO1116" s="365"/>
      <c r="AP1116" s="363"/>
      <c r="AQ1116" s="364"/>
      <c r="AR1116" s="364"/>
      <c r="AS1116" s="365"/>
      <c r="AT1116" s="366"/>
      <c r="AU1116" s="363"/>
      <c r="AV1116" s="364"/>
      <c r="AW1116" s="363"/>
      <c r="AX1116" s="364"/>
      <c r="AY1116" s="423"/>
      <c r="AZ1116" s="429"/>
    </row>
    <row r="1117" spans="2:52" s="354" customFormat="1">
      <c r="B1117" s="355"/>
      <c r="C1117" s="355"/>
      <c r="D1117" s="355"/>
      <c r="E1117" s="356"/>
      <c r="F1117" s="356"/>
      <c r="J1117" s="478"/>
      <c r="L1117" s="355"/>
      <c r="M1117" s="355"/>
      <c r="N1117" s="358"/>
      <c r="O1117" s="358"/>
      <c r="P1117" s="358"/>
      <c r="Q1117" s="372"/>
      <c r="S1117" s="526"/>
      <c r="T1117" s="526"/>
      <c r="U1117" s="535"/>
      <c r="V1117" s="542"/>
      <c r="W1117" s="542"/>
      <c r="X1117" s="542"/>
      <c r="Y1117" s="542"/>
      <c r="Z1117" s="542"/>
      <c r="AA1117" s="542"/>
      <c r="AB1117" s="361"/>
      <c r="AC1117" s="363"/>
      <c r="AD1117" s="364"/>
      <c r="AE1117" s="364"/>
      <c r="AF1117" s="364"/>
      <c r="AG1117" s="364"/>
      <c r="AH1117" s="364"/>
      <c r="AI1117" s="364"/>
      <c r="AJ1117" s="364"/>
      <c r="AK1117" s="365"/>
      <c r="AL1117" s="363"/>
      <c r="AM1117" s="364"/>
      <c r="AN1117" s="364"/>
      <c r="AO1117" s="365"/>
      <c r="AP1117" s="363"/>
      <c r="AQ1117" s="364"/>
      <c r="AR1117" s="364"/>
      <c r="AS1117" s="365"/>
      <c r="AT1117" s="366"/>
      <c r="AU1117" s="363"/>
      <c r="AV1117" s="364"/>
      <c r="AW1117" s="363"/>
      <c r="AX1117" s="364"/>
      <c r="AY1117" s="423"/>
      <c r="AZ1117" s="429"/>
    </row>
    <row r="1118" spans="2:52" s="354" customFormat="1">
      <c r="B1118" s="355"/>
      <c r="C1118" s="355"/>
      <c r="D1118" s="355"/>
      <c r="E1118" s="356"/>
      <c r="F1118" s="356"/>
      <c r="J1118" s="478"/>
      <c r="L1118" s="355"/>
      <c r="M1118" s="355"/>
      <c r="N1118" s="358"/>
      <c r="O1118" s="358"/>
      <c r="P1118" s="358"/>
      <c r="Q1118" s="372"/>
      <c r="S1118" s="526"/>
      <c r="T1118" s="526"/>
      <c r="U1118" s="535"/>
      <c r="V1118" s="542"/>
      <c r="W1118" s="542"/>
      <c r="X1118" s="542"/>
      <c r="Y1118" s="542"/>
      <c r="Z1118" s="542"/>
      <c r="AA1118" s="542"/>
      <c r="AB1118" s="361"/>
      <c r="AC1118" s="363"/>
      <c r="AD1118" s="364"/>
      <c r="AE1118" s="364"/>
      <c r="AF1118" s="364"/>
      <c r="AG1118" s="364"/>
      <c r="AH1118" s="364"/>
      <c r="AI1118" s="364"/>
      <c r="AJ1118" s="364"/>
      <c r="AK1118" s="365"/>
      <c r="AL1118" s="363"/>
      <c r="AM1118" s="364"/>
      <c r="AN1118" s="364"/>
      <c r="AO1118" s="365"/>
      <c r="AP1118" s="363"/>
      <c r="AQ1118" s="364"/>
      <c r="AR1118" s="364"/>
      <c r="AS1118" s="365"/>
      <c r="AT1118" s="366"/>
      <c r="AU1118" s="363"/>
      <c r="AV1118" s="364"/>
      <c r="AW1118" s="363"/>
      <c r="AX1118" s="364"/>
      <c r="AY1118" s="423"/>
      <c r="AZ1118" s="429"/>
    </row>
    <row r="1119" spans="2:52" s="354" customFormat="1">
      <c r="B1119" s="355"/>
      <c r="C1119" s="355"/>
      <c r="D1119" s="355"/>
      <c r="E1119" s="356"/>
      <c r="F1119" s="356"/>
      <c r="J1119" s="478"/>
      <c r="L1119" s="355"/>
      <c r="M1119" s="355"/>
      <c r="N1119" s="358"/>
      <c r="O1119" s="358"/>
      <c r="P1119" s="358"/>
      <c r="Q1119" s="372"/>
      <c r="S1119" s="526"/>
      <c r="T1119" s="526"/>
      <c r="U1119" s="535"/>
      <c r="V1119" s="542"/>
      <c r="W1119" s="542"/>
      <c r="X1119" s="542"/>
      <c r="Y1119" s="542"/>
      <c r="Z1119" s="542"/>
      <c r="AA1119" s="542"/>
      <c r="AB1119" s="361"/>
      <c r="AC1119" s="363"/>
      <c r="AD1119" s="364"/>
      <c r="AE1119" s="364"/>
      <c r="AF1119" s="364"/>
      <c r="AG1119" s="364"/>
      <c r="AH1119" s="364"/>
      <c r="AI1119" s="364"/>
      <c r="AJ1119" s="364"/>
      <c r="AK1119" s="365"/>
      <c r="AL1119" s="363"/>
      <c r="AM1119" s="364"/>
      <c r="AN1119" s="364"/>
      <c r="AO1119" s="365"/>
      <c r="AP1119" s="363"/>
      <c r="AQ1119" s="364"/>
      <c r="AR1119" s="364"/>
      <c r="AS1119" s="365"/>
      <c r="AT1119" s="366"/>
      <c r="AU1119" s="363"/>
      <c r="AV1119" s="364"/>
      <c r="AW1119" s="363"/>
      <c r="AX1119" s="364"/>
      <c r="AY1119" s="423"/>
      <c r="AZ1119" s="429"/>
    </row>
    <row r="1120" spans="2:52" s="354" customFormat="1">
      <c r="B1120" s="355"/>
      <c r="C1120" s="355"/>
      <c r="D1120" s="355"/>
      <c r="E1120" s="356"/>
      <c r="F1120" s="356"/>
      <c r="J1120" s="478"/>
      <c r="L1120" s="355"/>
      <c r="M1120" s="355"/>
      <c r="N1120" s="358"/>
      <c r="O1120" s="358"/>
      <c r="P1120" s="358"/>
      <c r="Q1120" s="372"/>
      <c r="S1120" s="526"/>
      <c r="T1120" s="526"/>
      <c r="U1120" s="535"/>
      <c r="V1120" s="542"/>
      <c r="W1120" s="542"/>
      <c r="X1120" s="542"/>
      <c r="Y1120" s="542"/>
      <c r="Z1120" s="542"/>
      <c r="AA1120" s="542"/>
      <c r="AB1120" s="361"/>
      <c r="AC1120" s="363"/>
      <c r="AD1120" s="364"/>
      <c r="AE1120" s="364"/>
      <c r="AF1120" s="364"/>
      <c r="AG1120" s="364"/>
      <c r="AH1120" s="364"/>
      <c r="AI1120" s="364"/>
      <c r="AJ1120" s="364"/>
      <c r="AK1120" s="365"/>
      <c r="AL1120" s="363"/>
      <c r="AM1120" s="364"/>
      <c r="AN1120" s="364"/>
      <c r="AO1120" s="365"/>
      <c r="AP1120" s="363"/>
      <c r="AQ1120" s="364"/>
      <c r="AR1120" s="364"/>
      <c r="AS1120" s="365"/>
      <c r="AT1120" s="366"/>
      <c r="AU1120" s="363"/>
      <c r="AV1120" s="364"/>
      <c r="AW1120" s="363"/>
      <c r="AX1120" s="364"/>
      <c r="AY1120" s="423"/>
      <c r="AZ1120" s="429"/>
    </row>
    <row r="1121" spans="2:52" s="354" customFormat="1">
      <c r="B1121" s="355"/>
      <c r="C1121" s="355"/>
      <c r="D1121" s="355"/>
      <c r="E1121" s="356"/>
      <c r="F1121" s="356"/>
      <c r="J1121" s="478"/>
      <c r="L1121" s="355"/>
      <c r="M1121" s="355"/>
      <c r="N1121" s="358"/>
      <c r="O1121" s="358"/>
      <c r="P1121" s="358"/>
      <c r="Q1121" s="372"/>
      <c r="S1121" s="526"/>
      <c r="T1121" s="526"/>
      <c r="U1121" s="535"/>
      <c r="V1121" s="542"/>
      <c r="W1121" s="542"/>
      <c r="X1121" s="542"/>
      <c r="Y1121" s="542"/>
      <c r="Z1121" s="542"/>
      <c r="AA1121" s="542"/>
      <c r="AB1121" s="361"/>
      <c r="AC1121" s="363"/>
      <c r="AD1121" s="364"/>
      <c r="AE1121" s="364"/>
      <c r="AF1121" s="364"/>
      <c r="AG1121" s="364"/>
      <c r="AH1121" s="364"/>
      <c r="AI1121" s="364"/>
      <c r="AJ1121" s="364"/>
      <c r="AK1121" s="365"/>
      <c r="AL1121" s="363"/>
      <c r="AM1121" s="364"/>
      <c r="AN1121" s="364"/>
      <c r="AO1121" s="365"/>
      <c r="AP1121" s="363"/>
      <c r="AQ1121" s="364"/>
      <c r="AR1121" s="364"/>
      <c r="AS1121" s="365"/>
      <c r="AT1121" s="366"/>
      <c r="AU1121" s="363"/>
      <c r="AV1121" s="364"/>
      <c r="AW1121" s="363"/>
      <c r="AX1121" s="364"/>
      <c r="AY1121" s="423"/>
      <c r="AZ1121" s="429"/>
    </row>
    <row r="1122" spans="2:52" s="354" customFormat="1">
      <c r="B1122" s="355"/>
      <c r="C1122" s="355"/>
      <c r="D1122" s="355"/>
      <c r="E1122" s="356"/>
      <c r="F1122" s="356"/>
      <c r="J1122" s="478"/>
      <c r="L1122" s="355"/>
      <c r="M1122" s="355"/>
      <c r="N1122" s="358"/>
      <c r="O1122" s="358"/>
      <c r="P1122" s="358"/>
      <c r="Q1122" s="372"/>
      <c r="S1122" s="526"/>
      <c r="T1122" s="526"/>
      <c r="U1122" s="535"/>
      <c r="V1122" s="542"/>
      <c r="W1122" s="542"/>
      <c r="X1122" s="542"/>
      <c r="Y1122" s="542"/>
      <c r="Z1122" s="542"/>
      <c r="AA1122" s="542"/>
      <c r="AB1122" s="361"/>
      <c r="AC1122" s="363"/>
      <c r="AD1122" s="364"/>
      <c r="AE1122" s="364"/>
      <c r="AF1122" s="364"/>
      <c r="AG1122" s="364"/>
      <c r="AH1122" s="364"/>
      <c r="AI1122" s="364"/>
      <c r="AJ1122" s="364"/>
      <c r="AK1122" s="365"/>
      <c r="AL1122" s="363"/>
      <c r="AM1122" s="364"/>
      <c r="AN1122" s="364"/>
      <c r="AO1122" s="365"/>
      <c r="AP1122" s="363"/>
      <c r="AQ1122" s="364"/>
      <c r="AR1122" s="364"/>
      <c r="AS1122" s="365"/>
      <c r="AT1122" s="366"/>
      <c r="AU1122" s="363"/>
      <c r="AV1122" s="364"/>
      <c r="AW1122" s="363"/>
      <c r="AX1122" s="364"/>
      <c r="AY1122" s="423"/>
      <c r="AZ1122" s="429"/>
    </row>
    <row r="1123" spans="2:52" s="354" customFormat="1">
      <c r="B1123" s="355"/>
      <c r="C1123" s="355"/>
      <c r="D1123" s="355"/>
      <c r="E1123" s="356"/>
      <c r="F1123" s="356"/>
      <c r="J1123" s="478"/>
      <c r="L1123" s="355"/>
      <c r="M1123" s="355"/>
      <c r="N1123" s="358"/>
      <c r="O1123" s="358"/>
      <c r="P1123" s="358"/>
      <c r="Q1123" s="372"/>
      <c r="S1123" s="526"/>
      <c r="T1123" s="526"/>
      <c r="U1123" s="535"/>
      <c r="V1123" s="542"/>
      <c r="W1123" s="542"/>
      <c r="X1123" s="542"/>
      <c r="Y1123" s="542"/>
      <c r="Z1123" s="542"/>
      <c r="AA1123" s="542"/>
      <c r="AB1123" s="361"/>
      <c r="AC1123" s="363"/>
      <c r="AD1123" s="364"/>
      <c r="AE1123" s="364"/>
      <c r="AF1123" s="364"/>
      <c r="AG1123" s="364"/>
      <c r="AH1123" s="364"/>
      <c r="AI1123" s="364"/>
      <c r="AJ1123" s="364"/>
      <c r="AK1123" s="365"/>
      <c r="AL1123" s="363"/>
      <c r="AM1123" s="364"/>
      <c r="AN1123" s="364"/>
      <c r="AO1123" s="365"/>
      <c r="AP1123" s="363"/>
      <c r="AQ1123" s="364"/>
      <c r="AR1123" s="364"/>
      <c r="AS1123" s="365"/>
      <c r="AT1123" s="366"/>
      <c r="AU1123" s="363"/>
      <c r="AV1123" s="364"/>
      <c r="AW1123" s="363"/>
      <c r="AX1123" s="364"/>
      <c r="AY1123" s="423"/>
      <c r="AZ1123" s="429"/>
    </row>
    <row r="1124" spans="2:52" s="354" customFormat="1">
      <c r="B1124" s="355"/>
      <c r="C1124" s="355"/>
      <c r="D1124" s="355"/>
      <c r="E1124" s="356"/>
      <c r="F1124" s="356"/>
      <c r="J1124" s="478"/>
      <c r="L1124" s="355"/>
      <c r="M1124" s="355"/>
      <c r="N1124" s="358"/>
      <c r="O1124" s="358"/>
      <c r="P1124" s="358"/>
      <c r="Q1124" s="372"/>
      <c r="S1124" s="526"/>
      <c r="T1124" s="526"/>
      <c r="U1124" s="535"/>
      <c r="V1124" s="542"/>
      <c r="W1124" s="542"/>
      <c r="X1124" s="542"/>
      <c r="Y1124" s="542"/>
      <c r="Z1124" s="542"/>
      <c r="AA1124" s="542"/>
      <c r="AB1124" s="361"/>
      <c r="AC1124" s="363"/>
      <c r="AD1124" s="364"/>
      <c r="AE1124" s="364"/>
      <c r="AF1124" s="364"/>
      <c r="AG1124" s="364"/>
      <c r="AH1124" s="364"/>
      <c r="AI1124" s="364"/>
      <c r="AJ1124" s="364"/>
      <c r="AK1124" s="365"/>
      <c r="AL1124" s="363"/>
      <c r="AM1124" s="364"/>
      <c r="AN1124" s="364"/>
      <c r="AO1124" s="365"/>
      <c r="AP1124" s="363"/>
      <c r="AQ1124" s="364"/>
      <c r="AR1124" s="364"/>
      <c r="AS1124" s="365"/>
      <c r="AT1124" s="366"/>
      <c r="AU1124" s="363"/>
      <c r="AV1124" s="364"/>
      <c r="AW1124" s="363"/>
      <c r="AX1124" s="364"/>
      <c r="AY1124" s="423"/>
      <c r="AZ1124" s="429"/>
    </row>
    <row r="1125" spans="2:52" s="354" customFormat="1">
      <c r="B1125" s="355"/>
      <c r="C1125" s="355"/>
      <c r="D1125" s="355"/>
      <c r="E1125" s="356"/>
      <c r="F1125" s="356"/>
      <c r="J1125" s="478"/>
      <c r="L1125" s="355"/>
      <c r="M1125" s="355"/>
      <c r="N1125" s="358"/>
      <c r="O1125" s="358"/>
      <c r="P1125" s="358"/>
      <c r="Q1125" s="372"/>
      <c r="S1125" s="526"/>
      <c r="T1125" s="526"/>
      <c r="U1125" s="535"/>
      <c r="V1125" s="542"/>
      <c r="W1125" s="542"/>
      <c r="X1125" s="542"/>
      <c r="Y1125" s="542"/>
      <c r="Z1125" s="542"/>
      <c r="AA1125" s="542"/>
      <c r="AB1125" s="361"/>
      <c r="AC1125" s="363"/>
      <c r="AD1125" s="364"/>
      <c r="AE1125" s="364"/>
      <c r="AF1125" s="364"/>
      <c r="AG1125" s="364"/>
      <c r="AH1125" s="364"/>
      <c r="AI1125" s="364"/>
      <c r="AJ1125" s="364"/>
      <c r="AK1125" s="365"/>
      <c r="AL1125" s="363"/>
      <c r="AM1125" s="364"/>
      <c r="AN1125" s="364"/>
      <c r="AO1125" s="365"/>
      <c r="AP1125" s="363"/>
      <c r="AQ1125" s="364"/>
      <c r="AR1125" s="364"/>
      <c r="AS1125" s="365"/>
      <c r="AT1125" s="366"/>
      <c r="AU1125" s="363"/>
      <c r="AV1125" s="364"/>
      <c r="AW1125" s="363"/>
      <c r="AX1125" s="364"/>
      <c r="AY1125" s="423"/>
      <c r="AZ1125" s="429"/>
    </row>
    <row r="1126" spans="2:52" s="354" customFormat="1">
      <c r="B1126" s="355"/>
      <c r="C1126" s="355"/>
      <c r="D1126" s="355"/>
      <c r="E1126" s="356"/>
      <c r="F1126" s="356"/>
      <c r="J1126" s="478"/>
      <c r="L1126" s="355"/>
      <c r="M1126" s="355"/>
      <c r="N1126" s="358"/>
      <c r="O1126" s="358"/>
      <c r="P1126" s="358"/>
      <c r="Q1126" s="372"/>
      <c r="S1126" s="526"/>
      <c r="T1126" s="526"/>
      <c r="U1126" s="535"/>
      <c r="V1126" s="542"/>
      <c r="W1126" s="542"/>
      <c r="X1126" s="542"/>
      <c r="Y1126" s="542"/>
      <c r="Z1126" s="542"/>
      <c r="AA1126" s="542"/>
      <c r="AB1126" s="361"/>
      <c r="AC1126" s="363"/>
      <c r="AD1126" s="364"/>
      <c r="AE1126" s="364"/>
      <c r="AF1126" s="364"/>
      <c r="AG1126" s="364"/>
      <c r="AH1126" s="364"/>
      <c r="AI1126" s="364"/>
      <c r="AJ1126" s="364"/>
      <c r="AK1126" s="365"/>
      <c r="AL1126" s="363"/>
      <c r="AM1126" s="364"/>
      <c r="AN1126" s="364"/>
      <c r="AO1126" s="365"/>
      <c r="AP1126" s="363"/>
      <c r="AQ1126" s="364"/>
      <c r="AR1126" s="364"/>
      <c r="AS1126" s="365"/>
      <c r="AT1126" s="366"/>
      <c r="AU1126" s="363"/>
      <c r="AV1126" s="364"/>
      <c r="AW1126" s="363"/>
      <c r="AX1126" s="364"/>
      <c r="AY1126" s="423"/>
      <c r="AZ1126" s="429"/>
    </row>
    <row r="1127" spans="2:52" s="354" customFormat="1">
      <c r="B1127" s="355"/>
      <c r="C1127" s="355"/>
      <c r="D1127" s="355"/>
      <c r="E1127" s="356"/>
      <c r="F1127" s="356"/>
      <c r="J1127" s="478"/>
      <c r="L1127" s="355"/>
      <c r="M1127" s="355"/>
      <c r="N1127" s="358"/>
      <c r="O1127" s="358"/>
      <c r="P1127" s="358"/>
      <c r="Q1127" s="372"/>
      <c r="S1127" s="526"/>
      <c r="T1127" s="526"/>
      <c r="U1127" s="535"/>
      <c r="V1127" s="542"/>
      <c r="W1127" s="542"/>
      <c r="X1127" s="542"/>
      <c r="Y1127" s="542"/>
      <c r="Z1127" s="542"/>
      <c r="AA1127" s="542"/>
      <c r="AB1127" s="361"/>
      <c r="AC1127" s="363"/>
      <c r="AD1127" s="364"/>
      <c r="AE1127" s="364"/>
      <c r="AF1127" s="364"/>
      <c r="AG1127" s="364"/>
      <c r="AH1127" s="364"/>
      <c r="AI1127" s="364"/>
      <c r="AJ1127" s="364"/>
      <c r="AK1127" s="365"/>
      <c r="AL1127" s="363"/>
      <c r="AM1127" s="364"/>
      <c r="AN1127" s="364"/>
      <c r="AO1127" s="365"/>
      <c r="AP1127" s="363"/>
      <c r="AQ1127" s="364"/>
      <c r="AR1127" s="364"/>
      <c r="AS1127" s="365"/>
      <c r="AT1127" s="366"/>
      <c r="AU1127" s="363"/>
      <c r="AV1127" s="364"/>
      <c r="AW1127" s="363"/>
      <c r="AX1127" s="364"/>
      <c r="AY1127" s="423"/>
      <c r="AZ1127" s="429"/>
    </row>
    <row r="1128" spans="2:52" s="354" customFormat="1">
      <c r="B1128" s="355"/>
      <c r="C1128" s="355"/>
      <c r="D1128" s="355"/>
      <c r="E1128" s="356"/>
      <c r="F1128" s="356"/>
      <c r="J1128" s="478"/>
      <c r="L1128" s="355"/>
      <c r="M1128" s="355"/>
      <c r="N1128" s="358"/>
      <c r="O1128" s="358"/>
      <c r="P1128" s="358"/>
      <c r="Q1128" s="372"/>
      <c r="S1128" s="526"/>
      <c r="T1128" s="526"/>
      <c r="U1128" s="535"/>
      <c r="V1128" s="542"/>
      <c r="W1128" s="542"/>
      <c r="X1128" s="542"/>
      <c r="Y1128" s="542"/>
      <c r="Z1128" s="542"/>
      <c r="AA1128" s="542"/>
      <c r="AB1128" s="361"/>
      <c r="AC1128" s="363"/>
      <c r="AD1128" s="364"/>
      <c r="AE1128" s="364"/>
      <c r="AF1128" s="364"/>
      <c r="AG1128" s="364"/>
      <c r="AH1128" s="364"/>
      <c r="AI1128" s="364"/>
      <c r="AJ1128" s="364"/>
      <c r="AK1128" s="365"/>
      <c r="AL1128" s="363"/>
      <c r="AM1128" s="364"/>
      <c r="AN1128" s="364"/>
      <c r="AO1128" s="365"/>
      <c r="AP1128" s="363"/>
      <c r="AQ1128" s="364"/>
      <c r="AR1128" s="364"/>
      <c r="AS1128" s="365"/>
      <c r="AT1128" s="366"/>
      <c r="AU1128" s="363"/>
      <c r="AV1128" s="364"/>
      <c r="AW1128" s="363"/>
      <c r="AX1128" s="364"/>
      <c r="AY1128" s="423"/>
      <c r="AZ1128" s="429"/>
    </row>
    <row r="1129" spans="2:52" s="354" customFormat="1">
      <c r="B1129" s="355"/>
      <c r="C1129" s="355"/>
      <c r="D1129" s="355"/>
      <c r="E1129" s="356"/>
      <c r="F1129" s="356"/>
      <c r="J1129" s="478"/>
      <c r="L1129" s="355"/>
      <c r="M1129" s="355"/>
      <c r="N1129" s="358"/>
      <c r="O1129" s="358"/>
      <c r="P1129" s="358"/>
      <c r="Q1129" s="372"/>
      <c r="S1129" s="526"/>
      <c r="T1129" s="526"/>
      <c r="U1129" s="535"/>
      <c r="V1129" s="542"/>
      <c r="W1129" s="542"/>
      <c r="X1129" s="542"/>
      <c r="Y1129" s="542"/>
      <c r="Z1129" s="542"/>
      <c r="AA1129" s="542"/>
      <c r="AB1129" s="361"/>
      <c r="AC1129" s="363"/>
      <c r="AD1129" s="364"/>
      <c r="AE1129" s="364"/>
      <c r="AF1129" s="364"/>
      <c r="AG1129" s="364"/>
      <c r="AH1129" s="364"/>
      <c r="AI1129" s="364"/>
      <c r="AJ1129" s="364"/>
      <c r="AK1129" s="365"/>
      <c r="AL1129" s="363"/>
      <c r="AM1129" s="364"/>
      <c r="AN1129" s="364"/>
      <c r="AO1129" s="365"/>
      <c r="AP1129" s="363"/>
      <c r="AQ1129" s="364"/>
      <c r="AR1129" s="364"/>
      <c r="AS1129" s="365"/>
      <c r="AT1129" s="366"/>
      <c r="AU1129" s="363"/>
      <c r="AV1129" s="364"/>
      <c r="AW1129" s="363"/>
      <c r="AX1129" s="364"/>
      <c r="AY1129" s="423"/>
      <c r="AZ1129" s="429"/>
    </row>
    <row r="1130" spans="2:52" s="354" customFormat="1">
      <c r="B1130" s="355"/>
      <c r="C1130" s="355"/>
      <c r="D1130" s="355"/>
      <c r="E1130" s="356"/>
      <c r="F1130" s="356"/>
      <c r="J1130" s="478"/>
      <c r="L1130" s="355"/>
      <c r="M1130" s="355"/>
      <c r="N1130" s="358"/>
      <c r="O1130" s="358"/>
      <c r="P1130" s="358"/>
      <c r="Q1130" s="372"/>
      <c r="S1130" s="526"/>
      <c r="T1130" s="526"/>
      <c r="U1130" s="535"/>
      <c r="V1130" s="542"/>
      <c r="W1130" s="542"/>
      <c r="X1130" s="542"/>
      <c r="Y1130" s="542"/>
      <c r="Z1130" s="542"/>
      <c r="AA1130" s="542"/>
      <c r="AB1130" s="361"/>
      <c r="AC1130" s="363"/>
      <c r="AD1130" s="364"/>
      <c r="AE1130" s="364"/>
      <c r="AF1130" s="364"/>
      <c r="AG1130" s="364"/>
      <c r="AH1130" s="364"/>
      <c r="AI1130" s="364"/>
      <c r="AJ1130" s="364"/>
      <c r="AK1130" s="365"/>
      <c r="AL1130" s="363"/>
      <c r="AM1130" s="364"/>
      <c r="AN1130" s="364"/>
      <c r="AO1130" s="365"/>
      <c r="AP1130" s="363"/>
      <c r="AQ1130" s="364"/>
      <c r="AR1130" s="364"/>
      <c r="AS1130" s="365"/>
      <c r="AT1130" s="366"/>
      <c r="AU1130" s="363"/>
      <c r="AV1130" s="364"/>
      <c r="AW1130" s="363"/>
      <c r="AX1130" s="364"/>
      <c r="AY1130" s="423"/>
      <c r="AZ1130" s="429"/>
    </row>
    <row r="1131" spans="2:52" s="354" customFormat="1">
      <c r="B1131" s="355"/>
      <c r="C1131" s="355"/>
      <c r="D1131" s="355"/>
      <c r="E1131" s="356"/>
      <c r="F1131" s="356"/>
      <c r="J1131" s="478"/>
      <c r="L1131" s="355"/>
      <c r="M1131" s="355"/>
      <c r="N1131" s="358"/>
      <c r="O1131" s="358"/>
      <c r="P1131" s="358"/>
      <c r="Q1131" s="372"/>
      <c r="S1131" s="526"/>
      <c r="T1131" s="526"/>
      <c r="U1131" s="535"/>
      <c r="V1131" s="542"/>
      <c r="W1131" s="542"/>
      <c r="X1131" s="542"/>
      <c r="Y1131" s="542"/>
      <c r="Z1131" s="542"/>
      <c r="AA1131" s="542"/>
      <c r="AB1131" s="361"/>
      <c r="AC1131" s="363"/>
      <c r="AD1131" s="364"/>
      <c r="AE1131" s="364"/>
      <c r="AF1131" s="364"/>
      <c r="AG1131" s="364"/>
      <c r="AH1131" s="364"/>
      <c r="AI1131" s="364"/>
      <c r="AJ1131" s="364"/>
      <c r="AK1131" s="365"/>
      <c r="AL1131" s="363"/>
      <c r="AM1131" s="364"/>
      <c r="AN1131" s="364"/>
      <c r="AO1131" s="365"/>
      <c r="AP1131" s="363"/>
      <c r="AQ1131" s="364"/>
      <c r="AR1131" s="364"/>
      <c r="AS1131" s="365"/>
      <c r="AT1131" s="366"/>
      <c r="AU1131" s="363"/>
      <c r="AV1131" s="364"/>
      <c r="AW1131" s="363"/>
      <c r="AX1131" s="364"/>
      <c r="AY1131" s="423"/>
      <c r="AZ1131" s="429"/>
    </row>
    <row r="1132" spans="2:52" s="354" customFormat="1">
      <c r="B1132" s="355"/>
      <c r="C1132" s="355"/>
      <c r="D1132" s="355"/>
      <c r="E1132" s="356"/>
      <c r="F1132" s="356"/>
      <c r="J1132" s="478"/>
      <c r="L1132" s="355"/>
      <c r="M1132" s="355"/>
      <c r="N1132" s="358"/>
      <c r="O1132" s="358"/>
      <c r="P1132" s="358"/>
      <c r="Q1132" s="372"/>
      <c r="S1132" s="526"/>
      <c r="T1132" s="526"/>
      <c r="U1132" s="535"/>
      <c r="V1132" s="542"/>
      <c r="W1132" s="542"/>
      <c r="X1132" s="542"/>
      <c r="Y1132" s="542"/>
      <c r="Z1132" s="542"/>
      <c r="AA1132" s="542"/>
      <c r="AB1132" s="361"/>
      <c r="AC1132" s="363"/>
      <c r="AD1132" s="364"/>
      <c r="AE1132" s="364"/>
      <c r="AF1132" s="364"/>
      <c r="AG1132" s="364"/>
      <c r="AH1132" s="364"/>
      <c r="AI1132" s="364"/>
      <c r="AJ1132" s="364"/>
      <c r="AK1132" s="365"/>
      <c r="AL1132" s="363"/>
      <c r="AM1132" s="364"/>
      <c r="AN1132" s="364"/>
      <c r="AO1132" s="365"/>
      <c r="AP1132" s="363"/>
      <c r="AQ1132" s="364"/>
      <c r="AR1132" s="364"/>
      <c r="AS1132" s="365"/>
      <c r="AT1132" s="366"/>
      <c r="AU1132" s="363"/>
      <c r="AV1132" s="364"/>
      <c r="AW1132" s="363"/>
      <c r="AX1132" s="364"/>
      <c r="AY1132" s="423"/>
      <c r="AZ1132" s="429"/>
    </row>
    <row r="1133" spans="2:52" s="354" customFormat="1">
      <c r="B1133" s="355"/>
      <c r="C1133" s="355"/>
      <c r="D1133" s="355"/>
      <c r="E1133" s="356"/>
      <c r="F1133" s="356"/>
      <c r="J1133" s="478"/>
      <c r="L1133" s="355"/>
      <c r="M1133" s="355"/>
      <c r="N1133" s="358"/>
      <c r="O1133" s="358"/>
      <c r="P1133" s="358"/>
      <c r="Q1133" s="372"/>
      <c r="S1133" s="526"/>
      <c r="T1133" s="526"/>
      <c r="U1133" s="535"/>
      <c r="V1133" s="542"/>
      <c r="W1133" s="542"/>
      <c r="X1133" s="542"/>
      <c r="Y1133" s="542"/>
      <c r="Z1133" s="542"/>
      <c r="AA1133" s="542"/>
      <c r="AB1133" s="361"/>
      <c r="AC1133" s="363"/>
      <c r="AD1133" s="364"/>
      <c r="AE1133" s="364"/>
      <c r="AF1133" s="364"/>
      <c r="AG1133" s="364"/>
      <c r="AH1133" s="364"/>
      <c r="AI1133" s="364"/>
      <c r="AJ1133" s="364"/>
      <c r="AK1133" s="365"/>
      <c r="AL1133" s="363"/>
      <c r="AM1133" s="364"/>
      <c r="AN1133" s="364"/>
      <c r="AO1133" s="365"/>
      <c r="AP1133" s="363"/>
      <c r="AQ1133" s="364"/>
      <c r="AR1133" s="364"/>
      <c r="AS1133" s="365"/>
      <c r="AT1133" s="366"/>
      <c r="AU1133" s="363"/>
      <c r="AV1133" s="364"/>
      <c r="AW1133" s="363"/>
      <c r="AX1133" s="364"/>
      <c r="AY1133" s="423"/>
      <c r="AZ1133" s="429"/>
    </row>
    <row r="1134" spans="2:52" s="354" customFormat="1">
      <c r="B1134" s="355"/>
      <c r="C1134" s="355"/>
      <c r="D1134" s="355"/>
      <c r="E1134" s="356"/>
      <c r="F1134" s="356"/>
      <c r="J1134" s="478"/>
      <c r="L1134" s="355"/>
      <c r="M1134" s="355"/>
      <c r="N1134" s="358"/>
      <c r="O1134" s="358"/>
      <c r="P1134" s="358"/>
      <c r="Q1134" s="372"/>
      <c r="S1134" s="526"/>
      <c r="T1134" s="526"/>
      <c r="U1134" s="535"/>
      <c r="V1134" s="542"/>
      <c r="W1134" s="542"/>
      <c r="X1134" s="542"/>
      <c r="Y1134" s="542"/>
      <c r="Z1134" s="542"/>
      <c r="AA1134" s="542"/>
      <c r="AB1134" s="361"/>
      <c r="AC1134" s="363"/>
      <c r="AD1134" s="364"/>
      <c r="AE1134" s="364"/>
      <c r="AF1134" s="364"/>
      <c r="AG1134" s="364"/>
      <c r="AH1134" s="364"/>
      <c r="AI1134" s="364"/>
      <c r="AJ1134" s="364"/>
      <c r="AK1134" s="365"/>
      <c r="AL1134" s="363"/>
      <c r="AM1134" s="364"/>
      <c r="AN1134" s="364"/>
      <c r="AO1134" s="365"/>
      <c r="AP1134" s="363"/>
      <c r="AQ1134" s="364"/>
      <c r="AR1134" s="364"/>
      <c r="AS1134" s="365"/>
      <c r="AT1134" s="366"/>
      <c r="AU1134" s="363"/>
      <c r="AV1134" s="364"/>
      <c r="AW1134" s="363"/>
      <c r="AX1134" s="364"/>
      <c r="AY1134" s="423"/>
      <c r="AZ1134" s="429"/>
    </row>
    <row r="1135" spans="2:52" s="354" customFormat="1">
      <c r="B1135" s="355"/>
      <c r="C1135" s="355"/>
      <c r="D1135" s="355"/>
      <c r="E1135" s="356"/>
      <c r="F1135" s="356"/>
      <c r="J1135" s="478"/>
      <c r="L1135" s="355"/>
      <c r="M1135" s="355"/>
      <c r="N1135" s="358"/>
      <c r="O1135" s="358"/>
      <c r="P1135" s="358"/>
      <c r="Q1135" s="372"/>
      <c r="S1135" s="526"/>
      <c r="T1135" s="526"/>
      <c r="U1135" s="535"/>
      <c r="V1135" s="542"/>
      <c r="W1135" s="542"/>
      <c r="X1135" s="542"/>
      <c r="Y1135" s="542"/>
      <c r="Z1135" s="542"/>
      <c r="AA1135" s="542"/>
      <c r="AB1135" s="361"/>
      <c r="AC1135" s="363"/>
      <c r="AD1135" s="364"/>
      <c r="AE1135" s="364"/>
      <c r="AF1135" s="364"/>
      <c r="AG1135" s="364"/>
      <c r="AH1135" s="364"/>
      <c r="AI1135" s="364"/>
      <c r="AJ1135" s="364"/>
      <c r="AK1135" s="365"/>
      <c r="AL1135" s="363"/>
      <c r="AM1135" s="364"/>
      <c r="AN1135" s="364"/>
      <c r="AO1135" s="365"/>
      <c r="AP1135" s="363"/>
      <c r="AQ1135" s="364"/>
      <c r="AR1135" s="364"/>
      <c r="AS1135" s="365"/>
      <c r="AT1135" s="366"/>
      <c r="AU1135" s="363"/>
      <c r="AV1135" s="364"/>
      <c r="AW1135" s="363"/>
      <c r="AX1135" s="364"/>
      <c r="AY1135" s="423"/>
      <c r="AZ1135" s="429"/>
    </row>
    <row r="1136" spans="2:52" s="354" customFormat="1">
      <c r="B1136" s="355"/>
      <c r="C1136" s="355"/>
      <c r="D1136" s="355"/>
      <c r="E1136" s="356"/>
      <c r="F1136" s="356"/>
      <c r="J1136" s="478"/>
      <c r="L1136" s="355"/>
      <c r="M1136" s="355"/>
      <c r="N1136" s="358"/>
      <c r="O1136" s="358"/>
      <c r="P1136" s="358"/>
      <c r="Q1136" s="372"/>
      <c r="S1136" s="526"/>
      <c r="T1136" s="526"/>
      <c r="U1136" s="535"/>
      <c r="V1136" s="542"/>
      <c r="W1136" s="542"/>
      <c r="X1136" s="542"/>
      <c r="Y1136" s="542"/>
      <c r="Z1136" s="542"/>
      <c r="AA1136" s="542"/>
      <c r="AB1136" s="361"/>
      <c r="AC1136" s="363"/>
      <c r="AD1136" s="364"/>
      <c r="AE1136" s="364"/>
      <c r="AF1136" s="364"/>
      <c r="AG1136" s="364"/>
      <c r="AH1136" s="364"/>
      <c r="AI1136" s="364"/>
      <c r="AJ1136" s="364"/>
      <c r="AK1136" s="365"/>
      <c r="AL1136" s="363"/>
      <c r="AM1136" s="364"/>
      <c r="AN1136" s="364"/>
      <c r="AO1136" s="365"/>
      <c r="AP1136" s="363"/>
      <c r="AQ1136" s="364"/>
      <c r="AR1136" s="364"/>
      <c r="AS1136" s="365"/>
      <c r="AT1136" s="366"/>
      <c r="AU1136" s="363"/>
      <c r="AV1136" s="364"/>
      <c r="AW1136" s="363"/>
      <c r="AX1136" s="364"/>
      <c r="AY1136" s="423"/>
      <c r="AZ1136" s="429"/>
    </row>
    <row r="1137" spans="2:52" s="354" customFormat="1">
      <c r="B1137" s="355"/>
      <c r="C1137" s="355"/>
      <c r="D1137" s="355"/>
      <c r="E1137" s="356"/>
      <c r="F1137" s="356"/>
      <c r="J1137" s="478"/>
      <c r="L1137" s="355"/>
      <c r="M1137" s="355"/>
      <c r="N1137" s="358"/>
      <c r="O1137" s="358"/>
      <c r="P1137" s="358"/>
      <c r="Q1137" s="372"/>
      <c r="S1137" s="526"/>
      <c r="T1137" s="526"/>
      <c r="U1137" s="535"/>
      <c r="V1137" s="542"/>
      <c r="W1137" s="542"/>
      <c r="X1137" s="542"/>
      <c r="Y1137" s="542"/>
      <c r="Z1137" s="542"/>
      <c r="AA1137" s="542"/>
      <c r="AB1137" s="361"/>
      <c r="AC1137" s="363"/>
      <c r="AD1137" s="364"/>
      <c r="AE1137" s="364"/>
      <c r="AF1137" s="364"/>
      <c r="AG1137" s="364"/>
      <c r="AH1137" s="364"/>
      <c r="AI1137" s="364"/>
      <c r="AJ1137" s="364"/>
      <c r="AK1137" s="365"/>
      <c r="AL1137" s="363"/>
      <c r="AM1137" s="364"/>
      <c r="AN1137" s="364"/>
      <c r="AO1137" s="365"/>
      <c r="AP1137" s="363"/>
      <c r="AQ1137" s="364"/>
      <c r="AR1137" s="364"/>
      <c r="AS1137" s="365"/>
      <c r="AT1137" s="366"/>
      <c r="AU1137" s="363"/>
      <c r="AV1137" s="364"/>
      <c r="AW1137" s="363"/>
      <c r="AX1137" s="364"/>
      <c r="AY1137" s="423"/>
      <c r="AZ1137" s="429"/>
    </row>
    <row r="1138" spans="2:52" s="354" customFormat="1">
      <c r="B1138" s="355"/>
      <c r="C1138" s="355"/>
      <c r="D1138" s="355"/>
      <c r="E1138" s="356"/>
      <c r="F1138" s="356"/>
      <c r="J1138" s="478"/>
      <c r="L1138" s="355"/>
      <c r="M1138" s="355"/>
      <c r="N1138" s="358"/>
      <c r="O1138" s="358"/>
      <c r="P1138" s="358"/>
      <c r="Q1138" s="372"/>
      <c r="S1138" s="526"/>
      <c r="T1138" s="526"/>
      <c r="U1138" s="535"/>
      <c r="V1138" s="542"/>
      <c r="W1138" s="542"/>
      <c r="X1138" s="542"/>
      <c r="Y1138" s="542"/>
      <c r="Z1138" s="542"/>
      <c r="AA1138" s="542"/>
      <c r="AB1138" s="361"/>
      <c r="AC1138" s="363"/>
      <c r="AD1138" s="364"/>
      <c r="AE1138" s="364"/>
      <c r="AF1138" s="364"/>
      <c r="AG1138" s="364"/>
      <c r="AH1138" s="364"/>
      <c r="AI1138" s="364"/>
      <c r="AJ1138" s="364"/>
      <c r="AK1138" s="365"/>
      <c r="AL1138" s="363"/>
      <c r="AM1138" s="364"/>
      <c r="AN1138" s="364"/>
      <c r="AO1138" s="365"/>
      <c r="AP1138" s="363"/>
      <c r="AQ1138" s="364"/>
      <c r="AR1138" s="364"/>
      <c r="AS1138" s="365"/>
      <c r="AT1138" s="366"/>
      <c r="AU1138" s="363"/>
      <c r="AV1138" s="364"/>
      <c r="AW1138" s="363"/>
      <c r="AX1138" s="364"/>
      <c r="AY1138" s="423"/>
      <c r="AZ1138" s="429"/>
    </row>
    <row r="1139" spans="2:52" s="354" customFormat="1">
      <c r="B1139" s="355"/>
      <c r="C1139" s="355"/>
      <c r="D1139" s="355"/>
      <c r="E1139" s="356"/>
      <c r="F1139" s="356"/>
      <c r="J1139" s="478"/>
      <c r="L1139" s="355"/>
      <c r="M1139" s="355"/>
      <c r="N1139" s="358"/>
      <c r="O1139" s="358"/>
      <c r="P1139" s="358"/>
      <c r="Q1139" s="372"/>
      <c r="S1139" s="526"/>
      <c r="T1139" s="526"/>
      <c r="U1139" s="535"/>
      <c r="V1139" s="542"/>
      <c r="W1139" s="542"/>
      <c r="X1139" s="542"/>
      <c r="Y1139" s="542"/>
      <c r="Z1139" s="542"/>
      <c r="AA1139" s="542"/>
      <c r="AB1139" s="361"/>
      <c r="AC1139" s="363"/>
      <c r="AD1139" s="364"/>
      <c r="AE1139" s="364"/>
      <c r="AF1139" s="364"/>
      <c r="AG1139" s="364"/>
      <c r="AH1139" s="364"/>
      <c r="AI1139" s="364"/>
      <c r="AJ1139" s="364"/>
      <c r="AK1139" s="365"/>
      <c r="AL1139" s="363"/>
      <c r="AM1139" s="364"/>
      <c r="AN1139" s="364"/>
      <c r="AO1139" s="365"/>
      <c r="AP1139" s="363"/>
      <c r="AQ1139" s="364"/>
      <c r="AR1139" s="364"/>
      <c r="AS1139" s="365"/>
      <c r="AT1139" s="366"/>
      <c r="AU1139" s="363"/>
      <c r="AV1139" s="364"/>
      <c r="AW1139" s="363"/>
      <c r="AX1139" s="364"/>
      <c r="AY1139" s="423"/>
      <c r="AZ1139" s="429"/>
    </row>
    <row r="1140" spans="2:52" s="354" customFormat="1">
      <c r="B1140" s="355"/>
      <c r="C1140" s="355"/>
      <c r="D1140" s="355"/>
      <c r="E1140" s="356"/>
      <c r="F1140" s="356"/>
      <c r="J1140" s="478"/>
      <c r="L1140" s="355"/>
      <c r="M1140" s="355"/>
      <c r="N1140" s="358"/>
      <c r="O1140" s="358"/>
      <c r="P1140" s="358"/>
      <c r="Q1140" s="372"/>
      <c r="S1140" s="526"/>
      <c r="T1140" s="526"/>
      <c r="U1140" s="535"/>
      <c r="V1140" s="542"/>
      <c r="W1140" s="542"/>
      <c r="X1140" s="542"/>
      <c r="Y1140" s="542"/>
      <c r="Z1140" s="542"/>
      <c r="AA1140" s="542"/>
      <c r="AB1140" s="361"/>
      <c r="AC1140" s="363"/>
      <c r="AD1140" s="364"/>
      <c r="AE1140" s="364"/>
      <c r="AF1140" s="364"/>
      <c r="AG1140" s="364"/>
      <c r="AH1140" s="364"/>
      <c r="AI1140" s="364"/>
      <c r="AJ1140" s="364"/>
      <c r="AK1140" s="365"/>
      <c r="AL1140" s="363"/>
      <c r="AM1140" s="364"/>
      <c r="AN1140" s="364"/>
      <c r="AO1140" s="365"/>
      <c r="AP1140" s="363"/>
      <c r="AQ1140" s="364"/>
      <c r="AR1140" s="364"/>
      <c r="AS1140" s="365"/>
      <c r="AT1140" s="366"/>
      <c r="AU1140" s="363"/>
      <c r="AV1140" s="364"/>
      <c r="AW1140" s="363"/>
      <c r="AX1140" s="364"/>
      <c r="AY1140" s="423"/>
      <c r="AZ1140" s="429"/>
    </row>
    <row r="1141" spans="2:52" s="354" customFormat="1">
      <c r="B1141" s="355"/>
      <c r="C1141" s="355"/>
      <c r="D1141" s="355"/>
      <c r="E1141" s="356"/>
      <c r="F1141" s="356"/>
      <c r="J1141" s="478"/>
      <c r="L1141" s="355"/>
      <c r="M1141" s="355"/>
      <c r="N1141" s="358"/>
      <c r="O1141" s="358"/>
      <c r="P1141" s="358"/>
      <c r="Q1141" s="372"/>
      <c r="S1141" s="526"/>
      <c r="T1141" s="526"/>
      <c r="U1141" s="535"/>
      <c r="V1141" s="542"/>
      <c r="W1141" s="542"/>
      <c r="X1141" s="542"/>
      <c r="Y1141" s="542"/>
      <c r="Z1141" s="542"/>
      <c r="AA1141" s="542"/>
      <c r="AB1141" s="361"/>
      <c r="AC1141" s="363"/>
      <c r="AD1141" s="364"/>
      <c r="AE1141" s="364"/>
      <c r="AF1141" s="364"/>
      <c r="AG1141" s="364"/>
      <c r="AH1141" s="364"/>
      <c r="AI1141" s="364"/>
      <c r="AJ1141" s="364"/>
      <c r="AK1141" s="365"/>
      <c r="AL1141" s="363"/>
      <c r="AM1141" s="364"/>
      <c r="AN1141" s="364"/>
      <c r="AO1141" s="365"/>
      <c r="AP1141" s="363"/>
      <c r="AQ1141" s="364"/>
      <c r="AR1141" s="364"/>
      <c r="AS1141" s="365"/>
      <c r="AT1141" s="366"/>
      <c r="AU1141" s="363"/>
      <c r="AV1141" s="364"/>
      <c r="AW1141" s="363"/>
      <c r="AX1141" s="364"/>
      <c r="AY1141" s="423"/>
      <c r="AZ1141" s="429"/>
    </row>
    <row r="1142" spans="2:52" s="354" customFormat="1">
      <c r="B1142" s="355"/>
      <c r="C1142" s="355"/>
      <c r="D1142" s="355"/>
      <c r="E1142" s="356"/>
      <c r="F1142" s="356"/>
      <c r="J1142" s="478"/>
      <c r="L1142" s="355"/>
      <c r="M1142" s="355"/>
      <c r="N1142" s="358"/>
      <c r="O1142" s="358"/>
      <c r="P1142" s="358"/>
      <c r="Q1142" s="372"/>
      <c r="S1142" s="526"/>
      <c r="T1142" s="526"/>
      <c r="U1142" s="535"/>
      <c r="V1142" s="542"/>
      <c r="W1142" s="542"/>
      <c r="X1142" s="542"/>
      <c r="Y1142" s="542"/>
      <c r="Z1142" s="542"/>
      <c r="AA1142" s="542"/>
      <c r="AB1142" s="361"/>
      <c r="AC1142" s="363"/>
      <c r="AD1142" s="364"/>
      <c r="AE1142" s="364"/>
      <c r="AF1142" s="364"/>
      <c r="AG1142" s="364"/>
      <c r="AH1142" s="364"/>
      <c r="AI1142" s="364"/>
      <c r="AJ1142" s="364"/>
      <c r="AK1142" s="365"/>
      <c r="AL1142" s="363"/>
      <c r="AM1142" s="364"/>
      <c r="AN1142" s="364"/>
      <c r="AO1142" s="365"/>
      <c r="AP1142" s="363"/>
      <c r="AQ1142" s="364"/>
      <c r="AR1142" s="364"/>
      <c r="AS1142" s="365"/>
      <c r="AT1142" s="366"/>
      <c r="AU1142" s="363"/>
      <c r="AV1142" s="364"/>
      <c r="AW1142" s="363"/>
      <c r="AX1142" s="364"/>
      <c r="AY1142" s="423"/>
      <c r="AZ1142" s="429"/>
    </row>
    <row r="1143" spans="2:52" s="354" customFormat="1">
      <c r="B1143" s="355"/>
      <c r="C1143" s="355"/>
      <c r="D1143" s="355"/>
      <c r="E1143" s="356"/>
      <c r="F1143" s="356"/>
      <c r="J1143" s="478"/>
      <c r="L1143" s="355"/>
      <c r="M1143" s="355"/>
      <c r="N1143" s="358"/>
      <c r="O1143" s="358"/>
      <c r="P1143" s="358"/>
      <c r="Q1143" s="372"/>
      <c r="S1143" s="526"/>
      <c r="T1143" s="526"/>
      <c r="U1143" s="535"/>
      <c r="V1143" s="542"/>
      <c r="W1143" s="542"/>
      <c r="X1143" s="542"/>
      <c r="Y1143" s="542"/>
      <c r="Z1143" s="542"/>
      <c r="AA1143" s="542"/>
      <c r="AB1143" s="361"/>
      <c r="AC1143" s="363"/>
      <c r="AD1143" s="364"/>
      <c r="AE1143" s="364"/>
      <c r="AF1143" s="364"/>
      <c r="AG1143" s="364"/>
      <c r="AH1143" s="364"/>
      <c r="AI1143" s="364"/>
      <c r="AJ1143" s="364"/>
      <c r="AK1143" s="365"/>
      <c r="AL1143" s="363"/>
      <c r="AM1143" s="364"/>
      <c r="AN1143" s="364"/>
      <c r="AO1143" s="365"/>
      <c r="AP1143" s="363"/>
      <c r="AQ1143" s="364"/>
      <c r="AR1143" s="364"/>
      <c r="AS1143" s="365"/>
      <c r="AT1143" s="366"/>
      <c r="AU1143" s="363"/>
      <c r="AV1143" s="364"/>
      <c r="AW1143" s="363"/>
      <c r="AX1143" s="364"/>
      <c r="AY1143" s="423"/>
      <c r="AZ1143" s="429"/>
    </row>
    <row r="1144" spans="2:52" s="354" customFormat="1">
      <c r="B1144" s="355"/>
      <c r="C1144" s="355"/>
      <c r="D1144" s="355"/>
      <c r="E1144" s="356"/>
      <c r="F1144" s="356"/>
      <c r="J1144" s="478"/>
      <c r="L1144" s="355"/>
      <c r="M1144" s="355"/>
      <c r="N1144" s="358"/>
      <c r="O1144" s="358"/>
      <c r="P1144" s="358"/>
      <c r="Q1144" s="372"/>
      <c r="S1144" s="526"/>
      <c r="T1144" s="526"/>
      <c r="U1144" s="535"/>
      <c r="V1144" s="542"/>
      <c r="W1144" s="542"/>
      <c r="X1144" s="542"/>
      <c r="Y1144" s="542"/>
      <c r="Z1144" s="542"/>
      <c r="AA1144" s="542"/>
      <c r="AB1144" s="361"/>
      <c r="AC1144" s="363"/>
      <c r="AD1144" s="364"/>
      <c r="AE1144" s="364"/>
      <c r="AF1144" s="364"/>
      <c r="AG1144" s="364"/>
      <c r="AH1144" s="364"/>
      <c r="AI1144" s="364"/>
      <c r="AJ1144" s="364"/>
      <c r="AK1144" s="365"/>
      <c r="AL1144" s="363"/>
      <c r="AM1144" s="364"/>
      <c r="AN1144" s="364"/>
      <c r="AO1144" s="365"/>
      <c r="AP1144" s="363"/>
      <c r="AQ1144" s="364"/>
      <c r="AR1144" s="364"/>
      <c r="AS1144" s="365"/>
      <c r="AT1144" s="366"/>
      <c r="AU1144" s="363"/>
      <c r="AV1144" s="364"/>
      <c r="AW1144" s="363"/>
      <c r="AX1144" s="364"/>
      <c r="AY1144" s="423"/>
      <c r="AZ1144" s="429"/>
    </row>
    <row r="1145" spans="2:52" s="354" customFormat="1">
      <c r="B1145" s="355"/>
      <c r="C1145" s="355"/>
      <c r="D1145" s="355"/>
      <c r="E1145" s="356"/>
      <c r="F1145" s="356"/>
      <c r="J1145" s="478"/>
      <c r="L1145" s="355"/>
      <c r="M1145" s="355"/>
      <c r="N1145" s="358"/>
      <c r="O1145" s="358"/>
      <c r="P1145" s="358"/>
      <c r="Q1145" s="372"/>
      <c r="S1145" s="526"/>
      <c r="T1145" s="526"/>
      <c r="U1145" s="535"/>
      <c r="V1145" s="542"/>
      <c r="W1145" s="542"/>
      <c r="X1145" s="542"/>
      <c r="Y1145" s="542"/>
      <c r="Z1145" s="542"/>
      <c r="AA1145" s="542"/>
      <c r="AB1145" s="361"/>
      <c r="AC1145" s="363"/>
      <c r="AD1145" s="364"/>
      <c r="AE1145" s="364"/>
      <c r="AF1145" s="364"/>
      <c r="AG1145" s="364"/>
      <c r="AH1145" s="364"/>
      <c r="AI1145" s="364"/>
      <c r="AJ1145" s="364"/>
      <c r="AK1145" s="365"/>
      <c r="AL1145" s="363"/>
      <c r="AM1145" s="364"/>
      <c r="AN1145" s="364"/>
      <c r="AO1145" s="365"/>
      <c r="AP1145" s="363"/>
      <c r="AQ1145" s="364"/>
      <c r="AR1145" s="364"/>
      <c r="AS1145" s="365"/>
      <c r="AT1145" s="366"/>
      <c r="AU1145" s="363"/>
      <c r="AV1145" s="364"/>
      <c r="AW1145" s="363"/>
      <c r="AX1145" s="364"/>
      <c r="AY1145" s="423"/>
      <c r="AZ1145" s="429"/>
    </row>
    <row r="1146" spans="2:52" s="354" customFormat="1">
      <c r="B1146" s="355"/>
      <c r="C1146" s="355"/>
      <c r="D1146" s="355"/>
      <c r="E1146" s="356"/>
      <c r="F1146" s="356"/>
      <c r="J1146" s="478"/>
      <c r="L1146" s="355"/>
      <c r="M1146" s="355"/>
      <c r="N1146" s="358"/>
      <c r="O1146" s="358"/>
      <c r="P1146" s="358"/>
      <c r="Q1146" s="372"/>
      <c r="S1146" s="526"/>
      <c r="T1146" s="526"/>
      <c r="U1146" s="535"/>
      <c r="V1146" s="542"/>
      <c r="W1146" s="542"/>
      <c r="X1146" s="542"/>
      <c r="Y1146" s="542"/>
      <c r="Z1146" s="542"/>
      <c r="AA1146" s="542"/>
      <c r="AB1146" s="361"/>
      <c r="AC1146" s="363"/>
      <c r="AD1146" s="364"/>
      <c r="AE1146" s="364"/>
      <c r="AF1146" s="364"/>
      <c r="AG1146" s="364"/>
      <c r="AH1146" s="364"/>
      <c r="AI1146" s="364"/>
      <c r="AJ1146" s="364"/>
      <c r="AK1146" s="365"/>
      <c r="AL1146" s="363"/>
      <c r="AM1146" s="364"/>
      <c r="AN1146" s="364"/>
      <c r="AO1146" s="365"/>
      <c r="AP1146" s="363"/>
      <c r="AQ1146" s="364"/>
      <c r="AR1146" s="364"/>
      <c r="AS1146" s="365"/>
      <c r="AT1146" s="366"/>
      <c r="AU1146" s="363"/>
      <c r="AV1146" s="364"/>
      <c r="AW1146" s="363"/>
      <c r="AX1146" s="364"/>
      <c r="AY1146" s="423"/>
      <c r="AZ1146" s="429"/>
    </row>
    <row r="1147" spans="2:52" s="354" customFormat="1">
      <c r="B1147" s="355"/>
      <c r="C1147" s="355"/>
      <c r="D1147" s="355"/>
      <c r="E1147" s="356"/>
      <c r="F1147" s="356"/>
      <c r="J1147" s="478"/>
      <c r="L1147" s="355"/>
      <c r="M1147" s="355"/>
      <c r="N1147" s="358"/>
      <c r="O1147" s="358"/>
      <c r="P1147" s="358"/>
      <c r="Q1147" s="372"/>
      <c r="S1147" s="526"/>
      <c r="T1147" s="526"/>
      <c r="U1147" s="535"/>
      <c r="V1147" s="542"/>
      <c r="W1147" s="542"/>
      <c r="X1147" s="542"/>
      <c r="Y1147" s="542"/>
      <c r="Z1147" s="542"/>
      <c r="AA1147" s="542"/>
      <c r="AB1147" s="361"/>
      <c r="AC1147" s="363"/>
      <c r="AD1147" s="364"/>
      <c r="AE1147" s="364"/>
      <c r="AF1147" s="364"/>
      <c r="AG1147" s="364"/>
      <c r="AH1147" s="364"/>
      <c r="AI1147" s="364"/>
      <c r="AJ1147" s="364"/>
      <c r="AK1147" s="365"/>
      <c r="AL1147" s="363"/>
      <c r="AM1147" s="364"/>
      <c r="AN1147" s="364"/>
      <c r="AO1147" s="365"/>
      <c r="AP1147" s="363"/>
      <c r="AQ1147" s="364"/>
      <c r="AR1147" s="364"/>
      <c r="AS1147" s="365"/>
      <c r="AT1147" s="366"/>
      <c r="AU1147" s="363"/>
      <c r="AV1147" s="364"/>
      <c r="AW1147" s="363"/>
      <c r="AX1147" s="364"/>
      <c r="AY1147" s="423"/>
      <c r="AZ1147" s="429"/>
    </row>
    <row r="1148" spans="2:52" s="354" customFormat="1">
      <c r="B1148" s="355"/>
      <c r="C1148" s="355"/>
      <c r="D1148" s="355"/>
      <c r="E1148" s="356"/>
      <c r="F1148" s="356"/>
      <c r="J1148" s="478"/>
      <c r="L1148" s="355"/>
      <c r="M1148" s="355"/>
      <c r="N1148" s="358"/>
      <c r="O1148" s="358"/>
      <c r="P1148" s="358"/>
      <c r="Q1148" s="372"/>
      <c r="S1148" s="526"/>
      <c r="T1148" s="526"/>
      <c r="U1148" s="535"/>
      <c r="V1148" s="542"/>
      <c r="W1148" s="542"/>
      <c r="X1148" s="542"/>
      <c r="Y1148" s="542"/>
      <c r="Z1148" s="542"/>
      <c r="AA1148" s="542"/>
      <c r="AB1148" s="361"/>
      <c r="AC1148" s="363"/>
      <c r="AD1148" s="364"/>
      <c r="AE1148" s="364"/>
      <c r="AF1148" s="364"/>
      <c r="AG1148" s="364"/>
      <c r="AH1148" s="364"/>
      <c r="AI1148" s="364"/>
      <c r="AJ1148" s="364"/>
      <c r="AK1148" s="365"/>
      <c r="AL1148" s="363"/>
      <c r="AM1148" s="364"/>
      <c r="AN1148" s="364"/>
      <c r="AO1148" s="365"/>
      <c r="AP1148" s="363"/>
      <c r="AQ1148" s="364"/>
      <c r="AR1148" s="364"/>
      <c r="AS1148" s="365"/>
      <c r="AT1148" s="366"/>
      <c r="AU1148" s="363"/>
      <c r="AV1148" s="364"/>
      <c r="AW1148" s="363"/>
      <c r="AX1148" s="364"/>
      <c r="AY1148" s="423"/>
      <c r="AZ1148" s="429"/>
    </row>
    <row r="1149" spans="2:52" s="354" customFormat="1">
      <c r="B1149" s="355"/>
      <c r="C1149" s="355"/>
      <c r="D1149" s="355"/>
      <c r="E1149" s="356"/>
      <c r="F1149" s="356"/>
      <c r="J1149" s="478"/>
      <c r="L1149" s="355"/>
      <c r="M1149" s="355"/>
      <c r="N1149" s="358"/>
      <c r="O1149" s="358"/>
      <c r="P1149" s="358"/>
      <c r="Q1149" s="372"/>
      <c r="S1149" s="526"/>
      <c r="T1149" s="526"/>
      <c r="U1149" s="535"/>
      <c r="V1149" s="542"/>
      <c r="W1149" s="542"/>
      <c r="X1149" s="542"/>
      <c r="Y1149" s="542"/>
      <c r="Z1149" s="542"/>
      <c r="AA1149" s="542"/>
      <c r="AB1149" s="361"/>
      <c r="AC1149" s="363"/>
      <c r="AD1149" s="364"/>
      <c r="AE1149" s="364"/>
      <c r="AF1149" s="364"/>
      <c r="AG1149" s="364"/>
      <c r="AH1149" s="364"/>
      <c r="AI1149" s="364"/>
      <c r="AJ1149" s="364"/>
      <c r="AK1149" s="365"/>
      <c r="AL1149" s="363"/>
      <c r="AM1149" s="364"/>
      <c r="AN1149" s="364"/>
      <c r="AO1149" s="365"/>
      <c r="AP1149" s="363"/>
      <c r="AQ1149" s="364"/>
      <c r="AR1149" s="364"/>
      <c r="AS1149" s="365"/>
      <c r="AT1149" s="366"/>
      <c r="AU1149" s="363"/>
      <c r="AV1149" s="364"/>
      <c r="AW1149" s="363"/>
      <c r="AX1149" s="364"/>
      <c r="AY1149" s="423"/>
      <c r="AZ1149" s="429"/>
    </row>
    <row r="1150" spans="2:52" s="354" customFormat="1">
      <c r="B1150" s="355"/>
      <c r="C1150" s="355"/>
      <c r="D1150" s="355"/>
      <c r="E1150" s="356"/>
      <c r="F1150" s="356"/>
      <c r="J1150" s="478"/>
      <c r="L1150" s="355"/>
      <c r="M1150" s="355"/>
      <c r="N1150" s="358"/>
      <c r="O1150" s="358"/>
      <c r="P1150" s="358"/>
      <c r="Q1150" s="372"/>
      <c r="S1150" s="526"/>
      <c r="T1150" s="526"/>
      <c r="U1150" s="535"/>
      <c r="V1150" s="542"/>
      <c r="W1150" s="542"/>
      <c r="X1150" s="542"/>
      <c r="Y1150" s="542"/>
      <c r="Z1150" s="542"/>
      <c r="AA1150" s="542"/>
      <c r="AB1150" s="361"/>
      <c r="AC1150" s="363"/>
      <c r="AD1150" s="364"/>
      <c r="AE1150" s="364"/>
      <c r="AF1150" s="364"/>
      <c r="AG1150" s="364"/>
      <c r="AH1150" s="364"/>
      <c r="AI1150" s="364"/>
      <c r="AJ1150" s="364"/>
      <c r="AK1150" s="365"/>
      <c r="AL1150" s="363"/>
      <c r="AM1150" s="364"/>
      <c r="AN1150" s="364"/>
      <c r="AO1150" s="365"/>
      <c r="AP1150" s="363"/>
      <c r="AQ1150" s="364"/>
      <c r="AR1150" s="364"/>
      <c r="AS1150" s="365"/>
      <c r="AT1150" s="366"/>
      <c r="AU1150" s="363"/>
      <c r="AV1150" s="364"/>
      <c r="AW1150" s="363"/>
      <c r="AX1150" s="364"/>
      <c r="AY1150" s="423"/>
      <c r="AZ1150" s="429"/>
    </row>
    <row r="1151" spans="2:52" s="354" customFormat="1">
      <c r="B1151" s="355"/>
      <c r="C1151" s="355"/>
      <c r="D1151" s="355"/>
      <c r="E1151" s="356"/>
      <c r="F1151" s="356"/>
      <c r="J1151" s="478"/>
      <c r="L1151" s="355"/>
      <c r="M1151" s="355"/>
      <c r="N1151" s="358"/>
      <c r="O1151" s="358"/>
      <c r="P1151" s="358"/>
      <c r="Q1151" s="372"/>
      <c r="S1151" s="526"/>
      <c r="T1151" s="526"/>
      <c r="U1151" s="535"/>
      <c r="V1151" s="542"/>
      <c r="W1151" s="542"/>
      <c r="X1151" s="542"/>
      <c r="Y1151" s="542"/>
      <c r="Z1151" s="542"/>
      <c r="AA1151" s="542"/>
      <c r="AB1151" s="361"/>
      <c r="AC1151" s="363"/>
      <c r="AD1151" s="364"/>
      <c r="AE1151" s="364"/>
      <c r="AF1151" s="364"/>
      <c r="AG1151" s="364"/>
      <c r="AH1151" s="364"/>
      <c r="AI1151" s="364"/>
      <c r="AJ1151" s="364"/>
      <c r="AK1151" s="365"/>
      <c r="AL1151" s="363"/>
      <c r="AM1151" s="364"/>
      <c r="AN1151" s="364"/>
      <c r="AO1151" s="365"/>
      <c r="AP1151" s="363"/>
      <c r="AQ1151" s="364"/>
      <c r="AR1151" s="364"/>
      <c r="AS1151" s="365"/>
      <c r="AT1151" s="366"/>
      <c r="AU1151" s="363"/>
      <c r="AV1151" s="364"/>
      <c r="AW1151" s="363"/>
      <c r="AX1151" s="364"/>
      <c r="AY1151" s="423"/>
      <c r="AZ1151" s="429"/>
    </row>
    <row r="1152" spans="2:52" s="354" customFormat="1">
      <c r="B1152" s="355"/>
      <c r="C1152" s="355"/>
      <c r="D1152" s="355"/>
      <c r="E1152" s="356"/>
      <c r="F1152" s="356"/>
      <c r="J1152" s="478"/>
      <c r="L1152" s="355"/>
      <c r="M1152" s="355"/>
      <c r="N1152" s="358"/>
      <c r="O1152" s="358"/>
      <c r="P1152" s="358"/>
      <c r="Q1152" s="372"/>
      <c r="S1152" s="526"/>
      <c r="T1152" s="526"/>
      <c r="U1152" s="535"/>
      <c r="V1152" s="542"/>
      <c r="W1152" s="542"/>
      <c r="X1152" s="542"/>
      <c r="Y1152" s="542"/>
      <c r="Z1152" s="542"/>
      <c r="AA1152" s="542"/>
      <c r="AB1152" s="361"/>
      <c r="AC1152" s="363"/>
      <c r="AD1152" s="364"/>
      <c r="AE1152" s="364"/>
      <c r="AF1152" s="364"/>
      <c r="AG1152" s="364"/>
      <c r="AH1152" s="364"/>
      <c r="AI1152" s="364"/>
      <c r="AJ1152" s="364"/>
      <c r="AK1152" s="365"/>
      <c r="AL1152" s="363"/>
      <c r="AM1152" s="364"/>
      <c r="AN1152" s="364"/>
      <c r="AO1152" s="365"/>
      <c r="AP1152" s="363"/>
      <c r="AQ1152" s="364"/>
      <c r="AR1152" s="364"/>
      <c r="AS1152" s="365"/>
      <c r="AT1152" s="366"/>
      <c r="AU1152" s="363"/>
      <c r="AV1152" s="364"/>
      <c r="AW1152" s="363"/>
      <c r="AX1152" s="364"/>
      <c r="AY1152" s="423"/>
      <c r="AZ1152" s="429"/>
    </row>
    <row r="1153" spans="2:52" s="354" customFormat="1">
      <c r="B1153" s="355"/>
      <c r="C1153" s="355"/>
      <c r="D1153" s="355"/>
      <c r="E1153" s="356"/>
      <c r="F1153" s="356"/>
      <c r="J1153" s="478"/>
      <c r="L1153" s="355"/>
      <c r="M1153" s="355"/>
      <c r="N1153" s="358"/>
      <c r="O1153" s="358"/>
      <c r="P1153" s="358"/>
      <c r="Q1153" s="372"/>
      <c r="S1153" s="526"/>
      <c r="T1153" s="526"/>
      <c r="U1153" s="535"/>
      <c r="V1153" s="542"/>
      <c r="W1153" s="542"/>
      <c r="X1153" s="542"/>
      <c r="Y1153" s="542"/>
      <c r="Z1153" s="542"/>
      <c r="AA1153" s="542"/>
      <c r="AB1153" s="361"/>
      <c r="AC1153" s="363"/>
      <c r="AD1153" s="364"/>
      <c r="AE1153" s="364"/>
      <c r="AF1153" s="364"/>
      <c r="AG1153" s="364"/>
      <c r="AH1153" s="364"/>
      <c r="AI1153" s="364"/>
      <c r="AJ1153" s="364"/>
      <c r="AK1153" s="365"/>
      <c r="AL1153" s="363"/>
      <c r="AM1153" s="364"/>
      <c r="AN1153" s="364"/>
      <c r="AO1153" s="365"/>
      <c r="AP1153" s="363"/>
      <c r="AQ1153" s="364"/>
      <c r="AR1153" s="364"/>
      <c r="AS1153" s="365"/>
      <c r="AT1153" s="366"/>
      <c r="AU1153" s="363"/>
      <c r="AV1153" s="364"/>
      <c r="AW1153" s="363"/>
      <c r="AX1153" s="364"/>
      <c r="AY1153" s="423"/>
      <c r="AZ1153" s="429"/>
    </row>
    <row r="1154" spans="2:52" s="354" customFormat="1">
      <c r="B1154" s="355"/>
      <c r="C1154" s="355"/>
      <c r="D1154" s="355"/>
      <c r="E1154" s="356"/>
      <c r="F1154" s="356"/>
      <c r="J1154" s="478"/>
      <c r="L1154" s="355"/>
      <c r="M1154" s="355"/>
      <c r="N1154" s="358"/>
      <c r="O1154" s="358"/>
      <c r="P1154" s="358"/>
      <c r="Q1154" s="372"/>
      <c r="S1154" s="526"/>
      <c r="T1154" s="526"/>
      <c r="U1154" s="535"/>
      <c r="V1154" s="542"/>
      <c r="W1154" s="542"/>
      <c r="X1154" s="542"/>
      <c r="Y1154" s="542"/>
      <c r="Z1154" s="542"/>
      <c r="AA1154" s="542"/>
      <c r="AB1154" s="361"/>
      <c r="AC1154" s="363"/>
      <c r="AD1154" s="364"/>
      <c r="AE1154" s="364"/>
      <c r="AF1154" s="364"/>
      <c r="AG1154" s="364"/>
      <c r="AH1154" s="364"/>
      <c r="AI1154" s="364"/>
      <c r="AJ1154" s="364"/>
      <c r="AK1154" s="365"/>
      <c r="AL1154" s="363"/>
      <c r="AM1154" s="364"/>
      <c r="AN1154" s="364"/>
      <c r="AO1154" s="365"/>
      <c r="AP1154" s="363"/>
      <c r="AQ1154" s="364"/>
      <c r="AR1154" s="364"/>
      <c r="AS1154" s="365"/>
      <c r="AT1154" s="366"/>
      <c r="AU1154" s="363"/>
      <c r="AV1154" s="364"/>
      <c r="AW1154" s="363"/>
      <c r="AX1154" s="364"/>
      <c r="AY1154" s="423"/>
      <c r="AZ1154" s="429"/>
    </row>
    <row r="1155" spans="2:52" s="354" customFormat="1">
      <c r="B1155" s="355"/>
      <c r="C1155" s="355"/>
      <c r="D1155" s="355"/>
      <c r="E1155" s="356"/>
      <c r="F1155" s="356"/>
      <c r="J1155" s="478"/>
      <c r="L1155" s="355"/>
      <c r="M1155" s="355"/>
      <c r="N1155" s="358"/>
      <c r="O1155" s="358"/>
      <c r="P1155" s="358"/>
      <c r="Q1155" s="372"/>
      <c r="S1155" s="526"/>
      <c r="T1155" s="526"/>
      <c r="U1155" s="535"/>
      <c r="V1155" s="542"/>
      <c r="W1155" s="542"/>
      <c r="X1155" s="542"/>
      <c r="Y1155" s="542"/>
      <c r="Z1155" s="542"/>
      <c r="AA1155" s="542"/>
      <c r="AB1155" s="361"/>
      <c r="AC1155" s="363"/>
      <c r="AD1155" s="364"/>
      <c r="AE1155" s="364"/>
      <c r="AF1155" s="364"/>
      <c r="AG1155" s="364"/>
      <c r="AH1155" s="364"/>
      <c r="AI1155" s="364"/>
      <c r="AJ1155" s="364"/>
      <c r="AK1155" s="365"/>
      <c r="AL1155" s="363"/>
      <c r="AM1155" s="364"/>
      <c r="AN1155" s="364"/>
      <c r="AO1155" s="365"/>
      <c r="AP1155" s="363"/>
      <c r="AQ1155" s="364"/>
      <c r="AR1155" s="364"/>
      <c r="AS1155" s="365"/>
      <c r="AT1155" s="366"/>
      <c r="AU1155" s="363"/>
      <c r="AV1155" s="364"/>
      <c r="AW1155" s="363"/>
      <c r="AX1155" s="364"/>
      <c r="AY1155" s="423"/>
      <c r="AZ1155" s="429"/>
    </row>
    <row r="1156" spans="2:52" s="354" customFormat="1">
      <c r="B1156" s="355"/>
      <c r="C1156" s="355"/>
      <c r="D1156" s="355"/>
      <c r="E1156" s="356"/>
      <c r="F1156" s="356"/>
      <c r="J1156" s="478"/>
      <c r="L1156" s="355"/>
      <c r="M1156" s="355"/>
      <c r="N1156" s="358"/>
      <c r="O1156" s="358"/>
      <c r="P1156" s="358"/>
      <c r="Q1156" s="372"/>
      <c r="S1156" s="526"/>
      <c r="T1156" s="526"/>
      <c r="U1156" s="535"/>
      <c r="V1156" s="542"/>
      <c r="W1156" s="542"/>
      <c r="X1156" s="542"/>
      <c r="Y1156" s="542"/>
      <c r="Z1156" s="542"/>
      <c r="AA1156" s="542"/>
      <c r="AB1156" s="361"/>
      <c r="AC1156" s="363"/>
      <c r="AD1156" s="364"/>
      <c r="AE1156" s="364"/>
      <c r="AF1156" s="364"/>
      <c r="AG1156" s="364"/>
      <c r="AH1156" s="364"/>
      <c r="AI1156" s="364"/>
      <c r="AJ1156" s="364"/>
      <c r="AK1156" s="365"/>
      <c r="AL1156" s="363"/>
      <c r="AM1156" s="364"/>
      <c r="AN1156" s="364"/>
      <c r="AO1156" s="365"/>
      <c r="AP1156" s="363"/>
      <c r="AQ1156" s="364"/>
      <c r="AR1156" s="364"/>
      <c r="AS1156" s="365"/>
      <c r="AT1156" s="366"/>
      <c r="AU1156" s="363"/>
      <c r="AV1156" s="364"/>
      <c r="AW1156" s="363"/>
      <c r="AX1156" s="364"/>
      <c r="AY1156" s="423"/>
      <c r="AZ1156" s="429"/>
    </row>
    <row r="1157" spans="2:52" s="354" customFormat="1">
      <c r="B1157" s="355"/>
      <c r="C1157" s="355"/>
      <c r="D1157" s="355"/>
      <c r="E1157" s="356"/>
      <c r="F1157" s="356"/>
      <c r="J1157" s="478"/>
      <c r="L1157" s="355"/>
      <c r="M1157" s="355"/>
      <c r="N1157" s="358"/>
      <c r="O1157" s="358"/>
      <c r="P1157" s="358"/>
      <c r="Q1157" s="372"/>
      <c r="S1157" s="526"/>
      <c r="T1157" s="526"/>
      <c r="U1157" s="535"/>
      <c r="V1157" s="542"/>
      <c r="W1157" s="542"/>
      <c r="X1157" s="542"/>
      <c r="Y1157" s="542"/>
      <c r="Z1157" s="542"/>
      <c r="AA1157" s="542"/>
      <c r="AB1157" s="361"/>
      <c r="AC1157" s="363"/>
      <c r="AD1157" s="364"/>
      <c r="AE1157" s="364"/>
      <c r="AF1157" s="364"/>
      <c r="AG1157" s="364"/>
      <c r="AH1157" s="364"/>
      <c r="AI1157" s="364"/>
      <c r="AJ1157" s="364"/>
      <c r="AK1157" s="365"/>
      <c r="AL1157" s="363"/>
      <c r="AM1157" s="364"/>
      <c r="AN1157" s="364"/>
      <c r="AO1157" s="365"/>
      <c r="AP1157" s="363"/>
      <c r="AQ1157" s="364"/>
      <c r="AR1157" s="364"/>
      <c r="AS1157" s="365"/>
      <c r="AT1157" s="366"/>
      <c r="AU1157" s="363"/>
      <c r="AV1157" s="364"/>
      <c r="AW1157" s="363"/>
      <c r="AX1157" s="364"/>
      <c r="AY1157" s="423"/>
      <c r="AZ1157" s="429"/>
    </row>
    <row r="1158" spans="2:52" s="354" customFormat="1">
      <c r="B1158" s="355"/>
      <c r="C1158" s="355"/>
      <c r="D1158" s="355"/>
      <c r="E1158" s="356"/>
      <c r="F1158" s="356"/>
      <c r="J1158" s="478"/>
      <c r="L1158" s="355"/>
      <c r="M1158" s="355"/>
      <c r="N1158" s="358"/>
      <c r="O1158" s="358"/>
      <c r="P1158" s="358"/>
      <c r="Q1158" s="372"/>
      <c r="S1158" s="526"/>
      <c r="T1158" s="526"/>
      <c r="U1158" s="535"/>
      <c r="V1158" s="542"/>
      <c r="W1158" s="542"/>
      <c r="X1158" s="542"/>
      <c r="Y1158" s="542"/>
      <c r="Z1158" s="542"/>
      <c r="AA1158" s="542"/>
      <c r="AB1158" s="361"/>
      <c r="AC1158" s="363"/>
      <c r="AD1158" s="364"/>
      <c r="AE1158" s="364"/>
      <c r="AF1158" s="364"/>
      <c r="AG1158" s="364"/>
      <c r="AH1158" s="364"/>
      <c r="AI1158" s="364"/>
      <c r="AJ1158" s="364"/>
      <c r="AK1158" s="365"/>
      <c r="AL1158" s="363"/>
      <c r="AM1158" s="364"/>
      <c r="AN1158" s="364"/>
      <c r="AO1158" s="365"/>
      <c r="AP1158" s="363"/>
      <c r="AQ1158" s="364"/>
      <c r="AR1158" s="364"/>
      <c r="AS1158" s="365"/>
      <c r="AT1158" s="366"/>
      <c r="AU1158" s="363"/>
      <c r="AV1158" s="364"/>
      <c r="AW1158" s="363"/>
      <c r="AX1158" s="364"/>
      <c r="AY1158" s="423"/>
      <c r="AZ1158" s="429"/>
    </row>
    <row r="1159" spans="2:52" s="354" customFormat="1">
      <c r="B1159" s="355"/>
      <c r="C1159" s="355"/>
      <c r="D1159" s="355"/>
      <c r="E1159" s="356"/>
      <c r="F1159" s="356"/>
      <c r="J1159" s="478"/>
      <c r="L1159" s="355"/>
      <c r="M1159" s="355"/>
      <c r="N1159" s="358"/>
      <c r="O1159" s="358"/>
      <c r="P1159" s="358"/>
      <c r="Q1159" s="372"/>
      <c r="S1159" s="526"/>
      <c r="T1159" s="526"/>
      <c r="U1159" s="535"/>
      <c r="V1159" s="542"/>
      <c r="W1159" s="542"/>
      <c r="X1159" s="542"/>
      <c r="Y1159" s="542"/>
      <c r="Z1159" s="542"/>
      <c r="AA1159" s="542"/>
      <c r="AB1159" s="361"/>
      <c r="AC1159" s="363"/>
      <c r="AD1159" s="364"/>
      <c r="AE1159" s="364"/>
      <c r="AF1159" s="364"/>
      <c r="AG1159" s="364"/>
      <c r="AH1159" s="364"/>
      <c r="AI1159" s="364"/>
      <c r="AJ1159" s="364"/>
      <c r="AK1159" s="365"/>
      <c r="AL1159" s="363"/>
      <c r="AM1159" s="364"/>
      <c r="AN1159" s="364"/>
      <c r="AO1159" s="365"/>
      <c r="AP1159" s="363"/>
      <c r="AQ1159" s="364"/>
      <c r="AR1159" s="364"/>
      <c r="AS1159" s="365"/>
      <c r="AT1159" s="366"/>
      <c r="AU1159" s="363"/>
      <c r="AV1159" s="364"/>
      <c r="AW1159" s="363"/>
      <c r="AX1159" s="364"/>
      <c r="AY1159" s="423"/>
      <c r="AZ1159" s="429"/>
    </row>
    <row r="1160" spans="2:52" s="354" customFormat="1">
      <c r="B1160" s="355"/>
      <c r="C1160" s="355"/>
      <c r="D1160" s="355"/>
      <c r="E1160" s="356"/>
      <c r="F1160" s="356"/>
      <c r="J1160" s="478"/>
      <c r="L1160" s="355"/>
      <c r="M1160" s="355"/>
      <c r="N1160" s="358"/>
      <c r="O1160" s="358"/>
      <c r="P1160" s="358"/>
      <c r="Q1160" s="372"/>
      <c r="S1160" s="526"/>
      <c r="T1160" s="526"/>
      <c r="U1160" s="535"/>
      <c r="V1160" s="542"/>
      <c r="W1160" s="542"/>
      <c r="X1160" s="542"/>
      <c r="Y1160" s="542"/>
      <c r="Z1160" s="542"/>
      <c r="AA1160" s="542"/>
      <c r="AB1160" s="361"/>
      <c r="AC1160" s="363"/>
      <c r="AD1160" s="364"/>
      <c r="AE1160" s="364"/>
      <c r="AF1160" s="364"/>
      <c r="AG1160" s="364"/>
      <c r="AH1160" s="364"/>
      <c r="AI1160" s="364"/>
      <c r="AJ1160" s="364"/>
      <c r="AK1160" s="365"/>
      <c r="AL1160" s="363"/>
      <c r="AM1160" s="364"/>
      <c r="AN1160" s="364"/>
      <c r="AO1160" s="365"/>
      <c r="AP1160" s="363"/>
      <c r="AQ1160" s="364"/>
      <c r="AR1160" s="364"/>
      <c r="AS1160" s="365"/>
      <c r="AT1160" s="366"/>
      <c r="AU1160" s="363"/>
      <c r="AV1160" s="364"/>
      <c r="AW1160" s="363"/>
      <c r="AX1160" s="364"/>
      <c r="AY1160" s="423"/>
      <c r="AZ1160" s="429"/>
    </row>
    <row r="1161" spans="2:52" s="354" customFormat="1">
      <c r="B1161" s="355"/>
      <c r="C1161" s="355"/>
      <c r="D1161" s="355"/>
      <c r="E1161" s="356"/>
      <c r="F1161" s="356"/>
      <c r="J1161" s="478"/>
      <c r="L1161" s="355"/>
      <c r="M1161" s="355"/>
      <c r="N1161" s="358"/>
      <c r="O1161" s="358"/>
      <c r="P1161" s="358"/>
      <c r="Q1161" s="372"/>
      <c r="S1161" s="526"/>
      <c r="T1161" s="526"/>
      <c r="U1161" s="535"/>
      <c r="V1161" s="542"/>
      <c r="W1161" s="542"/>
      <c r="X1161" s="542"/>
      <c r="Y1161" s="542"/>
      <c r="Z1161" s="542"/>
      <c r="AA1161" s="542"/>
      <c r="AB1161" s="361"/>
      <c r="AC1161" s="363"/>
      <c r="AD1161" s="364"/>
      <c r="AE1161" s="364"/>
      <c r="AF1161" s="364"/>
      <c r="AG1161" s="364"/>
      <c r="AH1161" s="364"/>
      <c r="AI1161" s="364"/>
      <c r="AJ1161" s="364"/>
      <c r="AK1161" s="365"/>
      <c r="AL1161" s="363"/>
      <c r="AM1161" s="364"/>
      <c r="AN1161" s="364"/>
      <c r="AO1161" s="365"/>
      <c r="AP1161" s="363"/>
      <c r="AQ1161" s="364"/>
      <c r="AR1161" s="364"/>
      <c r="AS1161" s="365"/>
      <c r="AT1161" s="366"/>
      <c r="AU1161" s="363"/>
      <c r="AV1161" s="364"/>
      <c r="AW1161" s="363"/>
      <c r="AX1161" s="364"/>
      <c r="AY1161" s="423"/>
      <c r="AZ1161" s="429"/>
    </row>
    <row r="1162" spans="2:52" s="354" customFormat="1">
      <c r="B1162" s="355"/>
      <c r="C1162" s="355"/>
      <c r="D1162" s="355"/>
      <c r="E1162" s="356"/>
      <c r="F1162" s="356"/>
      <c r="J1162" s="478"/>
      <c r="L1162" s="355"/>
      <c r="M1162" s="355"/>
      <c r="N1162" s="358"/>
      <c r="O1162" s="358"/>
      <c r="P1162" s="358"/>
      <c r="Q1162" s="372"/>
      <c r="S1162" s="526"/>
      <c r="T1162" s="526"/>
      <c r="U1162" s="535"/>
      <c r="V1162" s="542"/>
      <c r="W1162" s="542"/>
      <c r="X1162" s="542"/>
      <c r="Y1162" s="542"/>
      <c r="Z1162" s="542"/>
      <c r="AA1162" s="542"/>
      <c r="AB1162" s="361"/>
      <c r="AC1162" s="363"/>
      <c r="AD1162" s="364"/>
      <c r="AE1162" s="364"/>
      <c r="AF1162" s="364"/>
      <c r="AG1162" s="364"/>
      <c r="AH1162" s="364"/>
      <c r="AI1162" s="364"/>
      <c r="AJ1162" s="364"/>
      <c r="AK1162" s="365"/>
      <c r="AL1162" s="363"/>
      <c r="AM1162" s="364"/>
      <c r="AN1162" s="364"/>
      <c r="AO1162" s="365"/>
      <c r="AP1162" s="363"/>
      <c r="AQ1162" s="364"/>
      <c r="AR1162" s="364"/>
      <c r="AS1162" s="365"/>
      <c r="AT1162" s="366"/>
      <c r="AU1162" s="363"/>
      <c r="AV1162" s="364"/>
      <c r="AW1162" s="363"/>
      <c r="AX1162" s="364"/>
      <c r="AY1162" s="423"/>
      <c r="AZ1162" s="429"/>
    </row>
    <row r="1163" spans="2:52" s="354" customFormat="1">
      <c r="B1163" s="355"/>
      <c r="C1163" s="355"/>
      <c r="D1163" s="355"/>
      <c r="E1163" s="356"/>
      <c r="F1163" s="356"/>
      <c r="J1163" s="478"/>
      <c r="L1163" s="355"/>
      <c r="M1163" s="355"/>
      <c r="N1163" s="358"/>
      <c r="O1163" s="358"/>
      <c r="P1163" s="358"/>
      <c r="Q1163" s="372"/>
      <c r="S1163" s="526"/>
      <c r="T1163" s="526"/>
      <c r="U1163" s="535"/>
      <c r="V1163" s="542"/>
      <c r="W1163" s="542"/>
      <c r="X1163" s="542"/>
      <c r="Y1163" s="542"/>
      <c r="Z1163" s="542"/>
      <c r="AA1163" s="542"/>
      <c r="AB1163" s="361"/>
      <c r="AC1163" s="363"/>
      <c r="AD1163" s="364"/>
      <c r="AE1163" s="364"/>
      <c r="AF1163" s="364"/>
      <c r="AG1163" s="364"/>
      <c r="AH1163" s="364"/>
      <c r="AI1163" s="364"/>
      <c r="AJ1163" s="364"/>
      <c r="AK1163" s="365"/>
      <c r="AL1163" s="363"/>
      <c r="AM1163" s="364"/>
      <c r="AN1163" s="364"/>
      <c r="AO1163" s="365"/>
      <c r="AP1163" s="363"/>
      <c r="AQ1163" s="364"/>
      <c r="AR1163" s="364"/>
      <c r="AS1163" s="365"/>
      <c r="AT1163" s="366"/>
      <c r="AU1163" s="363"/>
      <c r="AV1163" s="364"/>
      <c r="AW1163" s="363"/>
      <c r="AX1163" s="364"/>
      <c r="AY1163" s="423"/>
      <c r="AZ1163" s="429"/>
    </row>
    <row r="1164" spans="2:52" s="354" customFormat="1">
      <c r="B1164" s="355"/>
      <c r="C1164" s="355"/>
      <c r="D1164" s="355"/>
      <c r="E1164" s="356"/>
      <c r="F1164" s="356"/>
      <c r="J1164" s="478"/>
      <c r="L1164" s="355"/>
      <c r="M1164" s="355"/>
      <c r="N1164" s="358"/>
      <c r="O1164" s="358"/>
      <c r="P1164" s="358"/>
      <c r="Q1164" s="372"/>
      <c r="S1164" s="526"/>
      <c r="T1164" s="526"/>
      <c r="U1164" s="535"/>
      <c r="V1164" s="542"/>
      <c r="W1164" s="542"/>
      <c r="X1164" s="542"/>
      <c r="Y1164" s="542"/>
      <c r="Z1164" s="542"/>
      <c r="AA1164" s="542"/>
      <c r="AB1164" s="361"/>
      <c r="AC1164" s="363"/>
      <c r="AD1164" s="364"/>
      <c r="AE1164" s="364"/>
      <c r="AF1164" s="364"/>
      <c r="AG1164" s="364"/>
      <c r="AH1164" s="364"/>
      <c r="AI1164" s="364"/>
      <c r="AJ1164" s="364"/>
      <c r="AK1164" s="365"/>
      <c r="AL1164" s="363"/>
      <c r="AM1164" s="364"/>
      <c r="AN1164" s="364"/>
      <c r="AO1164" s="365"/>
      <c r="AP1164" s="363"/>
      <c r="AQ1164" s="364"/>
      <c r="AR1164" s="364"/>
      <c r="AS1164" s="365"/>
      <c r="AT1164" s="366"/>
      <c r="AU1164" s="363"/>
      <c r="AV1164" s="364"/>
      <c r="AW1164" s="363"/>
      <c r="AX1164" s="364"/>
      <c r="AY1164" s="423"/>
      <c r="AZ1164" s="429"/>
    </row>
    <row r="1165" spans="2:52" s="354" customFormat="1">
      <c r="B1165" s="355"/>
      <c r="C1165" s="355"/>
      <c r="D1165" s="355"/>
      <c r="E1165" s="356"/>
      <c r="F1165" s="356"/>
      <c r="J1165" s="478"/>
      <c r="L1165" s="355"/>
      <c r="M1165" s="355"/>
      <c r="N1165" s="358"/>
      <c r="O1165" s="358"/>
      <c r="P1165" s="358"/>
      <c r="Q1165" s="372"/>
      <c r="S1165" s="526"/>
      <c r="T1165" s="526"/>
      <c r="U1165" s="535"/>
      <c r="V1165" s="542"/>
      <c r="W1165" s="542"/>
      <c r="X1165" s="542"/>
      <c r="Y1165" s="542"/>
      <c r="Z1165" s="542"/>
      <c r="AA1165" s="542"/>
      <c r="AB1165" s="361"/>
      <c r="AC1165" s="363"/>
      <c r="AD1165" s="364"/>
      <c r="AE1165" s="364"/>
      <c r="AF1165" s="364"/>
      <c r="AG1165" s="364"/>
      <c r="AH1165" s="364"/>
      <c r="AI1165" s="364"/>
      <c r="AJ1165" s="364"/>
      <c r="AK1165" s="365"/>
      <c r="AL1165" s="363"/>
      <c r="AM1165" s="364"/>
      <c r="AN1165" s="364"/>
      <c r="AO1165" s="365"/>
      <c r="AP1165" s="363"/>
      <c r="AQ1165" s="364"/>
      <c r="AR1165" s="364"/>
      <c r="AS1165" s="365"/>
      <c r="AT1165" s="366"/>
      <c r="AU1165" s="363"/>
      <c r="AV1165" s="364"/>
      <c r="AW1165" s="363"/>
      <c r="AX1165" s="364"/>
      <c r="AY1165" s="423"/>
      <c r="AZ1165" s="429"/>
    </row>
    <row r="1166" spans="2:52" s="354" customFormat="1">
      <c r="B1166" s="355"/>
      <c r="C1166" s="355"/>
      <c r="D1166" s="355"/>
      <c r="E1166" s="356"/>
      <c r="F1166" s="356"/>
      <c r="J1166" s="478"/>
      <c r="L1166" s="355"/>
      <c r="M1166" s="355"/>
      <c r="N1166" s="358"/>
      <c r="O1166" s="358"/>
      <c r="P1166" s="358"/>
      <c r="Q1166" s="372"/>
      <c r="S1166" s="526"/>
      <c r="T1166" s="526"/>
      <c r="U1166" s="535"/>
      <c r="V1166" s="542"/>
      <c r="W1166" s="542"/>
      <c r="X1166" s="542"/>
      <c r="Y1166" s="542"/>
      <c r="Z1166" s="542"/>
      <c r="AA1166" s="542"/>
      <c r="AB1166" s="361"/>
      <c r="AC1166" s="363"/>
      <c r="AD1166" s="364"/>
      <c r="AE1166" s="364"/>
      <c r="AF1166" s="364"/>
      <c r="AG1166" s="364"/>
      <c r="AH1166" s="364"/>
      <c r="AI1166" s="364"/>
      <c r="AJ1166" s="364"/>
      <c r="AK1166" s="365"/>
      <c r="AL1166" s="363"/>
      <c r="AM1166" s="364"/>
      <c r="AN1166" s="364"/>
      <c r="AO1166" s="365"/>
      <c r="AP1166" s="363"/>
      <c r="AQ1166" s="364"/>
      <c r="AR1166" s="364"/>
      <c r="AS1166" s="365"/>
      <c r="AT1166" s="366"/>
      <c r="AU1166" s="363"/>
      <c r="AV1166" s="364"/>
      <c r="AW1166" s="363"/>
      <c r="AX1166" s="364"/>
      <c r="AY1166" s="423"/>
      <c r="AZ1166" s="429"/>
    </row>
    <row r="1167" spans="2:52" s="354" customFormat="1">
      <c r="B1167" s="355"/>
      <c r="C1167" s="355"/>
      <c r="D1167" s="355"/>
      <c r="E1167" s="356"/>
      <c r="F1167" s="356"/>
      <c r="J1167" s="478"/>
      <c r="L1167" s="355"/>
      <c r="M1167" s="355"/>
      <c r="N1167" s="358"/>
      <c r="O1167" s="358"/>
      <c r="P1167" s="358"/>
      <c r="Q1167" s="372"/>
      <c r="S1167" s="526"/>
      <c r="T1167" s="526"/>
      <c r="U1167" s="535"/>
      <c r="V1167" s="542"/>
      <c r="W1167" s="542"/>
      <c r="X1167" s="542"/>
      <c r="Y1167" s="542"/>
      <c r="Z1167" s="542"/>
      <c r="AA1167" s="542"/>
      <c r="AB1167" s="361"/>
      <c r="AC1167" s="363"/>
      <c r="AD1167" s="364"/>
      <c r="AE1167" s="364"/>
      <c r="AF1167" s="364"/>
      <c r="AG1167" s="364"/>
      <c r="AH1167" s="364"/>
      <c r="AI1167" s="364"/>
      <c r="AJ1167" s="364"/>
      <c r="AK1167" s="365"/>
      <c r="AL1167" s="363"/>
      <c r="AM1167" s="364"/>
      <c r="AN1167" s="364"/>
      <c r="AO1167" s="365"/>
      <c r="AP1167" s="363"/>
      <c r="AQ1167" s="364"/>
      <c r="AR1167" s="364"/>
      <c r="AS1167" s="365"/>
      <c r="AT1167" s="366"/>
      <c r="AU1167" s="363"/>
      <c r="AV1167" s="364"/>
      <c r="AW1167" s="363"/>
      <c r="AX1167" s="364"/>
      <c r="AY1167" s="423"/>
      <c r="AZ1167" s="429"/>
    </row>
    <row r="1168" spans="2:52" s="354" customFormat="1">
      <c r="B1168" s="355"/>
      <c r="C1168" s="355"/>
      <c r="D1168" s="355"/>
      <c r="E1168" s="356"/>
      <c r="F1168" s="356"/>
      <c r="J1168" s="478"/>
      <c r="L1168" s="355"/>
      <c r="M1168" s="355"/>
      <c r="N1168" s="358"/>
      <c r="O1168" s="358"/>
      <c r="P1168" s="358"/>
      <c r="Q1168" s="372"/>
      <c r="S1168" s="526"/>
      <c r="T1168" s="526"/>
      <c r="U1168" s="535"/>
      <c r="V1168" s="542"/>
      <c r="W1168" s="542"/>
      <c r="X1168" s="542"/>
      <c r="Y1168" s="542"/>
      <c r="Z1168" s="542"/>
      <c r="AA1168" s="542"/>
      <c r="AB1168" s="361"/>
      <c r="AC1168" s="363"/>
      <c r="AD1168" s="364"/>
      <c r="AE1168" s="364"/>
      <c r="AF1168" s="364"/>
      <c r="AG1168" s="364"/>
      <c r="AH1168" s="364"/>
      <c r="AI1168" s="364"/>
      <c r="AJ1168" s="364"/>
      <c r="AK1168" s="365"/>
      <c r="AL1168" s="363"/>
      <c r="AM1168" s="364"/>
      <c r="AN1168" s="364"/>
      <c r="AO1168" s="365"/>
      <c r="AP1168" s="363"/>
      <c r="AQ1168" s="364"/>
      <c r="AR1168" s="364"/>
      <c r="AS1168" s="365"/>
      <c r="AT1168" s="366"/>
      <c r="AU1168" s="363"/>
      <c r="AV1168" s="364"/>
      <c r="AW1168" s="363"/>
      <c r="AX1168" s="364"/>
      <c r="AY1168" s="423"/>
      <c r="AZ1168" s="429"/>
    </row>
    <row r="1169" spans="2:52" s="354" customFormat="1">
      <c r="B1169" s="355"/>
      <c r="C1169" s="355"/>
      <c r="D1169" s="355"/>
      <c r="E1169" s="356"/>
      <c r="F1169" s="356"/>
      <c r="J1169" s="478"/>
      <c r="L1169" s="355"/>
      <c r="M1169" s="355"/>
      <c r="N1169" s="358"/>
      <c r="O1169" s="358"/>
      <c r="P1169" s="358"/>
      <c r="Q1169" s="372"/>
      <c r="S1169" s="526"/>
      <c r="T1169" s="526"/>
      <c r="U1169" s="535"/>
      <c r="V1169" s="542"/>
      <c r="W1169" s="542"/>
      <c r="X1169" s="542"/>
      <c r="Y1169" s="542"/>
      <c r="Z1169" s="542"/>
      <c r="AA1169" s="542"/>
      <c r="AB1169" s="361"/>
      <c r="AC1169" s="363"/>
      <c r="AD1169" s="364"/>
      <c r="AE1169" s="364"/>
      <c r="AF1169" s="364"/>
      <c r="AG1169" s="364"/>
      <c r="AH1169" s="364"/>
      <c r="AI1169" s="364"/>
      <c r="AJ1169" s="364"/>
      <c r="AK1169" s="365"/>
      <c r="AL1169" s="363"/>
      <c r="AM1169" s="364"/>
      <c r="AN1169" s="364"/>
      <c r="AO1169" s="365"/>
      <c r="AP1169" s="363"/>
      <c r="AQ1169" s="364"/>
      <c r="AR1169" s="364"/>
      <c r="AS1169" s="365"/>
      <c r="AT1169" s="366"/>
      <c r="AU1169" s="363"/>
      <c r="AV1169" s="364"/>
      <c r="AW1169" s="363"/>
      <c r="AX1169" s="364"/>
      <c r="AY1169" s="423"/>
      <c r="AZ1169" s="429"/>
    </row>
    <row r="1170" spans="2:52" s="354" customFormat="1">
      <c r="B1170" s="355"/>
      <c r="C1170" s="355"/>
      <c r="D1170" s="355"/>
      <c r="E1170" s="356"/>
      <c r="F1170" s="356"/>
      <c r="J1170" s="478"/>
      <c r="L1170" s="355"/>
      <c r="M1170" s="355"/>
      <c r="N1170" s="358"/>
      <c r="O1170" s="358"/>
      <c r="P1170" s="358"/>
      <c r="Q1170" s="372"/>
      <c r="S1170" s="526"/>
      <c r="T1170" s="526"/>
      <c r="U1170" s="535"/>
      <c r="V1170" s="542"/>
      <c r="W1170" s="542"/>
      <c r="X1170" s="542"/>
      <c r="Y1170" s="542"/>
      <c r="Z1170" s="542"/>
      <c r="AA1170" s="542"/>
      <c r="AB1170" s="361"/>
      <c r="AC1170" s="363"/>
      <c r="AD1170" s="364"/>
      <c r="AE1170" s="364"/>
      <c r="AF1170" s="364"/>
      <c r="AG1170" s="364"/>
      <c r="AH1170" s="364"/>
      <c r="AI1170" s="364"/>
      <c r="AJ1170" s="364"/>
      <c r="AK1170" s="365"/>
      <c r="AL1170" s="363"/>
      <c r="AM1170" s="364"/>
      <c r="AN1170" s="364"/>
      <c r="AO1170" s="365"/>
      <c r="AP1170" s="363"/>
      <c r="AQ1170" s="364"/>
      <c r="AR1170" s="364"/>
      <c r="AS1170" s="365"/>
      <c r="AT1170" s="366"/>
      <c r="AU1170" s="363"/>
      <c r="AV1170" s="364"/>
      <c r="AW1170" s="363"/>
      <c r="AX1170" s="364"/>
      <c r="AY1170" s="423"/>
      <c r="AZ1170" s="429"/>
    </row>
    <row r="1171" spans="2:52" s="354" customFormat="1">
      <c r="B1171" s="355"/>
      <c r="C1171" s="355"/>
      <c r="D1171" s="355"/>
      <c r="E1171" s="356"/>
      <c r="F1171" s="356"/>
      <c r="J1171" s="478"/>
      <c r="L1171" s="355"/>
      <c r="M1171" s="355"/>
      <c r="N1171" s="358"/>
      <c r="O1171" s="358"/>
      <c r="P1171" s="358"/>
      <c r="Q1171" s="372"/>
      <c r="S1171" s="526"/>
      <c r="T1171" s="526"/>
      <c r="U1171" s="535"/>
      <c r="V1171" s="542"/>
      <c r="W1171" s="542"/>
      <c r="X1171" s="542"/>
      <c r="Y1171" s="542"/>
      <c r="Z1171" s="542"/>
      <c r="AA1171" s="542"/>
      <c r="AB1171" s="361"/>
      <c r="AC1171" s="363"/>
      <c r="AD1171" s="364"/>
      <c r="AE1171" s="364"/>
      <c r="AF1171" s="364"/>
      <c r="AG1171" s="364"/>
      <c r="AH1171" s="364"/>
      <c r="AI1171" s="364"/>
      <c r="AJ1171" s="364"/>
      <c r="AK1171" s="365"/>
      <c r="AL1171" s="363"/>
      <c r="AM1171" s="364"/>
      <c r="AN1171" s="364"/>
      <c r="AO1171" s="365"/>
      <c r="AP1171" s="363"/>
      <c r="AQ1171" s="364"/>
      <c r="AR1171" s="364"/>
      <c r="AS1171" s="365"/>
      <c r="AT1171" s="366"/>
      <c r="AU1171" s="363"/>
      <c r="AV1171" s="364"/>
      <c r="AW1171" s="363"/>
      <c r="AX1171" s="364"/>
      <c r="AY1171" s="423"/>
      <c r="AZ1171" s="429"/>
    </row>
    <row r="1172" spans="2:52" s="354" customFormat="1">
      <c r="B1172" s="355"/>
      <c r="C1172" s="355"/>
      <c r="D1172" s="355"/>
      <c r="E1172" s="356"/>
      <c r="F1172" s="356"/>
      <c r="J1172" s="478"/>
      <c r="L1172" s="355"/>
      <c r="M1172" s="355"/>
      <c r="N1172" s="358"/>
      <c r="O1172" s="358"/>
      <c r="P1172" s="358"/>
      <c r="Q1172" s="372"/>
      <c r="S1172" s="526"/>
      <c r="T1172" s="526"/>
      <c r="U1172" s="535"/>
      <c r="V1172" s="542"/>
      <c r="W1172" s="542"/>
      <c r="X1172" s="542"/>
      <c r="Y1172" s="542"/>
      <c r="Z1172" s="542"/>
      <c r="AA1172" s="542"/>
      <c r="AB1172" s="361"/>
      <c r="AC1172" s="363"/>
      <c r="AD1172" s="364"/>
      <c r="AE1172" s="364"/>
      <c r="AF1172" s="364"/>
      <c r="AG1172" s="364"/>
      <c r="AH1172" s="364"/>
      <c r="AI1172" s="364"/>
      <c r="AJ1172" s="364"/>
      <c r="AK1172" s="365"/>
      <c r="AL1172" s="363"/>
      <c r="AM1172" s="364"/>
      <c r="AN1172" s="364"/>
      <c r="AO1172" s="365"/>
      <c r="AP1172" s="363"/>
      <c r="AQ1172" s="364"/>
      <c r="AR1172" s="364"/>
      <c r="AS1172" s="365"/>
      <c r="AT1172" s="366"/>
      <c r="AU1172" s="363"/>
      <c r="AV1172" s="364"/>
      <c r="AW1172" s="363"/>
      <c r="AX1172" s="364"/>
      <c r="AY1172" s="423"/>
      <c r="AZ1172" s="429"/>
    </row>
    <row r="1173" spans="2:52" s="354" customFormat="1">
      <c r="B1173" s="355"/>
      <c r="C1173" s="355"/>
      <c r="D1173" s="355"/>
      <c r="E1173" s="356"/>
      <c r="F1173" s="356"/>
      <c r="J1173" s="478"/>
      <c r="L1173" s="355"/>
      <c r="M1173" s="355"/>
      <c r="N1173" s="358"/>
      <c r="O1173" s="358"/>
      <c r="P1173" s="358"/>
      <c r="Q1173" s="372"/>
      <c r="S1173" s="526"/>
      <c r="T1173" s="526"/>
      <c r="U1173" s="535"/>
      <c r="V1173" s="542"/>
      <c r="W1173" s="542"/>
      <c r="X1173" s="542"/>
      <c r="Y1173" s="542"/>
      <c r="Z1173" s="542"/>
      <c r="AA1173" s="542"/>
      <c r="AB1173" s="361"/>
      <c r="AC1173" s="363"/>
      <c r="AD1173" s="364"/>
      <c r="AE1173" s="364"/>
      <c r="AF1173" s="364"/>
      <c r="AG1173" s="364"/>
      <c r="AH1173" s="364"/>
      <c r="AI1173" s="364"/>
      <c r="AJ1173" s="364"/>
      <c r="AK1173" s="365"/>
      <c r="AL1173" s="363"/>
      <c r="AM1173" s="364"/>
      <c r="AN1173" s="364"/>
      <c r="AO1173" s="365"/>
      <c r="AP1173" s="363"/>
      <c r="AQ1173" s="364"/>
      <c r="AR1173" s="364"/>
      <c r="AS1173" s="365"/>
      <c r="AT1173" s="366"/>
      <c r="AU1173" s="363"/>
      <c r="AV1173" s="364"/>
      <c r="AW1173" s="363"/>
      <c r="AX1173" s="364"/>
      <c r="AY1173" s="423"/>
      <c r="AZ1173" s="429"/>
    </row>
    <row r="1174" spans="2:52" s="354" customFormat="1">
      <c r="B1174" s="355"/>
      <c r="C1174" s="355"/>
      <c r="D1174" s="355"/>
      <c r="E1174" s="356"/>
      <c r="F1174" s="356"/>
      <c r="J1174" s="478"/>
      <c r="L1174" s="355"/>
      <c r="M1174" s="355"/>
      <c r="N1174" s="358"/>
      <c r="O1174" s="358"/>
      <c r="P1174" s="358"/>
      <c r="Q1174" s="372"/>
      <c r="S1174" s="526"/>
      <c r="T1174" s="526"/>
      <c r="U1174" s="535"/>
      <c r="V1174" s="542"/>
      <c r="W1174" s="542"/>
      <c r="X1174" s="542"/>
      <c r="Y1174" s="542"/>
      <c r="Z1174" s="542"/>
      <c r="AA1174" s="542"/>
      <c r="AB1174" s="361"/>
      <c r="AC1174" s="363"/>
      <c r="AD1174" s="364"/>
      <c r="AE1174" s="364"/>
      <c r="AF1174" s="364"/>
      <c r="AG1174" s="364"/>
      <c r="AH1174" s="364"/>
      <c r="AI1174" s="364"/>
      <c r="AJ1174" s="364"/>
      <c r="AK1174" s="365"/>
      <c r="AL1174" s="363"/>
      <c r="AM1174" s="364"/>
      <c r="AN1174" s="364"/>
      <c r="AO1174" s="365"/>
      <c r="AP1174" s="363"/>
      <c r="AQ1174" s="364"/>
      <c r="AR1174" s="364"/>
      <c r="AS1174" s="365"/>
      <c r="AT1174" s="366"/>
      <c r="AU1174" s="363"/>
      <c r="AV1174" s="364"/>
      <c r="AW1174" s="363"/>
      <c r="AX1174" s="364"/>
      <c r="AY1174" s="423"/>
      <c r="AZ1174" s="429"/>
    </row>
    <row r="1175" spans="2:52" s="354" customFormat="1">
      <c r="B1175" s="355"/>
      <c r="C1175" s="355"/>
      <c r="D1175" s="355"/>
      <c r="E1175" s="356"/>
      <c r="F1175" s="356"/>
      <c r="J1175" s="478"/>
      <c r="L1175" s="355"/>
      <c r="M1175" s="355"/>
      <c r="N1175" s="358"/>
      <c r="O1175" s="358"/>
      <c r="P1175" s="358"/>
      <c r="Q1175" s="372"/>
      <c r="S1175" s="526"/>
      <c r="T1175" s="526"/>
      <c r="U1175" s="535"/>
      <c r="V1175" s="542"/>
      <c r="W1175" s="542"/>
      <c r="X1175" s="542"/>
      <c r="Y1175" s="542"/>
      <c r="Z1175" s="542"/>
      <c r="AA1175" s="542"/>
      <c r="AB1175" s="361"/>
      <c r="AC1175" s="363"/>
      <c r="AD1175" s="364"/>
      <c r="AE1175" s="364"/>
      <c r="AF1175" s="364"/>
      <c r="AG1175" s="364"/>
      <c r="AH1175" s="364"/>
      <c r="AI1175" s="364"/>
      <c r="AJ1175" s="364"/>
      <c r="AK1175" s="365"/>
      <c r="AL1175" s="363"/>
      <c r="AM1175" s="364"/>
      <c r="AN1175" s="364"/>
      <c r="AO1175" s="365"/>
      <c r="AP1175" s="363"/>
      <c r="AQ1175" s="364"/>
      <c r="AR1175" s="364"/>
      <c r="AS1175" s="365"/>
      <c r="AT1175" s="366"/>
      <c r="AU1175" s="363"/>
      <c r="AV1175" s="364"/>
      <c r="AW1175" s="363"/>
      <c r="AX1175" s="364"/>
      <c r="AY1175" s="423"/>
      <c r="AZ1175" s="429"/>
    </row>
    <row r="1176" spans="2:52" s="354" customFormat="1">
      <c r="B1176" s="355"/>
      <c r="C1176" s="355"/>
      <c r="D1176" s="355"/>
      <c r="E1176" s="356"/>
      <c r="F1176" s="356"/>
      <c r="J1176" s="478"/>
      <c r="L1176" s="355"/>
      <c r="M1176" s="355"/>
      <c r="N1176" s="358"/>
      <c r="O1176" s="358"/>
      <c r="P1176" s="358"/>
      <c r="Q1176" s="372"/>
      <c r="S1176" s="526"/>
      <c r="T1176" s="526"/>
      <c r="U1176" s="535"/>
      <c r="V1176" s="542"/>
      <c r="W1176" s="542"/>
      <c r="X1176" s="542"/>
      <c r="Y1176" s="542"/>
      <c r="Z1176" s="542"/>
      <c r="AA1176" s="542"/>
      <c r="AB1176" s="361"/>
      <c r="AC1176" s="363"/>
      <c r="AD1176" s="364"/>
      <c r="AE1176" s="364"/>
      <c r="AF1176" s="364"/>
      <c r="AG1176" s="364"/>
      <c r="AH1176" s="364"/>
      <c r="AI1176" s="364"/>
      <c r="AJ1176" s="364"/>
      <c r="AK1176" s="365"/>
      <c r="AL1176" s="363"/>
      <c r="AM1176" s="364"/>
      <c r="AN1176" s="364"/>
      <c r="AO1176" s="365"/>
      <c r="AP1176" s="363"/>
      <c r="AQ1176" s="364"/>
      <c r="AR1176" s="364"/>
      <c r="AS1176" s="365"/>
      <c r="AT1176" s="366"/>
      <c r="AU1176" s="363"/>
      <c r="AV1176" s="364"/>
      <c r="AW1176" s="363"/>
      <c r="AX1176" s="364"/>
      <c r="AY1176" s="423"/>
      <c r="AZ1176" s="429"/>
    </row>
    <row r="1177" spans="2:52" s="354" customFormat="1">
      <c r="B1177" s="355"/>
      <c r="C1177" s="355"/>
      <c r="D1177" s="355"/>
      <c r="E1177" s="356"/>
      <c r="F1177" s="356"/>
      <c r="J1177" s="478"/>
      <c r="L1177" s="355"/>
      <c r="M1177" s="355"/>
      <c r="N1177" s="358"/>
      <c r="O1177" s="358"/>
      <c r="P1177" s="358"/>
      <c r="Q1177" s="372"/>
      <c r="S1177" s="526"/>
      <c r="T1177" s="526"/>
      <c r="U1177" s="535"/>
      <c r="V1177" s="542"/>
      <c r="W1177" s="542"/>
      <c r="X1177" s="542"/>
      <c r="Y1177" s="542"/>
      <c r="Z1177" s="542"/>
      <c r="AA1177" s="542"/>
      <c r="AB1177" s="361"/>
      <c r="AC1177" s="363"/>
      <c r="AD1177" s="364"/>
      <c r="AE1177" s="364"/>
      <c r="AF1177" s="364"/>
      <c r="AG1177" s="364"/>
      <c r="AH1177" s="364"/>
      <c r="AI1177" s="364"/>
      <c r="AJ1177" s="364"/>
      <c r="AK1177" s="365"/>
      <c r="AL1177" s="363"/>
      <c r="AM1177" s="364"/>
      <c r="AN1177" s="364"/>
      <c r="AO1177" s="365"/>
      <c r="AP1177" s="363"/>
      <c r="AQ1177" s="364"/>
      <c r="AR1177" s="364"/>
      <c r="AS1177" s="365"/>
      <c r="AT1177" s="366"/>
      <c r="AU1177" s="363"/>
      <c r="AV1177" s="364"/>
      <c r="AW1177" s="363"/>
      <c r="AX1177" s="364"/>
      <c r="AY1177" s="423"/>
      <c r="AZ1177" s="429"/>
    </row>
    <row r="1178" spans="2:52" s="354" customFormat="1">
      <c r="B1178" s="355"/>
      <c r="C1178" s="355"/>
      <c r="D1178" s="355"/>
      <c r="E1178" s="356"/>
      <c r="F1178" s="356"/>
      <c r="J1178" s="478"/>
      <c r="L1178" s="355"/>
      <c r="M1178" s="355"/>
      <c r="N1178" s="358"/>
      <c r="O1178" s="358"/>
      <c r="P1178" s="358"/>
      <c r="Q1178" s="372"/>
      <c r="S1178" s="526"/>
      <c r="T1178" s="526"/>
      <c r="U1178" s="535"/>
      <c r="V1178" s="542"/>
      <c r="W1178" s="542"/>
      <c r="X1178" s="542"/>
      <c r="Y1178" s="542"/>
      <c r="Z1178" s="542"/>
      <c r="AA1178" s="542"/>
      <c r="AB1178" s="361"/>
      <c r="AC1178" s="363"/>
      <c r="AD1178" s="364"/>
      <c r="AE1178" s="364"/>
      <c r="AF1178" s="364"/>
      <c r="AG1178" s="364"/>
      <c r="AH1178" s="364"/>
      <c r="AI1178" s="364"/>
      <c r="AJ1178" s="364"/>
      <c r="AK1178" s="365"/>
      <c r="AL1178" s="363"/>
      <c r="AM1178" s="364"/>
      <c r="AN1178" s="364"/>
      <c r="AO1178" s="365"/>
      <c r="AP1178" s="363"/>
      <c r="AQ1178" s="364"/>
      <c r="AR1178" s="364"/>
      <c r="AS1178" s="365"/>
      <c r="AT1178" s="366"/>
      <c r="AU1178" s="363"/>
      <c r="AV1178" s="364"/>
      <c r="AW1178" s="363"/>
      <c r="AX1178" s="364"/>
      <c r="AY1178" s="423"/>
      <c r="AZ1178" s="429"/>
    </row>
    <row r="1179" spans="2:52" s="354" customFormat="1">
      <c r="B1179" s="355"/>
      <c r="C1179" s="355"/>
      <c r="D1179" s="355"/>
      <c r="E1179" s="356"/>
      <c r="F1179" s="356"/>
      <c r="J1179" s="478"/>
      <c r="L1179" s="355"/>
      <c r="M1179" s="355"/>
      <c r="N1179" s="358"/>
      <c r="O1179" s="358"/>
      <c r="P1179" s="358"/>
      <c r="Q1179" s="372"/>
      <c r="S1179" s="526"/>
      <c r="T1179" s="526"/>
      <c r="U1179" s="535"/>
      <c r="V1179" s="542"/>
      <c r="W1179" s="542"/>
      <c r="X1179" s="542"/>
      <c r="Y1179" s="542"/>
      <c r="Z1179" s="542"/>
      <c r="AA1179" s="542"/>
      <c r="AB1179" s="361"/>
      <c r="AC1179" s="363"/>
      <c r="AD1179" s="364"/>
      <c r="AE1179" s="364"/>
      <c r="AF1179" s="364"/>
      <c r="AG1179" s="364"/>
      <c r="AH1179" s="364"/>
      <c r="AI1179" s="364"/>
      <c r="AJ1179" s="364"/>
      <c r="AK1179" s="365"/>
      <c r="AL1179" s="363"/>
      <c r="AM1179" s="364"/>
      <c r="AN1179" s="364"/>
      <c r="AO1179" s="365"/>
      <c r="AP1179" s="363"/>
      <c r="AQ1179" s="364"/>
      <c r="AR1179" s="364"/>
      <c r="AS1179" s="365"/>
      <c r="AT1179" s="366"/>
      <c r="AU1179" s="363"/>
      <c r="AV1179" s="364"/>
      <c r="AW1179" s="363"/>
      <c r="AX1179" s="364"/>
      <c r="AY1179" s="423"/>
      <c r="AZ1179" s="429"/>
    </row>
    <row r="1180" spans="2:52" s="354" customFormat="1">
      <c r="B1180" s="355"/>
      <c r="C1180" s="355"/>
      <c r="D1180" s="355"/>
      <c r="E1180" s="356"/>
      <c r="F1180" s="356"/>
      <c r="J1180" s="478"/>
      <c r="L1180" s="355"/>
      <c r="M1180" s="355"/>
      <c r="N1180" s="358"/>
      <c r="O1180" s="358"/>
      <c r="P1180" s="358"/>
      <c r="Q1180" s="372"/>
      <c r="S1180" s="526"/>
      <c r="T1180" s="526"/>
      <c r="U1180" s="535"/>
      <c r="V1180" s="542"/>
      <c r="W1180" s="542"/>
      <c r="X1180" s="542"/>
      <c r="Y1180" s="542"/>
      <c r="Z1180" s="542"/>
      <c r="AA1180" s="542"/>
      <c r="AB1180" s="361"/>
      <c r="AC1180" s="363"/>
      <c r="AD1180" s="364"/>
      <c r="AE1180" s="364"/>
      <c r="AF1180" s="364"/>
      <c r="AG1180" s="364"/>
      <c r="AH1180" s="364"/>
      <c r="AI1180" s="364"/>
      <c r="AJ1180" s="364"/>
      <c r="AK1180" s="365"/>
      <c r="AL1180" s="363"/>
      <c r="AM1180" s="364"/>
      <c r="AN1180" s="364"/>
      <c r="AO1180" s="365"/>
      <c r="AP1180" s="363"/>
      <c r="AQ1180" s="364"/>
      <c r="AR1180" s="364"/>
      <c r="AS1180" s="365"/>
      <c r="AT1180" s="366"/>
      <c r="AU1180" s="363"/>
      <c r="AV1180" s="364"/>
      <c r="AW1180" s="363"/>
      <c r="AX1180" s="364"/>
      <c r="AY1180" s="423"/>
      <c r="AZ1180" s="429"/>
    </row>
    <row r="1181" spans="2:52" s="354" customFormat="1">
      <c r="B1181" s="355"/>
      <c r="C1181" s="355"/>
      <c r="D1181" s="355"/>
      <c r="E1181" s="356"/>
      <c r="F1181" s="356"/>
      <c r="J1181" s="478"/>
      <c r="L1181" s="355"/>
      <c r="M1181" s="355"/>
      <c r="N1181" s="358"/>
      <c r="O1181" s="358"/>
      <c r="P1181" s="358"/>
      <c r="Q1181" s="372"/>
      <c r="S1181" s="526"/>
      <c r="T1181" s="526"/>
      <c r="U1181" s="535"/>
      <c r="V1181" s="542"/>
      <c r="W1181" s="542"/>
      <c r="X1181" s="542"/>
      <c r="Y1181" s="542"/>
      <c r="Z1181" s="542"/>
      <c r="AA1181" s="542"/>
      <c r="AB1181" s="361"/>
      <c r="AC1181" s="363"/>
      <c r="AD1181" s="364"/>
      <c r="AE1181" s="364"/>
      <c r="AF1181" s="364"/>
      <c r="AG1181" s="364"/>
      <c r="AH1181" s="364"/>
      <c r="AI1181" s="364"/>
      <c r="AJ1181" s="364"/>
      <c r="AK1181" s="365"/>
      <c r="AL1181" s="363"/>
      <c r="AM1181" s="364"/>
      <c r="AN1181" s="364"/>
      <c r="AO1181" s="365"/>
      <c r="AP1181" s="363"/>
      <c r="AQ1181" s="364"/>
      <c r="AR1181" s="364"/>
      <c r="AS1181" s="365"/>
      <c r="AT1181" s="366"/>
      <c r="AU1181" s="363"/>
      <c r="AV1181" s="364"/>
      <c r="AW1181" s="363"/>
      <c r="AX1181" s="364"/>
      <c r="AY1181" s="423"/>
      <c r="AZ1181" s="429"/>
    </row>
    <row r="1182" spans="2:52" s="354" customFormat="1">
      <c r="B1182" s="355"/>
      <c r="C1182" s="355"/>
      <c r="D1182" s="355"/>
      <c r="E1182" s="356"/>
      <c r="F1182" s="356"/>
      <c r="J1182" s="478"/>
      <c r="L1182" s="355"/>
      <c r="M1182" s="355"/>
      <c r="N1182" s="358"/>
      <c r="O1182" s="358"/>
      <c r="P1182" s="358"/>
      <c r="Q1182" s="372"/>
      <c r="S1182" s="526"/>
      <c r="T1182" s="526"/>
      <c r="U1182" s="535"/>
      <c r="V1182" s="542"/>
      <c r="W1182" s="542"/>
      <c r="X1182" s="542"/>
      <c r="Y1182" s="542"/>
      <c r="Z1182" s="542"/>
      <c r="AA1182" s="542"/>
      <c r="AB1182" s="361"/>
      <c r="AC1182" s="363"/>
      <c r="AD1182" s="364"/>
      <c r="AE1182" s="364"/>
      <c r="AF1182" s="364"/>
      <c r="AG1182" s="364"/>
      <c r="AH1182" s="364"/>
      <c r="AI1182" s="364"/>
      <c r="AJ1182" s="364"/>
      <c r="AK1182" s="365"/>
      <c r="AL1182" s="363"/>
      <c r="AM1182" s="364"/>
      <c r="AN1182" s="364"/>
      <c r="AO1182" s="365"/>
      <c r="AP1182" s="363"/>
      <c r="AQ1182" s="364"/>
      <c r="AR1182" s="364"/>
      <c r="AS1182" s="365"/>
      <c r="AT1182" s="366"/>
      <c r="AU1182" s="363"/>
      <c r="AV1182" s="364"/>
      <c r="AW1182" s="363"/>
      <c r="AX1182" s="364"/>
      <c r="AY1182" s="423"/>
      <c r="AZ1182" s="429"/>
    </row>
    <row r="1183" spans="2:52" s="354" customFormat="1">
      <c r="B1183" s="355"/>
      <c r="C1183" s="355"/>
      <c r="D1183" s="355"/>
      <c r="E1183" s="356"/>
      <c r="F1183" s="356"/>
      <c r="J1183" s="478"/>
      <c r="L1183" s="355"/>
      <c r="M1183" s="355"/>
      <c r="N1183" s="358"/>
      <c r="O1183" s="358"/>
      <c r="P1183" s="358"/>
      <c r="Q1183" s="372"/>
      <c r="S1183" s="526"/>
      <c r="T1183" s="526"/>
      <c r="U1183" s="535"/>
      <c r="V1183" s="542"/>
      <c r="W1183" s="542"/>
      <c r="X1183" s="542"/>
      <c r="Y1183" s="542"/>
      <c r="Z1183" s="542"/>
      <c r="AA1183" s="542"/>
      <c r="AB1183" s="361"/>
      <c r="AC1183" s="363"/>
      <c r="AD1183" s="364"/>
      <c r="AE1183" s="364"/>
      <c r="AF1183" s="364"/>
      <c r="AG1183" s="364"/>
      <c r="AH1183" s="364"/>
      <c r="AI1183" s="364"/>
      <c r="AJ1183" s="364"/>
      <c r="AK1183" s="365"/>
      <c r="AL1183" s="363"/>
      <c r="AM1183" s="364"/>
      <c r="AN1183" s="364"/>
      <c r="AO1183" s="365"/>
      <c r="AP1183" s="363"/>
      <c r="AQ1183" s="364"/>
      <c r="AR1183" s="364"/>
      <c r="AS1183" s="365"/>
      <c r="AT1183" s="366"/>
      <c r="AU1183" s="363"/>
      <c r="AV1183" s="364"/>
      <c r="AW1183" s="363"/>
      <c r="AX1183" s="364"/>
      <c r="AY1183" s="423"/>
      <c r="AZ1183" s="429"/>
    </row>
    <row r="1184" spans="2:52" s="354" customFormat="1">
      <c r="B1184" s="355"/>
      <c r="C1184" s="355"/>
      <c r="D1184" s="355"/>
      <c r="E1184" s="356"/>
      <c r="F1184" s="356"/>
      <c r="J1184" s="478"/>
      <c r="L1184" s="355"/>
      <c r="M1184" s="355"/>
      <c r="N1184" s="358"/>
      <c r="O1184" s="358"/>
      <c r="P1184" s="358"/>
      <c r="Q1184" s="372"/>
      <c r="S1184" s="526"/>
      <c r="T1184" s="526"/>
      <c r="U1184" s="535"/>
      <c r="V1184" s="542"/>
      <c r="W1184" s="542"/>
      <c r="X1184" s="542"/>
      <c r="Y1184" s="542"/>
      <c r="Z1184" s="542"/>
      <c r="AA1184" s="542"/>
      <c r="AB1184" s="361"/>
      <c r="AC1184" s="363"/>
      <c r="AD1184" s="364"/>
      <c r="AE1184" s="364"/>
      <c r="AF1184" s="364"/>
      <c r="AG1184" s="364"/>
      <c r="AH1184" s="364"/>
      <c r="AI1184" s="364"/>
      <c r="AJ1184" s="364"/>
      <c r="AK1184" s="365"/>
      <c r="AL1184" s="363"/>
      <c r="AM1184" s="364"/>
      <c r="AN1184" s="364"/>
      <c r="AO1184" s="365"/>
      <c r="AP1184" s="363"/>
      <c r="AQ1184" s="364"/>
      <c r="AR1184" s="364"/>
      <c r="AS1184" s="365"/>
      <c r="AT1184" s="366"/>
      <c r="AU1184" s="363"/>
      <c r="AV1184" s="364"/>
      <c r="AW1184" s="363"/>
      <c r="AX1184" s="364"/>
      <c r="AY1184" s="423"/>
      <c r="AZ1184" s="429"/>
    </row>
    <row r="1185" spans="2:52" s="354" customFormat="1">
      <c r="B1185" s="355"/>
      <c r="C1185" s="355"/>
      <c r="D1185" s="355"/>
      <c r="E1185" s="356"/>
      <c r="F1185" s="356"/>
      <c r="J1185" s="478"/>
      <c r="L1185" s="355"/>
      <c r="M1185" s="355"/>
      <c r="N1185" s="358"/>
      <c r="O1185" s="358"/>
      <c r="P1185" s="358"/>
      <c r="Q1185" s="372"/>
      <c r="S1185" s="526"/>
      <c r="T1185" s="526"/>
      <c r="U1185" s="535"/>
      <c r="V1185" s="542"/>
      <c r="W1185" s="542"/>
      <c r="X1185" s="542"/>
      <c r="Y1185" s="542"/>
      <c r="Z1185" s="542"/>
      <c r="AA1185" s="542"/>
      <c r="AB1185" s="361"/>
      <c r="AC1185" s="363"/>
      <c r="AD1185" s="364"/>
      <c r="AE1185" s="364"/>
      <c r="AF1185" s="364"/>
      <c r="AG1185" s="364"/>
      <c r="AH1185" s="364"/>
      <c r="AI1185" s="364"/>
      <c r="AJ1185" s="364"/>
      <c r="AK1185" s="365"/>
      <c r="AL1185" s="363"/>
      <c r="AM1185" s="364"/>
      <c r="AN1185" s="364"/>
      <c r="AO1185" s="365"/>
      <c r="AP1185" s="363"/>
      <c r="AQ1185" s="364"/>
      <c r="AR1185" s="364"/>
      <c r="AS1185" s="365"/>
      <c r="AT1185" s="366"/>
      <c r="AU1185" s="363"/>
      <c r="AV1185" s="364"/>
      <c r="AW1185" s="363"/>
      <c r="AX1185" s="364"/>
      <c r="AY1185" s="423"/>
      <c r="AZ1185" s="429"/>
    </row>
    <row r="1186" spans="2:52" s="354" customFormat="1">
      <c r="B1186" s="355"/>
      <c r="C1186" s="355"/>
      <c r="D1186" s="355"/>
      <c r="E1186" s="356"/>
      <c r="F1186" s="356"/>
      <c r="J1186" s="478"/>
      <c r="L1186" s="355"/>
      <c r="M1186" s="355"/>
      <c r="N1186" s="358"/>
      <c r="O1186" s="358"/>
      <c r="P1186" s="358"/>
      <c r="Q1186" s="372"/>
      <c r="S1186" s="526"/>
      <c r="T1186" s="526"/>
      <c r="U1186" s="535"/>
      <c r="V1186" s="542"/>
      <c r="W1186" s="542"/>
      <c r="X1186" s="542"/>
      <c r="Y1186" s="542"/>
      <c r="Z1186" s="542"/>
      <c r="AA1186" s="542"/>
      <c r="AB1186" s="361"/>
      <c r="AC1186" s="363"/>
      <c r="AD1186" s="364"/>
      <c r="AE1186" s="364"/>
      <c r="AF1186" s="364"/>
      <c r="AG1186" s="364"/>
      <c r="AH1186" s="364"/>
      <c r="AI1186" s="364"/>
      <c r="AJ1186" s="364"/>
      <c r="AK1186" s="365"/>
      <c r="AL1186" s="363"/>
      <c r="AM1186" s="364"/>
      <c r="AN1186" s="364"/>
      <c r="AO1186" s="365"/>
      <c r="AP1186" s="363"/>
      <c r="AQ1186" s="364"/>
      <c r="AR1186" s="364"/>
      <c r="AS1186" s="365"/>
      <c r="AT1186" s="366"/>
      <c r="AU1186" s="363"/>
      <c r="AV1186" s="364"/>
      <c r="AW1186" s="363"/>
      <c r="AX1186" s="364"/>
      <c r="AY1186" s="423"/>
      <c r="AZ1186" s="429"/>
    </row>
    <row r="1187" spans="2:52" s="354" customFormat="1">
      <c r="B1187" s="355"/>
      <c r="C1187" s="355"/>
      <c r="D1187" s="355"/>
      <c r="E1187" s="356"/>
      <c r="F1187" s="356"/>
      <c r="J1187" s="478"/>
      <c r="L1187" s="355"/>
      <c r="M1187" s="355"/>
      <c r="N1187" s="358"/>
      <c r="O1187" s="358"/>
      <c r="P1187" s="358"/>
      <c r="Q1187" s="372"/>
      <c r="S1187" s="526"/>
      <c r="T1187" s="526"/>
      <c r="U1187" s="535"/>
      <c r="V1187" s="542"/>
      <c r="W1187" s="542"/>
      <c r="X1187" s="542"/>
      <c r="Y1187" s="542"/>
      <c r="Z1187" s="542"/>
      <c r="AA1187" s="542"/>
      <c r="AB1187" s="361"/>
      <c r="AC1187" s="363"/>
      <c r="AD1187" s="364"/>
      <c r="AE1187" s="364"/>
      <c r="AF1187" s="364"/>
      <c r="AG1187" s="364"/>
      <c r="AH1187" s="364"/>
      <c r="AI1187" s="364"/>
      <c r="AJ1187" s="364"/>
      <c r="AK1187" s="365"/>
      <c r="AL1187" s="363"/>
      <c r="AM1187" s="364"/>
      <c r="AN1187" s="364"/>
      <c r="AO1187" s="365"/>
      <c r="AP1187" s="363"/>
      <c r="AQ1187" s="364"/>
      <c r="AR1187" s="364"/>
      <c r="AS1187" s="365"/>
      <c r="AT1187" s="366"/>
      <c r="AU1187" s="363"/>
      <c r="AV1187" s="364"/>
      <c r="AW1187" s="363"/>
      <c r="AX1187" s="364"/>
      <c r="AY1187" s="423"/>
      <c r="AZ1187" s="429"/>
    </row>
    <row r="1188" spans="2:52" s="354" customFormat="1">
      <c r="B1188" s="355"/>
      <c r="C1188" s="355"/>
      <c r="D1188" s="355"/>
      <c r="E1188" s="356"/>
      <c r="F1188" s="356"/>
      <c r="J1188" s="478"/>
      <c r="L1188" s="355"/>
      <c r="M1188" s="355"/>
      <c r="N1188" s="358"/>
      <c r="O1188" s="358"/>
      <c r="P1188" s="358"/>
      <c r="Q1188" s="372"/>
      <c r="S1188" s="526"/>
      <c r="T1188" s="526"/>
      <c r="U1188" s="535"/>
      <c r="V1188" s="542"/>
      <c r="W1188" s="542"/>
      <c r="X1188" s="542"/>
      <c r="Y1188" s="542"/>
      <c r="Z1188" s="542"/>
      <c r="AA1188" s="542"/>
      <c r="AB1188" s="361"/>
      <c r="AC1188" s="363"/>
      <c r="AD1188" s="364"/>
      <c r="AE1188" s="364"/>
      <c r="AF1188" s="364"/>
      <c r="AG1188" s="364"/>
      <c r="AH1188" s="364"/>
      <c r="AI1188" s="364"/>
      <c r="AJ1188" s="364"/>
      <c r="AK1188" s="365"/>
      <c r="AL1188" s="363"/>
      <c r="AM1188" s="364"/>
      <c r="AN1188" s="364"/>
      <c r="AO1188" s="365"/>
      <c r="AP1188" s="363"/>
      <c r="AQ1188" s="364"/>
      <c r="AR1188" s="364"/>
      <c r="AS1188" s="365"/>
      <c r="AT1188" s="366"/>
      <c r="AU1188" s="363"/>
      <c r="AV1188" s="364"/>
      <c r="AW1188" s="363"/>
      <c r="AX1188" s="364"/>
      <c r="AY1188" s="423"/>
      <c r="AZ1188" s="429"/>
    </row>
    <row r="1189" spans="2:52" s="354" customFormat="1">
      <c r="B1189" s="355"/>
      <c r="C1189" s="355"/>
      <c r="D1189" s="355"/>
      <c r="E1189" s="356"/>
      <c r="F1189" s="356"/>
      <c r="J1189" s="478"/>
      <c r="L1189" s="355"/>
      <c r="M1189" s="355"/>
      <c r="N1189" s="358"/>
      <c r="O1189" s="358"/>
      <c r="P1189" s="358"/>
      <c r="Q1189" s="372"/>
      <c r="S1189" s="526"/>
      <c r="T1189" s="526"/>
      <c r="U1189" s="535"/>
      <c r="V1189" s="542"/>
      <c r="W1189" s="542"/>
      <c r="X1189" s="542"/>
      <c r="Y1189" s="542"/>
      <c r="Z1189" s="542"/>
      <c r="AA1189" s="542"/>
      <c r="AB1189" s="361"/>
      <c r="AC1189" s="363"/>
      <c r="AD1189" s="364"/>
      <c r="AE1189" s="364"/>
      <c r="AF1189" s="364"/>
      <c r="AG1189" s="364"/>
      <c r="AH1189" s="364"/>
      <c r="AI1189" s="364"/>
      <c r="AJ1189" s="364"/>
      <c r="AK1189" s="365"/>
      <c r="AL1189" s="363"/>
      <c r="AM1189" s="364"/>
      <c r="AN1189" s="364"/>
      <c r="AO1189" s="365"/>
      <c r="AP1189" s="363"/>
      <c r="AQ1189" s="364"/>
      <c r="AR1189" s="364"/>
      <c r="AS1189" s="365"/>
      <c r="AT1189" s="366"/>
      <c r="AU1189" s="363"/>
      <c r="AV1189" s="364"/>
      <c r="AW1189" s="363"/>
      <c r="AX1189" s="364"/>
      <c r="AY1189" s="423"/>
      <c r="AZ1189" s="429"/>
    </row>
    <row r="1190" spans="2:52" s="354" customFormat="1">
      <c r="B1190" s="355"/>
      <c r="C1190" s="355"/>
      <c r="D1190" s="355"/>
      <c r="E1190" s="356"/>
      <c r="F1190" s="356"/>
      <c r="J1190" s="478"/>
      <c r="L1190" s="355"/>
      <c r="M1190" s="355"/>
      <c r="N1190" s="358"/>
      <c r="O1190" s="358"/>
      <c r="P1190" s="358"/>
      <c r="Q1190" s="372"/>
      <c r="S1190" s="526"/>
      <c r="T1190" s="526"/>
      <c r="U1190" s="535"/>
      <c r="V1190" s="542"/>
      <c r="W1190" s="542"/>
      <c r="X1190" s="542"/>
      <c r="Y1190" s="542"/>
      <c r="Z1190" s="542"/>
      <c r="AA1190" s="542"/>
      <c r="AB1190" s="361"/>
      <c r="AC1190" s="363"/>
      <c r="AD1190" s="364"/>
      <c r="AE1190" s="364"/>
      <c r="AF1190" s="364"/>
      <c r="AG1190" s="364"/>
      <c r="AH1190" s="364"/>
      <c r="AI1190" s="364"/>
      <c r="AJ1190" s="364"/>
      <c r="AK1190" s="365"/>
      <c r="AL1190" s="363"/>
      <c r="AM1190" s="364"/>
      <c r="AN1190" s="364"/>
      <c r="AO1190" s="365"/>
      <c r="AP1190" s="363"/>
      <c r="AQ1190" s="364"/>
      <c r="AR1190" s="364"/>
      <c r="AS1190" s="365"/>
      <c r="AT1190" s="366"/>
      <c r="AU1190" s="363"/>
      <c r="AV1190" s="364"/>
      <c r="AW1190" s="363"/>
      <c r="AX1190" s="364"/>
      <c r="AY1190" s="423"/>
      <c r="AZ1190" s="429"/>
    </row>
    <row r="1191" spans="2:52" s="354" customFormat="1">
      <c r="B1191" s="355"/>
      <c r="C1191" s="355"/>
      <c r="D1191" s="355"/>
      <c r="E1191" s="356"/>
      <c r="F1191" s="356"/>
      <c r="J1191" s="478"/>
      <c r="L1191" s="355"/>
      <c r="M1191" s="355"/>
      <c r="N1191" s="358"/>
      <c r="O1191" s="358"/>
      <c r="P1191" s="358"/>
      <c r="Q1191" s="372"/>
      <c r="S1191" s="526"/>
      <c r="T1191" s="526"/>
      <c r="U1191" s="535"/>
      <c r="V1191" s="542"/>
      <c r="W1191" s="542"/>
      <c r="X1191" s="542"/>
      <c r="Y1191" s="542"/>
      <c r="Z1191" s="542"/>
      <c r="AA1191" s="542"/>
      <c r="AB1191" s="361"/>
      <c r="AC1191" s="363"/>
      <c r="AD1191" s="364"/>
      <c r="AE1191" s="364"/>
      <c r="AF1191" s="364"/>
      <c r="AG1191" s="364"/>
      <c r="AH1191" s="364"/>
      <c r="AI1191" s="364"/>
      <c r="AJ1191" s="364"/>
      <c r="AK1191" s="365"/>
      <c r="AL1191" s="363"/>
      <c r="AM1191" s="364"/>
      <c r="AN1191" s="364"/>
      <c r="AO1191" s="365"/>
      <c r="AP1191" s="363"/>
      <c r="AQ1191" s="364"/>
      <c r="AR1191" s="364"/>
      <c r="AS1191" s="365"/>
      <c r="AT1191" s="366"/>
      <c r="AU1191" s="363"/>
      <c r="AV1191" s="364"/>
      <c r="AW1191" s="363"/>
      <c r="AX1191" s="364"/>
      <c r="AY1191" s="423"/>
      <c r="AZ1191" s="429"/>
    </row>
    <row r="1192" spans="2:52" s="354" customFormat="1">
      <c r="B1192" s="355"/>
      <c r="C1192" s="355"/>
      <c r="D1192" s="355"/>
      <c r="E1192" s="356"/>
      <c r="F1192" s="356"/>
      <c r="J1192" s="478"/>
      <c r="L1192" s="355"/>
      <c r="M1192" s="355"/>
      <c r="N1192" s="358"/>
      <c r="O1192" s="358"/>
      <c r="P1192" s="358"/>
      <c r="Q1192" s="372"/>
      <c r="S1192" s="526"/>
      <c r="T1192" s="526"/>
      <c r="U1192" s="535"/>
      <c r="V1192" s="542"/>
      <c r="W1192" s="542"/>
      <c r="X1192" s="542"/>
      <c r="Y1192" s="542"/>
      <c r="Z1192" s="542"/>
      <c r="AA1192" s="542"/>
      <c r="AB1192" s="361"/>
      <c r="AC1192" s="363"/>
      <c r="AD1192" s="364"/>
      <c r="AE1192" s="364"/>
      <c r="AF1192" s="364"/>
      <c r="AG1192" s="364"/>
      <c r="AH1192" s="364"/>
      <c r="AI1192" s="364"/>
      <c r="AJ1192" s="364"/>
      <c r="AK1192" s="365"/>
      <c r="AL1192" s="363"/>
      <c r="AM1192" s="364"/>
      <c r="AN1192" s="364"/>
      <c r="AO1192" s="365"/>
      <c r="AP1192" s="363"/>
      <c r="AQ1192" s="364"/>
      <c r="AR1192" s="364"/>
      <c r="AS1192" s="365"/>
      <c r="AT1192" s="366"/>
      <c r="AU1192" s="363"/>
      <c r="AV1192" s="364"/>
      <c r="AW1192" s="363"/>
      <c r="AX1192" s="364"/>
      <c r="AY1192" s="423"/>
      <c r="AZ1192" s="429"/>
    </row>
    <row r="1193" spans="2:52" s="354" customFormat="1">
      <c r="B1193" s="355"/>
      <c r="C1193" s="355"/>
      <c r="D1193" s="355"/>
      <c r="E1193" s="356"/>
      <c r="F1193" s="356"/>
      <c r="J1193" s="478"/>
      <c r="L1193" s="355"/>
      <c r="M1193" s="355"/>
      <c r="N1193" s="358"/>
      <c r="O1193" s="358"/>
      <c r="P1193" s="358"/>
      <c r="Q1193" s="372"/>
      <c r="S1193" s="526"/>
      <c r="T1193" s="526"/>
      <c r="U1193" s="535"/>
      <c r="V1193" s="542"/>
      <c r="W1193" s="542"/>
      <c r="X1193" s="542"/>
      <c r="Y1193" s="542"/>
      <c r="Z1193" s="542"/>
      <c r="AA1193" s="542"/>
      <c r="AB1193" s="361"/>
      <c r="AC1193" s="363"/>
      <c r="AD1193" s="364"/>
      <c r="AE1193" s="364"/>
      <c r="AF1193" s="364"/>
      <c r="AG1193" s="364"/>
      <c r="AH1193" s="364"/>
      <c r="AI1193" s="364"/>
      <c r="AJ1193" s="364"/>
      <c r="AK1193" s="365"/>
      <c r="AL1193" s="363"/>
      <c r="AM1193" s="364"/>
      <c r="AN1193" s="364"/>
      <c r="AO1193" s="365"/>
      <c r="AP1193" s="363"/>
      <c r="AQ1193" s="364"/>
      <c r="AR1193" s="364"/>
      <c r="AS1193" s="365"/>
      <c r="AT1193" s="366"/>
      <c r="AU1193" s="363"/>
      <c r="AV1193" s="364"/>
      <c r="AW1193" s="363"/>
      <c r="AX1193" s="364"/>
      <c r="AY1193" s="423"/>
      <c r="AZ1193" s="429"/>
    </row>
    <row r="1194" spans="2:52" s="354" customFormat="1">
      <c r="B1194" s="355"/>
      <c r="C1194" s="355"/>
      <c r="D1194" s="355"/>
      <c r="E1194" s="356"/>
      <c r="F1194" s="356"/>
      <c r="J1194" s="478"/>
      <c r="L1194" s="355"/>
      <c r="M1194" s="355"/>
      <c r="N1194" s="358"/>
      <c r="O1194" s="358"/>
      <c r="P1194" s="358"/>
      <c r="Q1194" s="372"/>
      <c r="S1194" s="526"/>
      <c r="T1194" s="526"/>
      <c r="U1194" s="535"/>
      <c r="V1194" s="542"/>
      <c r="W1194" s="542"/>
      <c r="X1194" s="542"/>
      <c r="Y1194" s="542"/>
      <c r="Z1194" s="542"/>
      <c r="AA1194" s="542"/>
      <c r="AB1194" s="361"/>
      <c r="AC1194" s="363"/>
      <c r="AD1194" s="364"/>
      <c r="AE1194" s="364"/>
      <c r="AF1194" s="364"/>
      <c r="AG1194" s="364"/>
      <c r="AH1194" s="364"/>
      <c r="AI1194" s="364"/>
      <c r="AJ1194" s="364"/>
      <c r="AK1194" s="365"/>
      <c r="AL1194" s="363"/>
      <c r="AM1194" s="364"/>
      <c r="AN1194" s="364"/>
      <c r="AO1194" s="365"/>
      <c r="AP1194" s="363"/>
      <c r="AQ1194" s="364"/>
      <c r="AR1194" s="364"/>
      <c r="AS1194" s="365"/>
      <c r="AT1194" s="366"/>
      <c r="AU1194" s="363"/>
      <c r="AV1194" s="364"/>
      <c r="AW1194" s="363"/>
      <c r="AX1194" s="364"/>
      <c r="AY1194" s="423"/>
      <c r="AZ1194" s="429"/>
    </row>
    <row r="1195" spans="2:52" s="354" customFormat="1">
      <c r="B1195" s="355"/>
      <c r="C1195" s="355"/>
      <c r="D1195" s="355"/>
      <c r="E1195" s="356"/>
      <c r="F1195" s="356"/>
      <c r="J1195" s="478"/>
      <c r="L1195" s="355"/>
      <c r="M1195" s="355"/>
      <c r="N1195" s="358"/>
      <c r="O1195" s="358"/>
      <c r="P1195" s="358"/>
      <c r="Q1195" s="372"/>
      <c r="S1195" s="526"/>
      <c r="T1195" s="526"/>
      <c r="U1195" s="535"/>
      <c r="V1195" s="542"/>
      <c r="W1195" s="542"/>
      <c r="X1195" s="542"/>
      <c r="Y1195" s="542"/>
      <c r="Z1195" s="542"/>
      <c r="AA1195" s="542"/>
      <c r="AB1195" s="361"/>
      <c r="AC1195" s="363"/>
      <c r="AD1195" s="364"/>
      <c r="AE1195" s="364"/>
      <c r="AF1195" s="364"/>
      <c r="AG1195" s="364"/>
      <c r="AH1195" s="364"/>
      <c r="AI1195" s="364"/>
      <c r="AJ1195" s="364"/>
      <c r="AK1195" s="365"/>
      <c r="AL1195" s="363"/>
      <c r="AM1195" s="364"/>
      <c r="AN1195" s="364"/>
      <c r="AO1195" s="365"/>
      <c r="AP1195" s="363"/>
      <c r="AQ1195" s="364"/>
      <c r="AR1195" s="364"/>
      <c r="AS1195" s="365"/>
      <c r="AT1195" s="366"/>
      <c r="AU1195" s="363"/>
      <c r="AV1195" s="364"/>
      <c r="AW1195" s="363"/>
      <c r="AX1195" s="364"/>
      <c r="AY1195" s="423"/>
      <c r="AZ1195" s="429"/>
    </row>
    <row r="1196" spans="2:52" s="354" customFormat="1">
      <c r="B1196" s="355"/>
      <c r="C1196" s="355"/>
      <c r="D1196" s="355"/>
      <c r="E1196" s="356"/>
      <c r="F1196" s="356"/>
      <c r="J1196" s="478"/>
      <c r="L1196" s="355"/>
      <c r="M1196" s="355"/>
      <c r="N1196" s="358"/>
      <c r="O1196" s="358"/>
      <c r="P1196" s="358"/>
      <c r="Q1196" s="372"/>
      <c r="S1196" s="526"/>
      <c r="T1196" s="526"/>
      <c r="U1196" s="535"/>
      <c r="V1196" s="542"/>
      <c r="W1196" s="542"/>
      <c r="X1196" s="542"/>
      <c r="Y1196" s="542"/>
      <c r="Z1196" s="542"/>
      <c r="AA1196" s="542"/>
      <c r="AB1196" s="361"/>
      <c r="AC1196" s="363"/>
      <c r="AD1196" s="364"/>
      <c r="AE1196" s="364"/>
      <c r="AF1196" s="364"/>
      <c r="AG1196" s="364"/>
      <c r="AH1196" s="364"/>
      <c r="AI1196" s="364"/>
      <c r="AJ1196" s="364"/>
      <c r="AK1196" s="365"/>
      <c r="AL1196" s="363"/>
      <c r="AM1196" s="364"/>
      <c r="AN1196" s="364"/>
      <c r="AO1196" s="365"/>
      <c r="AP1196" s="363"/>
      <c r="AQ1196" s="364"/>
      <c r="AR1196" s="364"/>
      <c r="AS1196" s="365"/>
      <c r="AT1196" s="366"/>
      <c r="AU1196" s="363"/>
      <c r="AV1196" s="364"/>
      <c r="AW1196" s="363"/>
      <c r="AX1196" s="364"/>
      <c r="AY1196" s="423"/>
      <c r="AZ1196" s="429"/>
    </row>
    <row r="1197" spans="2:52" s="354" customFormat="1">
      <c r="B1197" s="355"/>
      <c r="C1197" s="355"/>
      <c r="D1197" s="355"/>
      <c r="E1197" s="356"/>
      <c r="F1197" s="356"/>
      <c r="J1197" s="478"/>
      <c r="L1197" s="355"/>
      <c r="M1197" s="355"/>
      <c r="N1197" s="358"/>
      <c r="O1197" s="358"/>
      <c r="P1197" s="358"/>
      <c r="Q1197" s="372"/>
      <c r="S1197" s="526"/>
      <c r="T1197" s="526"/>
      <c r="U1197" s="535"/>
      <c r="V1197" s="542"/>
      <c r="W1197" s="542"/>
      <c r="X1197" s="542"/>
      <c r="Y1197" s="542"/>
      <c r="Z1197" s="542"/>
      <c r="AA1197" s="542"/>
      <c r="AB1197" s="361"/>
      <c r="AC1197" s="363"/>
      <c r="AD1197" s="364"/>
      <c r="AE1197" s="364"/>
      <c r="AF1197" s="364"/>
      <c r="AG1197" s="364"/>
      <c r="AH1197" s="364"/>
      <c r="AI1197" s="364"/>
      <c r="AJ1197" s="364"/>
      <c r="AK1197" s="365"/>
      <c r="AL1197" s="363"/>
      <c r="AM1197" s="364"/>
      <c r="AN1197" s="364"/>
      <c r="AO1197" s="365"/>
      <c r="AP1197" s="363"/>
      <c r="AQ1197" s="364"/>
      <c r="AR1197" s="364"/>
      <c r="AS1197" s="365"/>
      <c r="AT1197" s="366"/>
      <c r="AU1197" s="363"/>
      <c r="AV1197" s="364"/>
      <c r="AW1197" s="363"/>
      <c r="AX1197" s="364"/>
      <c r="AY1197" s="423"/>
      <c r="AZ1197" s="429"/>
    </row>
    <row r="1198" spans="2:52" s="354" customFormat="1">
      <c r="B1198" s="355"/>
      <c r="C1198" s="355"/>
      <c r="D1198" s="355"/>
      <c r="E1198" s="356"/>
      <c r="F1198" s="356"/>
      <c r="J1198" s="478"/>
      <c r="L1198" s="355"/>
      <c r="M1198" s="355"/>
      <c r="N1198" s="358"/>
      <c r="O1198" s="358"/>
      <c r="P1198" s="358"/>
      <c r="Q1198" s="372"/>
      <c r="S1198" s="526"/>
      <c r="T1198" s="526"/>
      <c r="U1198" s="535"/>
      <c r="V1198" s="542"/>
      <c r="W1198" s="542"/>
      <c r="X1198" s="542"/>
      <c r="Y1198" s="542"/>
      <c r="Z1198" s="542"/>
      <c r="AA1198" s="542"/>
      <c r="AB1198" s="361"/>
      <c r="AC1198" s="363"/>
      <c r="AD1198" s="364"/>
      <c r="AE1198" s="364"/>
      <c r="AF1198" s="364"/>
      <c r="AG1198" s="364"/>
      <c r="AH1198" s="364"/>
      <c r="AI1198" s="364"/>
      <c r="AJ1198" s="364"/>
      <c r="AK1198" s="365"/>
      <c r="AL1198" s="363"/>
      <c r="AM1198" s="364"/>
      <c r="AN1198" s="364"/>
      <c r="AO1198" s="365"/>
      <c r="AP1198" s="363"/>
      <c r="AQ1198" s="364"/>
      <c r="AR1198" s="364"/>
      <c r="AS1198" s="365"/>
      <c r="AT1198" s="366"/>
      <c r="AU1198" s="363"/>
      <c r="AV1198" s="364"/>
      <c r="AW1198" s="363"/>
      <c r="AX1198" s="364"/>
      <c r="AY1198" s="423"/>
      <c r="AZ1198" s="429"/>
    </row>
    <row r="1199" spans="2:52" s="354" customFormat="1">
      <c r="B1199" s="355"/>
      <c r="C1199" s="355"/>
      <c r="D1199" s="355"/>
      <c r="E1199" s="356"/>
      <c r="F1199" s="356"/>
      <c r="J1199" s="478"/>
      <c r="L1199" s="355"/>
      <c r="M1199" s="355"/>
      <c r="N1199" s="358"/>
      <c r="O1199" s="358"/>
      <c r="P1199" s="358"/>
      <c r="Q1199" s="372"/>
      <c r="S1199" s="526"/>
      <c r="T1199" s="526"/>
      <c r="U1199" s="535"/>
      <c r="V1199" s="542"/>
      <c r="W1199" s="542"/>
      <c r="X1199" s="542"/>
      <c r="Y1199" s="542"/>
      <c r="Z1199" s="542"/>
      <c r="AA1199" s="542"/>
      <c r="AB1199" s="361"/>
      <c r="AC1199" s="363"/>
      <c r="AD1199" s="364"/>
      <c r="AE1199" s="364"/>
      <c r="AF1199" s="364"/>
      <c r="AG1199" s="364"/>
      <c r="AH1199" s="364"/>
      <c r="AI1199" s="364"/>
      <c r="AJ1199" s="364"/>
      <c r="AK1199" s="365"/>
      <c r="AL1199" s="363"/>
      <c r="AM1199" s="364"/>
      <c r="AN1199" s="364"/>
      <c r="AO1199" s="365"/>
      <c r="AP1199" s="363"/>
      <c r="AQ1199" s="364"/>
      <c r="AR1199" s="364"/>
      <c r="AS1199" s="365"/>
      <c r="AT1199" s="366"/>
      <c r="AU1199" s="363"/>
      <c r="AV1199" s="364"/>
      <c r="AW1199" s="363"/>
      <c r="AX1199" s="364"/>
      <c r="AY1199" s="423"/>
      <c r="AZ1199" s="429"/>
    </row>
    <row r="1200" spans="2:52" s="354" customFormat="1">
      <c r="B1200" s="355"/>
      <c r="C1200" s="355"/>
      <c r="D1200" s="355"/>
      <c r="E1200" s="356"/>
      <c r="F1200" s="356"/>
      <c r="J1200" s="478"/>
      <c r="L1200" s="355"/>
      <c r="M1200" s="355"/>
      <c r="N1200" s="358"/>
      <c r="O1200" s="358"/>
      <c r="P1200" s="358"/>
      <c r="Q1200" s="372"/>
      <c r="S1200" s="526"/>
      <c r="T1200" s="526"/>
      <c r="U1200" s="535"/>
      <c r="V1200" s="542"/>
      <c r="W1200" s="542"/>
      <c r="X1200" s="542"/>
      <c r="Y1200" s="542"/>
      <c r="Z1200" s="542"/>
      <c r="AA1200" s="542"/>
      <c r="AB1200" s="361"/>
      <c r="AC1200" s="363"/>
      <c r="AD1200" s="364"/>
      <c r="AE1200" s="364"/>
      <c r="AF1200" s="364"/>
      <c r="AG1200" s="364"/>
      <c r="AH1200" s="364"/>
      <c r="AI1200" s="364"/>
      <c r="AJ1200" s="364"/>
      <c r="AK1200" s="365"/>
      <c r="AL1200" s="363"/>
      <c r="AM1200" s="364"/>
      <c r="AN1200" s="364"/>
      <c r="AO1200" s="365"/>
      <c r="AP1200" s="363"/>
      <c r="AQ1200" s="364"/>
      <c r="AR1200" s="364"/>
      <c r="AS1200" s="365"/>
      <c r="AT1200" s="366"/>
      <c r="AU1200" s="363"/>
      <c r="AV1200" s="364"/>
      <c r="AW1200" s="363"/>
      <c r="AX1200" s="364"/>
      <c r="AY1200" s="423"/>
      <c r="AZ1200" s="429"/>
    </row>
    <row r="1201" spans="2:52" s="354" customFormat="1">
      <c r="B1201" s="355"/>
      <c r="C1201" s="355"/>
      <c r="D1201" s="355"/>
      <c r="E1201" s="356"/>
      <c r="F1201" s="356"/>
      <c r="J1201" s="478"/>
      <c r="L1201" s="355"/>
      <c r="M1201" s="355"/>
      <c r="N1201" s="358"/>
      <c r="O1201" s="358"/>
      <c r="P1201" s="358"/>
      <c r="Q1201" s="372"/>
      <c r="S1201" s="526"/>
      <c r="T1201" s="526"/>
      <c r="U1201" s="535"/>
      <c r="V1201" s="542"/>
      <c r="W1201" s="542"/>
      <c r="X1201" s="542"/>
      <c r="Y1201" s="542"/>
      <c r="Z1201" s="542"/>
      <c r="AA1201" s="542"/>
      <c r="AB1201" s="361"/>
      <c r="AC1201" s="363"/>
      <c r="AD1201" s="364"/>
      <c r="AE1201" s="364"/>
      <c r="AF1201" s="364"/>
      <c r="AG1201" s="364"/>
      <c r="AH1201" s="364"/>
      <c r="AI1201" s="364"/>
      <c r="AJ1201" s="364"/>
      <c r="AK1201" s="365"/>
      <c r="AL1201" s="363"/>
      <c r="AM1201" s="364"/>
      <c r="AN1201" s="364"/>
      <c r="AO1201" s="365"/>
      <c r="AP1201" s="363"/>
      <c r="AQ1201" s="364"/>
      <c r="AR1201" s="364"/>
      <c r="AS1201" s="365"/>
      <c r="AT1201" s="366"/>
      <c r="AU1201" s="363"/>
      <c r="AV1201" s="364"/>
      <c r="AW1201" s="363"/>
      <c r="AX1201" s="364"/>
      <c r="AY1201" s="423"/>
      <c r="AZ1201" s="429"/>
    </row>
    <row r="1202" spans="2:52" s="354" customFormat="1">
      <c r="B1202" s="355"/>
      <c r="C1202" s="355"/>
      <c r="D1202" s="355"/>
      <c r="E1202" s="356"/>
      <c r="F1202" s="356"/>
      <c r="J1202" s="478"/>
      <c r="L1202" s="355"/>
      <c r="M1202" s="355"/>
      <c r="N1202" s="358"/>
      <c r="O1202" s="358"/>
      <c r="P1202" s="358"/>
      <c r="Q1202" s="372"/>
      <c r="S1202" s="526"/>
      <c r="T1202" s="526"/>
      <c r="U1202" s="535"/>
      <c r="V1202" s="542"/>
      <c r="W1202" s="542"/>
      <c r="X1202" s="542"/>
      <c r="Y1202" s="542"/>
      <c r="Z1202" s="542"/>
      <c r="AA1202" s="542"/>
      <c r="AB1202" s="361"/>
      <c r="AC1202" s="363"/>
      <c r="AD1202" s="364"/>
      <c r="AE1202" s="364"/>
      <c r="AF1202" s="364"/>
      <c r="AG1202" s="364"/>
      <c r="AH1202" s="364"/>
      <c r="AI1202" s="364"/>
      <c r="AJ1202" s="364"/>
      <c r="AK1202" s="365"/>
      <c r="AL1202" s="363"/>
      <c r="AM1202" s="364"/>
      <c r="AN1202" s="364"/>
      <c r="AO1202" s="365"/>
      <c r="AP1202" s="363"/>
      <c r="AQ1202" s="364"/>
      <c r="AR1202" s="364"/>
      <c r="AS1202" s="365"/>
      <c r="AT1202" s="366"/>
      <c r="AU1202" s="363"/>
      <c r="AV1202" s="364"/>
      <c r="AW1202" s="363"/>
      <c r="AX1202" s="364"/>
      <c r="AY1202" s="423"/>
      <c r="AZ1202" s="429"/>
    </row>
    <row r="1203" spans="2:52" s="354" customFormat="1">
      <c r="B1203" s="355"/>
      <c r="C1203" s="355"/>
      <c r="D1203" s="355"/>
      <c r="E1203" s="356"/>
      <c r="F1203" s="356"/>
      <c r="J1203" s="478"/>
      <c r="L1203" s="355"/>
      <c r="M1203" s="355"/>
      <c r="N1203" s="358"/>
      <c r="O1203" s="358"/>
      <c r="P1203" s="358"/>
      <c r="Q1203" s="372"/>
      <c r="S1203" s="526"/>
      <c r="T1203" s="526"/>
      <c r="U1203" s="535"/>
      <c r="V1203" s="542"/>
      <c r="W1203" s="542"/>
      <c r="X1203" s="542"/>
      <c r="Y1203" s="542"/>
      <c r="Z1203" s="542"/>
      <c r="AA1203" s="542"/>
      <c r="AB1203" s="361"/>
      <c r="AC1203" s="363"/>
      <c r="AD1203" s="364"/>
      <c r="AE1203" s="364"/>
      <c r="AF1203" s="364"/>
      <c r="AG1203" s="364"/>
      <c r="AH1203" s="364"/>
      <c r="AI1203" s="364"/>
      <c r="AJ1203" s="364"/>
      <c r="AK1203" s="365"/>
      <c r="AL1203" s="363"/>
      <c r="AM1203" s="364"/>
      <c r="AN1203" s="364"/>
      <c r="AO1203" s="365"/>
      <c r="AP1203" s="363"/>
      <c r="AQ1203" s="364"/>
      <c r="AR1203" s="364"/>
      <c r="AS1203" s="365"/>
      <c r="AT1203" s="366"/>
      <c r="AU1203" s="363"/>
      <c r="AV1203" s="364"/>
      <c r="AW1203" s="363"/>
      <c r="AX1203" s="364"/>
      <c r="AY1203" s="423"/>
      <c r="AZ1203" s="429"/>
    </row>
    <row r="1204" spans="2:52" s="354" customFormat="1">
      <c r="B1204" s="355"/>
      <c r="C1204" s="355"/>
      <c r="D1204" s="355"/>
      <c r="E1204" s="356"/>
      <c r="F1204" s="356"/>
      <c r="J1204" s="478"/>
      <c r="L1204" s="355"/>
      <c r="M1204" s="355"/>
      <c r="N1204" s="358"/>
      <c r="O1204" s="358"/>
      <c r="P1204" s="358"/>
      <c r="Q1204" s="372"/>
      <c r="S1204" s="526"/>
      <c r="T1204" s="526"/>
      <c r="U1204" s="535"/>
      <c r="V1204" s="542"/>
      <c r="W1204" s="542"/>
      <c r="X1204" s="542"/>
      <c r="Y1204" s="542"/>
      <c r="Z1204" s="542"/>
      <c r="AA1204" s="542"/>
      <c r="AB1204" s="361"/>
      <c r="AC1204" s="363"/>
      <c r="AD1204" s="364"/>
      <c r="AE1204" s="364"/>
      <c r="AF1204" s="364"/>
      <c r="AG1204" s="364"/>
      <c r="AH1204" s="364"/>
      <c r="AI1204" s="364"/>
      <c r="AJ1204" s="364"/>
      <c r="AK1204" s="365"/>
      <c r="AL1204" s="363"/>
      <c r="AM1204" s="364"/>
      <c r="AN1204" s="364"/>
      <c r="AO1204" s="365"/>
      <c r="AP1204" s="363"/>
      <c r="AQ1204" s="364"/>
      <c r="AR1204" s="364"/>
      <c r="AS1204" s="365"/>
      <c r="AT1204" s="366"/>
      <c r="AU1204" s="363"/>
      <c r="AV1204" s="364"/>
      <c r="AW1204" s="363"/>
      <c r="AX1204" s="364"/>
      <c r="AY1204" s="423"/>
      <c r="AZ1204" s="429"/>
    </row>
    <row r="1205" spans="2:52" s="354" customFormat="1">
      <c r="B1205" s="355"/>
      <c r="C1205" s="355"/>
      <c r="D1205" s="355"/>
      <c r="E1205" s="356"/>
      <c r="F1205" s="356"/>
      <c r="J1205" s="478"/>
      <c r="L1205" s="355"/>
      <c r="M1205" s="355"/>
      <c r="N1205" s="358"/>
      <c r="O1205" s="358"/>
      <c r="P1205" s="358"/>
      <c r="Q1205" s="372"/>
      <c r="S1205" s="526"/>
      <c r="T1205" s="526"/>
      <c r="U1205" s="535"/>
      <c r="V1205" s="542"/>
      <c r="W1205" s="542"/>
      <c r="X1205" s="542"/>
      <c r="Y1205" s="542"/>
      <c r="Z1205" s="542"/>
      <c r="AA1205" s="542"/>
      <c r="AB1205" s="361"/>
      <c r="AC1205" s="363"/>
      <c r="AD1205" s="364"/>
      <c r="AE1205" s="364"/>
      <c r="AF1205" s="364"/>
      <c r="AG1205" s="364"/>
      <c r="AH1205" s="364"/>
      <c r="AI1205" s="364"/>
      <c r="AJ1205" s="364"/>
      <c r="AK1205" s="365"/>
      <c r="AL1205" s="363"/>
      <c r="AM1205" s="364"/>
      <c r="AN1205" s="364"/>
      <c r="AO1205" s="365"/>
      <c r="AP1205" s="363"/>
      <c r="AQ1205" s="364"/>
      <c r="AR1205" s="364"/>
      <c r="AS1205" s="365"/>
      <c r="AT1205" s="366"/>
      <c r="AU1205" s="363"/>
      <c r="AV1205" s="364"/>
      <c r="AW1205" s="363"/>
      <c r="AX1205" s="364"/>
      <c r="AY1205" s="423"/>
      <c r="AZ1205" s="429"/>
    </row>
    <row r="1206" spans="2:52" s="354" customFormat="1">
      <c r="B1206" s="355"/>
      <c r="C1206" s="355"/>
      <c r="D1206" s="355"/>
      <c r="E1206" s="356"/>
      <c r="F1206" s="356"/>
      <c r="J1206" s="478"/>
      <c r="L1206" s="355"/>
      <c r="M1206" s="355"/>
      <c r="N1206" s="358"/>
      <c r="O1206" s="358"/>
      <c r="P1206" s="358"/>
      <c r="Q1206" s="372"/>
      <c r="S1206" s="526"/>
      <c r="T1206" s="526"/>
      <c r="U1206" s="535"/>
      <c r="V1206" s="542"/>
      <c r="W1206" s="542"/>
      <c r="X1206" s="542"/>
      <c r="Y1206" s="542"/>
      <c r="Z1206" s="542"/>
      <c r="AA1206" s="542"/>
      <c r="AB1206" s="361"/>
      <c r="AC1206" s="363"/>
      <c r="AD1206" s="364"/>
      <c r="AE1206" s="364"/>
      <c r="AF1206" s="364"/>
      <c r="AG1206" s="364"/>
      <c r="AH1206" s="364"/>
      <c r="AI1206" s="364"/>
      <c r="AJ1206" s="364"/>
      <c r="AK1206" s="365"/>
      <c r="AL1206" s="363"/>
      <c r="AM1206" s="364"/>
      <c r="AN1206" s="364"/>
      <c r="AO1206" s="365"/>
      <c r="AP1206" s="363"/>
      <c r="AQ1206" s="364"/>
      <c r="AR1206" s="364"/>
      <c r="AS1206" s="365"/>
      <c r="AT1206" s="366"/>
      <c r="AU1206" s="363"/>
      <c r="AV1206" s="364"/>
      <c r="AW1206" s="363"/>
      <c r="AX1206" s="364"/>
      <c r="AY1206" s="423"/>
      <c r="AZ1206" s="429"/>
    </row>
    <row r="1207" spans="2:52" s="354" customFormat="1">
      <c r="B1207" s="355"/>
      <c r="C1207" s="355"/>
      <c r="D1207" s="355"/>
      <c r="E1207" s="356"/>
      <c r="F1207" s="356"/>
      <c r="J1207" s="478"/>
      <c r="L1207" s="355"/>
      <c r="M1207" s="355"/>
      <c r="N1207" s="358"/>
      <c r="O1207" s="358"/>
      <c r="P1207" s="358"/>
      <c r="Q1207" s="372"/>
      <c r="S1207" s="526"/>
      <c r="T1207" s="526"/>
      <c r="U1207" s="535"/>
      <c r="V1207" s="542"/>
      <c r="W1207" s="542"/>
      <c r="X1207" s="542"/>
      <c r="Y1207" s="542"/>
      <c r="Z1207" s="542"/>
      <c r="AA1207" s="542"/>
      <c r="AB1207" s="361"/>
      <c r="AC1207" s="363"/>
      <c r="AD1207" s="364"/>
      <c r="AE1207" s="364"/>
      <c r="AF1207" s="364"/>
      <c r="AG1207" s="364"/>
      <c r="AH1207" s="364"/>
      <c r="AI1207" s="364"/>
      <c r="AJ1207" s="364"/>
      <c r="AK1207" s="365"/>
      <c r="AL1207" s="363"/>
      <c r="AM1207" s="364"/>
      <c r="AN1207" s="364"/>
      <c r="AO1207" s="365"/>
      <c r="AP1207" s="363"/>
      <c r="AQ1207" s="364"/>
      <c r="AR1207" s="364"/>
      <c r="AS1207" s="365"/>
      <c r="AT1207" s="366"/>
      <c r="AU1207" s="363"/>
      <c r="AV1207" s="364"/>
      <c r="AW1207" s="363"/>
      <c r="AX1207" s="364"/>
      <c r="AY1207" s="423"/>
      <c r="AZ1207" s="429"/>
    </row>
    <row r="1208" spans="2:52" s="354" customFormat="1">
      <c r="B1208" s="355"/>
      <c r="C1208" s="355"/>
      <c r="D1208" s="355"/>
      <c r="E1208" s="356"/>
      <c r="F1208" s="356"/>
      <c r="J1208" s="478"/>
      <c r="L1208" s="355"/>
      <c r="M1208" s="355"/>
      <c r="N1208" s="358"/>
      <c r="O1208" s="358"/>
      <c r="P1208" s="358"/>
      <c r="Q1208" s="372"/>
      <c r="S1208" s="526"/>
      <c r="T1208" s="526"/>
      <c r="U1208" s="535"/>
      <c r="V1208" s="542"/>
      <c r="W1208" s="542"/>
      <c r="X1208" s="542"/>
      <c r="Y1208" s="542"/>
      <c r="Z1208" s="542"/>
      <c r="AA1208" s="542"/>
      <c r="AB1208" s="361"/>
      <c r="AC1208" s="363"/>
      <c r="AD1208" s="364"/>
      <c r="AE1208" s="364"/>
      <c r="AF1208" s="364"/>
      <c r="AG1208" s="364"/>
      <c r="AH1208" s="364"/>
      <c r="AI1208" s="364"/>
      <c r="AJ1208" s="364"/>
      <c r="AK1208" s="365"/>
      <c r="AL1208" s="363"/>
      <c r="AM1208" s="364"/>
      <c r="AN1208" s="364"/>
      <c r="AO1208" s="365"/>
      <c r="AP1208" s="363"/>
      <c r="AQ1208" s="364"/>
      <c r="AR1208" s="364"/>
      <c r="AS1208" s="365"/>
      <c r="AT1208" s="366"/>
      <c r="AU1208" s="363"/>
      <c r="AV1208" s="364"/>
      <c r="AW1208" s="363"/>
      <c r="AX1208" s="364"/>
      <c r="AY1208" s="423"/>
      <c r="AZ1208" s="429"/>
    </row>
    <row r="1209" spans="2:52" s="354" customFormat="1">
      <c r="B1209" s="355"/>
      <c r="C1209" s="355"/>
      <c r="D1209" s="355"/>
      <c r="E1209" s="356"/>
      <c r="F1209" s="356"/>
      <c r="J1209" s="478"/>
      <c r="L1209" s="355"/>
      <c r="M1209" s="355"/>
      <c r="N1209" s="358"/>
      <c r="O1209" s="358"/>
      <c r="P1209" s="358"/>
      <c r="Q1209" s="372"/>
      <c r="S1209" s="526"/>
      <c r="T1209" s="526"/>
      <c r="U1209" s="535"/>
      <c r="V1209" s="542"/>
      <c r="W1209" s="542"/>
      <c r="X1209" s="542"/>
      <c r="Y1209" s="542"/>
      <c r="Z1209" s="542"/>
      <c r="AA1209" s="542"/>
      <c r="AB1209" s="361"/>
      <c r="AC1209" s="363"/>
      <c r="AD1209" s="364"/>
      <c r="AE1209" s="364"/>
      <c r="AF1209" s="364"/>
      <c r="AG1209" s="364"/>
      <c r="AH1209" s="364"/>
      <c r="AI1209" s="364"/>
      <c r="AJ1209" s="364"/>
      <c r="AK1209" s="365"/>
      <c r="AL1209" s="363"/>
      <c r="AM1209" s="364"/>
      <c r="AN1209" s="364"/>
      <c r="AO1209" s="365"/>
      <c r="AP1209" s="363"/>
      <c r="AQ1209" s="364"/>
      <c r="AR1209" s="364"/>
      <c r="AS1209" s="365"/>
      <c r="AT1209" s="366"/>
      <c r="AU1209" s="363"/>
      <c r="AV1209" s="364"/>
      <c r="AW1209" s="363"/>
      <c r="AX1209" s="364"/>
      <c r="AY1209" s="423"/>
      <c r="AZ1209" s="429"/>
    </row>
    <row r="1210" spans="2:52" s="354" customFormat="1">
      <c r="B1210" s="355"/>
      <c r="C1210" s="355"/>
      <c r="D1210" s="355"/>
      <c r="E1210" s="356"/>
      <c r="F1210" s="356"/>
      <c r="J1210" s="478"/>
      <c r="L1210" s="355"/>
      <c r="M1210" s="355"/>
      <c r="N1210" s="358"/>
      <c r="O1210" s="358"/>
      <c r="P1210" s="358"/>
      <c r="Q1210" s="372"/>
      <c r="S1210" s="526"/>
      <c r="T1210" s="526"/>
      <c r="U1210" s="535"/>
      <c r="V1210" s="542"/>
      <c r="W1210" s="542"/>
      <c r="X1210" s="542"/>
      <c r="Y1210" s="542"/>
      <c r="Z1210" s="542"/>
      <c r="AA1210" s="542"/>
      <c r="AB1210" s="361"/>
      <c r="AC1210" s="363"/>
      <c r="AD1210" s="364"/>
      <c r="AE1210" s="364"/>
      <c r="AF1210" s="364"/>
      <c r="AG1210" s="364"/>
      <c r="AH1210" s="364"/>
      <c r="AI1210" s="364"/>
      <c r="AJ1210" s="364"/>
      <c r="AK1210" s="365"/>
      <c r="AL1210" s="363"/>
      <c r="AM1210" s="364"/>
      <c r="AN1210" s="364"/>
      <c r="AO1210" s="365"/>
      <c r="AP1210" s="363"/>
      <c r="AQ1210" s="364"/>
      <c r="AR1210" s="364"/>
      <c r="AS1210" s="365"/>
      <c r="AT1210" s="366"/>
      <c r="AU1210" s="363"/>
      <c r="AV1210" s="364"/>
      <c r="AW1210" s="363"/>
      <c r="AX1210" s="364"/>
      <c r="AY1210" s="423"/>
      <c r="AZ1210" s="429"/>
    </row>
    <row r="1211" spans="2:52" s="354" customFormat="1">
      <c r="B1211" s="355"/>
      <c r="C1211" s="355"/>
      <c r="D1211" s="355"/>
      <c r="E1211" s="356"/>
      <c r="F1211" s="356"/>
      <c r="J1211" s="478"/>
      <c r="L1211" s="355"/>
      <c r="M1211" s="355"/>
      <c r="N1211" s="358"/>
      <c r="O1211" s="358"/>
      <c r="P1211" s="358"/>
      <c r="Q1211" s="372"/>
      <c r="S1211" s="526"/>
      <c r="T1211" s="526"/>
      <c r="U1211" s="535"/>
      <c r="V1211" s="542"/>
      <c r="W1211" s="542"/>
      <c r="X1211" s="542"/>
      <c r="Y1211" s="542"/>
      <c r="Z1211" s="542"/>
      <c r="AA1211" s="542"/>
      <c r="AB1211" s="361"/>
      <c r="AC1211" s="363"/>
      <c r="AD1211" s="364"/>
      <c r="AE1211" s="364"/>
      <c r="AF1211" s="364"/>
      <c r="AG1211" s="364"/>
      <c r="AH1211" s="364"/>
      <c r="AI1211" s="364"/>
      <c r="AJ1211" s="364"/>
      <c r="AK1211" s="365"/>
      <c r="AL1211" s="363"/>
      <c r="AM1211" s="364"/>
      <c r="AN1211" s="364"/>
      <c r="AO1211" s="365"/>
      <c r="AP1211" s="363"/>
      <c r="AQ1211" s="364"/>
      <c r="AR1211" s="364"/>
      <c r="AS1211" s="365"/>
      <c r="AT1211" s="366"/>
      <c r="AU1211" s="363"/>
      <c r="AV1211" s="364"/>
      <c r="AW1211" s="363"/>
      <c r="AX1211" s="364"/>
      <c r="AY1211" s="423"/>
      <c r="AZ1211" s="429"/>
    </row>
    <row r="1212" spans="2:52" s="354" customFormat="1">
      <c r="B1212" s="355"/>
      <c r="C1212" s="355"/>
      <c r="D1212" s="355"/>
      <c r="E1212" s="356"/>
      <c r="F1212" s="356"/>
      <c r="J1212" s="478"/>
      <c r="L1212" s="355"/>
      <c r="M1212" s="355"/>
      <c r="N1212" s="358"/>
      <c r="O1212" s="358"/>
      <c r="P1212" s="358"/>
      <c r="Q1212" s="372"/>
      <c r="S1212" s="526"/>
      <c r="T1212" s="526"/>
      <c r="U1212" s="535"/>
      <c r="V1212" s="542"/>
      <c r="W1212" s="542"/>
      <c r="X1212" s="542"/>
      <c r="Y1212" s="542"/>
      <c r="Z1212" s="542"/>
      <c r="AA1212" s="542"/>
      <c r="AB1212" s="361"/>
      <c r="AC1212" s="363"/>
      <c r="AD1212" s="364"/>
      <c r="AE1212" s="364"/>
      <c r="AF1212" s="364"/>
      <c r="AG1212" s="364"/>
      <c r="AH1212" s="364"/>
      <c r="AI1212" s="364"/>
      <c r="AJ1212" s="364"/>
      <c r="AK1212" s="365"/>
      <c r="AL1212" s="363"/>
      <c r="AM1212" s="364"/>
      <c r="AN1212" s="364"/>
      <c r="AO1212" s="365"/>
      <c r="AP1212" s="363"/>
      <c r="AQ1212" s="364"/>
      <c r="AR1212" s="364"/>
      <c r="AS1212" s="365"/>
      <c r="AT1212" s="366"/>
      <c r="AU1212" s="363"/>
      <c r="AV1212" s="364"/>
      <c r="AW1212" s="363"/>
      <c r="AX1212" s="364"/>
      <c r="AY1212" s="423"/>
      <c r="AZ1212" s="429"/>
    </row>
    <row r="1213" spans="2:52" s="354" customFormat="1">
      <c r="B1213" s="355"/>
      <c r="C1213" s="355"/>
      <c r="D1213" s="355"/>
      <c r="E1213" s="356"/>
      <c r="F1213" s="356"/>
      <c r="J1213" s="478"/>
      <c r="L1213" s="355"/>
      <c r="M1213" s="355"/>
      <c r="N1213" s="358"/>
      <c r="O1213" s="358"/>
      <c r="P1213" s="358"/>
      <c r="Q1213" s="372"/>
      <c r="S1213" s="526"/>
      <c r="T1213" s="526"/>
      <c r="U1213" s="535"/>
      <c r="V1213" s="542"/>
      <c r="W1213" s="542"/>
      <c r="X1213" s="542"/>
      <c r="Y1213" s="542"/>
      <c r="Z1213" s="542"/>
      <c r="AA1213" s="542"/>
      <c r="AB1213" s="361"/>
      <c r="AC1213" s="363"/>
      <c r="AD1213" s="364"/>
      <c r="AE1213" s="364"/>
      <c r="AF1213" s="364"/>
      <c r="AG1213" s="364"/>
      <c r="AH1213" s="364"/>
      <c r="AI1213" s="364"/>
      <c r="AJ1213" s="364"/>
      <c r="AK1213" s="365"/>
      <c r="AL1213" s="363"/>
      <c r="AM1213" s="364"/>
      <c r="AN1213" s="364"/>
      <c r="AO1213" s="365"/>
      <c r="AP1213" s="363"/>
      <c r="AQ1213" s="364"/>
      <c r="AR1213" s="364"/>
      <c r="AS1213" s="365"/>
      <c r="AT1213" s="366"/>
      <c r="AU1213" s="363"/>
      <c r="AV1213" s="364"/>
      <c r="AW1213" s="363"/>
      <c r="AX1213" s="364"/>
      <c r="AY1213" s="423"/>
      <c r="AZ1213" s="429"/>
    </row>
    <row r="1214" spans="2:52" s="354" customFormat="1">
      <c r="B1214" s="355"/>
      <c r="C1214" s="355"/>
      <c r="D1214" s="355"/>
      <c r="E1214" s="356"/>
      <c r="F1214" s="356"/>
      <c r="J1214" s="478"/>
      <c r="L1214" s="355"/>
      <c r="M1214" s="355"/>
      <c r="N1214" s="358"/>
      <c r="O1214" s="358"/>
      <c r="P1214" s="358"/>
      <c r="Q1214" s="372"/>
      <c r="S1214" s="526"/>
      <c r="T1214" s="526"/>
      <c r="U1214" s="535"/>
      <c r="V1214" s="542"/>
      <c r="W1214" s="542"/>
      <c r="X1214" s="542"/>
      <c r="Y1214" s="542"/>
      <c r="Z1214" s="542"/>
      <c r="AA1214" s="542"/>
      <c r="AB1214" s="361"/>
      <c r="AC1214" s="363"/>
      <c r="AD1214" s="364"/>
      <c r="AE1214" s="364"/>
      <c r="AF1214" s="364"/>
      <c r="AG1214" s="364"/>
      <c r="AH1214" s="364"/>
      <c r="AI1214" s="364"/>
      <c r="AJ1214" s="364"/>
      <c r="AK1214" s="365"/>
      <c r="AL1214" s="363"/>
      <c r="AM1214" s="364"/>
      <c r="AN1214" s="364"/>
      <c r="AO1214" s="365"/>
      <c r="AP1214" s="363"/>
      <c r="AQ1214" s="364"/>
      <c r="AR1214" s="364"/>
      <c r="AS1214" s="365"/>
      <c r="AT1214" s="366"/>
      <c r="AU1214" s="363"/>
      <c r="AV1214" s="364"/>
      <c r="AW1214" s="363"/>
      <c r="AX1214" s="364"/>
      <c r="AY1214" s="423"/>
      <c r="AZ1214" s="429"/>
    </row>
    <row r="1215" spans="2:52" s="354" customFormat="1">
      <c r="B1215" s="355"/>
      <c r="C1215" s="355"/>
      <c r="D1215" s="355"/>
      <c r="E1215" s="356"/>
      <c r="F1215" s="356"/>
      <c r="J1215" s="478"/>
      <c r="L1215" s="355"/>
      <c r="M1215" s="355"/>
      <c r="N1215" s="358"/>
      <c r="O1215" s="358"/>
      <c r="P1215" s="358"/>
      <c r="Q1215" s="372"/>
      <c r="S1215" s="526"/>
      <c r="T1215" s="526"/>
      <c r="U1215" s="535"/>
      <c r="V1215" s="542"/>
      <c r="W1215" s="542"/>
      <c r="X1215" s="542"/>
      <c r="Y1215" s="542"/>
      <c r="Z1215" s="542"/>
      <c r="AA1215" s="542"/>
      <c r="AB1215" s="361"/>
      <c r="AC1215" s="363"/>
      <c r="AD1215" s="364"/>
      <c r="AE1215" s="364"/>
      <c r="AF1215" s="364"/>
      <c r="AG1215" s="364"/>
      <c r="AH1215" s="364"/>
      <c r="AI1215" s="364"/>
      <c r="AJ1215" s="364"/>
      <c r="AK1215" s="365"/>
      <c r="AL1215" s="363"/>
      <c r="AM1215" s="364"/>
      <c r="AN1215" s="364"/>
      <c r="AO1215" s="365"/>
      <c r="AP1215" s="363"/>
      <c r="AQ1215" s="364"/>
      <c r="AR1215" s="364"/>
      <c r="AS1215" s="365"/>
      <c r="AT1215" s="366"/>
      <c r="AU1215" s="363"/>
      <c r="AV1215" s="364"/>
      <c r="AW1215" s="363"/>
      <c r="AX1215" s="364"/>
      <c r="AY1215" s="423"/>
      <c r="AZ1215" s="429"/>
    </row>
    <row r="1216" spans="2:52" s="354" customFormat="1">
      <c r="B1216" s="355"/>
      <c r="C1216" s="355"/>
      <c r="D1216" s="355"/>
      <c r="E1216" s="356"/>
      <c r="F1216" s="356"/>
      <c r="J1216" s="478"/>
      <c r="L1216" s="355"/>
      <c r="M1216" s="355"/>
      <c r="N1216" s="358"/>
      <c r="O1216" s="358"/>
      <c r="P1216" s="358"/>
      <c r="Q1216" s="372"/>
      <c r="S1216" s="526"/>
      <c r="T1216" s="526"/>
      <c r="U1216" s="535"/>
      <c r="V1216" s="542"/>
      <c r="W1216" s="542"/>
      <c r="X1216" s="542"/>
      <c r="Y1216" s="542"/>
      <c r="Z1216" s="542"/>
      <c r="AA1216" s="542"/>
      <c r="AB1216" s="361"/>
      <c r="AC1216" s="363"/>
      <c r="AD1216" s="364"/>
      <c r="AE1216" s="364"/>
      <c r="AF1216" s="364"/>
      <c r="AG1216" s="364"/>
      <c r="AH1216" s="364"/>
      <c r="AI1216" s="364"/>
      <c r="AJ1216" s="364"/>
      <c r="AK1216" s="365"/>
      <c r="AL1216" s="363"/>
      <c r="AM1216" s="364"/>
      <c r="AN1216" s="364"/>
      <c r="AO1216" s="365"/>
      <c r="AP1216" s="363"/>
      <c r="AQ1216" s="364"/>
      <c r="AR1216" s="364"/>
      <c r="AS1216" s="365"/>
      <c r="AT1216" s="366"/>
      <c r="AU1216" s="363"/>
      <c r="AV1216" s="364"/>
      <c r="AW1216" s="363"/>
      <c r="AX1216" s="364"/>
      <c r="AY1216" s="423"/>
      <c r="AZ1216" s="429"/>
    </row>
    <row r="1217" spans="2:52" s="354" customFormat="1">
      <c r="B1217" s="355"/>
      <c r="C1217" s="355"/>
      <c r="D1217" s="355"/>
      <c r="E1217" s="356"/>
      <c r="F1217" s="356"/>
      <c r="J1217" s="478"/>
      <c r="L1217" s="355"/>
      <c r="M1217" s="355"/>
      <c r="N1217" s="358"/>
      <c r="O1217" s="358"/>
      <c r="P1217" s="358"/>
      <c r="Q1217" s="372"/>
      <c r="S1217" s="526"/>
      <c r="T1217" s="526"/>
      <c r="U1217" s="535"/>
      <c r="V1217" s="542"/>
      <c r="W1217" s="542"/>
      <c r="X1217" s="542"/>
      <c r="Y1217" s="542"/>
      <c r="Z1217" s="542"/>
      <c r="AA1217" s="542"/>
      <c r="AB1217" s="361"/>
      <c r="AC1217" s="363"/>
      <c r="AD1217" s="364"/>
      <c r="AE1217" s="364"/>
      <c r="AF1217" s="364"/>
      <c r="AG1217" s="364"/>
      <c r="AH1217" s="364"/>
      <c r="AI1217" s="364"/>
      <c r="AJ1217" s="364"/>
      <c r="AK1217" s="365"/>
      <c r="AL1217" s="363"/>
      <c r="AM1217" s="364"/>
      <c r="AN1217" s="364"/>
      <c r="AO1217" s="365"/>
      <c r="AP1217" s="363"/>
      <c r="AQ1217" s="364"/>
      <c r="AR1217" s="364"/>
      <c r="AS1217" s="365"/>
      <c r="AT1217" s="366"/>
      <c r="AU1217" s="363"/>
      <c r="AV1217" s="364"/>
      <c r="AW1217" s="363"/>
      <c r="AX1217" s="364"/>
      <c r="AY1217" s="423"/>
      <c r="AZ1217" s="429"/>
    </row>
    <row r="1218" spans="2:52" s="354" customFormat="1">
      <c r="B1218" s="355"/>
      <c r="C1218" s="355"/>
      <c r="D1218" s="355"/>
      <c r="E1218" s="356"/>
      <c r="F1218" s="356"/>
      <c r="J1218" s="478"/>
      <c r="L1218" s="355"/>
      <c r="M1218" s="355"/>
      <c r="N1218" s="358"/>
      <c r="O1218" s="358"/>
      <c r="P1218" s="358"/>
      <c r="Q1218" s="372"/>
      <c r="S1218" s="526"/>
      <c r="T1218" s="526"/>
      <c r="U1218" s="535"/>
      <c r="V1218" s="542"/>
      <c r="W1218" s="542"/>
      <c r="X1218" s="542"/>
      <c r="Y1218" s="542"/>
      <c r="Z1218" s="542"/>
      <c r="AA1218" s="542"/>
      <c r="AB1218" s="361"/>
      <c r="AC1218" s="363"/>
      <c r="AD1218" s="364"/>
      <c r="AE1218" s="364"/>
      <c r="AF1218" s="364"/>
      <c r="AG1218" s="364"/>
      <c r="AH1218" s="364"/>
      <c r="AI1218" s="364"/>
      <c r="AJ1218" s="364"/>
      <c r="AK1218" s="365"/>
      <c r="AL1218" s="363"/>
      <c r="AM1218" s="364"/>
      <c r="AN1218" s="364"/>
      <c r="AO1218" s="365"/>
      <c r="AP1218" s="363"/>
      <c r="AQ1218" s="364"/>
      <c r="AR1218" s="364"/>
      <c r="AS1218" s="365"/>
      <c r="AT1218" s="366"/>
      <c r="AU1218" s="363"/>
      <c r="AV1218" s="364"/>
      <c r="AW1218" s="363"/>
      <c r="AX1218" s="364"/>
      <c r="AY1218" s="423"/>
      <c r="AZ1218" s="429"/>
    </row>
    <row r="1219" spans="2:52" s="354" customFormat="1">
      <c r="B1219" s="355"/>
      <c r="C1219" s="355"/>
      <c r="D1219" s="355"/>
      <c r="E1219" s="356"/>
      <c r="F1219" s="356"/>
      <c r="J1219" s="478"/>
      <c r="L1219" s="355"/>
      <c r="M1219" s="355"/>
      <c r="N1219" s="358"/>
      <c r="O1219" s="358"/>
      <c r="P1219" s="358"/>
      <c r="Q1219" s="372"/>
      <c r="S1219" s="526"/>
      <c r="T1219" s="526"/>
      <c r="U1219" s="535"/>
      <c r="V1219" s="542"/>
      <c r="W1219" s="542"/>
      <c r="X1219" s="542"/>
      <c r="Y1219" s="542"/>
      <c r="Z1219" s="542"/>
      <c r="AA1219" s="542"/>
      <c r="AB1219" s="361"/>
      <c r="AC1219" s="363"/>
      <c r="AD1219" s="364"/>
      <c r="AE1219" s="364"/>
      <c r="AF1219" s="364"/>
      <c r="AG1219" s="364"/>
      <c r="AH1219" s="364"/>
      <c r="AI1219" s="364"/>
      <c r="AJ1219" s="364"/>
      <c r="AK1219" s="365"/>
      <c r="AL1219" s="363"/>
      <c r="AM1219" s="364"/>
      <c r="AN1219" s="364"/>
      <c r="AO1219" s="365"/>
      <c r="AP1219" s="363"/>
      <c r="AQ1219" s="364"/>
      <c r="AR1219" s="364"/>
      <c r="AS1219" s="365"/>
      <c r="AT1219" s="366"/>
      <c r="AU1219" s="363"/>
      <c r="AV1219" s="364"/>
      <c r="AW1219" s="363"/>
      <c r="AX1219" s="364"/>
      <c r="AY1219" s="423"/>
      <c r="AZ1219" s="429"/>
    </row>
    <row r="1220" spans="2:52" s="354" customFormat="1">
      <c r="B1220" s="355"/>
      <c r="C1220" s="355"/>
      <c r="D1220" s="355"/>
      <c r="E1220" s="356"/>
      <c r="F1220" s="356"/>
      <c r="J1220" s="478"/>
      <c r="L1220" s="355"/>
      <c r="M1220" s="355"/>
      <c r="N1220" s="358"/>
      <c r="O1220" s="358"/>
      <c r="P1220" s="358"/>
      <c r="Q1220" s="372"/>
      <c r="S1220" s="526"/>
      <c r="T1220" s="526"/>
      <c r="U1220" s="535"/>
      <c r="V1220" s="542"/>
      <c r="W1220" s="542"/>
      <c r="X1220" s="542"/>
      <c r="Y1220" s="542"/>
      <c r="Z1220" s="542"/>
      <c r="AA1220" s="542"/>
      <c r="AB1220" s="361"/>
      <c r="AC1220" s="363"/>
      <c r="AD1220" s="364"/>
      <c r="AE1220" s="364"/>
      <c r="AF1220" s="364"/>
      <c r="AG1220" s="364"/>
      <c r="AH1220" s="364"/>
      <c r="AI1220" s="364"/>
      <c r="AJ1220" s="364"/>
      <c r="AK1220" s="365"/>
      <c r="AL1220" s="363"/>
      <c r="AM1220" s="364"/>
      <c r="AN1220" s="364"/>
      <c r="AO1220" s="365"/>
      <c r="AP1220" s="363"/>
      <c r="AQ1220" s="364"/>
      <c r="AR1220" s="364"/>
      <c r="AS1220" s="365"/>
      <c r="AT1220" s="366"/>
      <c r="AU1220" s="363"/>
      <c r="AV1220" s="364"/>
      <c r="AW1220" s="363"/>
      <c r="AX1220" s="364"/>
      <c r="AY1220" s="423"/>
      <c r="AZ1220" s="429"/>
    </row>
    <row r="1221" spans="2:52" s="354" customFormat="1">
      <c r="B1221" s="355"/>
      <c r="C1221" s="355"/>
      <c r="D1221" s="355"/>
      <c r="E1221" s="356"/>
      <c r="F1221" s="356"/>
      <c r="J1221" s="478"/>
      <c r="L1221" s="355"/>
      <c r="M1221" s="355"/>
      <c r="N1221" s="358"/>
      <c r="O1221" s="358"/>
      <c r="P1221" s="358"/>
      <c r="Q1221" s="372"/>
      <c r="S1221" s="526"/>
      <c r="T1221" s="526"/>
      <c r="U1221" s="535"/>
      <c r="V1221" s="542"/>
      <c r="W1221" s="542"/>
      <c r="X1221" s="542"/>
      <c r="Y1221" s="542"/>
      <c r="Z1221" s="542"/>
      <c r="AA1221" s="542"/>
      <c r="AB1221" s="361"/>
      <c r="AC1221" s="363"/>
      <c r="AD1221" s="364"/>
      <c r="AE1221" s="364"/>
      <c r="AF1221" s="364"/>
      <c r="AG1221" s="364"/>
      <c r="AH1221" s="364"/>
      <c r="AI1221" s="364"/>
      <c r="AJ1221" s="364"/>
      <c r="AK1221" s="365"/>
      <c r="AL1221" s="363"/>
      <c r="AM1221" s="364"/>
      <c r="AN1221" s="364"/>
      <c r="AO1221" s="365"/>
      <c r="AP1221" s="363"/>
      <c r="AQ1221" s="364"/>
      <c r="AR1221" s="364"/>
      <c r="AS1221" s="365"/>
      <c r="AT1221" s="366"/>
      <c r="AU1221" s="363"/>
      <c r="AV1221" s="364"/>
      <c r="AW1221" s="363"/>
      <c r="AX1221" s="364"/>
      <c r="AY1221" s="423"/>
      <c r="AZ1221" s="429"/>
    </row>
    <row r="1222" spans="2:52" s="354" customFormat="1">
      <c r="B1222" s="355"/>
      <c r="C1222" s="355"/>
      <c r="D1222" s="355"/>
      <c r="E1222" s="356"/>
      <c r="F1222" s="356"/>
      <c r="J1222" s="478"/>
      <c r="L1222" s="355"/>
      <c r="M1222" s="355"/>
      <c r="N1222" s="358"/>
      <c r="O1222" s="358"/>
      <c r="P1222" s="358"/>
      <c r="Q1222" s="372"/>
      <c r="S1222" s="526"/>
      <c r="T1222" s="526"/>
      <c r="U1222" s="535"/>
      <c r="V1222" s="542"/>
      <c r="W1222" s="542"/>
      <c r="X1222" s="542"/>
      <c r="Y1222" s="542"/>
      <c r="Z1222" s="542"/>
      <c r="AA1222" s="542"/>
      <c r="AB1222" s="361"/>
      <c r="AC1222" s="363"/>
      <c r="AD1222" s="364"/>
      <c r="AE1222" s="364"/>
      <c r="AF1222" s="364"/>
      <c r="AG1222" s="364"/>
      <c r="AH1222" s="364"/>
      <c r="AI1222" s="364"/>
      <c r="AJ1222" s="364"/>
      <c r="AK1222" s="365"/>
      <c r="AL1222" s="363"/>
      <c r="AM1222" s="364"/>
      <c r="AN1222" s="364"/>
      <c r="AO1222" s="365"/>
      <c r="AP1222" s="363"/>
      <c r="AQ1222" s="364"/>
      <c r="AR1222" s="364"/>
      <c r="AS1222" s="365"/>
      <c r="AT1222" s="366"/>
      <c r="AU1222" s="363"/>
      <c r="AV1222" s="364"/>
      <c r="AW1222" s="363"/>
      <c r="AX1222" s="364"/>
      <c r="AY1222" s="423"/>
      <c r="AZ1222" s="429"/>
    </row>
    <row r="1223" spans="2:52" s="354" customFormat="1">
      <c r="B1223" s="355"/>
      <c r="C1223" s="355"/>
      <c r="D1223" s="355"/>
      <c r="E1223" s="356"/>
      <c r="F1223" s="356"/>
      <c r="J1223" s="478"/>
      <c r="L1223" s="355"/>
      <c r="M1223" s="355"/>
      <c r="N1223" s="358"/>
      <c r="O1223" s="358"/>
      <c r="P1223" s="358"/>
      <c r="Q1223" s="372"/>
      <c r="S1223" s="526"/>
      <c r="T1223" s="526"/>
      <c r="U1223" s="535"/>
      <c r="V1223" s="542"/>
      <c r="W1223" s="542"/>
      <c r="X1223" s="542"/>
      <c r="Y1223" s="542"/>
      <c r="Z1223" s="542"/>
      <c r="AA1223" s="542"/>
      <c r="AB1223" s="361"/>
      <c r="AC1223" s="363"/>
      <c r="AD1223" s="364"/>
      <c r="AE1223" s="364"/>
      <c r="AF1223" s="364"/>
      <c r="AG1223" s="364"/>
      <c r="AH1223" s="364"/>
      <c r="AI1223" s="364"/>
      <c r="AJ1223" s="364"/>
      <c r="AK1223" s="365"/>
      <c r="AL1223" s="363"/>
      <c r="AM1223" s="364"/>
      <c r="AN1223" s="364"/>
      <c r="AO1223" s="365"/>
      <c r="AP1223" s="363"/>
      <c r="AQ1223" s="364"/>
      <c r="AR1223" s="364"/>
      <c r="AS1223" s="365"/>
      <c r="AT1223" s="366"/>
      <c r="AU1223" s="363"/>
      <c r="AV1223" s="364"/>
      <c r="AW1223" s="363"/>
      <c r="AX1223" s="364"/>
      <c r="AY1223" s="423"/>
      <c r="AZ1223" s="429"/>
    </row>
    <row r="1224" spans="2:52" s="354" customFormat="1">
      <c r="B1224" s="355"/>
      <c r="C1224" s="355"/>
      <c r="D1224" s="355"/>
      <c r="E1224" s="356"/>
      <c r="F1224" s="356"/>
      <c r="J1224" s="478"/>
      <c r="L1224" s="355"/>
      <c r="M1224" s="355"/>
      <c r="N1224" s="358"/>
      <c r="O1224" s="358"/>
      <c r="P1224" s="358"/>
      <c r="Q1224" s="372"/>
      <c r="S1224" s="526"/>
      <c r="T1224" s="526"/>
      <c r="U1224" s="535"/>
      <c r="V1224" s="542"/>
      <c r="W1224" s="542"/>
      <c r="X1224" s="542"/>
      <c r="Y1224" s="542"/>
      <c r="Z1224" s="542"/>
      <c r="AA1224" s="542"/>
      <c r="AB1224" s="361"/>
      <c r="AC1224" s="363"/>
      <c r="AD1224" s="364"/>
      <c r="AE1224" s="364"/>
      <c r="AF1224" s="364"/>
      <c r="AG1224" s="364"/>
      <c r="AH1224" s="364"/>
      <c r="AI1224" s="364"/>
      <c r="AJ1224" s="364"/>
      <c r="AK1224" s="365"/>
      <c r="AL1224" s="363"/>
      <c r="AM1224" s="364"/>
      <c r="AN1224" s="364"/>
      <c r="AO1224" s="365"/>
      <c r="AP1224" s="363"/>
      <c r="AQ1224" s="364"/>
      <c r="AR1224" s="364"/>
      <c r="AS1224" s="365"/>
      <c r="AT1224" s="366"/>
      <c r="AU1224" s="363"/>
      <c r="AV1224" s="364"/>
      <c r="AW1224" s="363"/>
      <c r="AX1224" s="364"/>
      <c r="AY1224" s="423"/>
      <c r="AZ1224" s="429"/>
    </row>
    <row r="1225" spans="2:52" s="354" customFormat="1">
      <c r="B1225" s="355"/>
      <c r="C1225" s="355"/>
      <c r="D1225" s="355"/>
      <c r="E1225" s="356"/>
      <c r="F1225" s="356"/>
      <c r="J1225" s="478"/>
      <c r="L1225" s="355"/>
      <c r="M1225" s="355"/>
      <c r="N1225" s="358"/>
      <c r="O1225" s="358"/>
      <c r="P1225" s="358"/>
      <c r="Q1225" s="372"/>
      <c r="S1225" s="526"/>
      <c r="T1225" s="526"/>
      <c r="U1225" s="535"/>
      <c r="V1225" s="542"/>
      <c r="W1225" s="542"/>
      <c r="X1225" s="542"/>
      <c r="Y1225" s="542"/>
      <c r="Z1225" s="542"/>
      <c r="AA1225" s="542"/>
      <c r="AB1225" s="361"/>
      <c r="AC1225" s="363"/>
      <c r="AD1225" s="364"/>
      <c r="AE1225" s="364"/>
      <c r="AF1225" s="364"/>
      <c r="AG1225" s="364"/>
      <c r="AH1225" s="364"/>
      <c r="AI1225" s="364"/>
      <c r="AJ1225" s="364"/>
      <c r="AK1225" s="365"/>
      <c r="AL1225" s="363"/>
      <c r="AM1225" s="364"/>
      <c r="AN1225" s="364"/>
      <c r="AO1225" s="365"/>
      <c r="AP1225" s="363"/>
      <c r="AQ1225" s="364"/>
      <c r="AR1225" s="364"/>
      <c r="AS1225" s="365"/>
      <c r="AT1225" s="366"/>
      <c r="AU1225" s="363"/>
      <c r="AV1225" s="364"/>
      <c r="AW1225" s="363"/>
      <c r="AX1225" s="364"/>
      <c r="AY1225" s="423"/>
      <c r="AZ1225" s="429"/>
    </row>
    <row r="1226" spans="2:52" s="354" customFormat="1">
      <c r="B1226" s="355"/>
      <c r="C1226" s="355"/>
      <c r="D1226" s="355"/>
      <c r="E1226" s="356"/>
      <c r="F1226" s="356"/>
      <c r="J1226" s="478"/>
      <c r="L1226" s="355"/>
      <c r="M1226" s="355"/>
      <c r="N1226" s="358"/>
      <c r="O1226" s="358"/>
      <c r="P1226" s="358"/>
      <c r="Q1226" s="372"/>
      <c r="S1226" s="526"/>
      <c r="T1226" s="526"/>
      <c r="U1226" s="535"/>
      <c r="V1226" s="542"/>
      <c r="W1226" s="542"/>
      <c r="X1226" s="542"/>
      <c r="Y1226" s="542"/>
      <c r="Z1226" s="542"/>
      <c r="AA1226" s="542"/>
      <c r="AB1226" s="361"/>
      <c r="AC1226" s="363"/>
      <c r="AD1226" s="364"/>
      <c r="AE1226" s="364"/>
      <c r="AF1226" s="364"/>
      <c r="AG1226" s="364"/>
      <c r="AH1226" s="364"/>
      <c r="AI1226" s="364"/>
      <c r="AJ1226" s="364"/>
      <c r="AK1226" s="365"/>
      <c r="AL1226" s="363"/>
      <c r="AM1226" s="364"/>
      <c r="AN1226" s="364"/>
      <c r="AO1226" s="365"/>
      <c r="AP1226" s="363"/>
      <c r="AQ1226" s="364"/>
      <c r="AR1226" s="364"/>
      <c r="AS1226" s="365"/>
      <c r="AT1226" s="366"/>
      <c r="AU1226" s="363"/>
      <c r="AV1226" s="364"/>
      <c r="AW1226" s="363"/>
      <c r="AX1226" s="364"/>
      <c r="AY1226" s="423"/>
      <c r="AZ1226" s="429"/>
    </row>
    <row r="1227" spans="2:52" s="354" customFormat="1">
      <c r="B1227" s="355"/>
      <c r="C1227" s="355"/>
      <c r="D1227" s="355"/>
      <c r="E1227" s="356"/>
      <c r="F1227" s="356"/>
      <c r="J1227" s="478"/>
      <c r="L1227" s="355"/>
      <c r="M1227" s="355"/>
      <c r="N1227" s="358"/>
      <c r="O1227" s="358"/>
      <c r="P1227" s="358"/>
      <c r="Q1227" s="372"/>
      <c r="S1227" s="526"/>
      <c r="T1227" s="526"/>
      <c r="U1227" s="535"/>
      <c r="V1227" s="542"/>
      <c r="W1227" s="542"/>
      <c r="X1227" s="542"/>
      <c r="Y1227" s="542"/>
      <c r="Z1227" s="542"/>
      <c r="AA1227" s="542"/>
      <c r="AB1227" s="361"/>
      <c r="AC1227" s="363"/>
      <c r="AD1227" s="364"/>
      <c r="AE1227" s="364"/>
      <c r="AF1227" s="364"/>
      <c r="AG1227" s="364"/>
      <c r="AH1227" s="364"/>
      <c r="AI1227" s="364"/>
      <c r="AJ1227" s="364"/>
      <c r="AK1227" s="365"/>
      <c r="AL1227" s="363"/>
      <c r="AM1227" s="364"/>
      <c r="AN1227" s="364"/>
      <c r="AO1227" s="365"/>
      <c r="AP1227" s="363"/>
      <c r="AQ1227" s="364"/>
      <c r="AR1227" s="364"/>
      <c r="AS1227" s="365"/>
      <c r="AT1227" s="366"/>
      <c r="AU1227" s="363"/>
      <c r="AV1227" s="364"/>
      <c r="AW1227" s="363"/>
      <c r="AX1227" s="364"/>
      <c r="AY1227" s="423"/>
      <c r="AZ1227" s="429"/>
    </row>
    <row r="1228" spans="2:52" s="354" customFormat="1">
      <c r="B1228" s="355"/>
      <c r="C1228" s="355"/>
      <c r="D1228" s="355"/>
      <c r="E1228" s="356"/>
      <c r="F1228" s="356"/>
      <c r="J1228" s="478"/>
      <c r="L1228" s="355"/>
      <c r="M1228" s="355"/>
      <c r="N1228" s="358"/>
      <c r="O1228" s="358"/>
      <c r="P1228" s="358"/>
      <c r="Q1228" s="372"/>
      <c r="S1228" s="526"/>
      <c r="T1228" s="526"/>
      <c r="U1228" s="535"/>
      <c r="V1228" s="542"/>
      <c r="W1228" s="542"/>
      <c r="X1228" s="542"/>
      <c r="Y1228" s="542"/>
      <c r="Z1228" s="542"/>
      <c r="AA1228" s="542"/>
      <c r="AB1228" s="361"/>
      <c r="AC1228" s="363"/>
      <c r="AD1228" s="364"/>
      <c r="AE1228" s="364"/>
      <c r="AF1228" s="364"/>
      <c r="AG1228" s="364"/>
      <c r="AH1228" s="364"/>
      <c r="AI1228" s="364"/>
      <c r="AJ1228" s="364"/>
      <c r="AK1228" s="365"/>
      <c r="AL1228" s="363"/>
      <c r="AM1228" s="364"/>
      <c r="AN1228" s="364"/>
      <c r="AO1228" s="365"/>
      <c r="AP1228" s="363"/>
      <c r="AQ1228" s="364"/>
      <c r="AR1228" s="364"/>
      <c r="AS1228" s="365"/>
      <c r="AT1228" s="366"/>
      <c r="AU1228" s="363"/>
      <c r="AV1228" s="364"/>
      <c r="AW1228" s="363"/>
      <c r="AX1228" s="364"/>
      <c r="AY1228" s="423"/>
      <c r="AZ1228" s="429"/>
    </row>
    <row r="1229" spans="2:52" s="354" customFormat="1">
      <c r="B1229" s="355"/>
      <c r="C1229" s="355"/>
      <c r="D1229" s="355"/>
      <c r="E1229" s="356"/>
      <c r="F1229" s="356"/>
      <c r="J1229" s="478"/>
      <c r="L1229" s="355"/>
      <c r="M1229" s="355"/>
      <c r="N1229" s="358"/>
      <c r="O1229" s="358"/>
      <c r="P1229" s="358"/>
      <c r="Q1229" s="372"/>
      <c r="S1229" s="526"/>
      <c r="T1229" s="526"/>
      <c r="U1229" s="535"/>
      <c r="V1229" s="542"/>
      <c r="W1229" s="542"/>
      <c r="X1229" s="542"/>
      <c r="Y1229" s="542"/>
      <c r="Z1229" s="542"/>
      <c r="AA1229" s="542"/>
      <c r="AB1229" s="361"/>
      <c r="AC1229" s="363"/>
      <c r="AD1229" s="364"/>
      <c r="AE1229" s="364"/>
      <c r="AF1229" s="364"/>
      <c r="AG1229" s="364"/>
      <c r="AH1229" s="364"/>
      <c r="AI1229" s="364"/>
      <c r="AJ1229" s="364"/>
      <c r="AK1229" s="365"/>
      <c r="AL1229" s="363"/>
      <c r="AM1229" s="364"/>
      <c r="AN1229" s="364"/>
      <c r="AO1229" s="365"/>
      <c r="AP1229" s="363"/>
      <c r="AQ1229" s="364"/>
      <c r="AR1229" s="364"/>
      <c r="AS1229" s="365"/>
      <c r="AT1229" s="366"/>
      <c r="AU1229" s="363"/>
      <c r="AV1229" s="364"/>
      <c r="AW1229" s="363"/>
      <c r="AX1229" s="364"/>
      <c r="AY1229" s="423"/>
      <c r="AZ1229" s="429"/>
    </row>
    <row r="1230" spans="2:52" s="354" customFormat="1">
      <c r="B1230" s="355"/>
      <c r="C1230" s="355"/>
      <c r="D1230" s="355"/>
      <c r="E1230" s="356"/>
      <c r="F1230" s="356"/>
      <c r="J1230" s="478"/>
      <c r="L1230" s="355"/>
      <c r="M1230" s="355"/>
      <c r="N1230" s="358"/>
      <c r="O1230" s="358"/>
      <c r="P1230" s="358"/>
      <c r="Q1230" s="372"/>
      <c r="S1230" s="526"/>
      <c r="T1230" s="526"/>
      <c r="U1230" s="535"/>
      <c r="V1230" s="542"/>
      <c r="W1230" s="542"/>
      <c r="X1230" s="542"/>
      <c r="Y1230" s="542"/>
      <c r="Z1230" s="542"/>
      <c r="AA1230" s="542"/>
      <c r="AB1230" s="361"/>
      <c r="AC1230" s="363"/>
      <c r="AD1230" s="364"/>
      <c r="AE1230" s="364"/>
      <c r="AF1230" s="364"/>
      <c r="AG1230" s="364"/>
      <c r="AH1230" s="364"/>
      <c r="AI1230" s="364"/>
      <c r="AJ1230" s="364"/>
      <c r="AK1230" s="365"/>
      <c r="AL1230" s="363"/>
      <c r="AM1230" s="364"/>
      <c r="AN1230" s="364"/>
      <c r="AO1230" s="365"/>
      <c r="AP1230" s="363"/>
      <c r="AQ1230" s="364"/>
      <c r="AR1230" s="364"/>
      <c r="AS1230" s="365"/>
      <c r="AT1230" s="366"/>
      <c r="AU1230" s="363"/>
      <c r="AV1230" s="364"/>
      <c r="AW1230" s="363"/>
      <c r="AX1230" s="364"/>
      <c r="AY1230" s="423"/>
      <c r="AZ1230" s="429"/>
    </row>
    <row r="1231" spans="2:52" s="354" customFormat="1">
      <c r="B1231" s="355"/>
      <c r="C1231" s="355"/>
      <c r="D1231" s="355"/>
      <c r="E1231" s="356"/>
      <c r="F1231" s="356"/>
      <c r="J1231" s="478"/>
      <c r="L1231" s="355"/>
      <c r="M1231" s="355"/>
      <c r="N1231" s="358"/>
      <c r="O1231" s="358"/>
      <c r="P1231" s="358"/>
      <c r="Q1231" s="372"/>
      <c r="S1231" s="526"/>
      <c r="T1231" s="526"/>
      <c r="U1231" s="535"/>
      <c r="V1231" s="542"/>
      <c r="W1231" s="542"/>
      <c r="X1231" s="542"/>
      <c r="Y1231" s="542"/>
      <c r="Z1231" s="542"/>
      <c r="AA1231" s="542"/>
      <c r="AB1231" s="361"/>
      <c r="AC1231" s="363"/>
      <c r="AD1231" s="364"/>
      <c r="AE1231" s="364"/>
      <c r="AF1231" s="364"/>
      <c r="AG1231" s="364"/>
      <c r="AH1231" s="364"/>
      <c r="AI1231" s="364"/>
      <c r="AJ1231" s="364"/>
      <c r="AK1231" s="365"/>
      <c r="AL1231" s="363"/>
      <c r="AM1231" s="364"/>
      <c r="AN1231" s="364"/>
      <c r="AO1231" s="365"/>
      <c r="AP1231" s="363"/>
      <c r="AQ1231" s="364"/>
      <c r="AR1231" s="364"/>
      <c r="AS1231" s="365"/>
      <c r="AT1231" s="366"/>
      <c r="AU1231" s="363"/>
      <c r="AV1231" s="364"/>
      <c r="AW1231" s="363"/>
      <c r="AX1231" s="364"/>
      <c r="AY1231" s="423"/>
      <c r="AZ1231" s="429"/>
    </row>
    <row r="1232" spans="2:52" s="354" customFormat="1">
      <c r="B1232" s="355"/>
      <c r="C1232" s="355"/>
      <c r="D1232" s="355"/>
      <c r="E1232" s="356"/>
      <c r="F1232" s="356"/>
      <c r="J1232" s="478"/>
      <c r="L1232" s="355"/>
      <c r="M1232" s="355"/>
      <c r="N1232" s="358"/>
      <c r="O1232" s="358"/>
      <c r="P1232" s="358"/>
      <c r="Q1232" s="372"/>
      <c r="S1232" s="526"/>
      <c r="T1232" s="526"/>
      <c r="U1232" s="535"/>
      <c r="V1232" s="542"/>
      <c r="W1232" s="542"/>
      <c r="X1232" s="542"/>
      <c r="Y1232" s="542"/>
      <c r="Z1232" s="542"/>
      <c r="AA1232" s="542"/>
      <c r="AB1232" s="361"/>
      <c r="AC1232" s="363"/>
      <c r="AD1232" s="364"/>
      <c r="AE1232" s="364"/>
      <c r="AF1232" s="364"/>
      <c r="AG1232" s="364"/>
      <c r="AH1232" s="364"/>
      <c r="AI1232" s="364"/>
      <c r="AJ1232" s="364"/>
      <c r="AK1232" s="365"/>
      <c r="AL1232" s="363"/>
      <c r="AM1232" s="364"/>
      <c r="AN1232" s="364"/>
      <c r="AO1232" s="365"/>
      <c r="AP1232" s="363"/>
      <c r="AQ1232" s="364"/>
      <c r="AR1232" s="364"/>
      <c r="AS1232" s="365"/>
      <c r="AT1232" s="366"/>
      <c r="AU1232" s="363"/>
      <c r="AV1232" s="364"/>
      <c r="AW1232" s="363"/>
      <c r="AX1232" s="364"/>
      <c r="AY1232" s="423"/>
      <c r="AZ1232" s="429"/>
    </row>
    <row r="1233" spans="2:52" s="354" customFormat="1">
      <c r="B1233" s="355"/>
      <c r="C1233" s="355"/>
      <c r="D1233" s="355"/>
      <c r="E1233" s="356"/>
      <c r="F1233" s="356"/>
      <c r="J1233" s="478"/>
      <c r="L1233" s="355"/>
      <c r="M1233" s="355"/>
      <c r="N1233" s="358"/>
      <c r="O1233" s="358"/>
      <c r="P1233" s="358"/>
      <c r="Q1233" s="372"/>
      <c r="S1233" s="526"/>
      <c r="T1233" s="526"/>
      <c r="U1233" s="535"/>
      <c r="V1233" s="542"/>
      <c r="W1233" s="542"/>
      <c r="X1233" s="542"/>
      <c r="Y1233" s="542"/>
      <c r="Z1233" s="542"/>
      <c r="AA1233" s="542"/>
      <c r="AB1233" s="361"/>
      <c r="AC1233" s="363"/>
      <c r="AD1233" s="364"/>
      <c r="AE1233" s="364"/>
      <c r="AF1233" s="364"/>
      <c r="AG1233" s="364"/>
      <c r="AH1233" s="364"/>
      <c r="AI1233" s="364"/>
      <c r="AJ1233" s="364"/>
      <c r="AK1233" s="365"/>
      <c r="AL1233" s="363"/>
      <c r="AM1233" s="364"/>
      <c r="AN1233" s="364"/>
      <c r="AO1233" s="365"/>
      <c r="AP1233" s="363"/>
      <c r="AQ1233" s="364"/>
      <c r="AR1233" s="364"/>
      <c r="AS1233" s="365"/>
      <c r="AT1233" s="366"/>
      <c r="AU1233" s="363"/>
      <c r="AV1233" s="364"/>
      <c r="AW1233" s="363"/>
      <c r="AX1233" s="364"/>
      <c r="AY1233" s="423"/>
      <c r="AZ1233" s="429"/>
    </row>
    <row r="1234" spans="2:52" s="354" customFormat="1">
      <c r="B1234" s="355"/>
      <c r="C1234" s="355"/>
      <c r="D1234" s="355"/>
      <c r="E1234" s="356"/>
      <c r="F1234" s="356"/>
      <c r="J1234" s="478"/>
      <c r="L1234" s="355"/>
      <c r="M1234" s="355"/>
      <c r="N1234" s="358"/>
      <c r="O1234" s="358"/>
      <c r="P1234" s="358"/>
      <c r="Q1234" s="372"/>
      <c r="S1234" s="526"/>
      <c r="T1234" s="526"/>
      <c r="U1234" s="535"/>
      <c r="V1234" s="542"/>
      <c r="W1234" s="542"/>
      <c r="X1234" s="542"/>
      <c r="Y1234" s="542"/>
      <c r="Z1234" s="542"/>
      <c r="AA1234" s="542"/>
      <c r="AB1234" s="361"/>
      <c r="AC1234" s="363"/>
      <c r="AD1234" s="364"/>
      <c r="AE1234" s="364"/>
      <c r="AF1234" s="364"/>
      <c r="AG1234" s="364"/>
      <c r="AH1234" s="364"/>
      <c r="AI1234" s="364"/>
      <c r="AJ1234" s="364"/>
      <c r="AK1234" s="365"/>
      <c r="AL1234" s="363"/>
      <c r="AM1234" s="364"/>
      <c r="AN1234" s="364"/>
      <c r="AO1234" s="365"/>
      <c r="AP1234" s="363"/>
      <c r="AQ1234" s="364"/>
      <c r="AR1234" s="364"/>
      <c r="AS1234" s="365"/>
      <c r="AT1234" s="366"/>
      <c r="AU1234" s="363"/>
      <c r="AV1234" s="364"/>
      <c r="AW1234" s="363"/>
      <c r="AX1234" s="364"/>
      <c r="AY1234" s="423"/>
      <c r="AZ1234" s="429"/>
    </row>
    <row r="1235" spans="2:52" s="354" customFormat="1">
      <c r="B1235" s="355"/>
      <c r="C1235" s="355"/>
      <c r="D1235" s="355"/>
      <c r="E1235" s="356"/>
      <c r="F1235" s="356"/>
      <c r="J1235" s="478"/>
      <c r="L1235" s="355"/>
      <c r="M1235" s="355"/>
      <c r="N1235" s="358"/>
      <c r="O1235" s="358"/>
      <c r="P1235" s="358"/>
      <c r="Q1235" s="372"/>
      <c r="S1235" s="526"/>
      <c r="T1235" s="526"/>
      <c r="U1235" s="535"/>
      <c r="V1235" s="542"/>
      <c r="W1235" s="542"/>
      <c r="X1235" s="542"/>
      <c r="Y1235" s="542"/>
      <c r="Z1235" s="542"/>
      <c r="AA1235" s="542"/>
      <c r="AB1235" s="361"/>
      <c r="AC1235" s="363"/>
      <c r="AD1235" s="364"/>
      <c r="AE1235" s="364"/>
      <c r="AF1235" s="364"/>
      <c r="AG1235" s="364"/>
      <c r="AH1235" s="364"/>
      <c r="AI1235" s="364"/>
      <c r="AJ1235" s="364"/>
      <c r="AK1235" s="365"/>
      <c r="AL1235" s="363"/>
      <c r="AM1235" s="364"/>
      <c r="AN1235" s="364"/>
      <c r="AO1235" s="365"/>
      <c r="AP1235" s="363"/>
      <c r="AQ1235" s="364"/>
      <c r="AR1235" s="364"/>
      <c r="AS1235" s="365"/>
      <c r="AT1235" s="366"/>
      <c r="AU1235" s="363"/>
      <c r="AV1235" s="364"/>
      <c r="AW1235" s="363"/>
      <c r="AX1235" s="364"/>
      <c r="AY1235" s="423"/>
      <c r="AZ1235" s="429"/>
    </row>
    <row r="1236" spans="2:52" s="354" customFormat="1">
      <c r="B1236" s="355"/>
      <c r="C1236" s="355"/>
      <c r="D1236" s="355"/>
      <c r="E1236" s="356"/>
      <c r="F1236" s="356"/>
      <c r="J1236" s="478"/>
      <c r="L1236" s="355"/>
      <c r="M1236" s="355"/>
      <c r="N1236" s="358"/>
      <c r="O1236" s="358"/>
      <c r="P1236" s="358"/>
      <c r="Q1236" s="372"/>
      <c r="S1236" s="526"/>
      <c r="T1236" s="526"/>
      <c r="U1236" s="535"/>
      <c r="V1236" s="542"/>
      <c r="W1236" s="542"/>
      <c r="X1236" s="542"/>
      <c r="Y1236" s="542"/>
      <c r="Z1236" s="542"/>
      <c r="AA1236" s="542"/>
      <c r="AB1236" s="361"/>
      <c r="AC1236" s="363"/>
      <c r="AD1236" s="364"/>
      <c r="AE1236" s="364"/>
      <c r="AF1236" s="364"/>
      <c r="AG1236" s="364"/>
      <c r="AH1236" s="364"/>
      <c r="AI1236" s="364"/>
      <c r="AJ1236" s="364"/>
      <c r="AK1236" s="365"/>
      <c r="AL1236" s="363"/>
      <c r="AM1236" s="364"/>
      <c r="AN1236" s="364"/>
      <c r="AO1236" s="365"/>
      <c r="AP1236" s="363"/>
      <c r="AQ1236" s="364"/>
      <c r="AR1236" s="364"/>
      <c r="AS1236" s="365"/>
      <c r="AT1236" s="366"/>
      <c r="AU1236" s="363"/>
      <c r="AV1236" s="364"/>
      <c r="AW1236" s="363"/>
      <c r="AX1236" s="364"/>
      <c r="AY1236" s="423"/>
      <c r="AZ1236" s="429"/>
    </row>
    <row r="1237" spans="2:52" s="354" customFormat="1">
      <c r="B1237" s="355"/>
      <c r="C1237" s="355"/>
      <c r="D1237" s="355"/>
      <c r="E1237" s="356"/>
      <c r="F1237" s="356"/>
      <c r="J1237" s="478"/>
      <c r="L1237" s="355"/>
      <c r="M1237" s="355"/>
      <c r="N1237" s="358"/>
      <c r="O1237" s="358"/>
      <c r="P1237" s="358"/>
      <c r="Q1237" s="372"/>
      <c r="S1237" s="526"/>
      <c r="T1237" s="526"/>
      <c r="U1237" s="535"/>
      <c r="V1237" s="542"/>
      <c r="W1237" s="542"/>
      <c r="X1237" s="542"/>
      <c r="Y1237" s="542"/>
      <c r="Z1237" s="542"/>
      <c r="AA1237" s="542"/>
      <c r="AB1237" s="361"/>
      <c r="AC1237" s="363"/>
      <c r="AD1237" s="364"/>
      <c r="AE1237" s="364"/>
      <c r="AF1237" s="364"/>
      <c r="AG1237" s="364"/>
      <c r="AH1237" s="364"/>
      <c r="AI1237" s="364"/>
      <c r="AJ1237" s="364"/>
      <c r="AK1237" s="365"/>
      <c r="AL1237" s="363"/>
      <c r="AM1237" s="364"/>
      <c r="AN1237" s="364"/>
      <c r="AO1237" s="365"/>
      <c r="AP1237" s="363"/>
      <c r="AQ1237" s="364"/>
      <c r="AR1237" s="364"/>
      <c r="AS1237" s="365"/>
      <c r="AT1237" s="366"/>
      <c r="AU1237" s="363"/>
      <c r="AV1237" s="364"/>
      <c r="AW1237" s="363"/>
      <c r="AX1237" s="364"/>
      <c r="AY1237" s="423"/>
      <c r="AZ1237" s="429"/>
    </row>
    <row r="1238" spans="2:52" s="354" customFormat="1">
      <c r="B1238" s="355"/>
      <c r="C1238" s="355"/>
      <c r="D1238" s="355"/>
      <c r="E1238" s="356"/>
      <c r="F1238" s="356"/>
      <c r="J1238" s="478"/>
      <c r="L1238" s="355"/>
      <c r="M1238" s="355"/>
      <c r="N1238" s="358"/>
      <c r="O1238" s="358"/>
      <c r="P1238" s="358"/>
      <c r="Q1238" s="372"/>
      <c r="S1238" s="526"/>
      <c r="T1238" s="526"/>
      <c r="U1238" s="535"/>
      <c r="V1238" s="542"/>
      <c r="W1238" s="542"/>
      <c r="X1238" s="542"/>
      <c r="Y1238" s="542"/>
      <c r="Z1238" s="542"/>
      <c r="AA1238" s="542"/>
      <c r="AB1238" s="361"/>
      <c r="AC1238" s="363"/>
      <c r="AD1238" s="364"/>
      <c r="AE1238" s="364"/>
      <c r="AF1238" s="364"/>
      <c r="AG1238" s="364"/>
      <c r="AH1238" s="364"/>
      <c r="AI1238" s="364"/>
      <c r="AJ1238" s="364"/>
      <c r="AK1238" s="365"/>
      <c r="AL1238" s="363"/>
      <c r="AM1238" s="364"/>
      <c r="AN1238" s="364"/>
      <c r="AO1238" s="365"/>
      <c r="AP1238" s="363"/>
      <c r="AQ1238" s="364"/>
      <c r="AR1238" s="364"/>
      <c r="AS1238" s="365"/>
      <c r="AT1238" s="366"/>
      <c r="AU1238" s="363"/>
      <c r="AV1238" s="364"/>
      <c r="AW1238" s="363"/>
      <c r="AX1238" s="364"/>
      <c r="AY1238" s="423"/>
      <c r="AZ1238" s="429"/>
    </row>
    <row r="1239" spans="2:52" s="354" customFormat="1">
      <c r="B1239" s="355"/>
      <c r="C1239" s="355"/>
      <c r="D1239" s="355"/>
      <c r="E1239" s="356"/>
      <c r="F1239" s="356"/>
      <c r="J1239" s="478"/>
      <c r="L1239" s="355"/>
      <c r="M1239" s="355"/>
      <c r="N1239" s="358"/>
      <c r="O1239" s="358"/>
      <c r="P1239" s="358"/>
      <c r="Q1239" s="372"/>
      <c r="S1239" s="526"/>
      <c r="T1239" s="526"/>
      <c r="U1239" s="535"/>
      <c r="V1239" s="542"/>
      <c r="W1239" s="542"/>
      <c r="X1239" s="542"/>
      <c r="Y1239" s="542"/>
      <c r="Z1239" s="542"/>
      <c r="AA1239" s="542"/>
      <c r="AB1239" s="361"/>
      <c r="AC1239" s="363"/>
      <c r="AD1239" s="364"/>
      <c r="AE1239" s="364"/>
      <c r="AF1239" s="364"/>
      <c r="AG1239" s="364"/>
      <c r="AH1239" s="364"/>
      <c r="AI1239" s="364"/>
      <c r="AJ1239" s="364"/>
      <c r="AK1239" s="365"/>
      <c r="AL1239" s="363"/>
      <c r="AM1239" s="364"/>
      <c r="AN1239" s="364"/>
      <c r="AO1239" s="365"/>
      <c r="AP1239" s="363"/>
      <c r="AQ1239" s="364"/>
      <c r="AR1239" s="364"/>
      <c r="AS1239" s="365"/>
      <c r="AT1239" s="366"/>
      <c r="AU1239" s="363"/>
      <c r="AV1239" s="364"/>
      <c r="AW1239" s="363"/>
      <c r="AX1239" s="364"/>
      <c r="AY1239" s="423"/>
      <c r="AZ1239" s="429"/>
    </row>
    <row r="1240" spans="2:52" s="354" customFormat="1">
      <c r="B1240" s="355"/>
      <c r="C1240" s="355"/>
      <c r="D1240" s="355"/>
      <c r="E1240" s="356"/>
      <c r="F1240" s="356"/>
      <c r="J1240" s="478"/>
      <c r="L1240" s="355"/>
      <c r="M1240" s="355"/>
      <c r="N1240" s="358"/>
      <c r="O1240" s="358"/>
      <c r="P1240" s="358"/>
      <c r="Q1240" s="372"/>
      <c r="S1240" s="526"/>
      <c r="T1240" s="526"/>
      <c r="U1240" s="535"/>
      <c r="V1240" s="542"/>
      <c r="W1240" s="542"/>
      <c r="X1240" s="542"/>
      <c r="Y1240" s="542"/>
      <c r="Z1240" s="542"/>
      <c r="AA1240" s="542"/>
      <c r="AB1240" s="361"/>
      <c r="AC1240" s="363"/>
      <c r="AD1240" s="364"/>
      <c r="AE1240" s="364"/>
      <c r="AF1240" s="364"/>
      <c r="AG1240" s="364"/>
      <c r="AH1240" s="364"/>
      <c r="AI1240" s="364"/>
      <c r="AJ1240" s="364"/>
      <c r="AK1240" s="365"/>
      <c r="AL1240" s="363"/>
      <c r="AM1240" s="364"/>
      <c r="AN1240" s="364"/>
      <c r="AO1240" s="365"/>
      <c r="AP1240" s="363"/>
      <c r="AQ1240" s="364"/>
      <c r="AR1240" s="364"/>
      <c r="AS1240" s="365"/>
      <c r="AT1240" s="366"/>
      <c r="AU1240" s="363"/>
      <c r="AV1240" s="364"/>
      <c r="AW1240" s="363"/>
      <c r="AX1240" s="364"/>
      <c r="AY1240" s="423"/>
      <c r="AZ1240" s="429"/>
    </row>
    <row r="1241" spans="2:52" s="354" customFormat="1">
      <c r="B1241" s="355"/>
      <c r="C1241" s="355"/>
      <c r="D1241" s="355"/>
      <c r="E1241" s="356"/>
      <c r="F1241" s="356"/>
      <c r="J1241" s="478"/>
      <c r="L1241" s="355"/>
      <c r="M1241" s="355"/>
      <c r="N1241" s="358"/>
      <c r="O1241" s="358"/>
      <c r="P1241" s="358"/>
      <c r="Q1241" s="372"/>
      <c r="S1241" s="526"/>
      <c r="T1241" s="526"/>
      <c r="U1241" s="535"/>
      <c r="V1241" s="542"/>
      <c r="W1241" s="542"/>
      <c r="X1241" s="542"/>
      <c r="Y1241" s="542"/>
      <c r="Z1241" s="542"/>
      <c r="AA1241" s="542"/>
      <c r="AB1241" s="361"/>
      <c r="AC1241" s="363"/>
      <c r="AD1241" s="364"/>
      <c r="AE1241" s="364"/>
      <c r="AF1241" s="364"/>
      <c r="AG1241" s="364"/>
      <c r="AH1241" s="364"/>
      <c r="AI1241" s="364"/>
      <c r="AJ1241" s="364"/>
      <c r="AK1241" s="365"/>
      <c r="AL1241" s="363"/>
      <c r="AM1241" s="364"/>
      <c r="AN1241" s="364"/>
      <c r="AO1241" s="365"/>
      <c r="AP1241" s="363"/>
      <c r="AQ1241" s="364"/>
      <c r="AR1241" s="364"/>
      <c r="AS1241" s="365"/>
      <c r="AT1241" s="366"/>
      <c r="AU1241" s="363"/>
      <c r="AV1241" s="364"/>
      <c r="AW1241" s="363"/>
      <c r="AX1241" s="364"/>
      <c r="AY1241" s="423"/>
      <c r="AZ1241" s="429"/>
    </row>
    <row r="1242" spans="2:52" s="354" customFormat="1">
      <c r="B1242" s="355"/>
      <c r="C1242" s="355"/>
      <c r="D1242" s="355"/>
      <c r="E1242" s="356"/>
      <c r="F1242" s="356"/>
      <c r="J1242" s="478"/>
      <c r="L1242" s="355"/>
      <c r="M1242" s="355"/>
      <c r="N1242" s="358"/>
      <c r="O1242" s="358"/>
      <c r="P1242" s="358"/>
      <c r="Q1242" s="372"/>
      <c r="S1242" s="526"/>
      <c r="T1242" s="526"/>
      <c r="U1242" s="535"/>
      <c r="V1242" s="542"/>
      <c r="W1242" s="542"/>
      <c r="X1242" s="542"/>
      <c r="Y1242" s="542"/>
      <c r="Z1242" s="542"/>
      <c r="AA1242" s="542"/>
      <c r="AB1242" s="361"/>
      <c r="AC1242" s="363"/>
      <c r="AD1242" s="364"/>
      <c r="AE1242" s="364"/>
      <c r="AF1242" s="364"/>
      <c r="AG1242" s="364"/>
      <c r="AH1242" s="364"/>
      <c r="AI1242" s="364"/>
      <c r="AJ1242" s="364"/>
      <c r="AK1242" s="365"/>
      <c r="AL1242" s="363"/>
      <c r="AM1242" s="364"/>
      <c r="AN1242" s="364"/>
      <c r="AO1242" s="365"/>
      <c r="AP1242" s="363"/>
      <c r="AQ1242" s="364"/>
      <c r="AR1242" s="364"/>
      <c r="AS1242" s="365"/>
      <c r="AT1242" s="366"/>
      <c r="AU1242" s="363"/>
      <c r="AV1242" s="364"/>
      <c r="AW1242" s="363"/>
      <c r="AX1242" s="364"/>
      <c r="AY1242" s="423"/>
      <c r="AZ1242" s="429"/>
    </row>
    <row r="1243" spans="2:52" s="354" customFormat="1">
      <c r="B1243" s="355"/>
      <c r="C1243" s="355"/>
      <c r="D1243" s="355"/>
      <c r="E1243" s="356"/>
      <c r="F1243" s="356"/>
      <c r="J1243" s="478"/>
      <c r="L1243" s="355"/>
      <c r="M1243" s="355"/>
      <c r="N1243" s="358"/>
      <c r="O1243" s="358"/>
      <c r="P1243" s="358"/>
      <c r="Q1243" s="372"/>
      <c r="S1243" s="526"/>
      <c r="T1243" s="526"/>
      <c r="U1243" s="535"/>
      <c r="V1243" s="542"/>
      <c r="W1243" s="542"/>
      <c r="X1243" s="542"/>
      <c r="Y1243" s="542"/>
      <c r="Z1243" s="542"/>
      <c r="AA1243" s="542"/>
      <c r="AB1243" s="361"/>
      <c r="AC1243" s="363"/>
      <c r="AD1243" s="364"/>
      <c r="AE1243" s="364"/>
      <c r="AF1243" s="364"/>
      <c r="AG1243" s="364"/>
      <c r="AH1243" s="364"/>
      <c r="AI1243" s="364"/>
      <c r="AJ1243" s="364"/>
      <c r="AK1243" s="365"/>
      <c r="AL1243" s="363"/>
      <c r="AM1243" s="364"/>
      <c r="AN1243" s="364"/>
      <c r="AO1243" s="365"/>
      <c r="AP1243" s="363"/>
      <c r="AQ1243" s="364"/>
      <c r="AR1243" s="364"/>
      <c r="AS1243" s="365"/>
      <c r="AT1243" s="366"/>
      <c r="AU1243" s="363"/>
      <c r="AV1243" s="364"/>
      <c r="AW1243" s="363"/>
      <c r="AX1243" s="364"/>
      <c r="AY1243" s="423"/>
      <c r="AZ1243" s="429"/>
    </row>
    <row r="1244" spans="2:52" s="354" customFormat="1">
      <c r="B1244" s="355"/>
      <c r="C1244" s="355"/>
      <c r="D1244" s="355"/>
      <c r="E1244" s="356"/>
      <c r="F1244" s="356"/>
      <c r="J1244" s="478"/>
      <c r="L1244" s="355"/>
      <c r="M1244" s="355"/>
      <c r="N1244" s="358"/>
      <c r="O1244" s="358"/>
      <c r="P1244" s="358"/>
      <c r="Q1244" s="372"/>
      <c r="S1244" s="526"/>
      <c r="T1244" s="526"/>
      <c r="U1244" s="535"/>
      <c r="V1244" s="542"/>
      <c r="W1244" s="542"/>
      <c r="X1244" s="542"/>
      <c r="Y1244" s="542"/>
      <c r="Z1244" s="542"/>
      <c r="AA1244" s="542"/>
      <c r="AB1244" s="361"/>
      <c r="AC1244" s="363"/>
      <c r="AD1244" s="364"/>
      <c r="AE1244" s="364"/>
      <c r="AF1244" s="364"/>
      <c r="AG1244" s="364"/>
      <c r="AH1244" s="364"/>
      <c r="AI1244" s="364"/>
      <c r="AJ1244" s="364"/>
      <c r="AK1244" s="365"/>
      <c r="AL1244" s="363"/>
      <c r="AM1244" s="364"/>
      <c r="AN1244" s="364"/>
      <c r="AO1244" s="365"/>
      <c r="AP1244" s="363"/>
      <c r="AQ1244" s="364"/>
      <c r="AR1244" s="364"/>
      <c r="AS1244" s="365"/>
      <c r="AT1244" s="366"/>
      <c r="AU1244" s="363"/>
      <c r="AV1244" s="364"/>
      <c r="AW1244" s="363"/>
      <c r="AX1244" s="364"/>
      <c r="AY1244" s="423"/>
      <c r="AZ1244" s="429"/>
    </row>
    <row r="1245" spans="2:52" s="354" customFormat="1">
      <c r="B1245" s="355"/>
      <c r="C1245" s="355"/>
      <c r="D1245" s="355"/>
      <c r="E1245" s="356"/>
      <c r="F1245" s="356"/>
      <c r="J1245" s="478"/>
      <c r="L1245" s="355"/>
      <c r="M1245" s="355"/>
      <c r="N1245" s="358"/>
      <c r="O1245" s="358"/>
      <c r="P1245" s="358"/>
      <c r="Q1245" s="372"/>
      <c r="S1245" s="526"/>
      <c r="T1245" s="526"/>
      <c r="U1245" s="535"/>
      <c r="V1245" s="542"/>
      <c r="W1245" s="542"/>
      <c r="X1245" s="542"/>
      <c r="Y1245" s="542"/>
      <c r="Z1245" s="542"/>
      <c r="AA1245" s="542"/>
      <c r="AB1245" s="361"/>
      <c r="AC1245" s="363"/>
      <c r="AD1245" s="364"/>
      <c r="AE1245" s="364"/>
      <c r="AF1245" s="364"/>
      <c r="AG1245" s="364"/>
      <c r="AH1245" s="364"/>
      <c r="AI1245" s="364"/>
      <c r="AJ1245" s="364"/>
      <c r="AK1245" s="365"/>
      <c r="AL1245" s="363"/>
      <c r="AM1245" s="364"/>
      <c r="AN1245" s="364"/>
      <c r="AO1245" s="365"/>
      <c r="AP1245" s="363"/>
      <c r="AQ1245" s="364"/>
      <c r="AR1245" s="364"/>
      <c r="AS1245" s="365"/>
      <c r="AT1245" s="366"/>
      <c r="AU1245" s="363"/>
      <c r="AV1245" s="364"/>
      <c r="AW1245" s="363"/>
      <c r="AX1245" s="364"/>
      <c r="AY1245" s="423"/>
      <c r="AZ1245" s="429"/>
    </row>
    <row r="1246" spans="2:52" s="354" customFormat="1">
      <c r="B1246" s="355"/>
      <c r="C1246" s="355"/>
      <c r="D1246" s="355"/>
      <c r="E1246" s="356"/>
      <c r="F1246" s="356"/>
      <c r="J1246" s="478"/>
      <c r="L1246" s="355"/>
      <c r="M1246" s="355"/>
      <c r="N1246" s="358"/>
      <c r="O1246" s="358"/>
      <c r="P1246" s="358"/>
      <c r="Q1246" s="372"/>
      <c r="S1246" s="526"/>
      <c r="T1246" s="526"/>
      <c r="U1246" s="535"/>
      <c r="V1246" s="542"/>
      <c r="W1246" s="542"/>
      <c r="X1246" s="542"/>
      <c r="Y1246" s="542"/>
      <c r="Z1246" s="542"/>
      <c r="AA1246" s="542"/>
      <c r="AB1246" s="361"/>
      <c r="AC1246" s="363"/>
      <c r="AD1246" s="364"/>
      <c r="AE1246" s="364"/>
      <c r="AF1246" s="364"/>
      <c r="AG1246" s="364"/>
      <c r="AH1246" s="364"/>
      <c r="AI1246" s="364"/>
      <c r="AJ1246" s="364"/>
      <c r="AK1246" s="365"/>
      <c r="AL1246" s="363"/>
      <c r="AM1246" s="364"/>
      <c r="AN1246" s="364"/>
      <c r="AO1246" s="365"/>
      <c r="AP1246" s="363"/>
      <c r="AQ1246" s="364"/>
      <c r="AR1246" s="364"/>
      <c r="AS1246" s="365"/>
      <c r="AT1246" s="366"/>
      <c r="AU1246" s="363"/>
      <c r="AV1246" s="364"/>
      <c r="AW1246" s="363"/>
      <c r="AX1246" s="364"/>
      <c r="AY1246" s="423"/>
      <c r="AZ1246" s="429"/>
    </row>
    <row r="1247" spans="2:52" s="354" customFormat="1">
      <c r="B1247" s="355"/>
      <c r="C1247" s="355"/>
      <c r="D1247" s="355"/>
      <c r="E1247" s="356"/>
      <c r="F1247" s="356"/>
      <c r="J1247" s="478"/>
      <c r="L1247" s="355"/>
      <c r="M1247" s="355"/>
      <c r="N1247" s="358"/>
      <c r="O1247" s="358"/>
      <c r="P1247" s="358"/>
      <c r="Q1247" s="372"/>
      <c r="S1247" s="526"/>
      <c r="T1247" s="526"/>
      <c r="U1247" s="535"/>
      <c r="V1247" s="542"/>
      <c r="W1247" s="542"/>
      <c r="X1247" s="542"/>
      <c r="Y1247" s="542"/>
      <c r="Z1247" s="542"/>
      <c r="AA1247" s="542"/>
      <c r="AB1247" s="361"/>
      <c r="AC1247" s="363"/>
      <c r="AD1247" s="364"/>
      <c r="AE1247" s="364"/>
      <c r="AF1247" s="364"/>
      <c r="AG1247" s="364"/>
      <c r="AH1247" s="364"/>
      <c r="AI1247" s="364"/>
      <c r="AJ1247" s="364"/>
      <c r="AK1247" s="365"/>
      <c r="AL1247" s="363"/>
      <c r="AM1247" s="364"/>
      <c r="AN1247" s="364"/>
      <c r="AO1247" s="365"/>
      <c r="AP1247" s="363"/>
      <c r="AQ1247" s="364"/>
      <c r="AR1247" s="364"/>
      <c r="AS1247" s="365"/>
      <c r="AT1247" s="366"/>
      <c r="AU1247" s="363"/>
      <c r="AV1247" s="364"/>
      <c r="AW1247" s="363"/>
      <c r="AX1247" s="364"/>
      <c r="AY1247" s="423"/>
      <c r="AZ1247" s="429"/>
    </row>
    <row r="1248" spans="2:52" s="354" customFormat="1">
      <c r="B1248" s="355"/>
      <c r="C1248" s="355"/>
      <c r="D1248" s="355"/>
      <c r="E1248" s="356"/>
      <c r="F1248" s="356"/>
      <c r="J1248" s="478"/>
      <c r="L1248" s="355"/>
      <c r="M1248" s="355"/>
      <c r="N1248" s="358"/>
      <c r="O1248" s="358"/>
      <c r="P1248" s="358"/>
      <c r="Q1248" s="372"/>
      <c r="S1248" s="526"/>
      <c r="T1248" s="526"/>
      <c r="U1248" s="535"/>
      <c r="V1248" s="542"/>
      <c r="W1248" s="542"/>
      <c r="X1248" s="542"/>
      <c r="Y1248" s="542"/>
      <c r="Z1248" s="542"/>
      <c r="AA1248" s="542"/>
      <c r="AB1248" s="361"/>
      <c r="AC1248" s="363"/>
      <c r="AD1248" s="364"/>
      <c r="AE1248" s="364"/>
      <c r="AF1248" s="364"/>
      <c r="AG1248" s="364"/>
      <c r="AH1248" s="364"/>
      <c r="AI1248" s="364"/>
      <c r="AJ1248" s="364"/>
      <c r="AK1248" s="365"/>
      <c r="AL1248" s="363"/>
      <c r="AM1248" s="364"/>
      <c r="AN1248" s="364"/>
      <c r="AO1248" s="365"/>
      <c r="AP1248" s="363"/>
      <c r="AQ1248" s="364"/>
      <c r="AR1248" s="364"/>
      <c r="AS1248" s="365"/>
      <c r="AT1248" s="366"/>
      <c r="AU1248" s="363"/>
      <c r="AV1248" s="364"/>
      <c r="AW1248" s="363"/>
      <c r="AX1248" s="364"/>
      <c r="AY1248" s="423"/>
      <c r="AZ1248" s="429"/>
    </row>
    <row r="1249" spans="2:52" s="354" customFormat="1">
      <c r="B1249" s="355"/>
      <c r="C1249" s="355"/>
      <c r="D1249" s="355"/>
      <c r="E1249" s="356"/>
      <c r="F1249" s="356"/>
      <c r="J1249" s="478"/>
      <c r="L1249" s="355"/>
      <c r="M1249" s="355"/>
      <c r="N1249" s="358"/>
      <c r="O1249" s="358"/>
      <c r="P1249" s="358"/>
      <c r="Q1249" s="372"/>
      <c r="S1249" s="526"/>
      <c r="T1249" s="526"/>
      <c r="U1249" s="535"/>
      <c r="V1249" s="542"/>
      <c r="W1249" s="542"/>
      <c r="X1249" s="542"/>
      <c r="Y1249" s="542"/>
      <c r="Z1249" s="542"/>
      <c r="AA1249" s="542"/>
      <c r="AB1249" s="361"/>
      <c r="AC1249" s="363"/>
      <c r="AD1249" s="364"/>
      <c r="AE1249" s="364"/>
      <c r="AF1249" s="364"/>
      <c r="AG1249" s="364"/>
      <c r="AH1249" s="364"/>
      <c r="AI1249" s="364"/>
      <c r="AJ1249" s="364"/>
      <c r="AK1249" s="365"/>
      <c r="AL1249" s="363"/>
      <c r="AM1249" s="364"/>
      <c r="AN1249" s="364"/>
      <c r="AO1249" s="365"/>
      <c r="AP1249" s="363"/>
      <c r="AQ1249" s="364"/>
      <c r="AR1249" s="364"/>
      <c r="AS1249" s="365"/>
      <c r="AT1249" s="366"/>
      <c r="AU1249" s="363"/>
      <c r="AV1249" s="364"/>
      <c r="AW1249" s="363"/>
      <c r="AX1249" s="364"/>
      <c r="AY1249" s="423"/>
      <c r="AZ1249" s="429"/>
    </row>
    <row r="1250" spans="2:52" s="354" customFormat="1">
      <c r="B1250" s="355"/>
      <c r="C1250" s="355"/>
      <c r="D1250" s="355"/>
      <c r="E1250" s="356"/>
      <c r="F1250" s="356"/>
      <c r="J1250" s="478"/>
      <c r="L1250" s="355"/>
      <c r="M1250" s="355"/>
      <c r="N1250" s="358"/>
      <c r="O1250" s="358"/>
      <c r="P1250" s="358"/>
      <c r="Q1250" s="372"/>
      <c r="S1250" s="526"/>
      <c r="T1250" s="526"/>
      <c r="U1250" s="535"/>
      <c r="V1250" s="542"/>
      <c r="W1250" s="542"/>
      <c r="X1250" s="542"/>
      <c r="Y1250" s="542"/>
      <c r="Z1250" s="542"/>
      <c r="AA1250" s="542"/>
      <c r="AB1250" s="361"/>
      <c r="AC1250" s="363"/>
      <c r="AD1250" s="364"/>
      <c r="AE1250" s="364"/>
      <c r="AF1250" s="364"/>
      <c r="AG1250" s="364"/>
      <c r="AH1250" s="364"/>
      <c r="AI1250" s="364"/>
      <c r="AJ1250" s="364"/>
      <c r="AK1250" s="365"/>
      <c r="AL1250" s="363"/>
      <c r="AM1250" s="364"/>
      <c r="AN1250" s="364"/>
      <c r="AO1250" s="365"/>
      <c r="AP1250" s="363"/>
      <c r="AQ1250" s="364"/>
      <c r="AR1250" s="364"/>
      <c r="AS1250" s="365"/>
      <c r="AT1250" s="366"/>
      <c r="AU1250" s="363"/>
      <c r="AV1250" s="364"/>
      <c r="AW1250" s="363"/>
      <c r="AX1250" s="364"/>
      <c r="AY1250" s="423"/>
      <c r="AZ1250" s="429"/>
    </row>
    <row r="1251" spans="2:52" s="354" customFormat="1">
      <c r="B1251" s="355"/>
      <c r="C1251" s="355"/>
      <c r="D1251" s="355"/>
      <c r="E1251" s="356"/>
      <c r="F1251" s="356"/>
      <c r="J1251" s="478"/>
      <c r="L1251" s="355"/>
      <c r="M1251" s="355"/>
      <c r="N1251" s="358"/>
      <c r="O1251" s="358"/>
      <c r="P1251" s="358"/>
      <c r="Q1251" s="372"/>
      <c r="S1251" s="526"/>
      <c r="T1251" s="526"/>
      <c r="U1251" s="535"/>
      <c r="V1251" s="542"/>
      <c r="W1251" s="542"/>
      <c r="X1251" s="542"/>
      <c r="Y1251" s="542"/>
      <c r="Z1251" s="542"/>
      <c r="AA1251" s="542"/>
      <c r="AB1251" s="361"/>
      <c r="AC1251" s="363"/>
      <c r="AD1251" s="364"/>
      <c r="AE1251" s="364"/>
      <c r="AF1251" s="364"/>
      <c r="AG1251" s="364"/>
      <c r="AH1251" s="364"/>
      <c r="AI1251" s="364"/>
      <c r="AJ1251" s="364"/>
      <c r="AK1251" s="365"/>
      <c r="AL1251" s="363"/>
      <c r="AM1251" s="364"/>
      <c r="AN1251" s="364"/>
      <c r="AO1251" s="365"/>
      <c r="AP1251" s="363"/>
      <c r="AQ1251" s="364"/>
      <c r="AR1251" s="364"/>
      <c r="AS1251" s="365"/>
      <c r="AT1251" s="366"/>
      <c r="AU1251" s="363"/>
      <c r="AV1251" s="364"/>
      <c r="AW1251" s="363"/>
      <c r="AX1251" s="364"/>
      <c r="AY1251" s="423"/>
      <c r="AZ1251" s="429"/>
    </row>
    <row r="1252" spans="2:52" s="354" customFormat="1">
      <c r="B1252" s="355"/>
      <c r="C1252" s="355"/>
      <c r="D1252" s="355"/>
      <c r="E1252" s="356"/>
      <c r="F1252" s="356"/>
      <c r="J1252" s="478"/>
      <c r="L1252" s="355"/>
      <c r="M1252" s="355"/>
      <c r="N1252" s="358"/>
      <c r="O1252" s="358"/>
      <c r="P1252" s="358"/>
      <c r="Q1252" s="372"/>
      <c r="S1252" s="526"/>
      <c r="T1252" s="526"/>
      <c r="U1252" s="535"/>
      <c r="V1252" s="542"/>
      <c r="W1252" s="542"/>
      <c r="X1252" s="542"/>
      <c r="Y1252" s="542"/>
      <c r="Z1252" s="542"/>
      <c r="AA1252" s="542"/>
      <c r="AB1252" s="361"/>
      <c r="AC1252" s="363"/>
      <c r="AD1252" s="364"/>
      <c r="AE1252" s="364"/>
      <c r="AF1252" s="364"/>
      <c r="AG1252" s="364"/>
      <c r="AH1252" s="364"/>
      <c r="AI1252" s="364"/>
      <c r="AJ1252" s="364"/>
      <c r="AK1252" s="365"/>
      <c r="AL1252" s="363"/>
      <c r="AM1252" s="364"/>
      <c r="AN1252" s="364"/>
      <c r="AO1252" s="365"/>
      <c r="AP1252" s="363"/>
      <c r="AQ1252" s="364"/>
      <c r="AR1252" s="364"/>
      <c r="AS1252" s="365"/>
      <c r="AT1252" s="366"/>
      <c r="AU1252" s="363"/>
      <c r="AV1252" s="364"/>
      <c r="AW1252" s="363"/>
      <c r="AX1252" s="364"/>
      <c r="AY1252" s="423"/>
      <c r="AZ1252" s="429"/>
    </row>
    <row r="1253" spans="2:52" s="354" customFormat="1">
      <c r="B1253" s="355"/>
      <c r="C1253" s="355"/>
      <c r="D1253" s="355"/>
      <c r="E1253" s="356"/>
      <c r="F1253" s="356"/>
      <c r="J1253" s="478"/>
      <c r="L1253" s="355"/>
      <c r="M1253" s="355"/>
      <c r="N1253" s="358"/>
      <c r="O1253" s="358"/>
      <c r="P1253" s="358"/>
      <c r="Q1253" s="372"/>
      <c r="S1253" s="526"/>
      <c r="T1253" s="526"/>
      <c r="U1253" s="535"/>
      <c r="V1253" s="542"/>
      <c r="W1253" s="542"/>
      <c r="X1253" s="542"/>
      <c r="Y1253" s="542"/>
      <c r="Z1253" s="542"/>
      <c r="AA1253" s="542"/>
      <c r="AB1253" s="361"/>
      <c r="AC1253" s="363"/>
      <c r="AD1253" s="364"/>
      <c r="AE1253" s="364"/>
      <c r="AF1253" s="364"/>
      <c r="AG1253" s="364"/>
      <c r="AH1253" s="364"/>
      <c r="AI1253" s="364"/>
      <c r="AJ1253" s="364"/>
      <c r="AK1253" s="365"/>
      <c r="AL1253" s="363"/>
      <c r="AM1253" s="364"/>
      <c r="AN1253" s="364"/>
      <c r="AO1253" s="365"/>
      <c r="AP1253" s="363"/>
      <c r="AQ1253" s="364"/>
      <c r="AR1253" s="364"/>
      <c r="AS1253" s="365"/>
      <c r="AT1253" s="366"/>
      <c r="AU1253" s="363"/>
      <c r="AV1253" s="364"/>
      <c r="AW1253" s="363"/>
      <c r="AX1253" s="364"/>
      <c r="AY1253" s="423"/>
      <c r="AZ1253" s="429"/>
    </row>
    <row r="1254" spans="2:52" s="354" customFormat="1">
      <c r="B1254" s="355"/>
      <c r="C1254" s="355"/>
      <c r="D1254" s="355"/>
      <c r="E1254" s="356"/>
      <c r="F1254" s="356"/>
      <c r="J1254" s="478"/>
      <c r="L1254" s="355"/>
      <c r="M1254" s="355"/>
      <c r="N1254" s="358"/>
      <c r="O1254" s="358"/>
      <c r="P1254" s="358"/>
      <c r="Q1254" s="372"/>
      <c r="S1254" s="526"/>
      <c r="T1254" s="526"/>
      <c r="U1254" s="535"/>
      <c r="V1254" s="542"/>
      <c r="W1254" s="542"/>
      <c r="X1254" s="542"/>
      <c r="Y1254" s="542"/>
      <c r="Z1254" s="542"/>
      <c r="AA1254" s="542"/>
      <c r="AB1254" s="361"/>
      <c r="AC1254" s="363"/>
      <c r="AD1254" s="364"/>
      <c r="AE1254" s="364"/>
      <c r="AF1254" s="364"/>
      <c r="AG1254" s="364"/>
      <c r="AH1254" s="364"/>
      <c r="AI1254" s="364"/>
      <c r="AJ1254" s="364"/>
      <c r="AK1254" s="365"/>
      <c r="AL1254" s="363"/>
      <c r="AM1254" s="364"/>
      <c r="AN1254" s="364"/>
      <c r="AO1254" s="365"/>
      <c r="AP1254" s="363"/>
      <c r="AQ1254" s="364"/>
      <c r="AR1254" s="364"/>
      <c r="AS1254" s="365"/>
      <c r="AT1254" s="366"/>
      <c r="AU1254" s="363"/>
      <c r="AV1254" s="364"/>
      <c r="AW1254" s="363"/>
      <c r="AX1254" s="364"/>
      <c r="AY1254" s="423"/>
      <c r="AZ1254" s="429"/>
    </row>
    <row r="1255" spans="2:52" s="354" customFormat="1">
      <c r="B1255" s="355"/>
      <c r="C1255" s="355"/>
      <c r="D1255" s="355"/>
      <c r="E1255" s="356"/>
      <c r="F1255" s="356"/>
      <c r="J1255" s="478"/>
      <c r="L1255" s="355"/>
      <c r="M1255" s="355"/>
      <c r="N1255" s="358"/>
      <c r="O1255" s="358"/>
      <c r="P1255" s="358"/>
      <c r="Q1255" s="372"/>
      <c r="S1255" s="526"/>
      <c r="T1255" s="526"/>
      <c r="U1255" s="535"/>
      <c r="V1255" s="542"/>
      <c r="W1255" s="542"/>
      <c r="X1255" s="542"/>
      <c r="Y1255" s="542"/>
      <c r="Z1255" s="542"/>
      <c r="AA1255" s="542"/>
      <c r="AB1255" s="361"/>
      <c r="AC1255" s="363"/>
      <c r="AD1255" s="364"/>
      <c r="AE1255" s="364"/>
      <c r="AF1255" s="364"/>
      <c r="AG1255" s="364"/>
      <c r="AH1255" s="364"/>
      <c r="AI1255" s="364"/>
      <c r="AJ1255" s="364"/>
      <c r="AK1255" s="365"/>
      <c r="AL1255" s="363"/>
      <c r="AM1255" s="364"/>
      <c r="AN1255" s="364"/>
      <c r="AO1255" s="365"/>
      <c r="AP1255" s="363"/>
      <c r="AQ1255" s="364"/>
      <c r="AR1255" s="364"/>
      <c r="AS1255" s="365"/>
      <c r="AT1255" s="366"/>
      <c r="AU1255" s="363"/>
      <c r="AV1255" s="364"/>
      <c r="AW1255" s="363"/>
      <c r="AX1255" s="364"/>
      <c r="AY1255" s="423"/>
      <c r="AZ1255" s="429"/>
    </row>
    <row r="1256" spans="2:52" s="354" customFormat="1">
      <c r="B1256" s="355"/>
      <c r="C1256" s="355"/>
      <c r="D1256" s="355"/>
      <c r="E1256" s="356"/>
      <c r="F1256" s="356"/>
      <c r="J1256" s="478"/>
      <c r="L1256" s="355"/>
      <c r="M1256" s="355"/>
      <c r="N1256" s="358"/>
      <c r="O1256" s="358"/>
      <c r="P1256" s="358"/>
      <c r="Q1256" s="372"/>
      <c r="S1256" s="526"/>
      <c r="T1256" s="526"/>
      <c r="U1256" s="535"/>
      <c r="V1256" s="542"/>
      <c r="W1256" s="542"/>
      <c r="X1256" s="542"/>
      <c r="Y1256" s="542"/>
      <c r="Z1256" s="542"/>
      <c r="AA1256" s="542"/>
      <c r="AB1256" s="361"/>
      <c r="AC1256" s="363"/>
      <c r="AD1256" s="364"/>
      <c r="AE1256" s="364"/>
      <c r="AF1256" s="364"/>
      <c r="AG1256" s="364"/>
      <c r="AH1256" s="364"/>
      <c r="AI1256" s="364"/>
      <c r="AJ1256" s="364"/>
      <c r="AK1256" s="365"/>
      <c r="AL1256" s="363"/>
      <c r="AM1256" s="364"/>
      <c r="AN1256" s="364"/>
      <c r="AO1256" s="365"/>
      <c r="AP1256" s="363"/>
      <c r="AQ1256" s="364"/>
      <c r="AR1256" s="364"/>
      <c r="AS1256" s="365"/>
      <c r="AT1256" s="366"/>
      <c r="AU1256" s="363"/>
      <c r="AV1256" s="364"/>
      <c r="AW1256" s="363"/>
      <c r="AX1256" s="364"/>
      <c r="AY1256" s="423"/>
      <c r="AZ1256" s="429"/>
    </row>
    <row r="1257" spans="2:52" s="354" customFormat="1">
      <c r="B1257" s="355"/>
      <c r="C1257" s="355"/>
      <c r="D1257" s="355"/>
      <c r="E1257" s="356"/>
      <c r="F1257" s="356"/>
      <c r="J1257" s="478"/>
      <c r="L1257" s="355"/>
      <c r="M1257" s="355"/>
      <c r="N1257" s="358"/>
      <c r="O1257" s="358"/>
      <c r="P1257" s="358"/>
      <c r="Q1257" s="372"/>
      <c r="S1257" s="526"/>
      <c r="T1257" s="526"/>
      <c r="U1257" s="535"/>
      <c r="V1257" s="542"/>
      <c r="W1257" s="542"/>
      <c r="X1257" s="542"/>
      <c r="Y1257" s="542"/>
      <c r="Z1257" s="542"/>
      <c r="AA1257" s="542"/>
      <c r="AB1257" s="361"/>
      <c r="AC1257" s="363"/>
      <c r="AD1257" s="364"/>
      <c r="AE1257" s="364"/>
      <c r="AF1257" s="364"/>
      <c r="AG1257" s="364"/>
      <c r="AH1257" s="364"/>
      <c r="AI1257" s="364"/>
      <c r="AJ1257" s="364"/>
      <c r="AK1257" s="365"/>
      <c r="AL1257" s="363"/>
      <c r="AM1257" s="364"/>
      <c r="AN1257" s="364"/>
      <c r="AO1257" s="365"/>
      <c r="AP1257" s="363"/>
      <c r="AQ1257" s="364"/>
      <c r="AR1257" s="364"/>
      <c r="AS1257" s="365"/>
      <c r="AT1257" s="366"/>
      <c r="AU1257" s="363"/>
      <c r="AV1257" s="364"/>
      <c r="AW1257" s="363"/>
      <c r="AX1257" s="364"/>
      <c r="AY1257" s="423"/>
      <c r="AZ1257" s="429"/>
    </row>
    <row r="1258" spans="2:52" s="354" customFormat="1">
      <c r="B1258" s="355"/>
      <c r="C1258" s="355"/>
      <c r="D1258" s="355"/>
      <c r="E1258" s="356"/>
      <c r="F1258" s="356"/>
      <c r="J1258" s="478"/>
      <c r="L1258" s="355"/>
      <c r="M1258" s="355"/>
      <c r="N1258" s="358"/>
      <c r="O1258" s="358"/>
      <c r="P1258" s="358"/>
      <c r="Q1258" s="372"/>
      <c r="S1258" s="526"/>
      <c r="T1258" s="526"/>
      <c r="U1258" s="535"/>
      <c r="V1258" s="542"/>
      <c r="W1258" s="542"/>
      <c r="X1258" s="542"/>
      <c r="Y1258" s="542"/>
      <c r="Z1258" s="542"/>
      <c r="AA1258" s="542"/>
      <c r="AB1258" s="361"/>
      <c r="AC1258" s="363"/>
      <c r="AD1258" s="364"/>
      <c r="AE1258" s="364"/>
      <c r="AF1258" s="364"/>
      <c r="AG1258" s="364"/>
      <c r="AH1258" s="364"/>
      <c r="AI1258" s="364"/>
      <c r="AJ1258" s="364"/>
      <c r="AK1258" s="365"/>
      <c r="AL1258" s="363"/>
      <c r="AM1258" s="364"/>
      <c r="AN1258" s="364"/>
      <c r="AO1258" s="365"/>
      <c r="AP1258" s="363"/>
      <c r="AQ1258" s="364"/>
      <c r="AR1258" s="364"/>
      <c r="AS1258" s="365"/>
      <c r="AT1258" s="366"/>
      <c r="AU1258" s="363"/>
      <c r="AV1258" s="364"/>
      <c r="AW1258" s="363"/>
      <c r="AX1258" s="364"/>
      <c r="AY1258" s="423"/>
      <c r="AZ1258" s="429"/>
    </row>
    <row r="1259" spans="2:52" s="354" customFormat="1">
      <c r="B1259" s="355"/>
      <c r="C1259" s="355"/>
      <c r="D1259" s="355"/>
      <c r="E1259" s="356"/>
      <c r="F1259" s="356"/>
      <c r="J1259" s="478"/>
      <c r="L1259" s="355"/>
      <c r="M1259" s="355"/>
      <c r="N1259" s="358"/>
      <c r="O1259" s="358"/>
      <c r="P1259" s="358"/>
      <c r="Q1259" s="372"/>
      <c r="S1259" s="526"/>
      <c r="T1259" s="526"/>
      <c r="U1259" s="535"/>
      <c r="V1259" s="542"/>
      <c r="W1259" s="542"/>
      <c r="X1259" s="542"/>
      <c r="Y1259" s="542"/>
      <c r="Z1259" s="542"/>
      <c r="AA1259" s="542"/>
      <c r="AB1259" s="361"/>
      <c r="AC1259" s="363"/>
      <c r="AD1259" s="364"/>
      <c r="AE1259" s="364"/>
      <c r="AF1259" s="364"/>
      <c r="AG1259" s="364"/>
      <c r="AH1259" s="364"/>
      <c r="AI1259" s="364"/>
      <c r="AJ1259" s="364"/>
      <c r="AK1259" s="365"/>
      <c r="AL1259" s="363"/>
      <c r="AM1259" s="364"/>
      <c r="AN1259" s="364"/>
      <c r="AO1259" s="365"/>
      <c r="AP1259" s="363"/>
      <c r="AQ1259" s="364"/>
      <c r="AR1259" s="364"/>
      <c r="AS1259" s="365"/>
      <c r="AT1259" s="366"/>
      <c r="AU1259" s="363"/>
      <c r="AV1259" s="364"/>
      <c r="AW1259" s="363"/>
      <c r="AX1259" s="364"/>
      <c r="AY1259" s="423"/>
      <c r="AZ1259" s="429"/>
    </row>
    <row r="1260" spans="2:52" s="354" customFormat="1">
      <c r="B1260" s="355"/>
      <c r="C1260" s="355"/>
      <c r="D1260" s="355"/>
      <c r="E1260" s="356"/>
      <c r="F1260" s="356"/>
      <c r="J1260" s="478"/>
      <c r="L1260" s="355"/>
      <c r="M1260" s="355"/>
      <c r="N1260" s="358"/>
      <c r="O1260" s="358"/>
      <c r="P1260" s="358"/>
      <c r="Q1260" s="372"/>
      <c r="S1260" s="526"/>
      <c r="T1260" s="526"/>
      <c r="U1260" s="535"/>
      <c r="V1260" s="542"/>
      <c r="W1260" s="542"/>
      <c r="X1260" s="542"/>
      <c r="Y1260" s="542"/>
      <c r="Z1260" s="542"/>
      <c r="AA1260" s="542"/>
      <c r="AB1260" s="361"/>
      <c r="AC1260" s="363"/>
      <c r="AD1260" s="364"/>
      <c r="AE1260" s="364"/>
      <c r="AF1260" s="364"/>
      <c r="AG1260" s="364"/>
      <c r="AH1260" s="364"/>
      <c r="AI1260" s="364"/>
      <c r="AJ1260" s="364"/>
      <c r="AK1260" s="365"/>
      <c r="AL1260" s="363"/>
      <c r="AM1260" s="364"/>
      <c r="AN1260" s="364"/>
      <c r="AO1260" s="365"/>
      <c r="AP1260" s="363"/>
      <c r="AQ1260" s="364"/>
      <c r="AR1260" s="364"/>
      <c r="AS1260" s="365"/>
      <c r="AT1260" s="366"/>
      <c r="AU1260" s="363"/>
      <c r="AV1260" s="364"/>
      <c r="AW1260" s="363"/>
      <c r="AX1260" s="364"/>
      <c r="AY1260" s="423"/>
      <c r="AZ1260" s="429"/>
    </row>
    <row r="1261" spans="2:52" s="354" customFormat="1">
      <c r="B1261" s="355"/>
      <c r="C1261" s="355"/>
      <c r="D1261" s="355"/>
      <c r="E1261" s="356"/>
      <c r="F1261" s="356"/>
      <c r="J1261" s="478"/>
      <c r="L1261" s="355"/>
      <c r="M1261" s="355"/>
      <c r="N1261" s="358"/>
      <c r="O1261" s="358"/>
      <c r="P1261" s="358"/>
      <c r="Q1261" s="372"/>
      <c r="S1261" s="526"/>
      <c r="T1261" s="526"/>
      <c r="U1261" s="535"/>
      <c r="V1261" s="542"/>
      <c r="W1261" s="542"/>
      <c r="X1261" s="542"/>
      <c r="Y1261" s="542"/>
      <c r="Z1261" s="542"/>
      <c r="AA1261" s="542"/>
      <c r="AB1261" s="361"/>
      <c r="AC1261" s="363"/>
      <c r="AD1261" s="364"/>
      <c r="AE1261" s="364"/>
      <c r="AF1261" s="364"/>
      <c r="AG1261" s="364"/>
      <c r="AH1261" s="364"/>
      <c r="AI1261" s="364"/>
      <c r="AJ1261" s="364"/>
      <c r="AK1261" s="365"/>
      <c r="AL1261" s="363"/>
      <c r="AM1261" s="364"/>
      <c r="AN1261" s="364"/>
      <c r="AO1261" s="365"/>
      <c r="AP1261" s="363"/>
      <c r="AQ1261" s="364"/>
      <c r="AR1261" s="364"/>
      <c r="AS1261" s="365"/>
      <c r="AT1261" s="366"/>
      <c r="AU1261" s="363"/>
      <c r="AV1261" s="364"/>
      <c r="AW1261" s="363"/>
      <c r="AX1261" s="364"/>
      <c r="AY1261" s="423"/>
      <c r="AZ1261" s="429"/>
    </row>
    <row r="1262" spans="2:52" s="354" customFormat="1">
      <c r="B1262" s="355"/>
      <c r="C1262" s="355"/>
      <c r="D1262" s="355"/>
      <c r="E1262" s="356"/>
      <c r="F1262" s="356"/>
      <c r="J1262" s="478"/>
      <c r="L1262" s="355"/>
      <c r="M1262" s="355"/>
      <c r="N1262" s="358"/>
      <c r="O1262" s="358"/>
      <c r="P1262" s="358"/>
      <c r="Q1262" s="372"/>
      <c r="S1262" s="526"/>
      <c r="T1262" s="526"/>
      <c r="U1262" s="535"/>
      <c r="V1262" s="542"/>
      <c r="W1262" s="542"/>
      <c r="X1262" s="542"/>
      <c r="Y1262" s="542"/>
      <c r="Z1262" s="542"/>
      <c r="AA1262" s="542"/>
      <c r="AB1262" s="361"/>
      <c r="AC1262" s="363"/>
      <c r="AD1262" s="364"/>
      <c r="AE1262" s="364"/>
      <c r="AF1262" s="364"/>
      <c r="AG1262" s="364"/>
      <c r="AH1262" s="364"/>
      <c r="AI1262" s="364"/>
      <c r="AJ1262" s="364"/>
      <c r="AK1262" s="365"/>
      <c r="AL1262" s="363"/>
      <c r="AM1262" s="364"/>
      <c r="AN1262" s="364"/>
      <c r="AO1262" s="365"/>
      <c r="AP1262" s="363"/>
      <c r="AQ1262" s="364"/>
      <c r="AR1262" s="364"/>
      <c r="AS1262" s="365"/>
      <c r="AT1262" s="366"/>
      <c r="AU1262" s="363"/>
      <c r="AV1262" s="364"/>
      <c r="AW1262" s="363"/>
      <c r="AX1262" s="364"/>
      <c r="AY1262" s="423"/>
      <c r="AZ1262" s="429"/>
    </row>
    <row r="1263" spans="2:52" s="354" customFormat="1">
      <c r="B1263" s="355"/>
      <c r="C1263" s="355"/>
      <c r="D1263" s="355"/>
      <c r="E1263" s="356"/>
      <c r="F1263" s="356"/>
      <c r="J1263" s="478"/>
      <c r="L1263" s="355"/>
      <c r="M1263" s="355"/>
      <c r="N1263" s="358"/>
      <c r="O1263" s="358"/>
      <c r="P1263" s="358"/>
      <c r="Q1263" s="372"/>
      <c r="S1263" s="526"/>
      <c r="T1263" s="526"/>
      <c r="U1263" s="535"/>
      <c r="V1263" s="542"/>
      <c r="W1263" s="542"/>
      <c r="X1263" s="542"/>
      <c r="Y1263" s="542"/>
      <c r="Z1263" s="542"/>
      <c r="AA1263" s="542"/>
      <c r="AB1263" s="361"/>
      <c r="AC1263" s="363"/>
      <c r="AD1263" s="364"/>
      <c r="AE1263" s="364"/>
      <c r="AF1263" s="364"/>
      <c r="AG1263" s="364"/>
      <c r="AH1263" s="364"/>
      <c r="AI1263" s="364"/>
      <c r="AJ1263" s="364"/>
      <c r="AK1263" s="365"/>
      <c r="AL1263" s="363"/>
      <c r="AM1263" s="364"/>
      <c r="AN1263" s="364"/>
      <c r="AO1263" s="365"/>
      <c r="AP1263" s="363"/>
      <c r="AQ1263" s="364"/>
      <c r="AR1263" s="364"/>
      <c r="AS1263" s="365"/>
      <c r="AT1263" s="366"/>
      <c r="AU1263" s="363"/>
      <c r="AV1263" s="364"/>
      <c r="AW1263" s="363"/>
      <c r="AX1263" s="364"/>
      <c r="AY1263" s="423"/>
      <c r="AZ1263" s="429"/>
    </row>
    <row r="1264" spans="2:52" s="354" customFormat="1">
      <c r="B1264" s="355"/>
      <c r="C1264" s="355"/>
      <c r="D1264" s="355"/>
      <c r="E1264" s="356"/>
      <c r="F1264" s="356"/>
      <c r="J1264" s="478"/>
      <c r="L1264" s="355"/>
      <c r="M1264" s="355"/>
      <c r="N1264" s="358"/>
      <c r="O1264" s="358"/>
      <c r="P1264" s="358"/>
      <c r="Q1264" s="372"/>
      <c r="S1264" s="526"/>
      <c r="T1264" s="526"/>
      <c r="U1264" s="535"/>
      <c r="V1264" s="542"/>
      <c r="W1264" s="542"/>
      <c r="X1264" s="542"/>
      <c r="Y1264" s="542"/>
      <c r="Z1264" s="542"/>
      <c r="AA1264" s="542"/>
      <c r="AB1264" s="361"/>
      <c r="AC1264" s="363"/>
      <c r="AD1264" s="364"/>
      <c r="AE1264" s="364"/>
      <c r="AF1264" s="364"/>
      <c r="AG1264" s="364"/>
      <c r="AH1264" s="364"/>
      <c r="AI1264" s="364"/>
      <c r="AJ1264" s="364"/>
      <c r="AK1264" s="365"/>
      <c r="AL1264" s="363"/>
      <c r="AM1264" s="364"/>
      <c r="AN1264" s="364"/>
      <c r="AO1264" s="365"/>
      <c r="AP1264" s="363"/>
      <c r="AQ1264" s="364"/>
      <c r="AR1264" s="364"/>
      <c r="AS1264" s="365"/>
      <c r="AT1264" s="366"/>
      <c r="AU1264" s="363"/>
      <c r="AV1264" s="364"/>
      <c r="AW1264" s="363"/>
      <c r="AX1264" s="364"/>
      <c r="AY1264" s="423"/>
      <c r="AZ1264" s="429"/>
    </row>
    <row r="1265" spans="2:52" s="354" customFormat="1">
      <c r="B1265" s="355"/>
      <c r="C1265" s="355"/>
      <c r="D1265" s="355"/>
      <c r="E1265" s="356"/>
      <c r="F1265" s="356"/>
      <c r="J1265" s="478"/>
      <c r="L1265" s="355"/>
      <c r="M1265" s="355"/>
      <c r="N1265" s="358"/>
      <c r="O1265" s="358"/>
      <c r="P1265" s="358"/>
      <c r="Q1265" s="372"/>
      <c r="S1265" s="526"/>
      <c r="T1265" s="526"/>
      <c r="U1265" s="535"/>
      <c r="V1265" s="542"/>
      <c r="W1265" s="542"/>
      <c r="X1265" s="542"/>
      <c r="Y1265" s="542"/>
      <c r="Z1265" s="542"/>
      <c r="AA1265" s="542"/>
      <c r="AB1265" s="361"/>
      <c r="AC1265" s="363"/>
      <c r="AD1265" s="364"/>
      <c r="AE1265" s="364"/>
      <c r="AF1265" s="364"/>
      <c r="AG1265" s="364"/>
      <c r="AH1265" s="364"/>
      <c r="AI1265" s="364"/>
      <c r="AJ1265" s="364"/>
      <c r="AK1265" s="365"/>
      <c r="AL1265" s="363"/>
      <c r="AM1265" s="364"/>
      <c r="AN1265" s="364"/>
      <c r="AO1265" s="365"/>
      <c r="AP1265" s="363"/>
      <c r="AQ1265" s="364"/>
      <c r="AR1265" s="364"/>
      <c r="AS1265" s="365"/>
      <c r="AT1265" s="366"/>
      <c r="AU1265" s="363"/>
      <c r="AV1265" s="364"/>
      <c r="AW1265" s="363"/>
      <c r="AX1265" s="364"/>
      <c r="AY1265" s="423"/>
      <c r="AZ1265" s="429"/>
    </row>
    <row r="1266" spans="2:52" s="354" customFormat="1">
      <c r="B1266" s="355"/>
      <c r="C1266" s="355"/>
      <c r="D1266" s="355"/>
      <c r="E1266" s="356"/>
      <c r="F1266" s="356"/>
      <c r="J1266" s="478"/>
      <c r="L1266" s="355"/>
      <c r="M1266" s="355"/>
      <c r="N1266" s="358"/>
      <c r="O1266" s="358"/>
      <c r="P1266" s="358"/>
      <c r="Q1266" s="372"/>
      <c r="S1266" s="526"/>
      <c r="T1266" s="526"/>
      <c r="U1266" s="535"/>
      <c r="V1266" s="542"/>
      <c r="W1266" s="542"/>
      <c r="X1266" s="542"/>
      <c r="Y1266" s="542"/>
      <c r="Z1266" s="542"/>
      <c r="AA1266" s="542"/>
      <c r="AB1266" s="361"/>
      <c r="AC1266" s="363"/>
      <c r="AD1266" s="364"/>
      <c r="AE1266" s="364"/>
      <c r="AF1266" s="364"/>
      <c r="AG1266" s="364"/>
      <c r="AH1266" s="364"/>
      <c r="AI1266" s="364"/>
      <c r="AJ1266" s="364"/>
      <c r="AK1266" s="365"/>
      <c r="AL1266" s="363"/>
      <c r="AM1266" s="364"/>
      <c r="AN1266" s="364"/>
      <c r="AO1266" s="365"/>
      <c r="AP1266" s="363"/>
      <c r="AQ1266" s="364"/>
      <c r="AR1266" s="364"/>
      <c r="AS1266" s="365"/>
      <c r="AT1266" s="366"/>
      <c r="AU1266" s="363"/>
      <c r="AV1266" s="364"/>
      <c r="AW1266" s="363"/>
      <c r="AX1266" s="364"/>
      <c r="AY1266" s="423"/>
      <c r="AZ1266" s="429"/>
    </row>
    <row r="1267" spans="2:52" s="354" customFormat="1">
      <c r="B1267" s="355"/>
      <c r="C1267" s="355"/>
      <c r="D1267" s="355"/>
      <c r="E1267" s="356"/>
      <c r="F1267" s="356"/>
      <c r="J1267" s="478"/>
      <c r="L1267" s="355"/>
      <c r="M1267" s="355"/>
      <c r="N1267" s="358"/>
      <c r="O1267" s="358"/>
      <c r="P1267" s="358"/>
      <c r="Q1267" s="372"/>
      <c r="S1267" s="526"/>
      <c r="T1267" s="526"/>
      <c r="U1267" s="535"/>
      <c r="V1267" s="542"/>
      <c r="W1267" s="542"/>
      <c r="X1267" s="542"/>
      <c r="Y1267" s="542"/>
      <c r="Z1267" s="542"/>
      <c r="AA1267" s="542"/>
      <c r="AB1267" s="361"/>
      <c r="AC1267" s="363"/>
      <c r="AD1267" s="364"/>
      <c r="AE1267" s="364"/>
      <c r="AF1267" s="364"/>
      <c r="AG1267" s="364"/>
      <c r="AH1267" s="364"/>
      <c r="AI1267" s="364"/>
      <c r="AJ1267" s="364"/>
      <c r="AK1267" s="365"/>
      <c r="AL1267" s="363"/>
      <c r="AM1267" s="364"/>
      <c r="AN1267" s="364"/>
      <c r="AO1267" s="365"/>
      <c r="AP1267" s="363"/>
      <c r="AQ1267" s="364"/>
      <c r="AR1267" s="364"/>
      <c r="AS1267" s="365"/>
      <c r="AT1267" s="366"/>
      <c r="AU1267" s="363"/>
      <c r="AV1267" s="364"/>
      <c r="AW1267" s="363"/>
      <c r="AX1267" s="364"/>
      <c r="AY1267" s="423"/>
      <c r="AZ1267" s="429"/>
    </row>
    <row r="1268" spans="2:52" s="354" customFormat="1">
      <c r="B1268" s="355"/>
      <c r="C1268" s="355"/>
      <c r="D1268" s="355"/>
      <c r="E1268" s="356"/>
      <c r="F1268" s="356"/>
      <c r="J1268" s="478"/>
      <c r="L1268" s="355"/>
      <c r="M1268" s="355"/>
      <c r="N1268" s="358"/>
      <c r="O1268" s="358"/>
      <c r="P1268" s="358"/>
      <c r="Q1268" s="372"/>
      <c r="S1268" s="526"/>
      <c r="T1268" s="526"/>
      <c r="U1268" s="535"/>
      <c r="V1268" s="542"/>
      <c r="W1268" s="542"/>
      <c r="X1268" s="542"/>
      <c r="Y1268" s="542"/>
      <c r="Z1268" s="542"/>
      <c r="AA1268" s="542"/>
      <c r="AB1268" s="361"/>
      <c r="AC1268" s="363"/>
      <c r="AD1268" s="364"/>
      <c r="AE1268" s="364"/>
      <c r="AF1268" s="364"/>
      <c r="AG1268" s="364"/>
      <c r="AH1268" s="364"/>
      <c r="AI1268" s="364"/>
      <c r="AJ1268" s="364"/>
      <c r="AK1268" s="365"/>
      <c r="AL1268" s="363"/>
      <c r="AM1268" s="364"/>
      <c r="AN1268" s="364"/>
      <c r="AO1268" s="365"/>
      <c r="AP1268" s="363"/>
      <c r="AQ1268" s="364"/>
      <c r="AR1268" s="364"/>
      <c r="AS1268" s="365"/>
      <c r="AT1268" s="366"/>
      <c r="AU1268" s="363"/>
      <c r="AV1268" s="364"/>
      <c r="AW1268" s="363"/>
      <c r="AX1268" s="364"/>
      <c r="AY1268" s="423"/>
      <c r="AZ1268" s="429"/>
    </row>
    <row r="1269" spans="2:52" s="354" customFormat="1">
      <c r="B1269" s="355"/>
      <c r="C1269" s="355"/>
      <c r="D1269" s="355"/>
      <c r="E1269" s="356"/>
      <c r="F1269" s="356"/>
      <c r="J1269" s="478"/>
      <c r="L1269" s="355"/>
      <c r="M1269" s="355"/>
      <c r="N1269" s="358"/>
      <c r="O1269" s="358"/>
      <c r="P1269" s="358"/>
      <c r="Q1269" s="372"/>
      <c r="S1269" s="526"/>
      <c r="T1269" s="526"/>
      <c r="U1269" s="535"/>
      <c r="V1269" s="542"/>
      <c r="W1269" s="542"/>
      <c r="X1269" s="542"/>
      <c r="Y1269" s="542"/>
      <c r="Z1269" s="542"/>
      <c r="AA1269" s="542"/>
      <c r="AB1269" s="361"/>
      <c r="AC1269" s="363"/>
      <c r="AD1269" s="364"/>
      <c r="AE1269" s="364"/>
      <c r="AF1269" s="364"/>
      <c r="AG1269" s="364"/>
      <c r="AH1269" s="364"/>
      <c r="AI1269" s="364"/>
      <c r="AJ1269" s="364"/>
      <c r="AK1269" s="365"/>
      <c r="AL1269" s="363"/>
      <c r="AM1269" s="364"/>
      <c r="AN1269" s="364"/>
      <c r="AO1269" s="365"/>
      <c r="AP1269" s="363"/>
      <c r="AQ1269" s="364"/>
      <c r="AR1269" s="364"/>
      <c r="AS1269" s="365"/>
      <c r="AT1269" s="366"/>
      <c r="AU1269" s="363"/>
      <c r="AV1269" s="364"/>
      <c r="AW1269" s="363"/>
      <c r="AX1269" s="364"/>
      <c r="AY1269" s="423"/>
      <c r="AZ1269" s="429"/>
    </row>
    <row r="1270" spans="2:52" s="354" customFormat="1">
      <c r="B1270" s="355"/>
      <c r="C1270" s="355"/>
      <c r="D1270" s="355"/>
      <c r="E1270" s="356"/>
      <c r="F1270" s="356"/>
      <c r="J1270" s="478"/>
      <c r="L1270" s="355"/>
      <c r="M1270" s="355"/>
      <c r="N1270" s="358"/>
      <c r="O1270" s="358"/>
      <c r="P1270" s="358"/>
      <c r="Q1270" s="372"/>
      <c r="S1270" s="526"/>
      <c r="T1270" s="526"/>
      <c r="U1270" s="535"/>
      <c r="V1270" s="542"/>
      <c r="W1270" s="542"/>
      <c r="X1270" s="542"/>
      <c r="Y1270" s="542"/>
      <c r="Z1270" s="542"/>
      <c r="AA1270" s="542"/>
      <c r="AB1270" s="361"/>
      <c r="AC1270" s="363"/>
      <c r="AD1270" s="364"/>
      <c r="AE1270" s="364"/>
      <c r="AF1270" s="364"/>
      <c r="AG1270" s="364"/>
      <c r="AH1270" s="364"/>
      <c r="AI1270" s="364"/>
      <c r="AJ1270" s="364"/>
      <c r="AK1270" s="365"/>
      <c r="AL1270" s="363"/>
      <c r="AM1270" s="364"/>
      <c r="AN1270" s="364"/>
      <c r="AO1270" s="365"/>
      <c r="AP1270" s="363"/>
      <c r="AQ1270" s="364"/>
      <c r="AR1270" s="364"/>
      <c r="AS1270" s="365"/>
      <c r="AT1270" s="366"/>
      <c r="AU1270" s="363"/>
      <c r="AV1270" s="364"/>
      <c r="AW1270" s="363"/>
      <c r="AX1270" s="364"/>
      <c r="AY1270" s="423"/>
      <c r="AZ1270" s="429"/>
    </row>
    <row r="1271" spans="2:52" s="354" customFormat="1">
      <c r="B1271" s="355"/>
      <c r="C1271" s="355"/>
      <c r="D1271" s="355"/>
      <c r="E1271" s="356"/>
      <c r="F1271" s="356"/>
      <c r="J1271" s="478"/>
      <c r="L1271" s="355"/>
      <c r="M1271" s="355"/>
      <c r="N1271" s="358"/>
      <c r="O1271" s="358"/>
      <c r="P1271" s="358"/>
      <c r="Q1271" s="372"/>
      <c r="S1271" s="526"/>
      <c r="T1271" s="526"/>
      <c r="U1271" s="535"/>
      <c r="V1271" s="542"/>
      <c r="W1271" s="542"/>
      <c r="X1271" s="542"/>
      <c r="Y1271" s="542"/>
      <c r="Z1271" s="542"/>
      <c r="AA1271" s="542"/>
      <c r="AB1271" s="361"/>
      <c r="AC1271" s="363"/>
      <c r="AD1271" s="364"/>
      <c r="AE1271" s="364"/>
      <c r="AF1271" s="364"/>
      <c r="AG1271" s="364"/>
      <c r="AH1271" s="364"/>
      <c r="AI1271" s="364"/>
      <c r="AJ1271" s="364"/>
      <c r="AK1271" s="365"/>
      <c r="AL1271" s="363"/>
      <c r="AM1271" s="364"/>
      <c r="AN1271" s="364"/>
      <c r="AO1271" s="365"/>
      <c r="AP1271" s="363"/>
      <c r="AQ1271" s="364"/>
      <c r="AR1271" s="364"/>
      <c r="AS1271" s="365"/>
      <c r="AT1271" s="366"/>
      <c r="AU1271" s="363"/>
      <c r="AV1271" s="364"/>
      <c r="AW1271" s="363"/>
      <c r="AX1271" s="364"/>
      <c r="AY1271" s="423"/>
      <c r="AZ1271" s="429"/>
    </row>
    <row r="1272" spans="2:52" s="354" customFormat="1">
      <c r="B1272" s="355"/>
      <c r="C1272" s="355"/>
      <c r="D1272" s="355"/>
      <c r="E1272" s="356"/>
      <c r="F1272" s="356"/>
      <c r="J1272" s="478"/>
      <c r="L1272" s="355"/>
      <c r="M1272" s="355"/>
      <c r="N1272" s="358"/>
      <c r="O1272" s="358"/>
      <c r="P1272" s="358"/>
      <c r="Q1272" s="372"/>
      <c r="S1272" s="526"/>
      <c r="T1272" s="526"/>
      <c r="U1272" s="535"/>
      <c r="V1272" s="542"/>
      <c r="W1272" s="542"/>
      <c r="X1272" s="542"/>
      <c r="Y1272" s="542"/>
      <c r="Z1272" s="542"/>
      <c r="AA1272" s="542"/>
      <c r="AB1272" s="361"/>
      <c r="AC1272" s="363"/>
      <c r="AD1272" s="364"/>
      <c r="AE1272" s="364"/>
      <c r="AF1272" s="364"/>
      <c r="AG1272" s="364"/>
      <c r="AH1272" s="364"/>
      <c r="AI1272" s="364"/>
      <c r="AJ1272" s="364"/>
      <c r="AK1272" s="365"/>
      <c r="AL1272" s="363"/>
      <c r="AM1272" s="364"/>
      <c r="AN1272" s="364"/>
      <c r="AO1272" s="365"/>
      <c r="AP1272" s="363"/>
      <c r="AQ1272" s="364"/>
      <c r="AR1272" s="364"/>
      <c r="AS1272" s="365"/>
      <c r="AT1272" s="366"/>
      <c r="AU1272" s="363"/>
      <c r="AV1272" s="364"/>
      <c r="AW1272" s="363"/>
      <c r="AX1272" s="364"/>
      <c r="AY1272" s="423"/>
      <c r="AZ1272" s="429"/>
    </row>
    <row r="1273" spans="2:52" s="354" customFormat="1">
      <c r="B1273" s="355"/>
      <c r="C1273" s="355"/>
      <c r="D1273" s="355"/>
      <c r="E1273" s="356"/>
      <c r="F1273" s="356"/>
      <c r="J1273" s="478"/>
      <c r="L1273" s="355"/>
      <c r="M1273" s="355"/>
      <c r="N1273" s="358"/>
      <c r="O1273" s="358"/>
      <c r="P1273" s="358"/>
      <c r="Q1273" s="372"/>
      <c r="S1273" s="526"/>
      <c r="T1273" s="526"/>
      <c r="U1273" s="535"/>
      <c r="V1273" s="542"/>
      <c r="W1273" s="542"/>
      <c r="X1273" s="542"/>
      <c r="Y1273" s="542"/>
      <c r="Z1273" s="542"/>
      <c r="AA1273" s="542"/>
      <c r="AB1273" s="361"/>
      <c r="AC1273" s="363"/>
      <c r="AD1273" s="364"/>
      <c r="AE1273" s="364"/>
      <c r="AF1273" s="364"/>
      <c r="AG1273" s="364"/>
      <c r="AH1273" s="364"/>
      <c r="AI1273" s="364"/>
      <c r="AJ1273" s="364"/>
      <c r="AK1273" s="365"/>
      <c r="AL1273" s="363"/>
      <c r="AM1273" s="364"/>
      <c r="AN1273" s="364"/>
      <c r="AO1273" s="365"/>
      <c r="AP1273" s="363"/>
      <c r="AQ1273" s="364"/>
      <c r="AR1273" s="364"/>
      <c r="AS1273" s="365"/>
      <c r="AT1273" s="366"/>
      <c r="AU1273" s="363"/>
      <c r="AV1273" s="364"/>
      <c r="AW1273" s="363"/>
      <c r="AX1273" s="364"/>
      <c r="AY1273" s="423"/>
      <c r="AZ1273" s="429"/>
    </row>
    <row r="1274" spans="2:52" s="354" customFormat="1">
      <c r="B1274" s="355"/>
      <c r="C1274" s="355"/>
      <c r="D1274" s="355"/>
      <c r="E1274" s="356"/>
      <c r="F1274" s="356"/>
      <c r="J1274" s="478"/>
      <c r="L1274" s="355"/>
      <c r="M1274" s="355"/>
      <c r="N1274" s="358"/>
      <c r="O1274" s="358"/>
      <c r="P1274" s="358"/>
      <c r="Q1274" s="372"/>
      <c r="S1274" s="526"/>
      <c r="T1274" s="526"/>
      <c r="U1274" s="535"/>
      <c r="V1274" s="542"/>
      <c r="W1274" s="542"/>
      <c r="X1274" s="542"/>
      <c r="Y1274" s="542"/>
      <c r="Z1274" s="542"/>
      <c r="AA1274" s="542"/>
      <c r="AB1274" s="361"/>
      <c r="AC1274" s="363"/>
      <c r="AD1274" s="364"/>
      <c r="AE1274" s="364"/>
      <c r="AF1274" s="364"/>
      <c r="AG1274" s="364"/>
      <c r="AH1274" s="364"/>
      <c r="AI1274" s="364"/>
      <c r="AJ1274" s="364"/>
      <c r="AK1274" s="365"/>
      <c r="AL1274" s="363"/>
      <c r="AM1274" s="364"/>
      <c r="AN1274" s="364"/>
      <c r="AO1274" s="365"/>
      <c r="AP1274" s="363"/>
      <c r="AQ1274" s="364"/>
      <c r="AR1274" s="364"/>
      <c r="AS1274" s="365"/>
      <c r="AT1274" s="366"/>
      <c r="AU1274" s="363"/>
      <c r="AV1274" s="364"/>
      <c r="AW1274" s="363"/>
      <c r="AX1274" s="364"/>
      <c r="AY1274" s="423"/>
      <c r="AZ1274" s="429"/>
    </row>
    <row r="1275" spans="2:52" s="354" customFormat="1">
      <c r="B1275" s="355"/>
      <c r="C1275" s="355"/>
      <c r="D1275" s="355"/>
      <c r="E1275" s="356"/>
      <c r="F1275" s="356"/>
      <c r="J1275" s="478"/>
      <c r="L1275" s="355"/>
      <c r="M1275" s="355"/>
      <c r="N1275" s="358"/>
      <c r="O1275" s="358"/>
      <c r="P1275" s="358"/>
      <c r="Q1275" s="372"/>
      <c r="S1275" s="526"/>
      <c r="T1275" s="526"/>
      <c r="U1275" s="535"/>
      <c r="V1275" s="542"/>
      <c r="W1275" s="542"/>
      <c r="X1275" s="542"/>
      <c r="Y1275" s="542"/>
      <c r="Z1275" s="542"/>
      <c r="AA1275" s="542"/>
      <c r="AB1275" s="361"/>
      <c r="AC1275" s="363"/>
      <c r="AD1275" s="364"/>
      <c r="AE1275" s="364"/>
      <c r="AF1275" s="364"/>
      <c r="AG1275" s="364"/>
      <c r="AH1275" s="364"/>
      <c r="AI1275" s="364"/>
      <c r="AJ1275" s="364"/>
      <c r="AK1275" s="365"/>
      <c r="AL1275" s="363"/>
      <c r="AM1275" s="364"/>
      <c r="AN1275" s="364"/>
      <c r="AO1275" s="365"/>
      <c r="AP1275" s="363"/>
      <c r="AQ1275" s="364"/>
      <c r="AR1275" s="364"/>
      <c r="AS1275" s="365"/>
      <c r="AT1275" s="366"/>
      <c r="AU1275" s="363"/>
      <c r="AV1275" s="364"/>
      <c r="AW1275" s="363"/>
      <c r="AX1275" s="364"/>
      <c r="AY1275" s="423"/>
      <c r="AZ1275" s="429"/>
    </row>
    <row r="1276" spans="2:52" s="354" customFormat="1">
      <c r="B1276" s="355"/>
      <c r="C1276" s="355"/>
      <c r="D1276" s="355"/>
      <c r="E1276" s="356"/>
      <c r="F1276" s="356"/>
      <c r="J1276" s="478"/>
      <c r="L1276" s="355"/>
      <c r="M1276" s="355"/>
      <c r="N1276" s="358"/>
      <c r="O1276" s="358"/>
      <c r="P1276" s="358"/>
      <c r="Q1276" s="372"/>
      <c r="S1276" s="526"/>
      <c r="T1276" s="526"/>
      <c r="U1276" s="535"/>
      <c r="V1276" s="542"/>
      <c r="W1276" s="542"/>
      <c r="X1276" s="542"/>
      <c r="Y1276" s="542"/>
      <c r="Z1276" s="542"/>
      <c r="AA1276" s="542"/>
      <c r="AB1276" s="361"/>
      <c r="AC1276" s="363"/>
      <c r="AD1276" s="364"/>
      <c r="AE1276" s="364"/>
      <c r="AF1276" s="364"/>
      <c r="AG1276" s="364"/>
      <c r="AH1276" s="364"/>
      <c r="AI1276" s="364"/>
      <c r="AJ1276" s="364"/>
      <c r="AK1276" s="365"/>
      <c r="AL1276" s="363"/>
      <c r="AM1276" s="364"/>
      <c r="AN1276" s="364"/>
      <c r="AO1276" s="365"/>
      <c r="AP1276" s="363"/>
      <c r="AQ1276" s="364"/>
      <c r="AR1276" s="364"/>
      <c r="AS1276" s="365"/>
      <c r="AT1276" s="366"/>
      <c r="AU1276" s="363"/>
      <c r="AV1276" s="364"/>
      <c r="AW1276" s="363"/>
      <c r="AX1276" s="364"/>
      <c r="AY1276" s="423"/>
      <c r="AZ1276" s="429"/>
    </row>
    <row r="1277" spans="2:52" s="354" customFormat="1">
      <c r="B1277" s="355"/>
      <c r="C1277" s="355"/>
      <c r="D1277" s="355"/>
      <c r="E1277" s="356"/>
      <c r="F1277" s="356"/>
      <c r="J1277" s="478"/>
      <c r="L1277" s="355"/>
      <c r="M1277" s="355"/>
      <c r="N1277" s="358"/>
      <c r="O1277" s="358"/>
      <c r="P1277" s="358"/>
      <c r="Q1277" s="372"/>
      <c r="S1277" s="526"/>
      <c r="T1277" s="526"/>
      <c r="U1277" s="535"/>
      <c r="V1277" s="542"/>
      <c r="W1277" s="542"/>
      <c r="X1277" s="542"/>
      <c r="Y1277" s="542"/>
      <c r="Z1277" s="542"/>
      <c r="AA1277" s="542"/>
      <c r="AB1277" s="361"/>
      <c r="AC1277" s="363"/>
      <c r="AD1277" s="364"/>
      <c r="AE1277" s="364"/>
      <c r="AF1277" s="364"/>
      <c r="AG1277" s="364"/>
      <c r="AH1277" s="364"/>
      <c r="AI1277" s="364"/>
      <c r="AJ1277" s="364"/>
      <c r="AK1277" s="365"/>
      <c r="AL1277" s="363"/>
      <c r="AM1277" s="364"/>
      <c r="AN1277" s="364"/>
      <c r="AO1277" s="365"/>
      <c r="AP1277" s="363"/>
      <c r="AQ1277" s="364"/>
      <c r="AR1277" s="364"/>
      <c r="AS1277" s="365"/>
      <c r="AT1277" s="366"/>
      <c r="AU1277" s="363"/>
      <c r="AV1277" s="364"/>
      <c r="AW1277" s="363"/>
      <c r="AX1277" s="364"/>
      <c r="AY1277" s="423"/>
      <c r="AZ1277" s="429"/>
    </row>
    <row r="1278" spans="2:52" s="354" customFormat="1">
      <c r="B1278" s="355"/>
      <c r="C1278" s="355"/>
      <c r="D1278" s="355"/>
      <c r="E1278" s="356"/>
      <c r="F1278" s="356"/>
      <c r="J1278" s="478"/>
      <c r="L1278" s="355"/>
      <c r="M1278" s="355"/>
      <c r="N1278" s="358"/>
      <c r="O1278" s="358"/>
      <c r="P1278" s="358"/>
      <c r="Q1278" s="372"/>
      <c r="S1278" s="526"/>
      <c r="T1278" s="526"/>
      <c r="U1278" s="535"/>
      <c r="V1278" s="542"/>
      <c r="W1278" s="542"/>
      <c r="X1278" s="542"/>
      <c r="Y1278" s="542"/>
      <c r="Z1278" s="542"/>
      <c r="AA1278" s="542"/>
      <c r="AB1278" s="361"/>
      <c r="AC1278" s="363"/>
      <c r="AD1278" s="364"/>
      <c r="AE1278" s="364"/>
      <c r="AF1278" s="364"/>
      <c r="AG1278" s="364"/>
      <c r="AH1278" s="364"/>
      <c r="AI1278" s="364"/>
      <c r="AJ1278" s="364"/>
      <c r="AK1278" s="365"/>
      <c r="AL1278" s="363"/>
      <c r="AM1278" s="364"/>
      <c r="AN1278" s="364"/>
      <c r="AO1278" s="365"/>
      <c r="AP1278" s="363"/>
      <c r="AQ1278" s="364"/>
      <c r="AR1278" s="364"/>
      <c r="AS1278" s="365"/>
      <c r="AT1278" s="366"/>
      <c r="AU1278" s="363"/>
      <c r="AV1278" s="364"/>
      <c r="AW1278" s="363"/>
      <c r="AX1278" s="364"/>
      <c r="AY1278" s="423"/>
      <c r="AZ1278" s="429"/>
    </row>
    <row r="1279" spans="2:52" s="354" customFormat="1">
      <c r="B1279" s="355"/>
      <c r="C1279" s="355"/>
      <c r="D1279" s="355"/>
      <c r="E1279" s="356"/>
      <c r="F1279" s="356"/>
      <c r="J1279" s="478"/>
      <c r="L1279" s="355"/>
      <c r="M1279" s="355"/>
      <c r="N1279" s="358"/>
      <c r="O1279" s="358"/>
      <c r="P1279" s="358"/>
      <c r="Q1279" s="372"/>
      <c r="S1279" s="526"/>
      <c r="T1279" s="526"/>
      <c r="U1279" s="535"/>
      <c r="V1279" s="542"/>
      <c r="W1279" s="542"/>
      <c r="X1279" s="542"/>
      <c r="Y1279" s="542"/>
      <c r="Z1279" s="542"/>
      <c r="AA1279" s="542"/>
      <c r="AB1279" s="361"/>
      <c r="AC1279" s="363"/>
      <c r="AD1279" s="364"/>
      <c r="AE1279" s="364"/>
      <c r="AF1279" s="364"/>
      <c r="AG1279" s="364"/>
      <c r="AH1279" s="364"/>
      <c r="AI1279" s="364"/>
      <c r="AJ1279" s="364"/>
      <c r="AK1279" s="365"/>
      <c r="AL1279" s="363"/>
      <c r="AM1279" s="364"/>
      <c r="AN1279" s="364"/>
      <c r="AO1279" s="365"/>
      <c r="AP1279" s="363"/>
      <c r="AQ1279" s="364"/>
      <c r="AR1279" s="364"/>
      <c r="AS1279" s="365"/>
      <c r="AT1279" s="366"/>
      <c r="AU1279" s="363"/>
      <c r="AV1279" s="364"/>
      <c r="AW1279" s="363"/>
      <c r="AX1279" s="364"/>
      <c r="AY1279" s="423"/>
      <c r="AZ1279" s="429"/>
    </row>
    <row r="1280" spans="2:52" s="354" customFormat="1">
      <c r="B1280" s="355"/>
      <c r="C1280" s="355"/>
      <c r="D1280" s="355"/>
      <c r="E1280" s="356"/>
      <c r="F1280" s="356"/>
      <c r="J1280" s="478"/>
      <c r="L1280" s="355"/>
      <c r="M1280" s="355"/>
      <c r="N1280" s="358"/>
      <c r="O1280" s="358"/>
      <c r="P1280" s="358"/>
      <c r="Q1280" s="372"/>
      <c r="S1280" s="526"/>
      <c r="T1280" s="526"/>
      <c r="U1280" s="535"/>
      <c r="V1280" s="542"/>
      <c r="W1280" s="542"/>
      <c r="X1280" s="542"/>
      <c r="Y1280" s="542"/>
      <c r="Z1280" s="542"/>
      <c r="AA1280" s="542"/>
      <c r="AB1280" s="361"/>
      <c r="AC1280" s="363"/>
      <c r="AD1280" s="364"/>
      <c r="AE1280" s="364"/>
      <c r="AF1280" s="364"/>
      <c r="AG1280" s="364"/>
      <c r="AH1280" s="364"/>
      <c r="AI1280" s="364"/>
      <c r="AJ1280" s="364"/>
      <c r="AK1280" s="365"/>
      <c r="AL1280" s="363"/>
      <c r="AM1280" s="364"/>
      <c r="AN1280" s="364"/>
      <c r="AO1280" s="365"/>
      <c r="AP1280" s="363"/>
      <c r="AQ1280" s="364"/>
      <c r="AR1280" s="364"/>
      <c r="AS1280" s="365"/>
      <c r="AT1280" s="366"/>
      <c r="AU1280" s="363"/>
      <c r="AV1280" s="364"/>
      <c r="AW1280" s="363"/>
      <c r="AX1280" s="364"/>
      <c r="AY1280" s="423"/>
      <c r="AZ1280" s="429"/>
    </row>
    <row r="1281" spans="2:52" s="354" customFormat="1">
      <c r="B1281" s="355"/>
      <c r="C1281" s="355"/>
      <c r="D1281" s="355"/>
      <c r="E1281" s="356"/>
      <c r="F1281" s="356"/>
      <c r="J1281" s="478"/>
      <c r="L1281" s="355"/>
      <c r="M1281" s="355"/>
      <c r="N1281" s="358"/>
      <c r="O1281" s="358"/>
      <c r="P1281" s="358"/>
      <c r="Q1281" s="372"/>
      <c r="S1281" s="526"/>
      <c r="T1281" s="526"/>
      <c r="U1281" s="535"/>
      <c r="V1281" s="542"/>
      <c r="W1281" s="542"/>
      <c r="X1281" s="542"/>
      <c r="Y1281" s="542"/>
      <c r="Z1281" s="542"/>
      <c r="AA1281" s="542"/>
      <c r="AB1281" s="361"/>
      <c r="AC1281" s="363"/>
      <c r="AD1281" s="364"/>
      <c r="AE1281" s="364"/>
      <c r="AF1281" s="364"/>
      <c r="AG1281" s="364"/>
      <c r="AH1281" s="364"/>
      <c r="AI1281" s="364"/>
      <c r="AJ1281" s="364"/>
      <c r="AK1281" s="365"/>
      <c r="AL1281" s="363"/>
      <c r="AM1281" s="364"/>
      <c r="AN1281" s="364"/>
      <c r="AO1281" s="365"/>
      <c r="AP1281" s="363"/>
      <c r="AQ1281" s="364"/>
      <c r="AR1281" s="364"/>
      <c r="AS1281" s="365"/>
      <c r="AT1281" s="366"/>
      <c r="AU1281" s="363"/>
      <c r="AV1281" s="364"/>
      <c r="AW1281" s="363"/>
      <c r="AX1281" s="364"/>
      <c r="AY1281" s="423"/>
      <c r="AZ1281" s="429"/>
    </row>
    <row r="1282" spans="2:52" s="354" customFormat="1">
      <c r="B1282" s="355"/>
      <c r="C1282" s="355"/>
      <c r="D1282" s="355"/>
      <c r="E1282" s="356"/>
      <c r="F1282" s="356"/>
      <c r="J1282" s="478"/>
      <c r="L1282" s="355"/>
      <c r="M1282" s="355"/>
      <c r="N1282" s="358"/>
      <c r="O1282" s="358"/>
      <c r="P1282" s="358"/>
      <c r="Q1282" s="372"/>
      <c r="S1282" s="526"/>
      <c r="T1282" s="526"/>
      <c r="U1282" s="535"/>
      <c r="V1282" s="542"/>
      <c r="W1282" s="542"/>
      <c r="X1282" s="542"/>
      <c r="Y1282" s="542"/>
      <c r="Z1282" s="542"/>
      <c r="AA1282" s="542"/>
      <c r="AB1282" s="361"/>
      <c r="AC1282" s="363"/>
      <c r="AD1282" s="364"/>
      <c r="AE1282" s="364"/>
      <c r="AF1282" s="364"/>
      <c r="AG1282" s="364"/>
      <c r="AH1282" s="364"/>
      <c r="AI1282" s="364"/>
      <c r="AJ1282" s="364"/>
      <c r="AK1282" s="365"/>
      <c r="AL1282" s="363"/>
      <c r="AM1282" s="364"/>
      <c r="AN1282" s="364"/>
      <c r="AO1282" s="365"/>
      <c r="AP1282" s="363"/>
      <c r="AQ1282" s="364"/>
      <c r="AR1282" s="364"/>
      <c r="AS1282" s="365"/>
      <c r="AT1282" s="366"/>
      <c r="AU1282" s="363"/>
      <c r="AV1282" s="364"/>
      <c r="AW1282" s="363"/>
      <c r="AX1282" s="364"/>
      <c r="AY1282" s="423"/>
      <c r="AZ1282" s="429"/>
    </row>
    <row r="1283" spans="2:52" s="354" customFormat="1">
      <c r="B1283" s="355"/>
      <c r="C1283" s="355"/>
      <c r="D1283" s="355"/>
      <c r="E1283" s="356"/>
      <c r="F1283" s="356"/>
      <c r="J1283" s="478"/>
      <c r="L1283" s="355"/>
      <c r="M1283" s="355"/>
      <c r="N1283" s="358"/>
      <c r="O1283" s="358"/>
      <c r="P1283" s="358"/>
      <c r="Q1283" s="372"/>
      <c r="S1283" s="526"/>
      <c r="T1283" s="526"/>
      <c r="U1283" s="535"/>
      <c r="V1283" s="542"/>
      <c r="W1283" s="542"/>
      <c r="X1283" s="542"/>
      <c r="Y1283" s="542"/>
      <c r="Z1283" s="542"/>
      <c r="AA1283" s="542"/>
      <c r="AB1283" s="361"/>
      <c r="AC1283" s="363"/>
      <c r="AD1283" s="364"/>
      <c r="AE1283" s="364"/>
      <c r="AF1283" s="364"/>
      <c r="AG1283" s="364"/>
      <c r="AH1283" s="364"/>
      <c r="AI1283" s="364"/>
      <c r="AJ1283" s="364"/>
      <c r="AK1283" s="365"/>
      <c r="AL1283" s="363"/>
      <c r="AM1283" s="364"/>
      <c r="AN1283" s="364"/>
      <c r="AO1283" s="365"/>
      <c r="AP1283" s="363"/>
      <c r="AQ1283" s="364"/>
      <c r="AR1283" s="364"/>
      <c r="AS1283" s="365"/>
      <c r="AT1283" s="366"/>
      <c r="AU1283" s="363"/>
      <c r="AV1283" s="364"/>
      <c r="AW1283" s="363"/>
      <c r="AX1283" s="364"/>
      <c r="AY1283" s="423"/>
      <c r="AZ1283" s="429"/>
    </row>
    <row r="1284" spans="2:52" s="354" customFormat="1">
      <c r="B1284" s="355"/>
      <c r="C1284" s="355"/>
      <c r="D1284" s="355"/>
      <c r="E1284" s="356"/>
      <c r="F1284" s="356"/>
      <c r="J1284" s="478"/>
      <c r="L1284" s="355"/>
      <c r="M1284" s="355"/>
      <c r="N1284" s="358"/>
      <c r="O1284" s="358"/>
      <c r="P1284" s="358"/>
      <c r="Q1284" s="372"/>
      <c r="S1284" s="526"/>
      <c r="T1284" s="526"/>
      <c r="U1284" s="535"/>
      <c r="V1284" s="542"/>
      <c r="W1284" s="542"/>
      <c r="X1284" s="542"/>
      <c r="Y1284" s="542"/>
      <c r="Z1284" s="542"/>
      <c r="AA1284" s="542"/>
      <c r="AB1284" s="361"/>
      <c r="AC1284" s="363"/>
      <c r="AD1284" s="364"/>
      <c r="AE1284" s="364"/>
      <c r="AF1284" s="364"/>
      <c r="AG1284" s="364"/>
      <c r="AH1284" s="364"/>
      <c r="AI1284" s="364"/>
      <c r="AJ1284" s="364"/>
      <c r="AK1284" s="365"/>
      <c r="AL1284" s="363"/>
      <c r="AM1284" s="364"/>
      <c r="AN1284" s="364"/>
      <c r="AO1284" s="365"/>
      <c r="AP1284" s="363"/>
      <c r="AQ1284" s="364"/>
      <c r="AR1284" s="364"/>
      <c r="AS1284" s="365"/>
      <c r="AT1284" s="366"/>
      <c r="AU1284" s="363"/>
      <c r="AV1284" s="364"/>
      <c r="AW1284" s="363"/>
      <c r="AX1284" s="364"/>
      <c r="AY1284" s="423"/>
      <c r="AZ1284" s="429"/>
    </row>
    <row r="1285" spans="2:52" s="354" customFormat="1">
      <c r="B1285" s="355"/>
      <c r="C1285" s="355"/>
      <c r="D1285" s="355"/>
      <c r="E1285" s="356"/>
      <c r="F1285" s="356"/>
      <c r="J1285" s="478"/>
      <c r="L1285" s="355"/>
      <c r="M1285" s="355"/>
      <c r="N1285" s="358"/>
      <c r="O1285" s="358"/>
      <c r="P1285" s="358"/>
      <c r="Q1285" s="372"/>
      <c r="S1285" s="526"/>
      <c r="T1285" s="526"/>
      <c r="U1285" s="535"/>
      <c r="V1285" s="542"/>
      <c r="W1285" s="542"/>
      <c r="X1285" s="542"/>
      <c r="Y1285" s="542"/>
      <c r="Z1285" s="542"/>
      <c r="AA1285" s="542"/>
      <c r="AB1285" s="361"/>
      <c r="AC1285" s="363"/>
      <c r="AD1285" s="364"/>
      <c r="AE1285" s="364"/>
      <c r="AF1285" s="364"/>
      <c r="AG1285" s="364"/>
      <c r="AH1285" s="364"/>
      <c r="AI1285" s="364"/>
      <c r="AJ1285" s="364"/>
      <c r="AK1285" s="365"/>
      <c r="AL1285" s="363"/>
      <c r="AM1285" s="364"/>
      <c r="AN1285" s="364"/>
      <c r="AO1285" s="365"/>
      <c r="AP1285" s="363"/>
      <c r="AQ1285" s="364"/>
      <c r="AR1285" s="364"/>
      <c r="AS1285" s="365"/>
      <c r="AT1285" s="366"/>
      <c r="AU1285" s="363"/>
      <c r="AV1285" s="364"/>
      <c r="AW1285" s="363"/>
      <c r="AX1285" s="364"/>
      <c r="AY1285" s="423"/>
      <c r="AZ1285" s="429"/>
    </row>
    <row r="1286" spans="2:52" s="354" customFormat="1">
      <c r="B1286" s="355"/>
      <c r="C1286" s="355"/>
      <c r="D1286" s="355"/>
      <c r="E1286" s="356"/>
      <c r="F1286" s="356"/>
      <c r="J1286" s="478"/>
      <c r="L1286" s="355"/>
      <c r="M1286" s="355"/>
      <c r="N1286" s="358"/>
      <c r="O1286" s="358"/>
      <c r="P1286" s="358"/>
      <c r="Q1286" s="372"/>
      <c r="S1286" s="526"/>
      <c r="T1286" s="526"/>
      <c r="U1286" s="535"/>
      <c r="V1286" s="542"/>
      <c r="W1286" s="542"/>
      <c r="X1286" s="542"/>
      <c r="Y1286" s="542"/>
      <c r="Z1286" s="542"/>
      <c r="AA1286" s="542"/>
      <c r="AB1286" s="361"/>
      <c r="AC1286" s="363"/>
      <c r="AD1286" s="364"/>
      <c r="AE1286" s="364"/>
      <c r="AF1286" s="364"/>
      <c r="AG1286" s="364"/>
      <c r="AH1286" s="364"/>
      <c r="AI1286" s="364"/>
      <c r="AJ1286" s="364"/>
      <c r="AK1286" s="365"/>
      <c r="AL1286" s="363"/>
      <c r="AM1286" s="364"/>
      <c r="AN1286" s="364"/>
      <c r="AO1286" s="365"/>
      <c r="AP1286" s="363"/>
      <c r="AQ1286" s="364"/>
      <c r="AR1286" s="364"/>
      <c r="AS1286" s="365"/>
      <c r="AT1286" s="366"/>
      <c r="AU1286" s="363"/>
      <c r="AV1286" s="364"/>
      <c r="AW1286" s="363"/>
      <c r="AX1286" s="364"/>
      <c r="AY1286" s="423"/>
      <c r="AZ1286" s="429"/>
    </row>
    <row r="1287" spans="2:52" s="354" customFormat="1">
      <c r="B1287" s="355"/>
      <c r="C1287" s="355"/>
      <c r="D1287" s="355"/>
      <c r="E1287" s="356"/>
      <c r="F1287" s="356"/>
      <c r="J1287" s="478"/>
      <c r="L1287" s="355"/>
      <c r="M1287" s="355"/>
      <c r="N1287" s="358"/>
      <c r="O1287" s="358"/>
      <c r="P1287" s="358"/>
      <c r="Q1287" s="372"/>
      <c r="S1287" s="526"/>
      <c r="T1287" s="526"/>
      <c r="U1287" s="535"/>
      <c r="V1287" s="542"/>
      <c r="W1287" s="542"/>
      <c r="X1287" s="542"/>
      <c r="Y1287" s="542"/>
      <c r="Z1287" s="542"/>
      <c r="AA1287" s="542"/>
      <c r="AB1287" s="361"/>
      <c r="AC1287" s="363"/>
      <c r="AD1287" s="364"/>
      <c r="AE1287" s="364"/>
      <c r="AF1287" s="364"/>
      <c r="AG1287" s="364"/>
      <c r="AH1287" s="364"/>
      <c r="AI1287" s="364"/>
      <c r="AJ1287" s="364"/>
      <c r="AK1287" s="365"/>
      <c r="AL1287" s="363"/>
      <c r="AM1287" s="364"/>
      <c r="AN1287" s="364"/>
      <c r="AO1287" s="365"/>
      <c r="AP1287" s="363"/>
      <c r="AQ1287" s="364"/>
      <c r="AR1287" s="364"/>
      <c r="AS1287" s="365"/>
      <c r="AT1287" s="366"/>
      <c r="AU1287" s="363"/>
      <c r="AV1287" s="364"/>
      <c r="AW1287" s="363"/>
      <c r="AX1287" s="364"/>
      <c r="AY1287" s="423"/>
      <c r="AZ1287" s="429"/>
    </row>
    <row r="1288" spans="2:52" s="354" customFormat="1">
      <c r="B1288" s="355"/>
      <c r="C1288" s="355"/>
      <c r="D1288" s="355"/>
      <c r="E1288" s="356"/>
      <c r="F1288" s="356"/>
      <c r="J1288" s="478"/>
      <c r="L1288" s="355"/>
      <c r="M1288" s="355"/>
      <c r="N1288" s="358"/>
      <c r="O1288" s="358"/>
      <c r="P1288" s="358"/>
      <c r="Q1288" s="372"/>
      <c r="S1288" s="526"/>
      <c r="T1288" s="526"/>
      <c r="U1288" s="535"/>
      <c r="V1288" s="542"/>
      <c r="W1288" s="542"/>
      <c r="X1288" s="542"/>
      <c r="Y1288" s="542"/>
      <c r="Z1288" s="542"/>
      <c r="AA1288" s="542"/>
      <c r="AB1288" s="361"/>
      <c r="AC1288" s="363"/>
      <c r="AD1288" s="364"/>
      <c r="AE1288" s="364"/>
      <c r="AF1288" s="364"/>
      <c r="AG1288" s="364"/>
      <c r="AH1288" s="364"/>
      <c r="AI1288" s="364"/>
      <c r="AJ1288" s="364"/>
      <c r="AK1288" s="365"/>
      <c r="AL1288" s="363"/>
      <c r="AM1288" s="364"/>
      <c r="AN1288" s="364"/>
      <c r="AO1288" s="365"/>
      <c r="AP1288" s="363"/>
      <c r="AQ1288" s="364"/>
      <c r="AR1288" s="364"/>
      <c r="AS1288" s="365"/>
      <c r="AT1288" s="366"/>
      <c r="AU1288" s="363"/>
      <c r="AV1288" s="364"/>
      <c r="AW1288" s="363"/>
      <c r="AX1288" s="364"/>
      <c r="AY1288" s="423"/>
      <c r="AZ1288" s="429"/>
    </row>
    <row r="1289" spans="2:52" s="354" customFormat="1">
      <c r="B1289" s="355"/>
      <c r="C1289" s="355"/>
      <c r="D1289" s="355"/>
      <c r="E1289" s="356"/>
      <c r="F1289" s="356"/>
      <c r="J1289" s="478"/>
      <c r="L1289" s="355"/>
      <c r="M1289" s="355"/>
      <c r="N1289" s="358"/>
      <c r="O1289" s="358"/>
      <c r="P1289" s="358"/>
      <c r="Q1289" s="372"/>
      <c r="S1289" s="526"/>
      <c r="T1289" s="526"/>
      <c r="U1289" s="535"/>
      <c r="V1289" s="542"/>
      <c r="W1289" s="542"/>
      <c r="X1289" s="542"/>
      <c r="Y1289" s="542"/>
      <c r="Z1289" s="542"/>
      <c r="AA1289" s="542"/>
      <c r="AB1289" s="361"/>
      <c r="AC1289" s="363"/>
      <c r="AD1289" s="364"/>
      <c r="AE1289" s="364"/>
      <c r="AF1289" s="364"/>
      <c r="AG1289" s="364"/>
      <c r="AH1289" s="364"/>
      <c r="AI1289" s="364"/>
      <c r="AJ1289" s="364"/>
      <c r="AK1289" s="365"/>
      <c r="AL1289" s="363"/>
      <c r="AM1289" s="364"/>
      <c r="AN1289" s="364"/>
      <c r="AO1289" s="365"/>
      <c r="AP1289" s="363"/>
      <c r="AQ1289" s="364"/>
      <c r="AR1289" s="364"/>
      <c r="AS1289" s="365"/>
      <c r="AT1289" s="366"/>
      <c r="AU1289" s="363"/>
      <c r="AV1289" s="364"/>
      <c r="AW1289" s="363"/>
      <c r="AX1289" s="364"/>
      <c r="AY1289" s="423"/>
      <c r="AZ1289" s="429"/>
    </row>
    <row r="1290" spans="2:52" s="354" customFormat="1">
      <c r="B1290" s="355"/>
      <c r="C1290" s="355"/>
      <c r="D1290" s="355"/>
      <c r="E1290" s="356"/>
      <c r="F1290" s="356"/>
      <c r="J1290" s="478"/>
      <c r="L1290" s="355"/>
      <c r="M1290" s="355"/>
      <c r="N1290" s="358"/>
      <c r="O1290" s="358"/>
      <c r="P1290" s="358"/>
      <c r="Q1290" s="372"/>
      <c r="S1290" s="526"/>
      <c r="T1290" s="526"/>
      <c r="U1290" s="535"/>
      <c r="V1290" s="542"/>
      <c r="W1290" s="542"/>
      <c r="X1290" s="542"/>
      <c r="Y1290" s="542"/>
      <c r="Z1290" s="542"/>
      <c r="AA1290" s="542"/>
      <c r="AB1290" s="361"/>
      <c r="AC1290" s="363"/>
      <c r="AD1290" s="364"/>
      <c r="AE1290" s="364"/>
      <c r="AF1290" s="364"/>
      <c r="AG1290" s="364"/>
      <c r="AH1290" s="364"/>
      <c r="AI1290" s="364"/>
      <c r="AJ1290" s="364"/>
      <c r="AK1290" s="365"/>
      <c r="AL1290" s="363"/>
      <c r="AM1290" s="364"/>
      <c r="AN1290" s="364"/>
      <c r="AO1290" s="365"/>
      <c r="AP1290" s="363"/>
      <c r="AQ1290" s="364"/>
      <c r="AR1290" s="364"/>
      <c r="AS1290" s="365"/>
      <c r="AT1290" s="366"/>
      <c r="AU1290" s="363"/>
      <c r="AV1290" s="364"/>
      <c r="AW1290" s="363"/>
      <c r="AX1290" s="364"/>
      <c r="AY1290" s="423"/>
      <c r="AZ1290" s="429"/>
    </row>
    <row r="1291" spans="2:52" s="354" customFormat="1">
      <c r="B1291" s="355"/>
      <c r="C1291" s="355"/>
      <c r="D1291" s="355"/>
      <c r="E1291" s="356"/>
      <c r="F1291" s="356"/>
      <c r="J1291" s="478"/>
      <c r="L1291" s="355"/>
      <c r="M1291" s="355"/>
      <c r="N1291" s="358"/>
      <c r="O1291" s="358"/>
      <c r="P1291" s="358"/>
      <c r="Q1291" s="372"/>
      <c r="S1291" s="526"/>
      <c r="T1291" s="526"/>
      <c r="U1291" s="535"/>
      <c r="V1291" s="542"/>
      <c r="W1291" s="542"/>
      <c r="X1291" s="542"/>
      <c r="Y1291" s="542"/>
      <c r="Z1291" s="542"/>
      <c r="AA1291" s="542"/>
      <c r="AB1291" s="361"/>
      <c r="AC1291" s="363"/>
      <c r="AD1291" s="364"/>
      <c r="AE1291" s="364"/>
      <c r="AF1291" s="364"/>
      <c r="AG1291" s="364"/>
      <c r="AH1291" s="364"/>
      <c r="AI1291" s="364"/>
      <c r="AJ1291" s="364"/>
      <c r="AK1291" s="365"/>
      <c r="AL1291" s="363"/>
      <c r="AM1291" s="364"/>
      <c r="AN1291" s="364"/>
      <c r="AO1291" s="365"/>
      <c r="AP1291" s="363"/>
      <c r="AQ1291" s="364"/>
      <c r="AR1291" s="364"/>
      <c r="AS1291" s="365"/>
      <c r="AT1291" s="366"/>
      <c r="AU1291" s="363"/>
      <c r="AV1291" s="364"/>
      <c r="AW1291" s="363"/>
      <c r="AX1291" s="364"/>
      <c r="AY1291" s="423"/>
      <c r="AZ1291" s="429"/>
    </row>
    <row r="1292" spans="2:52" s="354" customFormat="1">
      <c r="B1292" s="355"/>
      <c r="C1292" s="355"/>
      <c r="D1292" s="355"/>
      <c r="E1292" s="356"/>
      <c r="F1292" s="356"/>
      <c r="J1292" s="478"/>
      <c r="L1292" s="355"/>
      <c r="M1292" s="355"/>
      <c r="N1292" s="358"/>
      <c r="O1292" s="358"/>
      <c r="P1292" s="358"/>
      <c r="Q1292" s="372"/>
      <c r="S1292" s="526"/>
      <c r="T1292" s="526"/>
      <c r="U1292" s="535"/>
      <c r="V1292" s="542"/>
      <c r="W1292" s="542"/>
      <c r="X1292" s="542"/>
      <c r="Y1292" s="542"/>
      <c r="Z1292" s="542"/>
      <c r="AA1292" s="542"/>
      <c r="AB1292" s="361"/>
      <c r="AC1292" s="363"/>
      <c r="AD1292" s="364"/>
      <c r="AE1292" s="364"/>
      <c r="AF1292" s="364"/>
      <c r="AG1292" s="364"/>
      <c r="AH1292" s="364"/>
      <c r="AI1292" s="364"/>
      <c r="AJ1292" s="364"/>
      <c r="AK1292" s="365"/>
      <c r="AL1292" s="363"/>
      <c r="AM1292" s="364"/>
      <c r="AN1292" s="364"/>
      <c r="AO1292" s="365"/>
      <c r="AP1292" s="363"/>
      <c r="AQ1292" s="364"/>
      <c r="AR1292" s="364"/>
      <c r="AS1292" s="365"/>
      <c r="AT1292" s="366"/>
      <c r="AU1292" s="363"/>
      <c r="AV1292" s="364"/>
      <c r="AW1292" s="363"/>
      <c r="AX1292" s="364"/>
      <c r="AY1292" s="423"/>
      <c r="AZ1292" s="429"/>
    </row>
    <row r="1293" spans="2:52" s="354" customFormat="1">
      <c r="B1293" s="355"/>
      <c r="C1293" s="355"/>
      <c r="D1293" s="355"/>
      <c r="E1293" s="356"/>
      <c r="F1293" s="356"/>
      <c r="J1293" s="478"/>
      <c r="L1293" s="355"/>
      <c r="M1293" s="355"/>
      <c r="N1293" s="358"/>
      <c r="O1293" s="358"/>
      <c r="P1293" s="358"/>
      <c r="Q1293" s="372"/>
      <c r="S1293" s="526"/>
      <c r="T1293" s="526"/>
      <c r="U1293" s="535"/>
      <c r="V1293" s="542"/>
      <c r="W1293" s="542"/>
      <c r="X1293" s="542"/>
      <c r="Y1293" s="542"/>
      <c r="Z1293" s="542"/>
      <c r="AA1293" s="542"/>
      <c r="AB1293" s="361"/>
      <c r="AC1293" s="363"/>
      <c r="AD1293" s="364"/>
      <c r="AE1293" s="364"/>
      <c r="AF1293" s="364"/>
      <c r="AG1293" s="364"/>
      <c r="AH1293" s="364"/>
      <c r="AI1293" s="364"/>
      <c r="AJ1293" s="364"/>
      <c r="AK1293" s="365"/>
      <c r="AL1293" s="363"/>
      <c r="AM1293" s="364"/>
      <c r="AN1293" s="364"/>
      <c r="AO1293" s="365"/>
      <c r="AP1293" s="363"/>
      <c r="AQ1293" s="364"/>
      <c r="AR1293" s="364"/>
      <c r="AS1293" s="365"/>
      <c r="AT1293" s="366"/>
      <c r="AU1293" s="363"/>
      <c r="AV1293" s="364"/>
      <c r="AW1293" s="363"/>
      <c r="AX1293" s="364"/>
      <c r="AY1293" s="423"/>
      <c r="AZ1293" s="429"/>
    </row>
    <row r="1294" spans="2:52" s="354" customFormat="1">
      <c r="B1294" s="355"/>
      <c r="C1294" s="355"/>
      <c r="D1294" s="355"/>
      <c r="E1294" s="356"/>
      <c r="F1294" s="356"/>
      <c r="J1294" s="478"/>
      <c r="L1294" s="355"/>
      <c r="M1294" s="355"/>
      <c r="N1294" s="358"/>
      <c r="O1294" s="358"/>
      <c r="P1294" s="358"/>
      <c r="Q1294" s="372"/>
      <c r="S1294" s="526"/>
      <c r="T1294" s="526"/>
      <c r="U1294" s="535"/>
      <c r="V1294" s="542"/>
      <c r="W1294" s="542"/>
      <c r="X1294" s="542"/>
      <c r="Y1294" s="542"/>
      <c r="Z1294" s="542"/>
      <c r="AA1294" s="542"/>
      <c r="AB1294" s="361"/>
      <c r="AC1294" s="363"/>
      <c r="AD1294" s="364"/>
      <c r="AE1294" s="364"/>
      <c r="AF1294" s="364"/>
      <c r="AG1294" s="364"/>
      <c r="AH1294" s="364"/>
      <c r="AI1294" s="364"/>
      <c r="AJ1294" s="364"/>
      <c r="AK1294" s="365"/>
      <c r="AL1294" s="363"/>
      <c r="AM1294" s="364"/>
      <c r="AN1294" s="364"/>
      <c r="AO1294" s="365"/>
      <c r="AP1294" s="363"/>
      <c r="AQ1294" s="364"/>
      <c r="AR1294" s="364"/>
      <c r="AS1294" s="365"/>
      <c r="AT1294" s="366"/>
      <c r="AU1294" s="363"/>
      <c r="AV1294" s="364"/>
      <c r="AW1294" s="363"/>
      <c r="AX1294" s="364"/>
      <c r="AY1294" s="423"/>
      <c r="AZ1294" s="429"/>
    </row>
    <row r="1295" spans="2:52" s="354" customFormat="1">
      <c r="B1295" s="355"/>
      <c r="C1295" s="355"/>
      <c r="D1295" s="355"/>
      <c r="E1295" s="356"/>
      <c r="F1295" s="356"/>
      <c r="J1295" s="478"/>
      <c r="L1295" s="355"/>
      <c r="M1295" s="355"/>
      <c r="N1295" s="358"/>
      <c r="O1295" s="358"/>
      <c r="P1295" s="358"/>
      <c r="Q1295" s="372"/>
      <c r="S1295" s="526"/>
      <c r="T1295" s="526"/>
      <c r="U1295" s="535"/>
      <c r="V1295" s="542"/>
      <c r="W1295" s="542"/>
      <c r="X1295" s="542"/>
      <c r="Y1295" s="542"/>
      <c r="Z1295" s="542"/>
      <c r="AA1295" s="542"/>
      <c r="AB1295" s="361"/>
      <c r="AC1295" s="363"/>
      <c r="AD1295" s="364"/>
      <c r="AE1295" s="364"/>
      <c r="AF1295" s="364"/>
      <c r="AG1295" s="364"/>
      <c r="AH1295" s="364"/>
      <c r="AI1295" s="364"/>
      <c r="AJ1295" s="364"/>
      <c r="AK1295" s="365"/>
      <c r="AL1295" s="363"/>
      <c r="AM1295" s="364"/>
      <c r="AN1295" s="364"/>
      <c r="AO1295" s="365"/>
      <c r="AP1295" s="363"/>
      <c r="AQ1295" s="364"/>
      <c r="AR1295" s="364"/>
      <c r="AS1295" s="365"/>
      <c r="AT1295" s="366"/>
      <c r="AU1295" s="363"/>
      <c r="AV1295" s="364"/>
      <c r="AW1295" s="363"/>
      <c r="AX1295" s="364"/>
      <c r="AY1295" s="423"/>
      <c r="AZ1295" s="429"/>
    </row>
    <row r="1296" spans="2:52" s="354" customFormat="1">
      <c r="B1296" s="355"/>
      <c r="C1296" s="355"/>
      <c r="D1296" s="355"/>
      <c r="E1296" s="356"/>
      <c r="F1296" s="356"/>
      <c r="J1296" s="478"/>
      <c r="L1296" s="355"/>
      <c r="M1296" s="355"/>
      <c r="N1296" s="358"/>
      <c r="O1296" s="358"/>
      <c r="P1296" s="358"/>
      <c r="Q1296" s="372"/>
      <c r="S1296" s="526"/>
      <c r="T1296" s="526"/>
      <c r="U1296" s="535"/>
      <c r="V1296" s="542"/>
      <c r="W1296" s="542"/>
      <c r="X1296" s="542"/>
      <c r="Y1296" s="542"/>
      <c r="Z1296" s="542"/>
      <c r="AA1296" s="542"/>
      <c r="AB1296" s="361"/>
      <c r="AC1296" s="363"/>
      <c r="AD1296" s="364"/>
      <c r="AE1296" s="364"/>
      <c r="AF1296" s="364"/>
      <c r="AG1296" s="364"/>
      <c r="AH1296" s="364"/>
      <c r="AI1296" s="364"/>
      <c r="AJ1296" s="364"/>
      <c r="AK1296" s="365"/>
      <c r="AL1296" s="363"/>
      <c r="AM1296" s="364"/>
      <c r="AN1296" s="364"/>
      <c r="AO1296" s="365"/>
      <c r="AP1296" s="363"/>
      <c r="AQ1296" s="364"/>
      <c r="AR1296" s="364"/>
      <c r="AS1296" s="365"/>
      <c r="AT1296" s="366"/>
      <c r="AU1296" s="363"/>
      <c r="AV1296" s="364"/>
      <c r="AW1296" s="363"/>
      <c r="AX1296" s="364"/>
      <c r="AY1296" s="423"/>
      <c r="AZ1296" s="429"/>
    </row>
    <row r="1297" spans="2:52" s="354" customFormat="1">
      <c r="B1297" s="355"/>
      <c r="C1297" s="355"/>
      <c r="D1297" s="355"/>
      <c r="E1297" s="356"/>
      <c r="F1297" s="356"/>
      <c r="J1297" s="478"/>
      <c r="L1297" s="355"/>
      <c r="M1297" s="355"/>
      <c r="N1297" s="358"/>
      <c r="O1297" s="358"/>
      <c r="P1297" s="358"/>
      <c r="Q1297" s="372"/>
      <c r="S1297" s="526"/>
      <c r="T1297" s="526"/>
      <c r="U1297" s="535"/>
      <c r="V1297" s="542"/>
      <c r="W1297" s="542"/>
      <c r="X1297" s="542"/>
      <c r="Y1297" s="542"/>
      <c r="Z1297" s="542"/>
      <c r="AA1297" s="542"/>
      <c r="AB1297" s="361"/>
      <c r="AC1297" s="363"/>
      <c r="AD1297" s="364"/>
      <c r="AE1297" s="364"/>
      <c r="AF1297" s="364"/>
      <c r="AG1297" s="364"/>
      <c r="AH1297" s="364"/>
      <c r="AI1297" s="364"/>
      <c r="AJ1297" s="364"/>
      <c r="AK1297" s="365"/>
      <c r="AL1297" s="363"/>
      <c r="AM1297" s="364"/>
      <c r="AN1297" s="364"/>
      <c r="AO1297" s="365"/>
      <c r="AP1297" s="363"/>
      <c r="AQ1297" s="364"/>
      <c r="AR1297" s="364"/>
      <c r="AS1297" s="365"/>
      <c r="AT1297" s="366"/>
      <c r="AU1297" s="363"/>
      <c r="AV1297" s="364"/>
      <c r="AW1297" s="363"/>
      <c r="AX1297" s="364"/>
      <c r="AY1297" s="423"/>
      <c r="AZ1297" s="429"/>
    </row>
    <row r="1298" spans="2:52" s="354" customFormat="1">
      <c r="B1298" s="355"/>
      <c r="C1298" s="355"/>
      <c r="D1298" s="355"/>
      <c r="E1298" s="356"/>
      <c r="F1298" s="356"/>
      <c r="J1298" s="478"/>
      <c r="L1298" s="355"/>
      <c r="M1298" s="355"/>
      <c r="N1298" s="358"/>
      <c r="O1298" s="358"/>
      <c r="P1298" s="358"/>
      <c r="Q1298" s="372"/>
      <c r="S1298" s="526"/>
      <c r="T1298" s="526"/>
      <c r="U1298" s="535"/>
      <c r="V1298" s="542"/>
      <c r="W1298" s="542"/>
      <c r="X1298" s="542"/>
      <c r="Y1298" s="542"/>
      <c r="Z1298" s="542"/>
      <c r="AA1298" s="542"/>
      <c r="AB1298" s="361"/>
      <c r="AC1298" s="363"/>
      <c r="AD1298" s="364"/>
      <c r="AE1298" s="364"/>
      <c r="AF1298" s="364"/>
      <c r="AG1298" s="364"/>
      <c r="AH1298" s="364"/>
      <c r="AI1298" s="364"/>
      <c r="AJ1298" s="364"/>
      <c r="AK1298" s="365"/>
      <c r="AL1298" s="363"/>
      <c r="AM1298" s="364"/>
      <c r="AN1298" s="364"/>
      <c r="AO1298" s="365"/>
      <c r="AP1298" s="363"/>
      <c r="AQ1298" s="364"/>
      <c r="AR1298" s="364"/>
      <c r="AS1298" s="365"/>
      <c r="AT1298" s="366"/>
      <c r="AU1298" s="363"/>
      <c r="AV1298" s="364"/>
      <c r="AW1298" s="363"/>
      <c r="AX1298" s="364"/>
      <c r="AY1298" s="423"/>
      <c r="AZ1298" s="429"/>
    </row>
    <row r="1299" spans="2:52" s="354" customFormat="1">
      <c r="B1299" s="355"/>
      <c r="C1299" s="355"/>
      <c r="D1299" s="355"/>
      <c r="E1299" s="356"/>
      <c r="F1299" s="356"/>
      <c r="J1299" s="478"/>
      <c r="L1299" s="355"/>
      <c r="M1299" s="355"/>
      <c r="N1299" s="358"/>
      <c r="O1299" s="358"/>
      <c r="P1299" s="358"/>
      <c r="Q1299" s="372"/>
      <c r="S1299" s="526"/>
      <c r="T1299" s="526"/>
      <c r="U1299" s="535"/>
      <c r="V1299" s="542"/>
      <c r="W1299" s="542"/>
      <c r="X1299" s="542"/>
      <c r="Y1299" s="542"/>
      <c r="Z1299" s="542"/>
      <c r="AA1299" s="542"/>
      <c r="AB1299" s="361"/>
      <c r="AC1299" s="363"/>
      <c r="AD1299" s="364"/>
      <c r="AE1299" s="364"/>
      <c r="AF1299" s="364"/>
      <c r="AG1299" s="364"/>
      <c r="AH1299" s="364"/>
      <c r="AI1299" s="364"/>
      <c r="AJ1299" s="364"/>
      <c r="AK1299" s="365"/>
      <c r="AL1299" s="363"/>
      <c r="AM1299" s="364"/>
      <c r="AN1299" s="364"/>
      <c r="AO1299" s="365"/>
      <c r="AP1299" s="363"/>
      <c r="AQ1299" s="364"/>
      <c r="AR1299" s="364"/>
      <c r="AS1299" s="365"/>
      <c r="AT1299" s="366"/>
      <c r="AU1299" s="363"/>
      <c r="AV1299" s="364"/>
      <c r="AW1299" s="363"/>
      <c r="AX1299" s="364"/>
      <c r="AY1299" s="423"/>
      <c r="AZ1299" s="429"/>
    </row>
    <row r="1300" spans="2:52" s="354" customFormat="1">
      <c r="B1300" s="355"/>
      <c r="C1300" s="355"/>
      <c r="D1300" s="355"/>
      <c r="E1300" s="356"/>
      <c r="F1300" s="356"/>
      <c r="J1300" s="478"/>
      <c r="L1300" s="355"/>
      <c r="M1300" s="355"/>
      <c r="N1300" s="358"/>
      <c r="O1300" s="358"/>
      <c r="P1300" s="358"/>
      <c r="Q1300" s="372"/>
      <c r="S1300" s="526"/>
      <c r="T1300" s="526"/>
      <c r="U1300" s="535"/>
      <c r="V1300" s="542"/>
      <c r="W1300" s="542"/>
      <c r="X1300" s="542"/>
      <c r="Y1300" s="542"/>
      <c r="Z1300" s="542"/>
      <c r="AA1300" s="542"/>
      <c r="AB1300" s="361"/>
      <c r="AC1300" s="363"/>
      <c r="AD1300" s="364"/>
      <c r="AE1300" s="364"/>
      <c r="AF1300" s="364"/>
      <c r="AG1300" s="364"/>
      <c r="AH1300" s="364"/>
      <c r="AI1300" s="364"/>
      <c r="AJ1300" s="364"/>
      <c r="AK1300" s="365"/>
      <c r="AL1300" s="363"/>
      <c r="AM1300" s="364"/>
      <c r="AN1300" s="364"/>
      <c r="AO1300" s="365"/>
      <c r="AP1300" s="363"/>
      <c r="AQ1300" s="364"/>
      <c r="AR1300" s="364"/>
      <c r="AS1300" s="365"/>
      <c r="AT1300" s="366"/>
      <c r="AU1300" s="363"/>
      <c r="AV1300" s="364"/>
      <c r="AW1300" s="363"/>
      <c r="AX1300" s="364"/>
      <c r="AY1300" s="423"/>
      <c r="AZ1300" s="429"/>
    </row>
    <row r="1301" spans="2:52" s="354" customFormat="1">
      <c r="B1301" s="355"/>
      <c r="C1301" s="355"/>
      <c r="D1301" s="355"/>
      <c r="E1301" s="356"/>
      <c r="F1301" s="356"/>
      <c r="J1301" s="478"/>
      <c r="L1301" s="355"/>
      <c r="M1301" s="355"/>
      <c r="N1301" s="358"/>
      <c r="O1301" s="358"/>
      <c r="P1301" s="358"/>
      <c r="Q1301" s="372"/>
      <c r="S1301" s="526"/>
      <c r="T1301" s="526"/>
      <c r="U1301" s="535"/>
      <c r="V1301" s="542"/>
      <c r="W1301" s="542"/>
      <c r="X1301" s="542"/>
      <c r="Y1301" s="542"/>
      <c r="Z1301" s="542"/>
      <c r="AA1301" s="542"/>
      <c r="AB1301" s="361"/>
      <c r="AC1301" s="363"/>
      <c r="AD1301" s="364"/>
      <c r="AE1301" s="364"/>
      <c r="AF1301" s="364"/>
      <c r="AG1301" s="364"/>
      <c r="AH1301" s="364"/>
      <c r="AI1301" s="364"/>
      <c r="AJ1301" s="364"/>
      <c r="AK1301" s="365"/>
      <c r="AL1301" s="363"/>
      <c r="AM1301" s="364"/>
      <c r="AN1301" s="364"/>
      <c r="AO1301" s="365"/>
      <c r="AP1301" s="363"/>
      <c r="AQ1301" s="364"/>
      <c r="AR1301" s="364"/>
      <c r="AS1301" s="365"/>
      <c r="AT1301" s="366"/>
      <c r="AU1301" s="363"/>
      <c r="AV1301" s="364"/>
      <c r="AW1301" s="363"/>
      <c r="AX1301" s="364"/>
      <c r="AY1301" s="423"/>
      <c r="AZ1301" s="429"/>
    </row>
    <row r="1302" spans="2:52" s="354" customFormat="1">
      <c r="B1302" s="355"/>
      <c r="C1302" s="355"/>
      <c r="D1302" s="355"/>
      <c r="E1302" s="356"/>
      <c r="F1302" s="356"/>
      <c r="J1302" s="478"/>
      <c r="L1302" s="355"/>
      <c r="M1302" s="355"/>
      <c r="N1302" s="358"/>
      <c r="O1302" s="358"/>
      <c r="P1302" s="358"/>
      <c r="Q1302" s="372"/>
      <c r="S1302" s="526"/>
      <c r="T1302" s="526"/>
      <c r="U1302" s="535"/>
      <c r="V1302" s="542"/>
      <c r="W1302" s="542"/>
      <c r="X1302" s="542"/>
      <c r="Y1302" s="542"/>
      <c r="Z1302" s="542"/>
      <c r="AA1302" s="542"/>
      <c r="AB1302" s="361"/>
      <c r="AC1302" s="363"/>
      <c r="AD1302" s="364"/>
      <c r="AE1302" s="364"/>
      <c r="AF1302" s="364"/>
      <c r="AG1302" s="364"/>
      <c r="AH1302" s="364"/>
      <c r="AI1302" s="364"/>
      <c r="AJ1302" s="364"/>
      <c r="AK1302" s="365"/>
      <c r="AL1302" s="363"/>
      <c r="AM1302" s="364"/>
      <c r="AN1302" s="364"/>
      <c r="AO1302" s="365"/>
      <c r="AP1302" s="363"/>
      <c r="AQ1302" s="364"/>
      <c r="AR1302" s="364"/>
      <c r="AS1302" s="365"/>
      <c r="AT1302" s="366"/>
      <c r="AU1302" s="363"/>
      <c r="AV1302" s="364"/>
      <c r="AW1302" s="363"/>
      <c r="AX1302" s="364"/>
      <c r="AY1302" s="423"/>
      <c r="AZ1302" s="429"/>
    </row>
    <row r="1303" spans="2:52" s="354" customFormat="1">
      <c r="B1303" s="355"/>
      <c r="C1303" s="355"/>
      <c r="D1303" s="355"/>
      <c r="E1303" s="356"/>
      <c r="F1303" s="356"/>
      <c r="J1303" s="478"/>
      <c r="L1303" s="355"/>
      <c r="M1303" s="355"/>
      <c r="N1303" s="358"/>
      <c r="O1303" s="358"/>
      <c r="P1303" s="358"/>
      <c r="Q1303" s="372"/>
      <c r="S1303" s="526"/>
      <c r="T1303" s="526"/>
      <c r="U1303" s="535"/>
      <c r="V1303" s="542"/>
      <c r="W1303" s="542"/>
      <c r="X1303" s="542"/>
      <c r="Y1303" s="542"/>
      <c r="Z1303" s="542"/>
      <c r="AA1303" s="542"/>
      <c r="AB1303" s="361"/>
      <c r="AC1303" s="363"/>
      <c r="AD1303" s="364"/>
      <c r="AE1303" s="364"/>
      <c r="AF1303" s="364"/>
      <c r="AG1303" s="364"/>
      <c r="AH1303" s="364"/>
      <c r="AI1303" s="364"/>
      <c r="AJ1303" s="364"/>
      <c r="AK1303" s="365"/>
      <c r="AL1303" s="363"/>
      <c r="AM1303" s="364"/>
      <c r="AN1303" s="364"/>
      <c r="AO1303" s="365"/>
      <c r="AP1303" s="363"/>
      <c r="AQ1303" s="364"/>
      <c r="AR1303" s="364"/>
      <c r="AS1303" s="365"/>
      <c r="AT1303" s="366"/>
      <c r="AU1303" s="363"/>
      <c r="AV1303" s="364"/>
      <c r="AW1303" s="363"/>
      <c r="AX1303" s="364"/>
      <c r="AY1303" s="423"/>
      <c r="AZ1303" s="429"/>
    </row>
    <row r="1304" spans="2:52" s="354" customFormat="1">
      <c r="B1304" s="355"/>
      <c r="C1304" s="355"/>
      <c r="D1304" s="355"/>
      <c r="E1304" s="356"/>
      <c r="F1304" s="356"/>
      <c r="J1304" s="478"/>
      <c r="L1304" s="355"/>
      <c r="M1304" s="355"/>
      <c r="N1304" s="358"/>
      <c r="O1304" s="358"/>
      <c r="P1304" s="358"/>
      <c r="Q1304" s="372"/>
      <c r="S1304" s="526"/>
      <c r="T1304" s="526"/>
      <c r="U1304" s="535"/>
      <c r="V1304" s="542"/>
      <c r="W1304" s="542"/>
      <c r="X1304" s="542"/>
      <c r="Y1304" s="542"/>
      <c r="Z1304" s="542"/>
      <c r="AA1304" s="542"/>
      <c r="AB1304" s="361"/>
      <c r="AC1304" s="363"/>
      <c r="AD1304" s="364"/>
      <c r="AE1304" s="364"/>
      <c r="AF1304" s="364"/>
      <c r="AG1304" s="364"/>
      <c r="AH1304" s="364"/>
      <c r="AI1304" s="364"/>
      <c r="AJ1304" s="364"/>
      <c r="AK1304" s="365"/>
      <c r="AL1304" s="363"/>
      <c r="AM1304" s="364"/>
      <c r="AN1304" s="364"/>
      <c r="AO1304" s="365"/>
      <c r="AP1304" s="363"/>
      <c r="AQ1304" s="364"/>
      <c r="AR1304" s="364"/>
      <c r="AS1304" s="365"/>
      <c r="AT1304" s="366"/>
      <c r="AU1304" s="363"/>
      <c r="AV1304" s="364"/>
      <c r="AW1304" s="363"/>
      <c r="AX1304" s="364"/>
      <c r="AY1304" s="423"/>
      <c r="AZ1304" s="429"/>
    </row>
    <row r="1305" spans="2:52" s="354" customFormat="1">
      <c r="B1305" s="355"/>
      <c r="C1305" s="355"/>
      <c r="D1305" s="355"/>
      <c r="E1305" s="356"/>
      <c r="F1305" s="356"/>
      <c r="J1305" s="478"/>
      <c r="L1305" s="355"/>
      <c r="M1305" s="355"/>
      <c r="N1305" s="358"/>
      <c r="O1305" s="358"/>
      <c r="P1305" s="358"/>
      <c r="Q1305" s="372"/>
      <c r="S1305" s="526"/>
      <c r="T1305" s="526"/>
      <c r="U1305" s="535"/>
      <c r="V1305" s="542"/>
      <c r="W1305" s="542"/>
      <c r="X1305" s="542"/>
      <c r="Y1305" s="542"/>
      <c r="Z1305" s="542"/>
      <c r="AA1305" s="542"/>
      <c r="AB1305" s="361"/>
      <c r="AC1305" s="363"/>
      <c r="AD1305" s="364"/>
      <c r="AE1305" s="364"/>
      <c r="AF1305" s="364"/>
      <c r="AG1305" s="364"/>
      <c r="AH1305" s="364"/>
      <c r="AI1305" s="364"/>
      <c r="AJ1305" s="364"/>
      <c r="AK1305" s="365"/>
      <c r="AL1305" s="363"/>
      <c r="AM1305" s="364"/>
      <c r="AN1305" s="364"/>
      <c r="AO1305" s="365"/>
      <c r="AP1305" s="363"/>
      <c r="AQ1305" s="364"/>
      <c r="AR1305" s="364"/>
      <c r="AS1305" s="365"/>
      <c r="AT1305" s="366"/>
      <c r="AU1305" s="363"/>
      <c r="AV1305" s="364"/>
      <c r="AW1305" s="363"/>
      <c r="AX1305" s="364"/>
      <c r="AY1305" s="423"/>
      <c r="AZ1305" s="429"/>
    </row>
    <row r="1306" spans="2:52" s="354" customFormat="1">
      <c r="B1306" s="355"/>
      <c r="C1306" s="355"/>
      <c r="D1306" s="355"/>
      <c r="E1306" s="356"/>
      <c r="F1306" s="356"/>
      <c r="J1306" s="478"/>
      <c r="L1306" s="355"/>
      <c r="M1306" s="355"/>
      <c r="N1306" s="358"/>
      <c r="O1306" s="358"/>
      <c r="P1306" s="358"/>
      <c r="Q1306" s="372"/>
      <c r="S1306" s="526"/>
      <c r="T1306" s="526"/>
      <c r="U1306" s="535"/>
      <c r="V1306" s="542"/>
      <c r="W1306" s="542"/>
      <c r="X1306" s="542"/>
      <c r="Y1306" s="542"/>
      <c r="Z1306" s="542"/>
      <c r="AA1306" s="542"/>
      <c r="AB1306" s="361"/>
      <c r="AC1306" s="363"/>
      <c r="AD1306" s="364"/>
      <c r="AE1306" s="364"/>
      <c r="AF1306" s="364"/>
      <c r="AG1306" s="364"/>
      <c r="AH1306" s="364"/>
      <c r="AI1306" s="364"/>
      <c r="AJ1306" s="364"/>
      <c r="AK1306" s="365"/>
      <c r="AL1306" s="363"/>
      <c r="AM1306" s="364"/>
      <c r="AN1306" s="364"/>
      <c r="AO1306" s="365"/>
      <c r="AP1306" s="363"/>
      <c r="AQ1306" s="364"/>
      <c r="AR1306" s="364"/>
      <c r="AS1306" s="365"/>
      <c r="AT1306" s="366"/>
      <c r="AU1306" s="363"/>
      <c r="AV1306" s="364"/>
      <c r="AW1306" s="363"/>
      <c r="AX1306" s="364"/>
      <c r="AY1306" s="423"/>
      <c r="AZ1306" s="429"/>
    </row>
    <row r="1307" spans="2:52" s="354" customFormat="1">
      <c r="B1307" s="355"/>
      <c r="C1307" s="355"/>
      <c r="D1307" s="355"/>
      <c r="E1307" s="356"/>
      <c r="F1307" s="356"/>
      <c r="J1307" s="478"/>
      <c r="L1307" s="355"/>
      <c r="M1307" s="355"/>
      <c r="N1307" s="358"/>
      <c r="O1307" s="358"/>
      <c r="P1307" s="358"/>
      <c r="Q1307" s="372"/>
      <c r="S1307" s="526"/>
      <c r="T1307" s="526"/>
      <c r="U1307" s="535"/>
      <c r="V1307" s="542"/>
      <c r="W1307" s="542"/>
      <c r="X1307" s="542"/>
      <c r="Y1307" s="542"/>
      <c r="Z1307" s="542"/>
      <c r="AA1307" s="542"/>
      <c r="AB1307" s="361"/>
      <c r="AC1307" s="363"/>
      <c r="AD1307" s="364"/>
      <c r="AE1307" s="364"/>
      <c r="AF1307" s="364"/>
      <c r="AG1307" s="364"/>
      <c r="AH1307" s="364"/>
      <c r="AI1307" s="364"/>
      <c r="AJ1307" s="364"/>
      <c r="AK1307" s="365"/>
      <c r="AL1307" s="363"/>
      <c r="AM1307" s="364"/>
      <c r="AN1307" s="364"/>
      <c r="AO1307" s="365"/>
      <c r="AP1307" s="363"/>
      <c r="AQ1307" s="364"/>
      <c r="AR1307" s="364"/>
      <c r="AS1307" s="365"/>
      <c r="AT1307" s="366"/>
      <c r="AU1307" s="363"/>
      <c r="AV1307" s="364"/>
      <c r="AW1307" s="363"/>
      <c r="AX1307" s="364"/>
      <c r="AY1307" s="423"/>
      <c r="AZ1307" s="429"/>
    </row>
    <row r="1308" spans="2:52" s="354" customFormat="1">
      <c r="B1308" s="355"/>
      <c r="C1308" s="355"/>
      <c r="D1308" s="355"/>
      <c r="E1308" s="356"/>
      <c r="F1308" s="356"/>
      <c r="J1308" s="478"/>
      <c r="L1308" s="355"/>
      <c r="M1308" s="355"/>
      <c r="N1308" s="358"/>
      <c r="O1308" s="358"/>
      <c r="P1308" s="358"/>
      <c r="Q1308" s="372"/>
      <c r="S1308" s="526"/>
      <c r="T1308" s="526"/>
      <c r="U1308" s="535"/>
      <c r="V1308" s="542"/>
      <c r="W1308" s="542"/>
      <c r="X1308" s="542"/>
      <c r="Y1308" s="542"/>
      <c r="Z1308" s="542"/>
      <c r="AA1308" s="542"/>
      <c r="AB1308" s="361"/>
      <c r="AC1308" s="363"/>
      <c r="AD1308" s="364"/>
      <c r="AE1308" s="364"/>
      <c r="AF1308" s="364"/>
      <c r="AG1308" s="364"/>
      <c r="AH1308" s="364"/>
      <c r="AI1308" s="364"/>
      <c r="AJ1308" s="364"/>
      <c r="AK1308" s="365"/>
      <c r="AL1308" s="363"/>
      <c r="AM1308" s="364"/>
      <c r="AN1308" s="364"/>
      <c r="AO1308" s="365"/>
      <c r="AP1308" s="363"/>
      <c r="AQ1308" s="364"/>
      <c r="AR1308" s="364"/>
      <c r="AS1308" s="365"/>
      <c r="AT1308" s="366"/>
      <c r="AU1308" s="363"/>
      <c r="AV1308" s="364"/>
      <c r="AW1308" s="363"/>
      <c r="AX1308" s="364"/>
      <c r="AY1308" s="423"/>
      <c r="AZ1308" s="429"/>
    </row>
    <row r="1309" spans="2:52" s="354" customFormat="1">
      <c r="B1309" s="355"/>
      <c r="C1309" s="355"/>
      <c r="D1309" s="355"/>
      <c r="E1309" s="356"/>
      <c r="F1309" s="356"/>
      <c r="J1309" s="478"/>
      <c r="L1309" s="355"/>
      <c r="M1309" s="355"/>
      <c r="N1309" s="358"/>
      <c r="O1309" s="358"/>
      <c r="P1309" s="358"/>
      <c r="Q1309" s="372"/>
      <c r="S1309" s="526"/>
      <c r="T1309" s="526"/>
      <c r="U1309" s="535"/>
      <c r="V1309" s="542"/>
      <c r="W1309" s="542"/>
      <c r="X1309" s="542"/>
      <c r="Y1309" s="542"/>
      <c r="Z1309" s="542"/>
      <c r="AA1309" s="542"/>
      <c r="AB1309" s="361"/>
      <c r="AC1309" s="363"/>
      <c r="AD1309" s="364"/>
      <c r="AE1309" s="364"/>
      <c r="AF1309" s="364"/>
      <c r="AG1309" s="364"/>
      <c r="AH1309" s="364"/>
      <c r="AI1309" s="364"/>
      <c r="AJ1309" s="364"/>
      <c r="AK1309" s="365"/>
      <c r="AL1309" s="363"/>
      <c r="AM1309" s="364"/>
      <c r="AN1309" s="364"/>
      <c r="AO1309" s="365"/>
      <c r="AP1309" s="363"/>
      <c r="AQ1309" s="364"/>
      <c r="AR1309" s="364"/>
      <c r="AS1309" s="365"/>
      <c r="AT1309" s="366"/>
      <c r="AU1309" s="363"/>
      <c r="AV1309" s="364"/>
      <c r="AW1309" s="363"/>
      <c r="AX1309" s="364"/>
      <c r="AY1309" s="423"/>
      <c r="AZ1309" s="429"/>
    </row>
    <row r="1310" spans="2:52" s="354" customFormat="1">
      <c r="B1310" s="355"/>
      <c r="C1310" s="355"/>
      <c r="D1310" s="355"/>
      <c r="E1310" s="356"/>
      <c r="F1310" s="356"/>
      <c r="J1310" s="478"/>
      <c r="L1310" s="355"/>
      <c r="M1310" s="355"/>
      <c r="N1310" s="358"/>
      <c r="O1310" s="358"/>
      <c r="P1310" s="358"/>
      <c r="Q1310" s="372"/>
      <c r="S1310" s="526"/>
      <c r="T1310" s="526"/>
      <c r="U1310" s="535"/>
      <c r="V1310" s="542"/>
      <c r="W1310" s="542"/>
      <c r="X1310" s="542"/>
      <c r="Y1310" s="542"/>
      <c r="Z1310" s="542"/>
      <c r="AA1310" s="542"/>
      <c r="AB1310" s="361"/>
      <c r="AC1310" s="363"/>
      <c r="AD1310" s="364"/>
      <c r="AE1310" s="364"/>
      <c r="AF1310" s="364"/>
      <c r="AG1310" s="364"/>
      <c r="AH1310" s="364"/>
      <c r="AI1310" s="364"/>
      <c r="AJ1310" s="364"/>
      <c r="AK1310" s="365"/>
      <c r="AL1310" s="363"/>
      <c r="AM1310" s="364"/>
      <c r="AN1310" s="364"/>
      <c r="AO1310" s="365"/>
      <c r="AP1310" s="363"/>
      <c r="AQ1310" s="364"/>
      <c r="AR1310" s="364"/>
      <c r="AS1310" s="365"/>
      <c r="AT1310" s="366"/>
      <c r="AU1310" s="363"/>
      <c r="AV1310" s="364"/>
      <c r="AW1310" s="363"/>
      <c r="AX1310" s="364"/>
      <c r="AY1310" s="423"/>
      <c r="AZ1310" s="429"/>
    </row>
    <row r="1311" spans="2:52" s="354" customFormat="1">
      <c r="B1311" s="355"/>
      <c r="C1311" s="355"/>
      <c r="D1311" s="355"/>
      <c r="E1311" s="356"/>
      <c r="F1311" s="356"/>
      <c r="J1311" s="478"/>
      <c r="L1311" s="355"/>
      <c r="M1311" s="355"/>
      <c r="N1311" s="358"/>
      <c r="O1311" s="358"/>
      <c r="P1311" s="358"/>
      <c r="Q1311" s="372"/>
      <c r="S1311" s="526"/>
      <c r="T1311" s="526"/>
      <c r="U1311" s="535"/>
      <c r="V1311" s="542"/>
      <c r="W1311" s="542"/>
      <c r="X1311" s="542"/>
      <c r="Y1311" s="542"/>
      <c r="Z1311" s="542"/>
      <c r="AA1311" s="542"/>
      <c r="AB1311" s="361"/>
      <c r="AC1311" s="363"/>
      <c r="AD1311" s="364"/>
      <c r="AE1311" s="364"/>
      <c r="AF1311" s="364"/>
      <c r="AG1311" s="364"/>
      <c r="AH1311" s="364"/>
      <c r="AI1311" s="364"/>
      <c r="AJ1311" s="364"/>
      <c r="AK1311" s="365"/>
      <c r="AL1311" s="363"/>
      <c r="AM1311" s="364"/>
      <c r="AN1311" s="364"/>
      <c r="AO1311" s="365"/>
      <c r="AP1311" s="363"/>
      <c r="AQ1311" s="364"/>
      <c r="AR1311" s="364"/>
      <c r="AS1311" s="365"/>
      <c r="AT1311" s="366"/>
      <c r="AU1311" s="363"/>
      <c r="AV1311" s="364"/>
      <c r="AW1311" s="363"/>
      <c r="AX1311" s="364"/>
      <c r="AY1311" s="423"/>
      <c r="AZ1311" s="429"/>
    </row>
    <row r="1312" spans="2:52" s="354" customFormat="1">
      <c r="B1312" s="355"/>
      <c r="C1312" s="355"/>
      <c r="D1312" s="355"/>
      <c r="E1312" s="356"/>
      <c r="F1312" s="356"/>
      <c r="J1312" s="478"/>
      <c r="L1312" s="355"/>
      <c r="M1312" s="355"/>
      <c r="N1312" s="358"/>
      <c r="O1312" s="358"/>
      <c r="P1312" s="358"/>
      <c r="Q1312" s="372"/>
      <c r="S1312" s="526"/>
      <c r="T1312" s="526"/>
      <c r="U1312" s="535"/>
      <c r="V1312" s="542"/>
      <c r="W1312" s="542"/>
      <c r="X1312" s="542"/>
      <c r="Y1312" s="542"/>
      <c r="Z1312" s="542"/>
      <c r="AA1312" s="542"/>
      <c r="AB1312" s="361"/>
      <c r="AC1312" s="363"/>
      <c r="AD1312" s="364"/>
      <c r="AE1312" s="364"/>
      <c r="AF1312" s="364"/>
      <c r="AG1312" s="364"/>
      <c r="AH1312" s="364"/>
      <c r="AI1312" s="364"/>
      <c r="AJ1312" s="364"/>
      <c r="AK1312" s="365"/>
      <c r="AL1312" s="363"/>
      <c r="AM1312" s="364"/>
      <c r="AN1312" s="364"/>
      <c r="AO1312" s="365"/>
      <c r="AP1312" s="363"/>
      <c r="AQ1312" s="364"/>
      <c r="AR1312" s="364"/>
      <c r="AS1312" s="365"/>
      <c r="AT1312" s="366"/>
      <c r="AU1312" s="363"/>
      <c r="AV1312" s="364"/>
      <c r="AW1312" s="363"/>
      <c r="AX1312" s="364"/>
      <c r="AY1312" s="423"/>
      <c r="AZ1312" s="429"/>
    </row>
    <row r="1313" spans="2:52" s="354" customFormat="1">
      <c r="B1313" s="355"/>
      <c r="C1313" s="355"/>
      <c r="D1313" s="355"/>
      <c r="E1313" s="356"/>
      <c r="F1313" s="356"/>
      <c r="J1313" s="478"/>
      <c r="L1313" s="355"/>
      <c r="M1313" s="355"/>
      <c r="N1313" s="358"/>
      <c r="O1313" s="358"/>
      <c r="P1313" s="358"/>
      <c r="Q1313" s="372"/>
      <c r="S1313" s="526"/>
      <c r="T1313" s="526"/>
      <c r="U1313" s="535"/>
      <c r="V1313" s="542"/>
      <c r="W1313" s="542"/>
      <c r="X1313" s="542"/>
      <c r="Y1313" s="542"/>
      <c r="Z1313" s="542"/>
      <c r="AA1313" s="542"/>
      <c r="AB1313" s="361"/>
      <c r="AC1313" s="363"/>
      <c r="AD1313" s="364"/>
      <c r="AE1313" s="364"/>
      <c r="AF1313" s="364"/>
      <c r="AG1313" s="364"/>
      <c r="AH1313" s="364"/>
      <c r="AI1313" s="364"/>
      <c r="AJ1313" s="364"/>
      <c r="AK1313" s="365"/>
      <c r="AL1313" s="363"/>
      <c r="AM1313" s="364"/>
      <c r="AN1313" s="364"/>
      <c r="AO1313" s="365"/>
      <c r="AP1313" s="363"/>
      <c r="AQ1313" s="364"/>
      <c r="AR1313" s="364"/>
      <c r="AS1313" s="365"/>
      <c r="AT1313" s="366"/>
      <c r="AU1313" s="363"/>
      <c r="AV1313" s="364"/>
      <c r="AW1313" s="363"/>
      <c r="AX1313" s="364"/>
      <c r="AY1313" s="423"/>
      <c r="AZ1313" s="429"/>
    </row>
    <row r="1314" spans="2:52" s="354" customFormat="1">
      <c r="B1314" s="355"/>
      <c r="C1314" s="355"/>
      <c r="D1314" s="355"/>
      <c r="E1314" s="356"/>
      <c r="F1314" s="356"/>
      <c r="J1314" s="478"/>
      <c r="L1314" s="355"/>
      <c r="M1314" s="355"/>
      <c r="N1314" s="358"/>
      <c r="O1314" s="358"/>
      <c r="P1314" s="358"/>
      <c r="Q1314" s="372"/>
      <c r="S1314" s="526"/>
      <c r="T1314" s="526"/>
      <c r="U1314" s="535"/>
      <c r="V1314" s="542"/>
      <c r="W1314" s="542"/>
      <c r="X1314" s="542"/>
      <c r="Y1314" s="542"/>
      <c r="Z1314" s="542"/>
      <c r="AA1314" s="542"/>
      <c r="AB1314" s="361"/>
      <c r="AC1314" s="363"/>
      <c r="AD1314" s="364"/>
      <c r="AE1314" s="364"/>
      <c r="AF1314" s="364"/>
      <c r="AG1314" s="364"/>
      <c r="AH1314" s="364"/>
      <c r="AI1314" s="364"/>
      <c r="AJ1314" s="364"/>
      <c r="AK1314" s="365"/>
      <c r="AL1314" s="363"/>
      <c r="AM1314" s="364"/>
      <c r="AN1314" s="364"/>
      <c r="AO1314" s="365"/>
      <c r="AP1314" s="363"/>
      <c r="AQ1314" s="364"/>
      <c r="AR1314" s="364"/>
      <c r="AS1314" s="365"/>
      <c r="AT1314" s="366"/>
      <c r="AU1314" s="363"/>
      <c r="AV1314" s="364"/>
      <c r="AW1314" s="363"/>
      <c r="AX1314" s="364"/>
      <c r="AY1314" s="423"/>
      <c r="AZ1314" s="429"/>
    </row>
    <row r="1315" spans="2:52" s="354" customFormat="1">
      <c r="B1315" s="355"/>
      <c r="C1315" s="355"/>
      <c r="D1315" s="355"/>
      <c r="E1315" s="356"/>
      <c r="F1315" s="356"/>
      <c r="J1315" s="478"/>
      <c r="L1315" s="355"/>
      <c r="M1315" s="355"/>
      <c r="N1315" s="358"/>
      <c r="O1315" s="358"/>
      <c r="P1315" s="358"/>
      <c r="Q1315" s="372"/>
      <c r="S1315" s="526"/>
      <c r="T1315" s="526"/>
      <c r="U1315" s="535"/>
      <c r="V1315" s="542"/>
      <c r="W1315" s="542"/>
      <c r="X1315" s="542"/>
      <c r="Y1315" s="542"/>
      <c r="Z1315" s="542"/>
      <c r="AA1315" s="542"/>
      <c r="AB1315" s="361"/>
      <c r="AC1315" s="363"/>
      <c r="AD1315" s="364"/>
      <c r="AE1315" s="364"/>
      <c r="AF1315" s="364"/>
      <c r="AG1315" s="364"/>
      <c r="AH1315" s="364"/>
      <c r="AI1315" s="364"/>
      <c r="AJ1315" s="364"/>
      <c r="AK1315" s="365"/>
      <c r="AL1315" s="363"/>
      <c r="AM1315" s="364"/>
      <c r="AN1315" s="364"/>
      <c r="AO1315" s="365"/>
      <c r="AP1315" s="363"/>
      <c r="AQ1315" s="364"/>
      <c r="AR1315" s="364"/>
      <c r="AS1315" s="365"/>
      <c r="AT1315" s="366"/>
      <c r="AU1315" s="363"/>
      <c r="AV1315" s="364"/>
      <c r="AW1315" s="363"/>
      <c r="AX1315" s="364"/>
      <c r="AY1315" s="423"/>
      <c r="AZ1315" s="429"/>
    </row>
    <row r="1316" spans="2:52" s="354" customFormat="1">
      <c r="B1316" s="355"/>
      <c r="C1316" s="355"/>
      <c r="D1316" s="355"/>
      <c r="E1316" s="356"/>
      <c r="F1316" s="356"/>
      <c r="J1316" s="478"/>
      <c r="L1316" s="355"/>
      <c r="M1316" s="355"/>
      <c r="N1316" s="358"/>
      <c r="O1316" s="358"/>
      <c r="P1316" s="358"/>
      <c r="Q1316" s="372"/>
      <c r="S1316" s="526"/>
      <c r="T1316" s="526"/>
      <c r="U1316" s="535"/>
      <c r="V1316" s="542"/>
      <c r="W1316" s="542"/>
      <c r="X1316" s="542"/>
      <c r="Y1316" s="542"/>
      <c r="Z1316" s="542"/>
      <c r="AA1316" s="542"/>
      <c r="AB1316" s="361"/>
      <c r="AC1316" s="363"/>
      <c r="AD1316" s="364"/>
      <c r="AE1316" s="364"/>
      <c r="AF1316" s="364"/>
      <c r="AG1316" s="364"/>
      <c r="AH1316" s="364"/>
      <c r="AI1316" s="364"/>
      <c r="AJ1316" s="364"/>
      <c r="AK1316" s="365"/>
      <c r="AL1316" s="363"/>
      <c r="AM1316" s="364"/>
      <c r="AN1316" s="364"/>
      <c r="AO1316" s="365"/>
      <c r="AP1316" s="363"/>
      <c r="AQ1316" s="364"/>
      <c r="AR1316" s="364"/>
      <c r="AS1316" s="365"/>
      <c r="AT1316" s="366"/>
      <c r="AU1316" s="363"/>
      <c r="AV1316" s="364"/>
      <c r="AW1316" s="363"/>
      <c r="AX1316" s="364"/>
      <c r="AY1316" s="423"/>
      <c r="AZ1316" s="429"/>
    </row>
    <row r="1317" spans="2:52" s="354" customFormat="1">
      <c r="B1317" s="355"/>
      <c r="C1317" s="355"/>
      <c r="D1317" s="355"/>
      <c r="E1317" s="356"/>
      <c r="F1317" s="356"/>
      <c r="J1317" s="478"/>
      <c r="L1317" s="355"/>
      <c r="M1317" s="355"/>
      <c r="N1317" s="358"/>
      <c r="O1317" s="358"/>
      <c r="P1317" s="358"/>
      <c r="Q1317" s="372"/>
      <c r="S1317" s="526"/>
      <c r="T1317" s="526"/>
      <c r="U1317" s="535"/>
      <c r="V1317" s="542"/>
      <c r="W1317" s="542"/>
      <c r="X1317" s="542"/>
      <c r="Y1317" s="542"/>
      <c r="Z1317" s="542"/>
      <c r="AA1317" s="542"/>
      <c r="AB1317" s="361"/>
      <c r="AC1317" s="363"/>
      <c r="AD1317" s="364"/>
      <c r="AE1317" s="364"/>
      <c r="AF1317" s="364"/>
      <c r="AG1317" s="364"/>
      <c r="AH1317" s="364"/>
      <c r="AI1317" s="364"/>
      <c r="AJ1317" s="364"/>
      <c r="AK1317" s="365"/>
      <c r="AL1317" s="363"/>
      <c r="AM1317" s="364"/>
      <c r="AN1317" s="364"/>
      <c r="AO1317" s="365"/>
      <c r="AP1317" s="363"/>
      <c r="AQ1317" s="364"/>
      <c r="AR1317" s="364"/>
      <c r="AS1317" s="365"/>
      <c r="AT1317" s="366"/>
      <c r="AU1317" s="363"/>
      <c r="AV1317" s="364"/>
      <c r="AW1317" s="363"/>
      <c r="AX1317" s="364"/>
      <c r="AY1317" s="423"/>
      <c r="AZ1317" s="429"/>
    </row>
    <row r="1318" spans="2:52" s="354" customFormat="1">
      <c r="B1318" s="355"/>
      <c r="C1318" s="355"/>
      <c r="D1318" s="355"/>
      <c r="E1318" s="356"/>
      <c r="F1318" s="356"/>
      <c r="J1318" s="478"/>
      <c r="L1318" s="355"/>
      <c r="M1318" s="355"/>
      <c r="N1318" s="358"/>
      <c r="O1318" s="358"/>
      <c r="P1318" s="358"/>
      <c r="Q1318" s="372"/>
      <c r="S1318" s="526"/>
      <c r="T1318" s="526"/>
      <c r="U1318" s="535"/>
      <c r="V1318" s="542"/>
      <c r="W1318" s="542"/>
      <c r="X1318" s="542"/>
      <c r="Y1318" s="542"/>
      <c r="Z1318" s="542"/>
      <c r="AA1318" s="542"/>
      <c r="AB1318" s="361"/>
      <c r="AC1318" s="363"/>
      <c r="AD1318" s="364"/>
      <c r="AE1318" s="364"/>
      <c r="AF1318" s="364"/>
      <c r="AG1318" s="364"/>
      <c r="AH1318" s="364"/>
      <c r="AI1318" s="364"/>
      <c r="AJ1318" s="364"/>
      <c r="AK1318" s="365"/>
      <c r="AL1318" s="363"/>
      <c r="AM1318" s="364"/>
      <c r="AN1318" s="364"/>
      <c r="AO1318" s="365"/>
      <c r="AP1318" s="363"/>
      <c r="AQ1318" s="364"/>
      <c r="AR1318" s="364"/>
      <c r="AS1318" s="365"/>
      <c r="AT1318" s="366"/>
      <c r="AU1318" s="363"/>
      <c r="AV1318" s="364"/>
      <c r="AW1318" s="363"/>
      <c r="AX1318" s="364"/>
      <c r="AY1318" s="423"/>
      <c r="AZ1318" s="429"/>
    </row>
    <row r="1319" spans="2:52" s="354" customFormat="1">
      <c r="B1319" s="355"/>
      <c r="C1319" s="355"/>
      <c r="D1319" s="355"/>
      <c r="E1319" s="356"/>
      <c r="F1319" s="356"/>
      <c r="J1319" s="478"/>
      <c r="L1319" s="355"/>
      <c r="M1319" s="355"/>
      <c r="N1319" s="358"/>
      <c r="O1319" s="358"/>
      <c r="P1319" s="358"/>
      <c r="Q1319" s="372"/>
      <c r="S1319" s="526"/>
      <c r="T1319" s="526"/>
      <c r="U1319" s="535"/>
      <c r="V1319" s="542"/>
      <c r="W1319" s="542"/>
      <c r="X1319" s="542"/>
      <c r="Y1319" s="542"/>
      <c r="Z1319" s="542"/>
      <c r="AA1319" s="542"/>
      <c r="AB1319" s="361"/>
      <c r="AC1319" s="363"/>
      <c r="AD1319" s="364"/>
      <c r="AE1319" s="364"/>
      <c r="AF1319" s="364"/>
      <c r="AG1319" s="364"/>
      <c r="AH1319" s="364"/>
      <c r="AI1319" s="364"/>
      <c r="AJ1319" s="364"/>
      <c r="AK1319" s="365"/>
      <c r="AL1319" s="363"/>
      <c r="AM1319" s="364"/>
      <c r="AN1319" s="364"/>
      <c r="AO1319" s="365"/>
      <c r="AP1319" s="363"/>
      <c r="AQ1319" s="364"/>
      <c r="AR1319" s="364"/>
      <c r="AS1319" s="365"/>
      <c r="AT1319" s="366"/>
      <c r="AU1319" s="363"/>
      <c r="AV1319" s="364"/>
      <c r="AW1319" s="363"/>
      <c r="AX1319" s="364"/>
      <c r="AY1319" s="423"/>
      <c r="AZ1319" s="429"/>
    </row>
    <row r="1320" spans="2:52" s="354" customFormat="1">
      <c r="B1320" s="355"/>
      <c r="C1320" s="355"/>
      <c r="D1320" s="355"/>
      <c r="E1320" s="356"/>
      <c r="F1320" s="356"/>
      <c r="J1320" s="478"/>
      <c r="L1320" s="355"/>
      <c r="M1320" s="355"/>
      <c r="N1320" s="358"/>
      <c r="O1320" s="358"/>
      <c r="P1320" s="358"/>
      <c r="Q1320" s="372"/>
      <c r="S1320" s="526"/>
      <c r="T1320" s="526"/>
      <c r="U1320" s="535"/>
      <c r="V1320" s="542"/>
      <c r="W1320" s="542"/>
      <c r="X1320" s="542"/>
      <c r="Y1320" s="542"/>
      <c r="Z1320" s="542"/>
      <c r="AA1320" s="542"/>
      <c r="AB1320" s="361"/>
      <c r="AC1320" s="363"/>
      <c r="AD1320" s="364"/>
      <c r="AE1320" s="364"/>
      <c r="AF1320" s="364"/>
      <c r="AG1320" s="364"/>
      <c r="AH1320" s="364"/>
      <c r="AI1320" s="364"/>
      <c r="AJ1320" s="364"/>
      <c r="AK1320" s="365"/>
      <c r="AL1320" s="363"/>
      <c r="AM1320" s="364"/>
      <c r="AN1320" s="364"/>
      <c r="AO1320" s="365"/>
      <c r="AP1320" s="363"/>
      <c r="AQ1320" s="364"/>
      <c r="AR1320" s="364"/>
      <c r="AS1320" s="365"/>
      <c r="AT1320" s="366"/>
      <c r="AU1320" s="363"/>
      <c r="AV1320" s="364"/>
      <c r="AW1320" s="363"/>
      <c r="AX1320" s="364"/>
      <c r="AY1320" s="423"/>
      <c r="AZ1320" s="429"/>
    </row>
    <row r="1321" spans="2:52" s="354" customFormat="1">
      <c r="B1321" s="355"/>
      <c r="C1321" s="355"/>
      <c r="D1321" s="355"/>
      <c r="E1321" s="356"/>
      <c r="F1321" s="356"/>
      <c r="J1321" s="478"/>
      <c r="L1321" s="355"/>
      <c r="M1321" s="355"/>
      <c r="N1321" s="358"/>
      <c r="O1321" s="358"/>
      <c r="P1321" s="358"/>
      <c r="Q1321" s="372"/>
      <c r="S1321" s="526"/>
      <c r="T1321" s="526"/>
      <c r="U1321" s="535"/>
      <c r="V1321" s="542"/>
      <c r="W1321" s="542"/>
      <c r="X1321" s="542"/>
      <c r="Y1321" s="542"/>
      <c r="Z1321" s="542"/>
      <c r="AA1321" s="542"/>
      <c r="AB1321" s="361"/>
      <c r="AC1321" s="363"/>
      <c r="AD1321" s="364"/>
      <c r="AE1321" s="364"/>
      <c r="AF1321" s="364"/>
      <c r="AG1321" s="364"/>
      <c r="AH1321" s="364"/>
      <c r="AI1321" s="364"/>
      <c r="AJ1321" s="364"/>
      <c r="AK1321" s="365"/>
      <c r="AL1321" s="363"/>
      <c r="AM1321" s="364"/>
      <c r="AN1321" s="364"/>
      <c r="AO1321" s="365"/>
      <c r="AP1321" s="363"/>
      <c r="AQ1321" s="364"/>
      <c r="AR1321" s="364"/>
      <c r="AS1321" s="365"/>
      <c r="AT1321" s="366"/>
      <c r="AU1321" s="363"/>
      <c r="AV1321" s="364"/>
      <c r="AW1321" s="363"/>
      <c r="AX1321" s="364"/>
      <c r="AY1321" s="423"/>
      <c r="AZ1321" s="429"/>
    </row>
    <row r="1322" spans="2:52" s="354" customFormat="1">
      <c r="B1322" s="355"/>
      <c r="C1322" s="355"/>
      <c r="D1322" s="355"/>
      <c r="E1322" s="356"/>
      <c r="F1322" s="356"/>
      <c r="J1322" s="478"/>
      <c r="L1322" s="355"/>
      <c r="M1322" s="355"/>
      <c r="N1322" s="358"/>
      <c r="O1322" s="358"/>
      <c r="P1322" s="358"/>
      <c r="Q1322" s="372"/>
      <c r="S1322" s="526"/>
      <c r="T1322" s="526"/>
      <c r="U1322" s="535"/>
      <c r="V1322" s="542"/>
      <c r="W1322" s="542"/>
      <c r="X1322" s="542"/>
      <c r="Y1322" s="542"/>
      <c r="Z1322" s="542"/>
      <c r="AA1322" s="542"/>
      <c r="AB1322" s="361"/>
      <c r="AC1322" s="363"/>
      <c r="AD1322" s="364"/>
      <c r="AE1322" s="364"/>
      <c r="AF1322" s="364"/>
      <c r="AG1322" s="364"/>
      <c r="AH1322" s="364"/>
      <c r="AI1322" s="364"/>
      <c r="AJ1322" s="364"/>
      <c r="AK1322" s="365"/>
      <c r="AL1322" s="363"/>
      <c r="AM1322" s="364"/>
      <c r="AN1322" s="364"/>
      <c r="AO1322" s="365"/>
      <c r="AP1322" s="363"/>
      <c r="AQ1322" s="364"/>
      <c r="AR1322" s="364"/>
      <c r="AS1322" s="365"/>
      <c r="AT1322" s="366"/>
      <c r="AU1322" s="363"/>
      <c r="AV1322" s="364"/>
      <c r="AW1322" s="363"/>
      <c r="AX1322" s="364"/>
      <c r="AY1322" s="423"/>
      <c r="AZ1322" s="429"/>
    </row>
    <row r="1323" spans="2:52" s="354" customFormat="1">
      <c r="B1323" s="355"/>
      <c r="C1323" s="355"/>
      <c r="D1323" s="355"/>
      <c r="E1323" s="356"/>
      <c r="F1323" s="356"/>
      <c r="J1323" s="478"/>
      <c r="L1323" s="355"/>
      <c r="M1323" s="355"/>
      <c r="N1323" s="358"/>
      <c r="O1323" s="358"/>
      <c r="P1323" s="358"/>
      <c r="Q1323" s="372"/>
      <c r="S1323" s="526"/>
      <c r="T1323" s="526"/>
      <c r="U1323" s="535"/>
      <c r="V1323" s="542"/>
      <c r="W1323" s="542"/>
      <c r="X1323" s="542"/>
      <c r="Y1323" s="542"/>
      <c r="Z1323" s="542"/>
      <c r="AA1323" s="542"/>
      <c r="AB1323" s="361"/>
      <c r="AC1323" s="363"/>
      <c r="AD1323" s="364"/>
      <c r="AE1323" s="364"/>
      <c r="AF1323" s="364"/>
      <c r="AG1323" s="364"/>
      <c r="AH1323" s="364"/>
      <c r="AI1323" s="364"/>
      <c r="AJ1323" s="364"/>
      <c r="AK1323" s="365"/>
      <c r="AL1323" s="363"/>
      <c r="AM1323" s="364"/>
      <c r="AN1323" s="364"/>
      <c r="AO1323" s="365"/>
      <c r="AP1323" s="363"/>
      <c r="AQ1323" s="364"/>
      <c r="AR1323" s="364"/>
      <c r="AS1323" s="365"/>
      <c r="AT1323" s="366"/>
      <c r="AU1323" s="363"/>
      <c r="AV1323" s="364"/>
      <c r="AW1323" s="363"/>
      <c r="AX1323" s="364"/>
      <c r="AY1323" s="423"/>
      <c r="AZ1323" s="429"/>
    </row>
    <row r="1324" spans="2:52" s="354" customFormat="1">
      <c r="B1324" s="355"/>
      <c r="C1324" s="355"/>
      <c r="D1324" s="355"/>
      <c r="E1324" s="356"/>
      <c r="F1324" s="356"/>
      <c r="J1324" s="478"/>
      <c r="L1324" s="355"/>
      <c r="M1324" s="355"/>
      <c r="N1324" s="358"/>
      <c r="O1324" s="358"/>
      <c r="P1324" s="358"/>
      <c r="Q1324" s="372"/>
      <c r="S1324" s="526"/>
      <c r="T1324" s="526"/>
      <c r="U1324" s="535"/>
      <c r="V1324" s="542"/>
      <c r="W1324" s="542"/>
      <c r="X1324" s="542"/>
      <c r="Y1324" s="542"/>
      <c r="Z1324" s="542"/>
      <c r="AA1324" s="542"/>
      <c r="AB1324" s="361"/>
      <c r="AC1324" s="363"/>
      <c r="AD1324" s="364"/>
      <c r="AE1324" s="364"/>
      <c r="AF1324" s="364"/>
      <c r="AG1324" s="364"/>
      <c r="AH1324" s="364"/>
      <c r="AI1324" s="364"/>
      <c r="AJ1324" s="364"/>
      <c r="AK1324" s="365"/>
      <c r="AL1324" s="363"/>
      <c r="AM1324" s="364"/>
      <c r="AN1324" s="364"/>
      <c r="AO1324" s="365"/>
      <c r="AP1324" s="363"/>
      <c r="AQ1324" s="364"/>
      <c r="AR1324" s="364"/>
      <c r="AS1324" s="365"/>
      <c r="AT1324" s="366"/>
      <c r="AU1324" s="363"/>
      <c r="AV1324" s="364"/>
      <c r="AW1324" s="363"/>
      <c r="AX1324" s="364"/>
      <c r="AY1324" s="423"/>
      <c r="AZ1324" s="429"/>
    </row>
    <row r="1325" spans="2:52" s="354" customFormat="1">
      <c r="B1325" s="355"/>
      <c r="C1325" s="355"/>
      <c r="D1325" s="355"/>
      <c r="E1325" s="356"/>
      <c r="F1325" s="356"/>
      <c r="J1325" s="478"/>
      <c r="L1325" s="355"/>
      <c r="M1325" s="355"/>
      <c r="N1325" s="358"/>
      <c r="O1325" s="358"/>
      <c r="P1325" s="358"/>
      <c r="Q1325" s="372"/>
      <c r="S1325" s="526"/>
      <c r="T1325" s="526"/>
      <c r="U1325" s="535"/>
      <c r="V1325" s="542"/>
      <c r="W1325" s="542"/>
      <c r="X1325" s="542"/>
      <c r="Y1325" s="542"/>
      <c r="Z1325" s="542"/>
      <c r="AA1325" s="542"/>
      <c r="AB1325" s="361"/>
      <c r="AC1325" s="363"/>
      <c r="AD1325" s="364"/>
      <c r="AE1325" s="364"/>
      <c r="AF1325" s="364"/>
      <c r="AG1325" s="364"/>
      <c r="AH1325" s="364"/>
      <c r="AI1325" s="364"/>
      <c r="AJ1325" s="364"/>
      <c r="AK1325" s="365"/>
      <c r="AL1325" s="363"/>
      <c r="AM1325" s="364"/>
      <c r="AN1325" s="364"/>
      <c r="AO1325" s="365"/>
      <c r="AP1325" s="363"/>
      <c r="AQ1325" s="364"/>
      <c r="AR1325" s="364"/>
      <c r="AS1325" s="365"/>
      <c r="AT1325" s="366"/>
      <c r="AU1325" s="363"/>
      <c r="AV1325" s="364"/>
      <c r="AW1325" s="363"/>
      <c r="AX1325" s="364"/>
      <c r="AY1325" s="423"/>
      <c r="AZ1325" s="429"/>
    </row>
    <row r="1326" spans="2:52" s="354" customFormat="1">
      <c r="B1326" s="355"/>
      <c r="C1326" s="355"/>
      <c r="D1326" s="355"/>
      <c r="E1326" s="356"/>
      <c r="F1326" s="356"/>
      <c r="J1326" s="478"/>
      <c r="L1326" s="355"/>
      <c r="M1326" s="355"/>
      <c r="N1326" s="358"/>
      <c r="O1326" s="358"/>
      <c r="P1326" s="358"/>
      <c r="Q1326" s="372"/>
      <c r="S1326" s="526"/>
      <c r="T1326" s="526"/>
      <c r="U1326" s="535"/>
      <c r="V1326" s="542"/>
      <c r="W1326" s="542"/>
      <c r="X1326" s="542"/>
      <c r="Y1326" s="542"/>
      <c r="Z1326" s="542"/>
      <c r="AA1326" s="542"/>
      <c r="AB1326" s="361"/>
      <c r="AC1326" s="363"/>
      <c r="AD1326" s="364"/>
      <c r="AE1326" s="364"/>
      <c r="AF1326" s="364"/>
      <c r="AG1326" s="364"/>
      <c r="AH1326" s="364"/>
      <c r="AI1326" s="364"/>
      <c r="AJ1326" s="364"/>
      <c r="AK1326" s="365"/>
      <c r="AL1326" s="363"/>
      <c r="AM1326" s="364"/>
      <c r="AN1326" s="364"/>
      <c r="AO1326" s="365"/>
      <c r="AP1326" s="363"/>
      <c r="AQ1326" s="364"/>
      <c r="AR1326" s="364"/>
      <c r="AS1326" s="365"/>
      <c r="AT1326" s="366"/>
      <c r="AU1326" s="363"/>
      <c r="AV1326" s="364"/>
      <c r="AW1326" s="363"/>
      <c r="AX1326" s="364"/>
      <c r="AY1326" s="423"/>
      <c r="AZ1326" s="429"/>
    </row>
    <row r="1327" spans="2:52" s="354" customFormat="1">
      <c r="B1327" s="355"/>
      <c r="C1327" s="355"/>
      <c r="D1327" s="355"/>
      <c r="E1327" s="356"/>
      <c r="F1327" s="356"/>
      <c r="J1327" s="478"/>
      <c r="L1327" s="355"/>
      <c r="M1327" s="355"/>
      <c r="N1327" s="358"/>
      <c r="O1327" s="358"/>
      <c r="P1327" s="358"/>
      <c r="Q1327" s="372"/>
      <c r="S1327" s="526"/>
      <c r="T1327" s="526"/>
      <c r="U1327" s="535"/>
      <c r="V1327" s="542"/>
      <c r="W1327" s="542"/>
      <c r="X1327" s="542"/>
      <c r="Y1327" s="542"/>
      <c r="Z1327" s="542"/>
      <c r="AA1327" s="542"/>
      <c r="AB1327" s="361"/>
      <c r="AC1327" s="363"/>
      <c r="AD1327" s="364"/>
      <c r="AE1327" s="364"/>
      <c r="AF1327" s="364"/>
      <c r="AG1327" s="364"/>
      <c r="AH1327" s="364"/>
      <c r="AI1327" s="364"/>
      <c r="AJ1327" s="364"/>
      <c r="AK1327" s="365"/>
      <c r="AL1327" s="363"/>
      <c r="AM1327" s="364"/>
      <c r="AN1327" s="364"/>
      <c r="AO1327" s="365"/>
      <c r="AP1327" s="363"/>
      <c r="AQ1327" s="364"/>
      <c r="AR1327" s="364"/>
      <c r="AS1327" s="365"/>
      <c r="AT1327" s="366"/>
      <c r="AU1327" s="363"/>
      <c r="AV1327" s="364"/>
      <c r="AW1327" s="363"/>
      <c r="AX1327" s="364"/>
      <c r="AY1327" s="423"/>
      <c r="AZ1327" s="429"/>
    </row>
    <row r="1328" spans="2:52" s="354" customFormat="1">
      <c r="B1328" s="355"/>
      <c r="C1328" s="355"/>
      <c r="D1328" s="355"/>
      <c r="E1328" s="356"/>
      <c r="F1328" s="356"/>
      <c r="J1328" s="478"/>
      <c r="L1328" s="355"/>
      <c r="M1328" s="355"/>
      <c r="N1328" s="358"/>
      <c r="O1328" s="358"/>
      <c r="P1328" s="358"/>
      <c r="Q1328" s="372"/>
      <c r="S1328" s="526"/>
      <c r="T1328" s="526"/>
      <c r="U1328" s="535"/>
      <c r="V1328" s="542"/>
      <c r="W1328" s="542"/>
      <c r="X1328" s="542"/>
      <c r="Y1328" s="542"/>
      <c r="Z1328" s="542"/>
      <c r="AA1328" s="542"/>
      <c r="AB1328" s="361"/>
      <c r="AC1328" s="363"/>
      <c r="AD1328" s="364"/>
      <c r="AE1328" s="364"/>
      <c r="AF1328" s="364"/>
      <c r="AG1328" s="364"/>
      <c r="AH1328" s="364"/>
      <c r="AI1328" s="364"/>
      <c r="AJ1328" s="364"/>
      <c r="AK1328" s="365"/>
      <c r="AL1328" s="363"/>
      <c r="AM1328" s="364"/>
      <c r="AN1328" s="364"/>
      <c r="AO1328" s="365"/>
      <c r="AP1328" s="363"/>
      <c r="AQ1328" s="364"/>
      <c r="AR1328" s="364"/>
      <c r="AS1328" s="365"/>
      <c r="AT1328" s="366"/>
      <c r="AU1328" s="363"/>
      <c r="AV1328" s="364"/>
      <c r="AW1328" s="363"/>
      <c r="AX1328" s="364"/>
      <c r="AY1328" s="423"/>
      <c r="AZ1328" s="429"/>
    </row>
    <row r="1329" spans="2:52" s="354" customFormat="1">
      <c r="B1329" s="355"/>
      <c r="C1329" s="355"/>
      <c r="D1329" s="355"/>
      <c r="E1329" s="356"/>
      <c r="F1329" s="356"/>
      <c r="J1329" s="478"/>
      <c r="L1329" s="355"/>
      <c r="M1329" s="355"/>
      <c r="N1329" s="358"/>
      <c r="O1329" s="358"/>
      <c r="P1329" s="358"/>
      <c r="Q1329" s="372"/>
      <c r="S1329" s="526"/>
      <c r="T1329" s="526"/>
      <c r="U1329" s="535"/>
      <c r="V1329" s="542"/>
      <c r="W1329" s="542"/>
      <c r="X1329" s="542"/>
      <c r="Y1329" s="542"/>
      <c r="Z1329" s="542"/>
      <c r="AA1329" s="542"/>
      <c r="AB1329" s="361"/>
      <c r="AC1329" s="363"/>
      <c r="AD1329" s="364"/>
      <c r="AE1329" s="364"/>
      <c r="AF1329" s="364"/>
      <c r="AG1329" s="364"/>
      <c r="AH1329" s="364"/>
      <c r="AI1329" s="364"/>
      <c r="AJ1329" s="364"/>
      <c r="AK1329" s="365"/>
      <c r="AL1329" s="363"/>
      <c r="AM1329" s="364"/>
      <c r="AN1329" s="364"/>
      <c r="AO1329" s="365"/>
      <c r="AP1329" s="363"/>
      <c r="AQ1329" s="364"/>
      <c r="AR1329" s="364"/>
      <c r="AS1329" s="365"/>
      <c r="AT1329" s="366"/>
      <c r="AU1329" s="363"/>
      <c r="AV1329" s="364"/>
      <c r="AW1329" s="363"/>
      <c r="AX1329" s="364"/>
      <c r="AY1329" s="423"/>
      <c r="AZ1329" s="429"/>
    </row>
    <row r="1330" spans="2:52" s="354" customFormat="1">
      <c r="B1330" s="355"/>
      <c r="C1330" s="355"/>
      <c r="D1330" s="355"/>
      <c r="E1330" s="356"/>
      <c r="F1330" s="356"/>
      <c r="J1330" s="478"/>
      <c r="L1330" s="355"/>
      <c r="M1330" s="355"/>
      <c r="N1330" s="358"/>
      <c r="O1330" s="358"/>
      <c r="P1330" s="358"/>
      <c r="Q1330" s="372"/>
      <c r="S1330" s="526"/>
      <c r="T1330" s="526"/>
      <c r="U1330" s="535"/>
      <c r="V1330" s="542"/>
      <c r="W1330" s="542"/>
      <c r="X1330" s="542"/>
      <c r="Y1330" s="542"/>
      <c r="Z1330" s="542"/>
      <c r="AA1330" s="542"/>
      <c r="AB1330" s="361"/>
      <c r="AC1330" s="363"/>
      <c r="AD1330" s="364"/>
      <c r="AE1330" s="364"/>
      <c r="AF1330" s="364"/>
      <c r="AG1330" s="364"/>
      <c r="AH1330" s="364"/>
      <c r="AI1330" s="364"/>
      <c r="AJ1330" s="364"/>
      <c r="AK1330" s="365"/>
      <c r="AL1330" s="363"/>
      <c r="AM1330" s="364"/>
      <c r="AN1330" s="364"/>
      <c r="AO1330" s="365"/>
      <c r="AP1330" s="363"/>
      <c r="AQ1330" s="364"/>
      <c r="AR1330" s="364"/>
      <c r="AS1330" s="365"/>
      <c r="AT1330" s="366"/>
      <c r="AU1330" s="363"/>
      <c r="AV1330" s="364"/>
      <c r="AW1330" s="363"/>
      <c r="AX1330" s="364"/>
      <c r="AY1330" s="423"/>
      <c r="AZ1330" s="429"/>
    </row>
    <row r="1331" spans="2:52" s="354" customFormat="1">
      <c r="B1331" s="355"/>
      <c r="C1331" s="355"/>
      <c r="D1331" s="355"/>
      <c r="E1331" s="356"/>
      <c r="F1331" s="356"/>
      <c r="J1331" s="478"/>
      <c r="L1331" s="355"/>
      <c r="M1331" s="355"/>
      <c r="N1331" s="358"/>
      <c r="O1331" s="358"/>
      <c r="P1331" s="358"/>
      <c r="Q1331" s="372"/>
      <c r="S1331" s="526"/>
      <c r="T1331" s="526"/>
      <c r="U1331" s="535"/>
      <c r="V1331" s="542"/>
      <c r="W1331" s="542"/>
      <c r="X1331" s="542"/>
      <c r="Y1331" s="542"/>
      <c r="Z1331" s="542"/>
      <c r="AA1331" s="542"/>
      <c r="AB1331" s="361"/>
      <c r="AC1331" s="363"/>
      <c r="AD1331" s="364"/>
      <c r="AE1331" s="364"/>
      <c r="AF1331" s="364"/>
      <c r="AG1331" s="364"/>
      <c r="AH1331" s="364"/>
      <c r="AI1331" s="364"/>
      <c r="AJ1331" s="364"/>
      <c r="AK1331" s="365"/>
      <c r="AL1331" s="363"/>
      <c r="AM1331" s="364"/>
      <c r="AN1331" s="364"/>
      <c r="AO1331" s="365"/>
      <c r="AP1331" s="363"/>
      <c r="AQ1331" s="364"/>
      <c r="AR1331" s="364"/>
      <c r="AS1331" s="365"/>
      <c r="AT1331" s="366"/>
      <c r="AU1331" s="363"/>
      <c r="AV1331" s="364"/>
      <c r="AW1331" s="363"/>
      <c r="AX1331" s="364"/>
      <c r="AY1331" s="423"/>
      <c r="AZ1331" s="429"/>
    </row>
    <row r="1332" spans="2:52" s="354" customFormat="1">
      <c r="B1332" s="355"/>
      <c r="C1332" s="355"/>
      <c r="D1332" s="355"/>
      <c r="E1332" s="356"/>
      <c r="F1332" s="356"/>
      <c r="J1332" s="478"/>
      <c r="L1332" s="355"/>
      <c r="M1332" s="355"/>
      <c r="N1332" s="358"/>
      <c r="O1332" s="358"/>
      <c r="P1332" s="358"/>
      <c r="Q1332" s="372"/>
      <c r="S1332" s="526"/>
      <c r="T1332" s="526"/>
      <c r="U1332" s="535"/>
      <c r="V1332" s="542"/>
      <c r="W1332" s="542"/>
      <c r="X1332" s="542"/>
      <c r="Y1332" s="542"/>
      <c r="Z1332" s="542"/>
      <c r="AA1332" s="542"/>
      <c r="AB1332" s="361"/>
      <c r="AC1332" s="363"/>
      <c r="AD1332" s="364"/>
      <c r="AE1332" s="364"/>
      <c r="AF1332" s="364"/>
      <c r="AG1332" s="364"/>
      <c r="AH1332" s="364"/>
      <c r="AI1332" s="364"/>
      <c r="AJ1332" s="364"/>
      <c r="AK1332" s="365"/>
      <c r="AL1332" s="363"/>
      <c r="AM1332" s="364"/>
      <c r="AN1332" s="364"/>
      <c r="AO1332" s="365"/>
      <c r="AP1332" s="363"/>
      <c r="AQ1332" s="364"/>
      <c r="AR1332" s="364"/>
      <c r="AS1332" s="365"/>
      <c r="AT1332" s="366"/>
      <c r="AU1332" s="363"/>
      <c r="AV1332" s="364"/>
      <c r="AW1332" s="363"/>
      <c r="AX1332" s="364"/>
      <c r="AY1332" s="423"/>
      <c r="AZ1332" s="429"/>
    </row>
    <row r="1333" spans="2:52" s="354" customFormat="1">
      <c r="B1333" s="355"/>
      <c r="C1333" s="355"/>
      <c r="D1333" s="355"/>
      <c r="E1333" s="356"/>
      <c r="F1333" s="356"/>
      <c r="J1333" s="478"/>
      <c r="L1333" s="355"/>
      <c r="M1333" s="355"/>
      <c r="N1333" s="358"/>
      <c r="O1333" s="358"/>
      <c r="P1333" s="358"/>
      <c r="Q1333" s="372"/>
      <c r="S1333" s="526"/>
      <c r="T1333" s="526"/>
      <c r="U1333" s="535"/>
      <c r="V1333" s="542"/>
      <c r="W1333" s="542"/>
      <c r="X1333" s="542"/>
      <c r="Y1333" s="542"/>
      <c r="Z1333" s="542"/>
      <c r="AA1333" s="542"/>
      <c r="AB1333" s="361"/>
      <c r="AC1333" s="363"/>
      <c r="AD1333" s="364"/>
      <c r="AE1333" s="364"/>
      <c r="AF1333" s="364"/>
      <c r="AG1333" s="364"/>
      <c r="AH1333" s="364"/>
      <c r="AI1333" s="364"/>
      <c r="AJ1333" s="364"/>
      <c r="AK1333" s="365"/>
      <c r="AL1333" s="363"/>
      <c r="AM1333" s="364"/>
      <c r="AN1333" s="364"/>
      <c r="AO1333" s="365"/>
      <c r="AP1333" s="363"/>
      <c r="AQ1333" s="364"/>
      <c r="AR1333" s="364"/>
      <c r="AS1333" s="365"/>
      <c r="AT1333" s="366"/>
      <c r="AU1333" s="363"/>
      <c r="AV1333" s="364"/>
      <c r="AW1333" s="363"/>
      <c r="AX1333" s="364"/>
      <c r="AY1333" s="423"/>
      <c r="AZ1333" s="429"/>
    </row>
    <row r="1334" spans="2:52" s="354" customFormat="1">
      <c r="B1334" s="355"/>
      <c r="C1334" s="355"/>
      <c r="D1334" s="355"/>
      <c r="E1334" s="356"/>
      <c r="F1334" s="356"/>
      <c r="J1334" s="478"/>
      <c r="L1334" s="355"/>
      <c r="M1334" s="355"/>
      <c r="N1334" s="358"/>
      <c r="O1334" s="358"/>
      <c r="P1334" s="358"/>
      <c r="Q1334" s="372"/>
      <c r="S1334" s="526"/>
      <c r="T1334" s="526"/>
      <c r="U1334" s="535"/>
      <c r="V1334" s="542"/>
      <c r="W1334" s="542"/>
      <c r="X1334" s="542"/>
      <c r="Y1334" s="542"/>
      <c r="Z1334" s="542"/>
      <c r="AA1334" s="542"/>
      <c r="AB1334" s="361"/>
      <c r="AC1334" s="363"/>
      <c r="AD1334" s="364"/>
      <c r="AE1334" s="364"/>
      <c r="AF1334" s="364"/>
      <c r="AG1334" s="364"/>
      <c r="AH1334" s="364"/>
      <c r="AI1334" s="364"/>
      <c r="AJ1334" s="364"/>
      <c r="AK1334" s="365"/>
      <c r="AL1334" s="363"/>
      <c r="AM1334" s="364"/>
      <c r="AN1334" s="364"/>
      <c r="AO1334" s="365"/>
      <c r="AP1334" s="363"/>
      <c r="AQ1334" s="364"/>
      <c r="AR1334" s="364"/>
      <c r="AS1334" s="365"/>
      <c r="AT1334" s="366"/>
      <c r="AU1334" s="363"/>
      <c r="AV1334" s="364"/>
      <c r="AW1334" s="363"/>
      <c r="AX1334" s="364"/>
      <c r="AY1334" s="423"/>
      <c r="AZ1334" s="429"/>
    </row>
    <row r="1335" spans="2:52" s="354" customFormat="1">
      <c r="B1335" s="355"/>
      <c r="C1335" s="355"/>
      <c r="D1335" s="355"/>
      <c r="E1335" s="356"/>
      <c r="F1335" s="356"/>
      <c r="J1335" s="478"/>
      <c r="L1335" s="355"/>
      <c r="M1335" s="355"/>
      <c r="N1335" s="358"/>
      <c r="O1335" s="358"/>
      <c r="P1335" s="358"/>
      <c r="Q1335" s="372"/>
      <c r="S1335" s="526"/>
      <c r="T1335" s="526"/>
      <c r="U1335" s="535"/>
      <c r="V1335" s="542"/>
      <c r="W1335" s="542"/>
      <c r="X1335" s="542"/>
      <c r="Y1335" s="542"/>
      <c r="Z1335" s="542"/>
      <c r="AA1335" s="542"/>
      <c r="AB1335" s="361"/>
      <c r="AC1335" s="363"/>
      <c r="AD1335" s="364"/>
      <c r="AE1335" s="364"/>
      <c r="AF1335" s="364"/>
      <c r="AG1335" s="364"/>
      <c r="AH1335" s="364"/>
      <c r="AI1335" s="364"/>
      <c r="AJ1335" s="364"/>
      <c r="AK1335" s="365"/>
      <c r="AL1335" s="363"/>
      <c r="AM1335" s="364"/>
      <c r="AN1335" s="364"/>
      <c r="AO1335" s="365"/>
      <c r="AP1335" s="363"/>
      <c r="AQ1335" s="364"/>
      <c r="AR1335" s="364"/>
      <c r="AS1335" s="365"/>
      <c r="AT1335" s="366"/>
      <c r="AU1335" s="363"/>
      <c r="AV1335" s="364"/>
      <c r="AW1335" s="363"/>
      <c r="AX1335" s="364"/>
      <c r="AY1335" s="423"/>
      <c r="AZ1335" s="429"/>
    </row>
    <row r="1336" spans="2:52" s="354" customFormat="1">
      <c r="B1336" s="355"/>
      <c r="C1336" s="355"/>
      <c r="D1336" s="355"/>
      <c r="E1336" s="356"/>
      <c r="F1336" s="356"/>
      <c r="J1336" s="478"/>
      <c r="L1336" s="355"/>
      <c r="M1336" s="355"/>
      <c r="N1336" s="358"/>
      <c r="O1336" s="358"/>
      <c r="P1336" s="358"/>
      <c r="Q1336" s="372"/>
      <c r="S1336" s="526"/>
      <c r="T1336" s="526"/>
      <c r="U1336" s="535"/>
      <c r="V1336" s="542"/>
      <c r="W1336" s="542"/>
      <c r="X1336" s="542"/>
      <c r="Y1336" s="542"/>
      <c r="Z1336" s="542"/>
      <c r="AA1336" s="542"/>
      <c r="AB1336" s="361"/>
      <c r="AC1336" s="363"/>
      <c r="AD1336" s="364"/>
      <c r="AE1336" s="364"/>
      <c r="AF1336" s="364"/>
      <c r="AG1336" s="364"/>
      <c r="AH1336" s="364"/>
      <c r="AI1336" s="364"/>
      <c r="AJ1336" s="364"/>
      <c r="AK1336" s="365"/>
      <c r="AL1336" s="363"/>
      <c r="AM1336" s="364"/>
      <c r="AN1336" s="364"/>
      <c r="AO1336" s="365"/>
      <c r="AP1336" s="363"/>
      <c r="AQ1336" s="364"/>
      <c r="AR1336" s="364"/>
      <c r="AS1336" s="365"/>
      <c r="AT1336" s="366"/>
      <c r="AU1336" s="363"/>
      <c r="AV1336" s="364"/>
      <c r="AW1336" s="363"/>
      <c r="AX1336" s="364"/>
      <c r="AY1336" s="423"/>
      <c r="AZ1336" s="429"/>
    </row>
    <row r="1337" spans="2:52" s="354" customFormat="1">
      <c r="B1337" s="355"/>
      <c r="C1337" s="355"/>
      <c r="D1337" s="355"/>
      <c r="E1337" s="356"/>
      <c r="F1337" s="356"/>
      <c r="J1337" s="478"/>
      <c r="L1337" s="355"/>
      <c r="M1337" s="355"/>
      <c r="N1337" s="358"/>
      <c r="O1337" s="358"/>
      <c r="P1337" s="358"/>
      <c r="Q1337" s="372"/>
      <c r="S1337" s="526"/>
      <c r="T1337" s="526"/>
      <c r="U1337" s="535"/>
      <c r="V1337" s="542"/>
      <c r="W1337" s="542"/>
      <c r="X1337" s="542"/>
      <c r="Y1337" s="542"/>
      <c r="Z1337" s="542"/>
      <c r="AA1337" s="542"/>
      <c r="AB1337" s="361"/>
      <c r="AC1337" s="363"/>
      <c r="AD1337" s="364"/>
      <c r="AE1337" s="364"/>
      <c r="AF1337" s="364"/>
      <c r="AG1337" s="364"/>
      <c r="AH1337" s="364"/>
      <c r="AI1337" s="364"/>
      <c r="AJ1337" s="364"/>
      <c r="AK1337" s="365"/>
      <c r="AL1337" s="363"/>
      <c r="AM1337" s="364"/>
      <c r="AN1337" s="364"/>
      <c r="AO1337" s="365"/>
      <c r="AP1337" s="363"/>
      <c r="AQ1337" s="364"/>
      <c r="AR1337" s="364"/>
      <c r="AS1337" s="365"/>
      <c r="AT1337" s="366"/>
      <c r="AU1337" s="363"/>
      <c r="AV1337" s="364"/>
      <c r="AW1337" s="363"/>
      <c r="AX1337" s="364"/>
      <c r="AY1337" s="423"/>
      <c r="AZ1337" s="429"/>
    </row>
    <row r="1338" spans="2:52" s="354" customFormat="1">
      <c r="B1338" s="355"/>
      <c r="C1338" s="355"/>
      <c r="D1338" s="355"/>
      <c r="E1338" s="356"/>
      <c r="F1338" s="356"/>
      <c r="J1338" s="478"/>
      <c r="L1338" s="355"/>
      <c r="M1338" s="355"/>
      <c r="N1338" s="358"/>
      <c r="O1338" s="358"/>
      <c r="P1338" s="358"/>
      <c r="Q1338" s="372"/>
      <c r="S1338" s="526"/>
      <c r="T1338" s="526"/>
      <c r="U1338" s="535"/>
      <c r="V1338" s="542"/>
      <c r="W1338" s="542"/>
      <c r="X1338" s="542"/>
      <c r="Y1338" s="542"/>
      <c r="Z1338" s="542"/>
      <c r="AA1338" s="542"/>
      <c r="AB1338" s="361"/>
      <c r="AC1338" s="363"/>
      <c r="AD1338" s="364"/>
      <c r="AE1338" s="364"/>
      <c r="AF1338" s="364"/>
      <c r="AG1338" s="364"/>
      <c r="AH1338" s="364"/>
      <c r="AI1338" s="364"/>
      <c r="AJ1338" s="364"/>
      <c r="AK1338" s="365"/>
      <c r="AL1338" s="363"/>
      <c r="AM1338" s="364"/>
      <c r="AN1338" s="364"/>
      <c r="AO1338" s="365"/>
      <c r="AP1338" s="363"/>
      <c r="AQ1338" s="364"/>
      <c r="AR1338" s="364"/>
      <c r="AS1338" s="365"/>
      <c r="AT1338" s="366"/>
      <c r="AU1338" s="363"/>
      <c r="AV1338" s="364"/>
      <c r="AW1338" s="363"/>
      <c r="AX1338" s="364"/>
      <c r="AY1338" s="423"/>
      <c r="AZ1338" s="429"/>
    </row>
    <row r="1339" spans="2:52" s="354" customFormat="1">
      <c r="B1339" s="355"/>
      <c r="C1339" s="355"/>
      <c r="D1339" s="355"/>
      <c r="E1339" s="356"/>
      <c r="F1339" s="356"/>
      <c r="J1339" s="478"/>
      <c r="L1339" s="355"/>
      <c r="M1339" s="355"/>
      <c r="N1339" s="358"/>
      <c r="O1339" s="358"/>
      <c r="P1339" s="358"/>
      <c r="Q1339" s="372"/>
      <c r="S1339" s="526"/>
      <c r="T1339" s="526"/>
      <c r="U1339" s="535"/>
      <c r="V1339" s="542"/>
      <c r="W1339" s="542"/>
      <c r="X1339" s="542"/>
      <c r="Y1339" s="542"/>
      <c r="Z1339" s="542"/>
      <c r="AA1339" s="542"/>
      <c r="AB1339" s="361"/>
      <c r="AC1339" s="363"/>
      <c r="AD1339" s="364"/>
      <c r="AE1339" s="364"/>
      <c r="AF1339" s="364"/>
      <c r="AG1339" s="364"/>
      <c r="AH1339" s="364"/>
      <c r="AI1339" s="364"/>
      <c r="AJ1339" s="364"/>
      <c r="AK1339" s="365"/>
      <c r="AL1339" s="363"/>
      <c r="AM1339" s="364"/>
      <c r="AN1339" s="364"/>
      <c r="AO1339" s="365"/>
      <c r="AP1339" s="363"/>
      <c r="AQ1339" s="364"/>
      <c r="AR1339" s="364"/>
      <c r="AS1339" s="365"/>
      <c r="AT1339" s="366"/>
      <c r="AU1339" s="363"/>
      <c r="AV1339" s="364"/>
      <c r="AW1339" s="363"/>
      <c r="AX1339" s="364"/>
      <c r="AY1339" s="423"/>
      <c r="AZ1339" s="429"/>
    </row>
    <row r="1340" spans="2:52" s="354" customFormat="1">
      <c r="B1340" s="355"/>
      <c r="C1340" s="355"/>
      <c r="D1340" s="355"/>
      <c r="E1340" s="356"/>
      <c r="F1340" s="356"/>
      <c r="J1340" s="478"/>
      <c r="L1340" s="355"/>
      <c r="M1340" s="355"/>
      <c r="N1340" s="358"/>
      <c r="O1340" s="358"/>
      <c r="P1340" s="358"/>
      <c r="Q1340" s="372"/>
      <c r="S1340" s="526"/>
      <c r="T1340" s="526"/>
      <c r="U1340" s="535"/>
      <c r="V1340" s="542"/>
      <c r="W1340" s="542"/>
      <c r="X1340" s="542"/>
      <c r="Y1340" s="542"/>
      <c r="Z1340" s="542"/>
      <c r="AA1340" s="542"/>
      <c r="AB1340" s="361"/>
      <c r="AC1340" s="363"/>
      <c r="AD1340" s="364"/>
      <c r="AE1340" s="364"/>
      <c r="AF1340" s="364"/>
      <c r="AG1340" s="364"/>
      <c r="AH1340" s="364"/>
      <c r="AI1340" s="364"/>
      <c r="AJ1340" s="364"/>
      <c r="AK1340" s="365"/>
      <c r="AL1340" s="363"/>
      <c r="AM1340" s="364"/>
      <c r="AN1340" s="364"/>
      <c r="AO1340" s="365"/>
      <c r="AP1340" s="363"/>
      <c r="AQ1340" s="364"/>
      <c r="AR1340" s="364"/>
      <c r="AS1340" s="365"/>
      <c r="AT1340" s="366"/>
      <c r="AU1340" s="363"/>
      <c r="AV1340" s="364"/>
      <c r="AW1340" s="363"/>
      <c r="AX1340" s="364"/>
      <c r="AY1340" s="423"/>
      <c r="AZ1340" s="429"/>
    </row>
    <row r="1341" spans="2:52" s="354" customFormat="1">
      <c r="B1341" s="355"/>
      <c r="C1341" s="355"/>
      <c r="D1341" s="355"/>
      <c r="E1341" s="356"/>
      <c r="F1341" s="356"/>
      <c r="J1341" s="478"/>
      <c r="L1341" s="355"/>
      <c r="M1341" s="355"/>
      <c r="N1341" s="358"/>
      <c r="O1341" s="358"/>
      <c r="P1341" s="358"/>
      <c r="Q1341" s="372"/>
      <c r="S1341" s="526"/>
      <c r="T1341" s="526"/>
      <c r="U1341" s="535"/>
      <c r="V1341" s="542"/>
      <c r="W1341" s="542"/>
      <c r="X1341" s="542"/>
      <c r="Y1341" s="542"/>
      <c r="Z1341" s="542"/>
      <c r="AA1341" s="542"/>
      <c r="AB1341" s="361"/>
      <c r="AC1341" s="363"/>
      <c r="AD1341" s="364"/>
      <c r="AE1341" s="364"/>
      <c r="AF1341" s="364"/>
      <c r="AG1341" s="364"/>
      <c r="AH1341" s="364"/>
      <c r="AI1341" s="364"/>
      <c r="AJ1341" s="364"/>
      <c r="AK1341" s="365"/>
      <c r="AL1341" s="363"/>
      <c r="AM1341" s="364"/>
      <c r="AN1341" s="364"/>
      <c r="AO1341" s="365"/>
      <c r="AP1341" s="363"/>
      <c r="AQ1341" s="364"/>
      <c r="AR1341" s="364"/>
      <c r="AS1341" s="365"/>
      <c r="AT1341" s="366"/>
      <c r="AU1341" s="363"/>
      <c r="AV1341" s="364"/>
      <c r="AW1341" s="363"/>
      <c r="AX1341" s="364"/>
      <c r="AY1341" s="423"/>
      <c r="AZ1341" s="429"/>
    </row>
    <row r="1342" spans="2:52" s="354" customFormat="1">
      <c r="B1342" s="355"/>
      <c r="C1342" s="355"/>
      <c r="D1342" s="355"/>
      <c r="E1342" s="356"/>
      <c r="F1342" s="356"/>
      <c r="J1342" s="478"/>
      <c r="L1342" s="355"/>
      <c r="M1342" s="355"/>
      <c r="N1342" s="358"/>
      <c r="O1342" s="358"/>
      <c r="P1342" s="358"/>
      <c r="Q1342" s="372"/>
      <c r="S1342" s="526"/>
      <c r="T1342" s="526"/>
      <c r="U1342" s="535"/>
      <c r="V1342" s="542"/>
      <c r="W1342" s="542"/>
      <c r="X1342" s="542"/>
      <c r="Y1342" s="542"/>
      <c r="Z1342" s="542"/>
      <c r="AA1342" s="542"/>
      <c r="AB1342" s="361"/>
      <c r="AC1342" s="363"/>
      <c r="AD1342" s="364"/>
      <c r="AE1342" s="364"/>
      <c r="AF1342" s="364"/>
      <c r="AG1342" s="364"/>
      <c r="AH1342" s="364"/>
      <c r="AI1342" s="364"/>
      <c r="AJ1342" s="364"/>
      <c r="AK1342" s="365"/>
      <c r="AL1342" s="363"/>
      <c r="AM1342" s="364"/>
      <c r="AN1342" s="364"/>
      <c r="AO1342" s="365"/>
      <c r="AP1342" s="363"/>
      <c r="AQ1342" s="364"/>
      <c r="AR1342" s="364"/>
      <c r="AS1342" s="365"/>
      <c r="AT1342" s="366"/>
      <c r="AU1342" s="363"/>
      <c r="AV1342" s="364"/>
      <c r="AW1342" s="363"/>
      <c r="AX1342" s="364"/>
      <c r="AY1342" s="423"/>
      <c r="AZ1342" s="429"/>
    </row>
    <row r="1343" spans="2:52" s="354" customFormat="1">
      <c r="B1343" s="355"/>
      <c r="C1343" s="355"/>
      <c r="D1343" s="355"/>
      <c r="E1343" s="356"/>
      <c r="F1343" s="356"/>
      <c r="J1343" s="478"/>
      <c r="L1343" s="355"/>
      <c r="M1343" s="355"/>
      <c r="N1343" s="358"/>
      <c r="O1343" s="358"/>
      <c r="P1343" s="358"/>
      <c r="Q1343" s="372"/>
      <c r="S1343" s="526"/>
      <c r="T1343" s="526"/>
      <c r="U1343" s="535"/>
      <c r="V1343" s="542"/>
      <c r="W1343" s="542"/>
      <c r="X1343" s="542"/>
      <c r="Y1343" s="542"/>
      <c r="Z1343" s="542"/>
      <c r="AA1343" s="542"/>
      <c r="AB1343" s="361"/>
      <c r="AC1343" s="363"/>
      <c r="AD1343" s="364"/>
      <c r="AE1343" s="364"/>
      <c r="AF1343" s="364"/>
      <c r="AG1343" s="364"/>
      <c r="AH1343" s="364"/>
      <c r="AI1343" s="364"/>
      <c r="AJ1343" s="364"/>
      <c r="AK1343" s="365"/>
      <c r="AL1343" s="363"/>
      <c r="AM1343" s="364"/>
      <c r="AN1343" s="364"/>
      <c r="AO1343" s="365"/>
      <c r="AP1343" s="363"/>
      <c r="AQ1343" s="364"/>
      <c r="AR1343" s="364"/>
      <c r="AS1343" s="365"/>
      <c r="AT1343" s="366"/>
      <c r="AU1343" s="363"/>
      <c r="AV1343" s="364"/>
      <c r="AW1343" s="363"/>
      <c r="AX1343" s="364"/>
      <c r="AY1343" s="423"/>
      <c r="AZ1343" s="429"/>
    </row>
    <row r="1344" spans="2:52" s="354" customFormat="1">
      <c r="B1344" s="355"/>
      <c r="C1344" s="355"/>
      <c r="D1344" s="355"/>
      <c r="E1344" s="356"/>
      <c r="F1344" s="356"/>
      <c r="J1344" s="478"/>
      <c r="L1344" s="355"/>
      <c r="M1344" s="355"/>
      <c r="N1344" s="358"/>
      <c r="O1344" s="358"/>
      <c r="P1344" s="358"/>
      <c r="Q1344" s="372"/>
      <c r="S1344" s="526"/>
      <c r="T1344" s="526"/>
      <c r="U1344" s="535"/>
      <c r="V1344" s="542"/>
      <c r="W1344" s="542"/>
      <c r="X1344" s="542"/>
      <c r="Y1344" s="542"/>
      <c r="Z1344" s="542"/>
      <c r="AA1344" s="542"/>
      <c r="AB1344" s="361"/>
      <c r="AC1344" s="363"/>
      <c r="AD1344" s="364"/>
      <c r="AE1344" s="364"/>
      <c r="AF1344" s="364"/>
      <c r="AG1344" s="364"/>
      <c r="AH1344" s="364"/>
      <c r="AI1344" s="364"/>
      <c r="AJ1344" s="364"/>
      <c r="AK1344" s="365"/>
      <c r="AL1344" s="363"/>
      <c r="AM1344" s="364"/>
      <c r="AN1344" s="364"/>
      <c r="AO1344" s="365"/>
      <c r="AP1344" s="363"/>
      <c r="AQ1344" s="364"/>
      <c r="AR1344" s="364"/>
      <c r="AS1344" s="365"/>
      <c r="AT1344" s="366"/>
      <c r="AU1344" s="363"/>
      <c r="AV1344" s="364"/>
      <c r="AW1344" s="363"/>
      <c r="AX1344" s="364"/>
      <c r="AY1344" s="423"/>
      <c r="AZ1344" s="429"/>
    </row>
    <row r="1345" spans="2:52" s="354" customFormat="1">
      <c r="B1345" s="355"/>
      <c r="C1345" s="355"/>
      <c r="D1345" s="355"/>
      <c r="E1345" s="356"/>
      <c r="F1345" s="356"/>
      <c r="J1345" s="478"/>
      <c r="L1345" s="355"/>
      <c r="M1345" s="355"/>
      <c r="N1345" s="358"/>
      <c r="O1345" s="358"/>
      <c r="P1345" s="358"/>
      <c r="Q1345" s="372"/>
      <c r="S1345" s="526"/>
      <c r="T1345" s="526"/>
      <c r="U1345" s="535"/>
      <c r="V1345" s="542"/>
      <c r="W1345" s="542"/>
      <c r="X1345" s="542"/>
      <c r="Y1345" s="542"/>
      <c r="Z1345" s="542"/>
      <c r="AA1345" s="542"/>
      <c r="AB1345" s="361"/>
      <c r="AC1345" s="363"/>
      <c r="AD1345" s="364"/>
      <c r="AE1345" s="364"/>
      <c r="AF1345" s="364"/>
      <c r="AG1345" s="364"/>
      <c r="AH1345" s="364"/>
      <c r="AI1345" s="364"/>
      <c r="AJ1345" s="364"/>
      <c r="AK1345" s="365"/>
      <c r="AL1345" s="363"/>
      <c r="AM1345" s="364"/>
      <c r="AN1345" s="364"/>
      <c r="AO1345" s="365"/>
      <c r="AP1345" s="363"/>
      <c r="AQ1345" s="364"/>
      <c r="AR1345" s="364"/>
      <c r="AS1345" s="365"/>
      <c r="AT1345" s="366"/>
      <c r="AU1345" s="363"/>
      <c r="AV1345" s="364"/>
      <c r="AW1345" s="363"/>
      <c r="AX1345" s="364"/>
      <c r="AY1345" s="423"/>
      <c r="AZ1345" s="429"/>
    </row>
    <row r="1346" spans="2:52" s="354" customFormat="1">
      <c r="B1346" s="355"/>
      <c r="C1346" s="355"/>
      <c r="D1346" s="355"/>
      <c r="E1346" s="356"/>
      <c r="F1346" s="356"/>
      <c r="J1346" s="478"/>
      <c r="L1346" s="355"/>
      <c r="M1346" s="355"/>
      <c r="N1346" s="358"/>
      <c r="O1346" s="358"/>
      <c r="P1346" s="358"/>
      <c r="Q1346" s="372"/>
      <c r="S1346" s="526"/>
      <c r="T1346" s="526"/>
      <c r="U1346" s="535"/>
      <c r="V1346" s="542"/>
      <c r="W1346" s="542"/>
      <c r="X1346" s="542"/>
      <c r="Y1346" s="542"/>
      <c r="Z1346" s="542"/>
      <c r="AA1346" s="542"/>
      <c r="AB1346" s="361"/>
      <c r="AC1346" s="363"/>
      <c r="AD1346" s="364"/>
      <c r="AE1346" s="364"/>
      <c r="AF1346" s="364"/>
      <c r="AG1346" s="364"/>
      <c r="AH1346" s="364"/>
      <c r="AI1346" s="364"/>
      <c r="AJ1346" s="364"/>
      <c r="AK1346" s="365"/>
      <c r="AL1346" s="363"/>
      <c r="AM1346" s="364"/>
      <c r="AN1346" s="364"/>
      <c r="AO1346" s="365"/>
      <c r="AP1346" s="363"/>
      <c r="AQ1346" s="364"/>
      <c r="AR1346" s="364"/>
      <c r="AS1346" s="365"/>
      <c r="AT1346" s="366"/>
      <c r="AU1346" s="363"/>
      <c r="AV1346" s="364"/>
      <c r="AW1346" s="363"/>
      <c r="AX1346" s="364"/>
      <c r="AY1346" s="423"/>
      <c r="AZ1346" s="429"/>
    </row>
    <row r="1347" spans="2:52" s="354" customFormat="1">
      <c r="B1347" s="355"/>
      <c r="C1347" s="355"/>
      <c r="D1347" s="355"/>
      <c r="E1347" s="356"/>
      <c r="F1347" s="356"/>
      <c r="J1347" s="478"/>
      <c r="L1347" s="355"/>
      <c r="M1347" s="355"/>
      <c r="N1347" s="358"/>
      <c r="O1347" s="358"/>
      <c r="P1347" s="358"/>
      <c r="Q1347" s="372"/>
      <c r="S1347" s="526"/>
      <c r="T1347" s="526"/>
      <c r="U1347" s="535"/>
      <c r="V1347" s="542"/>
      <c r="W1347" s="542"/>
      <c r="X1347" s="542"/>
      <c r="Y1347" s="542"/>
      <c r="Z1347" s="542"/>
      <c r="AA1347" s="542"/>
      <c r="AB1347" s="361"/>
      <c r="AC1347" s="363"/>
      <c r="AD1347" s="364"/>
      <c r="AE1347" s="364"/>
      <c r="AF1347" s="364"/>
      <c r="AG1347" s="364"/>
      <c r="AH1347" s="364"/>
      <c r="AI1347" s="364"/>
      <c r="AJ1347" s="364"/>
      <c r="AK1347" s="365"/>
      <c r="AL1347" s="363"/>
      <c r="AM1347" s="364"/>
      <c r="AN1347" s="364"/>
      <c r="AO1347" s="365"/>
      <c r="AP1347" s="363"/>
      <c r="AQ1347" s="364"/>
      <c r="AR1347" s="364"/>
      <c r="AS1347" s="365"/>
      <c r="AT1347" s="366"/>
      <c r="AU1347" s="363"/>
      <c r="AV1347" s="364"/>
      <c r="AW1347" s="363"/>
      <c r="AX1347" s="364"/>
      <c r="AY1347" s="423"/>
      <c r="AZ1347" s="429"/>
    </row>
    <row r="1348" spans="2:52" s="354" customFormat="1">
      <c r="B1348" s="355"/>
      <c r="C1348" s="355"/>
      <c r="D1348" s="355"/>
      <c r="E1348" s="356"/>
      <c r="F1348" s="356"/>
      <c r="J1348" s="478"/>
      <c r="L1348" s="355"/>
      <c r="M1348" s="355"/>
      <c r="N1348" s="358"/>
      <c r="O1348" s="358"/>
      <c r="P1348" s="358"/>
      <c r="Q1348" s="372"/>
      <c r="S1348" s="526"/>
      <c r="T1348" s="526"/>
      <c r="U1348" s="535"/>
      <c r="V1348" s="542"/>
      <c r="W1348" s="542"/>
      <c r="X1348" s="542"/>
      <c r="Y1348" s="542"/>
      <c r="Z1348" s="542"/>
      <c r="AA1348" s="542"/>
      <c r="AB1348" s="361"/>
      <c r="AC1348" s="363"/>
      <c r="AD1348" s="364"/>
      <c r="AE1348" s="364"/>
      <c r="AF1348" s="364"/>
      <c r="AG1348" s="364"/>
      <c r="AH1348" s="364"/>
      <c r="AI1348" s="364"/>
      <c r="AJ1348" s="364"/>
      <c r="AK1348" s="365"/>
      <c r="AL1348" s="363"/>
      <c r="AM1348" s="364"/>
      <c r="AN1348" s="364"/>
      <c r="AO1348" s="365"/>
      <c r="AP1348" s="363"/>
      <c r="AQ1348" s="364"/>
      <c r="AR1348" s="364"/>
      <c r="AS1348" s="365"/>
      <c r="AT1348" s="366"/>
      <c r="AU1348" s="363"/>
      <c r="AV1348" s="364"/>
      <c r="AW1348" s="363"/>
      <c r="AX1348" s="364"/>
      <c r="AY1348" s="423"/>
      <c r="AZ1348" s="429"/>
    </row>
    <row r="1349" spans="2:52" s="354" customFormat="1">
      <c r="B1349" s="355"/>
      <c r="C1349" s="355"/>
      <c r="D1349" s="355"/>
      <c r="E1349" s="356"/>
      <c r="F1349" s="356"/>
      <c r="J1349" s="478"/>
      <c r="L1349" s="355"/>
      <c r="M1349" s="355"/>
      <c r="N1349" s="358"/>
      <c r="O1349" s="358"/>
      <c r="P1349" s="358"/>
      <c r="Q1349" s="372"/>
      <c r="S1349" s="526"/>
      <c r="T1349" s="526"/>
      <c r="U1349" s="535"/>
      <c r="V1349" s="542"/>
      <c r="W1349" s="542"/>
      <c r="X1349" s="542"/>
      <c r="Y1349" s="542"/>
      <c r="Z1349" s="542"/>
      <c r="AA1349" s="542"/>
      <c r="AB1349" s="361"/>
      <c r="AC1349" s="363"/>
      <c r="AD1349" s="364"/>
      <c r="AE1349" s="364"/>
      <c r="AF1349" s="364"/>
      <c r="AG1349" s="364"/>
      <c r="AH1349" s="364"/>
      <c r="AI1349" s="364"/>
      <c r="AJ1349" s="364"/>
      <c r="AK1349" s="365"/>
      <c r="AL1349" s="363"/>
      <c r="AM1349" s="364"/>
      <c r="AN1349" s="364"/>
      <c r="AO1349" s="365"/>
      <c r="AP1349" s="363"/>
      <c r="AQ1349" s="364"/>
      <c r="AR1349" s="364"/>
      <c r="AS1349" s="365"/>
      <c r="AT1349" s="366"/>
      <c r="AU1349" s="363"/>
      <c r="AV1349" s="364"/>
      <c r="AW1349" s="363"/>
      <c r="AX1349" s="364"/>
      <c r="AY1349" s="423"/>
      <c r="AZ1349" s="429"/>
    </row>
    <row r="1350" spans="2:52" s="354" customFormat="1">
      <c r="B1350" s="355"/>
      <c r="C1350" s="355"/>
      <c r="D1350" s="355"/>
      <c r="E1350" s="356"/>
      <c r="F1350" s="356"/>
      <c r="J1350" s="478"/>
      <c r="L1350" s="355"/>
      <c r="M1350" s="355"/>
      <c r="N1350" s="358"/>
      <c r="O1350" s="358"/>
      <c r="P1350" s="358"/>
      <c r="Q1350" s="372"/>
      <c r="S1350" s="526"/>
      <c r="T1350" s="526"/>
      <c r="U1350" s="535"/>
      <c r="V1350" s="542"/>
      <c r="W1350" s="542"/>
      <c r="X1350" s="542"/>
      <c r="Y1350" s="542"/>
      <c r="Z1350" s="542"/>
      <c r="AA1350" s="542"/>
      <c r="AB1350" s="361"/>
      <c r="AC1350" s="363"/>
      <c r="AD1350" s="364"/>
      <c r="AE1350" s="364"/>
      <c r="AF1350" s="364"/>
      <c r="AG1350" s="364"/>
      <c r="AH1350" s="364"/>
      <c r="AI1350" s="364"/>
      <c r="AJ1350" s="364"/>
      <c r="AK1350" s="365"/>
      <c r="AL1350" s="363"/>
      <c r="AM1350" s="364"/>
      <c r="AN1350" s="364"/>
      <c r="AO1350" s="365"/>
      <c r="AP1350" s="363"/>
      <c r="AQ1350" s="364"/>
      <c r="AR1350" s="364"/>
      <c r="AS1350" s="365"/>
      <c r="AT1350" s="366"/>
      <c r="AU1350" s="363"/>
      <c r="AV1350" s="364"/>
      <c r="AW1350" s="363"/>
      <c r="AX1350" s="364"/>
      <c r="AY1350" s="423"/>
      <c r="AZ1350" s="429"/>
    </row>
    <row r="1351" spans="2:52" s="354" customFormat="1">
      <c r="B1351" s="355"/>
      <c r="C1351" s="355"/>
      <c r="D1351" s="355"/>
      <c r="E1351" s="356"/>
      <c r="F1351" s="356"/>
      <c r="J1351" s="478"/>
      <c r="L1351" s="355"/>
      <c r="M1351" s="355"/>
      <c r="N1351" s="358"/>
      <c r="O1351" s="358"/>
      <c r="P1351" s="358"/>
      <c r="Q1351" s="372"/>
      <c r="S1351" s="526"/>
      <c r="T1351" s="526"/>
      <c r="U1351" s="535"/>
      <c r="V1351" s="542"/>
      <c r="W1351" s="542"/>
      <c r="X1351" s="542"/>
      <c r="Y1351" s="542"/>
      <c r="Z1351" s="542"/>
      <c r="AA1351" s="542"/>
      <c r="AB1351" s="361"/>
      <c r="AC1351" s="363"/>
      <c r="AD1351" s="364"/>
      <c r="AE1351" s="364"/>
      <c r="AF1351" s="364"/>
      <c r="AG1351" s="364"/>
      <c r="AH1351" s="364"/>
      <c r="AI1351" s="364"/>
      <c r="AJ1351" s="364"/>
      <c r="AK1351" s="365"/>
      <c r="AL1351" s="363"/>
      <c r="AM1351" s="364"/>
      <c r="AN1351" s="364"/>
      <c r="AO1351" s="365"/>
      <c r="AP1351" s="363"/>
      <c r="AQ1351" s="364"/>
      <c r="AR1351" s="364"/>
      <c r="AS1351" s="365"/>
      <c r="AT1351" s="366"/>
      <c r="AU1351" s="363"/>
      <c r="AV1351" s="364"/>
      <c r="AW1351" s="363"/>
      <c r="AX1351" s="364"/>
      <c r="AY1351" s="423"/>
      <c r="AZ1351" s="429"/>
    </row>
    <row r="1352" spans="2:52" s="354" customFormat="1">
      <c r="B1352" s="355"/>
      <c r="C1352" s="355"/>
      <c r="D1352" s="355"/>
      <c r="E1352" s="356"/>
      <c r="F1352" s="356"/>
      <c r="J1352" s="478"/>
      <c r="L1352" s="355"/>
      <c r="M1352" s="355"/>
      <c r="N1352" s="358"/>
      <c r="O1352" s="358"/>
      <c r="P1352" s="358"/>
      <c r="Q1352" s="372"/>
      <c r="S1352" s="526"/>
      <c r="T1352" s="526"/>
      <c r="U1352" s="535"/>
      <c r="V1352" s="542"/>
      <c r="W1352" s="542"/>
      <c r="X1352" s="542"/>
      <c r="Y1352" s="542"/>
      <c r="Z1352" s="542"/>
      <c r="AA1352" s="542"/>
      <c r="AB1352" s="361"/>
      <c r="AC1352" s="363"/>
      <c r="AD1352" s="364"/>
      <c r="AE1352" s="364"/>
      <c r="AF1352" s="364"/>
      <c r="AG1352" s="364"/>
      <c r="AH1352" s="364"/>
      <c r="AI1352" s="364"/>
      <c r="AJ1352" s="364"/>
      <c r="AK1352" s="365"/>
      <c r="AL1352" s="363"/>
      <c r="AM1352" s="364"/>
      <c r="AN1352" s="364"/>
      <c r="AO1352" s="365"/>
      <c r="AP1352" s="363"/>
      <c r="AQ1352" s="364"/>
      <c r="AR1352" s="364"/>
      <c r="AS1352" s="365"/>
      <c r="AT1352" s="366"/>
      <c r="AU1352" s="363"/>
      <c r="AV1352" s="364"/>
      <c r="AW1352" s="363"/>
      <c r="AX1352" s="364"/>
      <c r="AY1352" s="423"/>
      <c r="AZ1352" s="429"/>
    </row>
    <row r="1353" spans="2:52" s="354" customFormat="1">
      <c r="B1353" s="355"/>
      <c r="C1353" s="355"/>
      <c r="D1353" s="355"/>
      <c r="E1353" s="356"/>
      <c r="F1353" s="356"/>
      <c r="J1353" s="478"/>
      <c r="L1353" s="355"/>
      <c r="M1353" s="355"/>
      <c r="N1353" s="358"/>
      <c r="O1353" s="358"/>
      <c r="P1353" s="358"/>
      <c r="Q1353" s="372"/>
      <c r="S1353" s="526"/>
      <c r="T1353" s="526"/>
      <c r="U1353" s="535"/>
      <c r="V1353" s="542"/>
      <c r="W1353" s="542"/>
      <c r="X1353" s="542"/>
      <c r="Y1353" s="542"/>
      <c r="Z1353" s="542"/>
      <c r="AA1353" s="542"/>
      <c r="AB1353" s="361"/>
      <c r="AC1353" s="363"/>
      <c r="AD1353" s="364"/>
      <c r="AE1353" s="364"/>
      <c r="AF1353" s="364"/>
      <c r="AG1353" s="364"/>
      <c r="AH1353" s="364"/>
      <c r="AI1353" s="364"/>
      <c r="AJ1353" s="364"/>
      <c r="AK1353" s="365"/>
      <c r="AL1353" s="363"/>
      <c r="AM1353" s="364"/>
      <c r="AN1353" s="364"/>
      <c r="AO1353" s="365"/>
      <c r="AP1353" s="363"/>
      <c r="AQ1353" s="364"/>
      <c r="AR1353" s="364"/>
      <c r="AS1353" s="365"/>
      <c r="AT1353" s="366"/>
      <c r="AU1353" s="363"/>
      <c r="AV1353" s="364"/>
      <c r="AW1353" s="363"/>
      <c r="AX1353" s="364"/>
      <c r="AY1353" s="423"/>
      <c r="AZ1353" s="429"/>
    </row>
    <row r="1354" spans="2:52" s="354" customFormat="1">
      <c r="B1354" s="355"/>
      <c r="C1354" s="355"/>
      <c r="D1354" s="355"/>
      <c r="E1354" s="356"/>
      <c r="F1354" s="356"/>
      <c r="J1354" s="478"/>
      <c r="L1354" s="355"/>
      <c r="M1354" s="355"/>
      <c r="N1354" s="358"/>
      <c r="O1354" s="358"/>
      <c r="P1354" s="358"/>
      <c r="Q1354" s="372"/>
      <c r="S1354" s="526"/>
      <c r="T1354" s="526"/>
      <c r="U1354" s="535"/>
      <c r="V1354" s="542"/>
      <c r="W1354" s="542"/>
      <c r="X1354" s="542"/>
      <c r="Y1354" s="542"/>
      <c r="Z1354" s="542"/>
      <c r="AA1354" s="542"/>
      <c r="AB1354" s="361"/>
      <c r="AC1354" s="363"/>
      <c r="AD1354" s="364"/>
      <c r="AE1354" s="364"/>
      <c r="AF1354" s="364"/>
      <c r="AG1354" s="364"/>
      <c r="AH1354" s="364"/>
      <c r="AI1354" s="364"/>
      <c r="AJ1354" s="364"/>
      <c r="AK1354" s="365"/>
      <c r="AL1354" s="363"/>
      <c r="AM1354" s="364"/>
      <c r="AN1354" s="364"/>
      <c r="AO1354" s="365"/>
      <c r="AP1354" s="363"/>
      <c r="AQ1354" s="364"/>
      <c r="AR1354" s="364"/>
      <c r="AS1354" s="365"/>
      <c r="AT1354" s="366"/>
      <c r="AU1354" s="363"/>
      <c r="AV1354" s="364"/>
      <c r="AW1354" s="363"/>
      <c r="AX1354" s="364"/>
      <c r="AY1354" s="423"/>
      <c r="AZ1354" s="429"/>
    </row>
    <row r="1355" spans="2:52" s="354" customFormat="1">
      <c r="B1355" s="355"/>
      <c r="C1355" s="355"/>
      <c r="D1355" s="355"/>
      <c r="E1355" s="356"/>
      <c r="F1355" s="356"/>
      <c r="J1355" s="478"/>
      <c r="L1355" s="355"/>
      <c r="M1355" s="355"/>
      <c r="N1355" s="358"/>
      <c r="O1355" s="358"/>
      <c r="P1355" s="358"/>
      <c r="Q1355" s="372"/>
      <c r="S1355" s="526"/>
      <c r="T1355" s="526"/>
      <c r="U1355" s="535"/>
      <c r="V1355" s="542"/>
      <c r="W1355" s="542"/>
      <c r="X1355" s="542"/>
      <c r="Y1355" s="542"/>
      <c r="Z1355" s="542"/>
      <c r="AA1355" s="542"/>
      <c r="AB1355" s="361"/>
      <c r="AC1355" s="363"/>
      <c r="AD1355" s="364"/>
      <c r="AE1355" s="364"/>
      <c r="AF1355" s="364"/>
      <c r="AG1355" s="364"/>
      <c r="AH1355" s="364"/>
      <c r="AI1355" s="364"/>
      <c r="AJ1355" s="364"/>
      <c r="AK1355" s="365"/>
      <c r="AL1355" s="363"/>
      <c r="AM1355" s="364"/>
      <c r="AN1355" s="364"/>
      <c r="AO1355" s="365"/>
      <c r="AP1355" s="363"/>
      <c r="AQ1355" s="364"/>
      <c r="AR1355" s="364"/>
      <c r="AS1355" s="365"/>
      <c r="AT1355" s="366"/>
      <c r="AU1355" s="363"/>
      <c r="AV1355" s="364"/>
      <c r="AW1355" s="363"/>
      <c r="AX1355" s="364"/>
      <c r="AY1355" s="423"/>
      <c r="AZ1355" s="429"/>
    </row>
    <row r="1356" spans="2:52" s="354" customFormat="1">
      <c r="B1356" s="355"/>
      <c r="C1356" s="355"/>
      <c r="D1356" s="355"/>
      <c r="E1356" s="356"/>
      <c r="F1356" s="356"/>
      <c r="J1356" s="478"/>
      <c r="L1356" s="355"/>
      <c r="M1356" s="355"/>
      <c r="N1356" s="358"/>
      <c r="O1356" s="358"/>
      <c r="P1356" s="358"/>
      <c r="Q1356" s="372"/>
      <c r="S1356" s="526"/>
      <c r="T1356" s="526"/>
      <c r="U1356" s="535"/>
      <c r="V1356" s="542"/>
      <c r="W1356" s="542"/>
      <c r="X1356" s="542"/>
      <c r="Y1356" s="542"/>
      <c r="Z1356" s="542"/>
      <c r="AA1356" s="542"/>
      <c r="AB1356" s="361"/>
      <c r="AC1356" s="363"/>
      <c r="AD1356" s="364"/>
      <c r="AE1356" s="364"/>
      <c r="AF1356" s="364"/>
      <c r="AG1356" s="364"/>
      <c r="AH1356" s="364"/>
      <c r="AI1356" s="364"/>
      <c r="AJ1356" s="364"/>
      <c r="AK1356" s="365"/>
      <c r="AL1356" s="363"/>
      <c r="AM1356" s="364"/>
      <c r="AN1356" s="364"/>
      <c r="AO1356" s="365"/>
      <c r="AP1356" s="363"/>
      <c r="AQ1356" s="364"/>
      <c r="AR1356" s="364"/>
      <c r="AS1356" s="365"/>
      <c r="AT1356" s="366"/>
      <c r="AU1356" s="363"/>
      <c r="AV1356" s="364"/>
      <c r="AW1356" s="363"/>
      <c r="AX1356" s="364"/>
      <c r="AY1356" s="423"/>
      <c r="AZ1356" s="429"/>
    </row>
    <row r="1357" spans="2:52" s="354" customFormat="1">
      <c r="B1357" s="355"/>
      <c r="C1357" s="355"/>
      <c r="D1357" s="355"/>
      <c r="E1357" s="356"/>
      <c r="F1357" s="356"/>
      <c r="J1357" s="478"/>
      <c r="L1357" s="355"/>
      <c r="M1357" s="355"/>
      <c r="N1357" s="358"/>
      <c r="O1357" s="358"/>
      <c r="P1357" s="358"/>
      <c r="Q1357" s="372"/>
      <c r="S1357" s="526"/>
      <c r="T1357" s="526"/>
      <c r="U1357" s="535"/>
      <c r="V1357" s="542"/>
      <c r="W1357" s="542"/>
      <c r="X1357" s="542"/>
      <c r="Y1357" s="542"/>
      <c r="Z1357" s="542"/>
      <c r="AA1357" s="542"/>
      <c r="AB1357" s="361"/>
      <c r="AC1357" s="363"/>
      <c r="AD1357" s="364"/>
      <c r="AE1357" s="364"/>
      <c r="AF1357" s="364"/>
      <c r="AG1357" s="364"/>
      <c r="AH1357" s="364"/>
      <c r="AI1357" s="364"/>
      <c r="AJ1357" s="364"/>
      <c r="AK1357" s="365"/>
      <c r="AL1357" s="363"/>
      <c r="AM1357" s="364"/>
      <c r="AN1357" s="364"/>
      <c r="AO1357" s="365"/>
      <c r="AP1357" s="363"/>
      <c r="AQ1357" s="364"/>
      <c r="AR1357" s="364"/>
      <c r="AS1357" s="365"/>
      <c r="AT1357" s="366"/>
      <c r="AU1357" s="363"/>
      <c r="AV1357" s="364"/>
      <c r="AW1357" s="363"/>
      <c r="AX1357" s="364"/>
      <c r="AY1357" s="423"/>
      <c r="AZ1357" s="429"/>
    </row>
    <row r="1358" spans="2:52" s="354" customFormat="1">
      <c r="B1358" s="355"/>
      <c r="C1358" s="355"/>
      <c r="D1358" s="355"/>
      <c r="E1358" s="356"/>
      <c r="F1358" s="356"/>
      <c r="J1358" s="478"/>
      <c r="L1358" s="355"/>
      <c r="M1358" s="355"/>
      <c r="N1358" s="358"/>
      <c r="O1358" s="358"/>
      <c r="P1358" s="358"/>
      <c r="Q1358" s="372"/>
      <c r="S1358" s="526"/>
      <c r="T1358" s="526"/>
      <c r="U1358" s="535"/>
      <c r="V1358" s="542"/>
      <c r="W1358" s="542"/>
      <c r="X1358" s="542"/>
      <c r="Y1358" s="542"/>
      <c r="Z1358" s="542"/>
      <c r="AA1358" s="542"/>
      <c r="AB1358" s="361"/>
      <c r="AC1358" s="363"/>
      <c r="AD1358" s="364"/>
      <c r="AE1358" s="364"/>
      <c r="AF1358" s="364"/>
      <c r="AG1358" s="364"/>
      <c r="AH1358" s="364"/>
      <c r="AI1358" s="364"/>
      <c r="AJ1358" s="364"/>
      <c r="AK1358" s="365"/>
      <c r="AL1358" s="363"/>
      <c r="AM1358" s="364"/>
      <c r="AN1358" s="364"/>
      <c r="AO1358" s="365"/>
      <c r="AP1358" s="363"/>
      <c r="AQ1358" s="364"/>
      <c r="AR1358" s="364"/>
      <c r="AS1358" s="365"/>
      <c r="AT1358" s="366"/>
      <c r="AU1358" s="363"/>
      <c r="AV1358" s="364"/>
      <c r="AW1358" s="363"/>
      <c r="AX1358" s="364"/>
      <c r="AY1358" s="423"/>
      <c r="AZ1358" s="429"/>
    </row>
    <row r="1359" spans="2:52" s="354" customFormat="1">
      <c r="B1359" s="355"/>
      <c r="C1359" s="355"/>
      <c r="D1359" s="355"/>
      <c r="E1359" s="356"/>
      <c r="F1359" s="356"/>
      <c r="J1359" s="478"/>
      <c r="L1359" s="355"/>
      <c r="M1359" s="355"/>
      <c r="N1359" s="358"/>
      <c r="O1359" s="358"/>
      <c r="P1359" s="358"/>
      <c r="Q1359" s="372"/>
      <c r="S1359" s="526"/>
      <c r="T1359" s="526"/>
      <c r="U1359" s="535"/>
      <c r="V1359" s="542"/>
      <c r="W1359" s="542"/>
      <c r="X1359" s="542"/>
      <c r="Y1359" s="542"/>
      <c r="Z1359" s="542"/>
      <c r="AA1359" s="542"/>
      <c r="AB1359" s="361"/>
      <c r="AC1359" s="363"/>
      <c r="AD1359" s="364"/>
      <c r="AE1359" s="364"/>
      <c r="AF1359" s="364"/>
      <c r="AG1359" s="364"/>
      <c r="AH1359" s="364"/>
      <c r="AI1359" s="364"/>
      <c r="AJ1359" s="364"/>
      <c r="AK1359" s="365"/>
      <c r="AL1359" s="363"/>
      <c r="AM1359" s="364"/>
      <c r="AN1359" s="364"/>
      <c r="AO1359" s="365"/>
      <c r="AP1359" s="363"/>
      <c r="AQ1359" s="364"/>
      <c r="AR1359" s="364"/>
      <c r="AS1359" s="365"/>
      <c r="AT1359" s="366"/>
      <c r="AU1359" s="363"/>
      <c r="AV1359" s="364"/>
      <c r="AW1359" s="363"/>
      <c r="AX1359" s="364"/>
      <c r="AY1359" s="423"/>
      <c r="AZ1359" s="429"/>
    </row>
    <row r="1360" spans="2:52" s="354" customFormat="1">
      <c r="B1360" s="355"/>
      <c r="C1360" s="355"/>
      <c r="D1360" s="355"/>
      <c r="E1360" s="356"/>
      <c r="F1360" s="356"/>
      <c r="J1360" s="478"/>
      <c r="L1360" s="355"/>
      <c r="M1360" s="355"/>
      <c r="N1360" s="358"/>
      <c r="O1360" s="358"/>
      <c r="P1360" s="358"/>
      <c r="Q1360" s="372"/>
      <c r="S1360" s="526"/>
      <c r="T1360" s="526"/>
      <c r="U1360" s="535"/>
      <c r="V1360" s="542"/>
      <c r="W1360" s="542"/>
      <c r="X1360" s="542"/>
      <c r="Y1360" s="542"/>
      <c r="Z1360" s="542"/>
      <c r="AA1360" s="542"/>
      <c r="AB1360" s="361"/>
      <c r="AC1360" s="363"/>
      <c r="AD1360" s="364"/>
      <c r="AE1360" s="364"/>
      <c r="AF1360" s="364"/>
      <c r="AG1360" s="364"/>
      <c r="AH1360" s="364"/>
      <c r="AI1360" s="364"/>
      <c r="AJ1360" s="364"/>
      <c r="AK1360" s="365"/>
      <c r="AL1360" s="363"/>
      <c r="AM1360" s="364"/>
      <c r="AN1360" s="364"/>
      <c r="AO1360" s="365"/>
      <c r="AP1360" s="363"/>
      <c r="AQ1360" s="364"/>
      <c r="AR1360" s="364"/>
      <c r="AS1360" s="365"/>
      <c r="AT1360" s="366"/>
      <c r="AU1360" s="363"/>
      <c r="AV1360" s="364"/>
      <c r="AW1360" s="363"/>
      <c r="AX1360" s="364"/>
      <c r="AY1360" s="423"/>
      <c r="AZ1360" s="429"/>
    </row>
    <row r="1361" spans="2:52" s="354" customFormat="1">
      <c r="B1361" s="355"/>
      <c r="C1361" s="355"/>
      <c r="D1361" s="355"/>
      <c r="E1361" s="356"/>
      <c r="F1361" s="356"/>
      <c r="J1361" s="478"/>
      <c r="L1361" s="355"/>
      <c r="M1361" s="355"/>
      <c r="N1361" s="358"/>
      <c r="O1361" s="358"/>
      <c r="P1361" s="358"/>
      <c r="Q1361" s="372"/>
      <c r="S1361" s="526"/>
      <c r="T1361" s="526"/>
      <c r="U1361" s="535"/>
      <c r="V1361" s="542"/>
      <c r="W1361" s="542"/>
      <c r="X1361" s="542"/>
      <c r="Y1361" s="542"/>
      <c r="Z1361" s="542"/>
      <c r="AA1361" s="542"/>
      <c r="AB1361" s="361"/>
      <c r="AC1361" s="363"/>
      <c r="AD1361" s="364"/>
      <c r="AE1361" s="364"/>
      <c r="AF1361" s="364"/>
      <c r="AG1361" s="364"/>
      <c r="AH1361" s="364"/>
      <c r="AI1361" s="364"/>
      <c r="AJ1361" s="364"/>
      <c r="AK1361" s="365"/>
      <c r="AL1361" s="363"/>
      <c r="AM1361" s="364"/>
      <c r="AN1361" s="364"/>
      <c r="AO1361" s="365"/>
      <c r="AP1361" s="363"/>
      <c r="AQ1361" s="364"/>
      <c r="AR1361" s="364"/>
      <c r="AS1361" s="365"/>
      <c r="AT1361" s="366"/>
      <c r="AU1361" s="363"/>
      <c r="AV1361" s="364"/>
      <c r="AW1361" s="363"/>
      <c r="AX1361" s="364"/>
      <c r="AY1361" s="423"/>
      <c r="AZ1361" s="429"/>
    </row>
    <row r="1362" spans="2:52" s="354" customFormat="1">
      <c r="B1362" s="355"/>
      <c r="C1362" s="355"/>
      <c r="D1362" s="355"/>
      <c r="E1362" s="356"/>
      <c r="F1362" s="356"/>
      <c r="J1362" s="478"/>
      <c r="L1362" s="355"/>
      <c r="M1362" s="355"/>
      <c r="N1362" s="358"/>
      <c r="O1362" s="358"/>
      <c r="P1362" s="358"/>
      <c r="Q1362" s="372"/>
      <c r="S1362" s="526"/>
      <c r="T1362" s="526"/>
      <c r="U1362" s="535"/>
      <c r="V1362" s="542"/>
      <c r="W1362" s="542"/>
      <c r="X1362" s="542"/>
      <c r="Y1362" s="542"/>
      <c r="Z1362" s="542"/>
      <c r="AA1362" s="542"/>
      <c r="AB1362" s="361"/>
      <c r="AC1362" s="363"/>
      <c r="AD1362" s="364"/>
      <c r="AE1362" s="364"/>
      <c r="AF1362" s="364"/>
      <c r="AG1362" s="364"/>
      <c r="AH1362" s="364"/>
      <c r="AI1362" s="364"/>
      <c r="AJ1362" s="364"/>
      <c r="AK1362" s="365"/>
      <c r="AL1362" s="363"/>
      <c r="AM1362" s="364"/>
      <c r="AN1362" s="364"/>
      <c r="AO1362" s="365"/>
      <c r="AP1362" s="363"/>
      <c r="AQ1362" s="364"/>
      <c r="AR1362" s="364"/>
      <c r="AS1362" s="365"/>
      <c r="AT1362" s="366"/>
      <c r="AU1362" s="363"/>
      <c r="AV1362" s="364"/>
      <c r="AW1362" s="363"/>
      <c r="AX1362" s="364"/>
      <c r="AY1362" s="423"/>
      <c r="AZ1362" s="429"/>
    </row>
    <row r="1363" spans="2:52" s="354" customFormat="1">
      <c r="B1363" s="355"/>
      <c r="C1363" s="355"/>
      <c r="D1363" s="355"/>
      <c r="E1363" s="356"/>
      <c r="F1363" s="356"/>
      <c r="J1363" s="478"/>
      <c r="L1363" s="355"/>
      <c r="M1363" s="355"/>
      <c r="N1363" s="358"/>
      <c r="O1363" s="358"/>
      <c r="P1363" s="358"/>
      <c r="Q1363" s="372"/>
      <c r="S1363" s="526"/>
      <c r="T1363" s="526"/>
      <c r="U1363" s="535"/>
      <c r="V1363" s="542"/>
      <c r="W1363" s="542"/>
      <c r="X1363" s="542"/>
      <c r="Y1363" s="542"/>
      <c r="Z1363" s="542"/>
      <c r="AA1363" s="542"/>
      <c r="AB1363" s="361"/>
      <c r="AC1363" s="363"/>
      <c r="AD1363" s="364"/>
      <c r="AE1363" s="364"/>
      <c r="AF1363" s="364"/>
      <c r="AG1363" s="364"/>
      <c r="AH1363" s="364"/>
      <c r="AI1363" s="364"/>
      <c r="AJ1363" s="364"/>
      <c r="AK1363" s="365"/>
      <c r="AL1363" s="363"/>
      <c r="AM1363" s="364"/>
      <c r="AN1363" s="364"/>
      <c r="AO1363" s="365"/>
      <c r="AP1363" s="363"/>
      <c r="AQ1363" s="364"/>
      <c r="AR1363" s="364"/>
      <c r="AS1363" s="365"/>
      <c r="AT1363" s="366"/>
      <c r="AU1363" s="363"/>
      <c r="AV1363" s="364"/>
      <c r="AW1363" s="363"/>
      <c r="AX1363" s="364"/>
      <c r="AY1363" s="423"/>
      <c r="AZ1363" s="429"/>
    </row>
    <row r="1364" spans="2:52" s="354" customFormat="1">
      <c r="B1364" s="355"/>
      <c r="C1364" s="355"/>
      <c r="D1364" s="355"/>
      <c r="E1364" s="356"/>
      <c r="F1364" s="356"/>
      <c r="J1364" s="478"/>
      <c r="L1364" s="355"/>
      <c r="M1364" s="355"/>
      <c r="N1364" s="358"/>
      <c r="O1364" s="358"/>
      <c r="P1364" s="358"/>
      <c r="Q1364" s="372"/>
      <c r="S1364" s="526"/>
      <c r="T1364" s="526"/>
      <c r="U1364" s="535"/>
      <c r="V1364" s="542"/>
      <c r="W1364" s="542"/>
      <c r="X1364" s="542"/>
      <c r="Y1364" s="542"/>
      <c r="Z1364" s="542"/>
      <c r="AA1364" s="542"/>
      <c r="AB1364" s="361"/>
      <c r="AC1364" s="363"/>
      <c r="AD1364" s="364"/>
      <c r="AE1364" s="364"/>
      <c r="AF1364" s="364"/>
      <c r="AG1364" s="364"/>
      <c r="AH1364" s="364"/>
      <c r="AI1364" s="364"/>
      <c r="AJ1364" s="364"/>
      <c r="AK1364" s="365"/>
      <c r="AL1364" s="363"/>
      <c r="AM1364" s="364"/>
      <c r="AN1364" s="364"/>
      <c r="AO1364" s="365"/>
      <c r="AP1364" s="363"/>
      <c r="AQ1364" s="364"/>
      <c r="AR1364" s="364"/>
      <c r="AS1364" s="365"/>
      <c r="AT1364" s="366"/>
      <c r="AU1364" s="363"/>
      <c r="AV1364" s="364"/>
      <c r="AW1364" s="363"/>
      <c r="AX1364" s="364"/>
      <c r="AY1364" s="423"/>
      <c r="AZ1364" s="429"/>
    </row>
    <row r="1365" spans="2:52" s="354" customFormat="1">
      <c r="B1365" s="355"/>
      <c r="C1365" s="355"/>
      <c r="D1365" s="355"/>
      <c r="E1365" s="356"/>
      <c r="F1365" s="356"/>
      <c r="J1365" s="478"/>
      <c r="L1365" s="355"/>
      <c r="M1365" s="355"/>
      <c r="N1365" s="358"/>
      <c r="O1365" s="358"/>
      <c r="P1365" s="358"/>
      <c r="Q1365" s="372"/>
      <c r="S1365" s="526"/>
      <c r="T1365" s="526"/>
      <c r="U1365" s="535"/>
      <c r="V1365" s="542"/>
      <c r="W1365" s="542"/>
      <c r="X1365" s="542"/>
      <c r="Y1365" s="542"/>
      <c r="Z1365" s="542"/>
      <c r="AA1365" s="542"/>
      <c r="AB1365" s="361"/>
      <c r="AC1365" s="363"/>
      <c r="AD1365" s="364"/>
      <c r="AE1365" s="364"/>
      <c r="AF1365" s="364"/>
      <c r="AG1365" s="364"/>
      <c r="AH1365" s="364"/>
      <c r="AI1365" s="364"/>
      <c r="AJ1365" s="364"/>
      <c r="AK1365" s="365"/>
      <c r="AL1365" s="363"/>
      <c r="AM1365" s="364"/>
      <c r="AN1365" s="364"/>
      <c r="AO1365" s="365"/>
      <c r="AP1365" s="363"/>
      <c r="AQ1365" s="364"/>
      <c r="AR1365" s="364"/>
      <c r="AS1365" s="365"/>
      <c r="AT1365" s="366"/>
      <c r="AU1365" s="363"/>
      <c r="AV1365" s="364"/>
      <c r="AW1365" s="363"/>
      <c r="AX1365" s="364"/>
      <c r="AY1365" s="423"/>
      <c r="AZ1365" s="429"/>
    </row>
    <row r="1366" spans="2:52" s="354" customFormat="1">
      <c r="B1366" s="355"/>
      <c r="C1366" s="355"/>
      <c r="D1366" s="355"/>
      <c r="E1366" s="356"/>
      <c r="F1366" s="356"/>
      <c r="J1366" s="478"/>
      <c r="L1366" s="355"/>
      <c r="M1366" s="355"/>
      <c r="N1366" s="358"/>
      <c r="O1366" s="358"/>
      <c r="P1366" s="358"/>
      <c r="Q1366" s="372"/>
      <c r="S1366" s="526"/>
      <c r="T1366" s="526"/>
      <c r="U1366" s="535"/>
      <c r="V1366" s="542"/>
      <c r="W1366" s="542"/>
      <c r="X1366" s="542"/>
      <c r="Y1366" s="542"/>
      <c r="Z1366" s="542"/>
      <c r="AA1366" s="542"/>
      <c r="AB1366" s="361"/>
      <c r="AC1366" s="363"/>
      <c r="AD1366" s="364"/>
      <c r="AE1366" s="364"/>
      <c r="AF1366" s="364"/>
      <c r="AG1366" s="364"/>
      <c r="AH1366" s="364"/>
      <c r="AI1366" s="364"/>
      <c r="AJ1366" s="364"/>
      <c r="AK1366" s="365"/>
      <c r="AL1366" s="363"/>
      <c r="AM1366" s="364"/>
      <c r="AN1366" s="364"/>
      <c r="AO1366" s="365"/>
      <c r="AP1366" s="363"/>
      <c r="AQ1366" s="364"/>
      <c r="AR1366" s="364"/>
      <c r="AS1366" s="365"/>
      <c r="AT1366" s="366"/>
      <c r="AU1366" s="363"/>
      <c r="AV1366" s="364"/>
      <c r="AW1366" s="363"/>
      <c r="AX1366" s="364"/>
      <c r="AY1366" s="423"/>
      <c r="AZ1366" s="429"/>
    </row>
    <row r="1367" spans="2:52" s="354" customFormat="1">
      <c r="B1367" s="355"/>
      <c r="C1367" s="355"/>
      <c r="D1367" s="355"/>
      <c r="E1367" s="356"/>
      <c r="F1367" s="356"/>
      <c r="J1367" s="478"/>
      <c r="L1367" s="355"/>
      <c r="M1367" s="355"/>
      <c r="N1367" s="358"/>
      <c r="O1367" s="358"/>
      <c r="P1367" s="358"/>
      <c r="Q1367" s="372"/>
      <c r="S1367" s="526"/>
      <c r="T1367" s="526"/>
      <c r="U1367" s="535"/>
      <c r="V1367" s="542"/>
      <c r="W1367" s="542"/>
      <c r="X1367" s="542"/>
      <c r="Y1367" s="542"/>
      <c r="Z1367" s="542"/>
      <c r="AA1367" s="542"/>
      <c r="AB1367" s="361"/>
      <c r="AC1367" s="363"/>
      <c r="AD1367" s="364"/>
      <c r="AE1367" s="364"/>
      <c r="AF1367" s="364"/>
      <c r="AG1367" s="364"/>
      <c r="AH1367" s="364"/>
      <c r="AI1367" s="364"/>
      <c r="AJ1367" s="364"/>
      <c r="AK1367" s="365"/>
      <c r="AL1367" s="363"/>
      <c r="AM1367" s="364"/>
      <c r="AN1367" s="364"/>
      <c r="AO1367" s="365"/>
      <c r="AP1367" s="363"/>
      <c r="AQ1367" s="364"/>
      <c r="AR1367" s="364"/>
      <c r="AS1367" s="365"/>
      <c r="AT1367" s="366"/>
      <c r="AU1367" s="363"/>
      <c r="AV1367" s="364"/>
      <c r="AW1367" s="363"/>
      <c r="AX1367" s="364"/>
      <c r="AY1367" s="423"/>
      <c r="AZ1367" s="429"/>
    </row>
    <row r="1368" spans="2:52" s="354" customFormat="1">
      <c r="B1368" s="355"/>
      <c r="C1368" s="355"/>
      <c r="D1368" s="355"/>
      <c r="E1368" s="356"/>
      <c r="F1368" s="356"/>
      <c r="J1368" s="478"/>
      <c r="L1368" s="355"/>
      <c r="M1368" s="355"/>
      <c r="N1368" s="358"/>
      <c r="O1368" s="358"/>
      <c r="P1368" s="358"/>
      <c r="Q1368" s="372"/>
      <c r="S1368" s="526"/>
      <c r="T1368" s="526"/>
      <c r="U1368" s="535"/>
      <c r="V1368" s="542"/>
      <c r="W1368" s="542"/>
      <c r="X1368" s="542"/>
      <c r="Y1368" s="542"/>
      <c r="Z1368" s="542"/>
      <c r="AA1368" s="542"/>
      <c r="AB1368" s="361"/>
      <c r="AC1368" s="363"/>
      <c r="AD1368" s="364"/>
      <c r="AE1368" s="364"/>
      <c r="AF1368" s="364"/>
      <c r="AG1368" s="364"/>
      <c r="AH1368" s="364"/>
      <c r="AI1368" s="364"/>
      <c r="AJ1368" s="364"/>
      <c r="AK1368" s="365"/>
      <c r="AL1368" s="363"/>
      <c r="AM1368" s="364"/>
      <c r="AN1368" s="364"/>
      <c r="AO1368" s="365"/>
      <c r="AP1368" s="363"/>
      <c r="AQ1368" s="364"/>
      <c r="AR1368" s="364"/>
      <c r="AS1368" s="365"/>
      <c r="AT1368" s="366"/>
      <c r="AU1368" s="363"/>
      <c r="AV1368" s="364"/>
      <c r="AW1368" s="363"/>
      <c r="AX1368" s="364"/>
      <c r="AY1368" s="423"/>
      <c r="AZ1368" s="429"/>
    </row>
    <row r="1369" spans="2:52" s="354" customFormat="1">
      <c r="B1369" s="355"/>
      <c r="C1369" s="355"/>
      <c r="D1369" s="355"/>
      <c r="E1369" s="356"/>
      <c r="F1369" s="356"/>
      <c r="J1369" s="478"/>
      <c r="L1369" s="355"/>
      <c r="M1369" s="355"/>
      <c r="N1369" s="358"/>
      <c r="O1369" s="358"/>
      <c r="P1369" s="358"/>
      <c r="Q1369" s="372"/>
      <c r="S1369" s="526"/>
      <c r="T1369" s="526"/>
      <c r="U1369" s="535"/>
      <c r="V1369" s="542"/>
      <c r="W1369" s="542"/>
      <c r="X1369" s="542"/>
      <c r="Y1369" s="542"/>
      <c r="Z1369" s="542"/>
      <c r="AA1369" s="542"/>
      <c r="AB1369" s="361"/>
      <c r="AC1369" s="363"/>
      <c r="AD1369" s="364"/>
      <c r="AE1369" s="364"/>
      <c r="AF1369" s="364"/>
      <c r="AG1369" s="364"/>
      <c r="AH1369" s="364"/>
      <c r="AI1369" s="364"/>
      <c r="AJ1369" s="364"/>
      <c r="AK1369" s="365"/>
      <c r="AL1369" s="363"/>
      <c r="AM1369" s="364"/>
      <c r="AN1369" s="364"/>
      <c r="AO1369" s="365"/>
      <c r="AP1369" s="363"/>
      <c r="AQ1369" s="364"/>
      <c r="AR1369" s="364"/>
      <c r="AS1369" s="365"/>
      <c r="AT1369" s="366"/>
      <c r="AU1369" s="363"/>
      <c r="AV1369" s="364"/>
      <c r="AW1369" s="363"/>
      <c r="AX1369" s="364"/>
      <c r="AY1369" s="423"/>
      <c r="AZ1369" s="429"/>
    </row>
    <row r="1370" spans="2:52" s="354" customFormat="1">
      <c r="B1370" s="355"/>
      <c r="C1370" s="355"/>
      <c r="D1370" s="355"/>
      <c r="E1370" s="356"/>
      <c r="F1370" s="356"/>
      <c r="J1370" s="478"/>
      <c r="L1370" s="355"/>
      <c r="M1370" s="355"/>
      <c r="N1370" s="358"/>
      <c r="O1370" s="358"/>
      <c r="P1370" s="358"/>
      <c r="Q1370" s="372"/>
      <c r="S1370" s="526"/>
      <c r="T1370" s="526"/>
      <c r="U1370" s="535"/>
      <c r="V1370" s="542"/>
      <c r="W1370" s="542"/>
      <c r="X1370" s="542"/>
      <c r="Y1370" s="542"/>
      <c r="Z1370" s="542"/>
      <c r="AA1370" s="542"/>
      <c r="AB1370" s="361"/>
      <c r="AC1370" s="363"/>
      <c r="AD1370" s="364"/>
      <c r="AE1370" s="364"/>
      <c r="AF1370" s="364"/>
      <c r="AG1370" s="364"/>
      <c r="AH1370" s="364"/>
      <c r="AI1370" s="364"/>
      <c r="AJ1370" s="364"/>
      <c r="AK1370" s="365"/>
      <c r="AL1370" s="363"/>
      <c r="AM1370" s="364"/>
      <c r="AN1370" s="364"/>
      <c r="AO1370" s="365"/>
      <c r="AP1370" s="363"/>
      <c r="AQ1370" s="364"/>
      <c r="AR1370" s="364"/>
      <c r="AS1370" s="365"/>
      <c r="AT1370" s="366"/>
      <c r="AU1370" s="363"/>
      <c r="AV1370" s="364"/>
      <c r="AW1370" s="363"/>
      <c r="AX1370" s="364"/>
      <c r="AY1370" s="423"/>
      <c r="AZ1370" s="429"/>
    </row>
    <row r="1371" spans="2:52" s="354" customFormat="1">
      <c r="B1371" s="355"/>
      <c r="C1371" s="355"/>
      <c r="D1371" s="355"/>
      <c r="E1371" s="356"/>
      <c r="F1371" s="356"/>
      <c r="J1371" s="478"/>
      <c r="L1371" s="355"/>
      <c r="M1371" s="355"/>
      <c r="N1371" s="358"/>
      <c r="O1371" s="358"/>
      <c r="P1371" s="358"/>
      <c r="Q1371" s="372"/>
      <c r="S1371" s="526"/>
      <c r="T1371" s="526"/>
      <c r="U1371" s="535"/>
      <c r="V1371" s="542"/>
      <c r="W1371" s="542"/>
      <c r="X1371" s="542"/>
      <c r="Y1371" s="542"/>
      <c r="Z1371" s="542"/>
      <c r="AA1371" s="542"/>
      <c r="AB1371" s="361"/>
      <c r="AC1371" s="363"/>
      <c r="AD1371" s="364"/>
      <c r="AE1371" s="364"/>
      <c r="AF1371" s="364"/>
      <c r="AG1371" s="364"/>
      <c r="AH1371" s="364"/>
      <c r="AI1371" s="364"/>
      <c r="AJ1371" s="364"/>
      <c r="AK1371" s="365"/>
      <c r="AL1371" s="363"/>
      <c r="AM1371" s="364"/>
      <c r="AN1371" s="364"/>
      <c r="AO1371" s="365"/>
      <c r="AP1371" s="363"/>
      <c r="AQ1371" s="364"/>
      <c r="AR1371" s="364"/>
      <c r="AS1371" s="365"/>
      <c r="AT1371" s="366"/>
      <c r="AU1371" s="363"/>
      <c r="AV1371" s="364"/>
      <c r="AW1371" s="363"/>
      <c r="AX1371" s="364"/>
      <c r="AY1371" s="423"/>
      <c r="AZ1371" s="429"/>
    </row>
    <row r="1372" spans="2:52" s="354" customFormat="1">
      <c r="B1372" s="355"/>
      <c r="C1372" s="355"/>
      <c r="D1372" s="355"/>
      <c r="E1372" s="356"/>
      <c r="F1372" s="356"/>
      <c r="J1372" s="478"/>
      <c r="L1372" s="355"/>
      <c r="M1372" s="355"/>
      <c r="N1372" s="358"/>
      <c r="O1372" s="358"/>
      <c r="P1372" s="358"/>
      <c r="Q1372" s="372"/>
      <c r="S1372" s="526"/>
      <c r="T1372" s="526"/>
      <c r="U1372" s="535"/>
      <c r="V1372" s="542"/>
      <c r="W1372" s="542"/>
      <c r="X1372" s="542"/>
      <c r="Y1372" s="542"/>
      <c r="Z1372" s="542"/>
      <c r="AA1372" s="542"/>
      <c r="AB1372" s="361"/>
      <c r="AC1372" s="363"/>
      <c r="AD1372" s="364"/>
      <c r="AE1372" s="364"/>
      <c r="AF1372" s="364"/>
      <c r="AG1372" s="364"/>
      <c r="AH1372" s="364"/>
      <c r="AI1372" s="364"/>
      <c r="AJ1372" s="364"/>
      <c r="AK1372" s="365"/>
      <c r="AL1372" s="363"/>
      <c r="AM1372" s="364"/>
      <c r="AN1372" s="364"/>
      <c r="AO1372" s="365"/>
      <c r="AP1372" s="363"/>
      <c r="AQ1372" s="364"/>
      <c r="AR1372" s="364"/>
      <c r="AS1372" s="365"/>
      <c r="AT1372" s="366"/>
      <c r="AU1372" s="363"/>
      <c r="AV1372" s="364"/>
      <c r="AW1372" s="363"/>
      <c r="AX1372" s="364"/>
      <c r="AY1372" s="423"/>
      <c r="AZ1372" s="429"/>
    </row>
    <row r="1373" spans="2:52" s="354" customFormat="1">
      <c r="B1373" s="355"/>
      <c r="C1373" s="355"/>
      <c r="D1373" s="355"/>
      <c r="E1373" s="356"/>
      <c r="F1373" s="356"/>
      <c r="J1373" s="478"/>
      <c r="L1373" s="355"/>
      <c r="M1373" s="355"/>
      <c r="N1373" s="358"/>
      <c r="O1373" s="358"/>
      <c r="P1373" s="358"/>
      <c r="Q1373" s="372"/>
      <c r="S1373" s="526"/>
      <c r="T1373" s="526"/>
      <c r="U1373" s="535"/>
      <c r="V1373" s="542"/>
      <c r="W1373" s="542"/>
      <c r="X1373" s="542"/>
      <c r="Y1373" s="542"/>
      <c r="Z1373" s="542"/>
      <c r="AA1373" s="542"/>
      <c r="AB1373" s="361"/>
      <c r="AC1373" s="363"/>
      <c r="AD1373" s="364"/>
      <c r="AE1373" s="364"/>
      <c r="AF1373" s="364"/>
      <c r="AG1373" s="364"/>
      <c r="AH1373" s="364"/>
      <c r="AI1373" s="364"/>
      <c r="AJ1373" s="364"/>
      <c r="AK1373" s="365"/>
      <c r="AL1373" s="363"/>
      <c r="AM1373" s="364"/>
      <c r="AN1373" s="364"/>
      <c r="AO1373" s="365"/>
      <c r="AP1373" s="363"/>
      <c r="AQ1373" s="364"/>
      <c r="AR1373" s="364"/>
      <c r="AS1373" s="365"/>
      <c r="AT1373" s="366"/>
      <c r="AU1373" s="363"/>
      <c r="AV1373" s="364"/>
      <c r="AW1373" s="363"/>
      <c r="AX1373" s="364"/>
      <c r="AY1373" s="423"/>
      <c r="AZ1373" s="429"/>
    </row>
    <row r="1374" spans="2:52" s="354" customFormat="1">
      <c r="B1374" s="355"/>
      <c r="C1374" s="355"/>
      <c r="D1374" s="355"/>
      <c r="E1374" s="356"/>
      <c r="F1374" s="356"/>
      <c r="J1374" s="478"/>
      <c r="L1374" s="355"/>
      <c r="M1374" s="355"/>
      <c r="N1374" s="358"/>
      <c r="O1374" s="358"/>
      <c r="P1374" s="358"/>
      <c r="Q1374" s="372"/>
      <c r="S1374" s="526"/>
      <c r="T1374" s="526"/>
      <c r="U1374" s="535"/>
      <c r="V1374" s="542"/>
      <c r="W1374" s="542"/>
      <c r="X1374" s="542"/>
      <c r="Y1374" s="542"/>
      <c r="Z1374" s="542"/>
      <c r="AA1374" s="542"/>
      <c r="AB1374" s="361"/>
      <c r="AC1374" s="363"/>
      <c r="AD1374" s="364"/>
      <c r="AE1374" s="364"/>
      <c r="AF1374" s="364"/>
      <c r="AG1374" s="364"/>
      <c r="AH1374" s="364"/>
      <c r="AI1374" s="364"/>
      <c r="AJ1374" s="364"/>
      <c r="AK1374" s="365"/>
      <c r="AL1374" s="363"/>
      <c r="AM1374" s="364"/>
      <c r="AN1374" s="364"/>
      <c r="AO1374" s="365"/>
      <c r="AP1374" s="363"/>
      <c r="AQ1374" s="364"/>
      <c r="AR1374" s="364"/>
      <c r="AS1374" s="365"/>
      <c r="AT1374" s="366"/>
      <c r="AU1374" s="363"/>
      <c r="AV1374" s="364"/>
      <c r="AW1374" s="363"/>
      <c r="AX1374" s="364"/>
      <c r="AY1374" s="423"/>
      <c r="AZ1374" s="429"/>
    </row>
    <row r="1375" spans="2:52" s="354" customFormat="1">
      <c r="B1375" s="355"/>
      <c r="C1375" s="355"/>
      <c r="D1375" s="355"/>
      <c r="E1375" s="356"/>
      <c r="F1375" s="356"/>
      <c r="J1375" s="478"/>
      <c r="L1375" s="355"/>
      <c r="M1375" s="355"/>
      <c r="N1375" s="358"/>
      <c r="O1375" s="358"/>
      <c r="P1375" s="358"/>
      <c r="Q1375" s="372"/>
      <c r="S1375" s="526"/>
      <c r="T1375" s="526"/>
      <c r="U1375" s="535"/>
      <c r="V1375" s="542"/>
      <c r="W1375" s="542"/>
      <c r="X1375" s="542"/>
      <c r="Y1375" s="542"/>
      <c r="Z1375" s="542"/>
      <c r="AA1375" s="542"/>
      <c r="AB1375" s="361"/>
      <c r="AC1375" s="363"/>
      <c r="AD1375" s="364"/>
      <c r="AE1375" s="364"/>
      <c r="AF1375" s="364"/>
      <c r="AG1375" s="364"/>
      <c r="AH1375" s="364"/>
      <c r="AI1375" s="364"/>
      <c r="AJ1375" s="364"/>
      <c r="AK1375" s="365"/>
      <c r="AL1375" s="363"/>
      <c r="AM1375" s="364"/>
      <c r="AN1375" s="364"/>
      <c r="AO1375" s="365"/>
      <c r="AP1375" s="363"/>
      <c r="AQ1375" s="364"/>
      <c r="AR1375" s="364"/>
      <c r="AS1375" s="365"/>
      <c r="AT1375" s="366"/>
      <c r="AU1375" s="363"/>
      <c r="AV1375" s="364"/>
      <c r="AW1375" s="363"/>
      <c r="AX1375" s="364"/>
      <c r="AY1375" s="423"/>
      <c r="AZ1375" s="429"/>
    </row>
    <row r="1376" spans="2:52" s="354" customFormat="1">
      <c r="B1376" s="355"/>
      <c r="C1376" s="355"/>
      <c r="D1376" s="355"/>
      <c r="E1376" s="356"/>
      <c r="F1376" s="356"/>
      <c r="J1376" s="478"/>
      <c r="L1376" s="355"/>
      <c r="M1376" s="355"/>
      <c r="N1376" s="358"/>
      <c r="O1376" s="358"/>
      <c r="P1376" s="358"/>
      <c r="Q1376" s="372"/>
      <c r="S1376" s="526"/>
      <c r="T1376" s="526"/>
      <c r="U1376" s="535"/>
      <c r="V1376" s="542"/>
      <c r="W1376" s="542"/>
      <c r="X1376" s="542"/>
      <c r="Y1376" s="542"/>
      <c r="Z1376" s="542"/>
      <c r="AA1376" s="542"/>
      <c r="AB1376" s="361"/>
      <c r="AC1376" s="363"/>
      <c r="AD1376" s="364"/>
      <c r="AE1376" s="364"/>
      <c r="AF1376" s="364"/>
      <c r="AG1376" s="364"/>
      <c r="AH1376" s="364"/>
      <c r="AI1376" s="364"/>
      <c r="AJ1376" s="364"/>
      <c r="AK1376" s="365"/>
      <c r="AL1376" s="363"/>
      <c r="AM1376" s="364"/>
      <c r="AN1376" s="364"/>
      <c r="AO1376" s="365"/>
      <c r="AP1376" s="363"/>
      <c r="AQ1376" s="364"/>
      <c r="AR1376" s="364"/>
      <c r="AS1376" s="365"/>
      <c r="AT1376" s="366"/>
      <c r="AU1376" s="363"/>
      <c r="AV1376" s="364"/>
      <c r="AW1376" s="363"/>
      <c r="AX1376" s="364"/>
      <c r="AY1376" s="423"/>
      <c r="AZ1376" s="429"/>
    </row>
    <row r="1377" spans="2:52" s="354" customFormat="1">
      <c r="B1377" s="355"/>
      <c r="C1377" s="355"/>
      <c r="D1377" s="355"/>
      <c r="E1377" s="356"/>
      <c r="F1377" s="356"/>
      <c r="J1377" s="478"/>
      <c r="L1377" s="355"/>
      <c r="M1377" s="355"/>
      <c r="N1377" s="358"/>
      <c r="O1377" s="358"/>
      <c r="P1377" s="358"/>
      <c r="Q1377" s="372"/>
      <c r="S1377" s="526"/>
      <c r="T1377" s="526"/>
      <c r="U1377" s="535"/>
      <c r="V1377" s="542"/>
      <c r="W1377" s="542"/>
      <c r="X1377" s="542"/>
      <c r="Y1377" s="542"/>
      <c r="Z1377" s="542"/>
      <c r="AA1377" s="542"/>
      <c r="AB1377" s="361"/>
      <c r="AC1377" s="363"/>
      <c r="AD1377" s="364"/>
      <c r="AE1377" s="364"/>
      <c r="AF1377" s="364"/>
      <c r="AG1377" s="364"/>
      <c r="AH1377" s="364"/>
      <c r="AI1377" s="364"/>
      <c r="AJ1377" s="364"/>
      <c r="AK1377" s="365"/>
      <c r="AL1377" s="363"/>
      <c r="AM1377" s="364"/>
      <c r="AN1377" s="364"/>
      <c r="AO1377" s="365"/>
      <c r="AP1377" s="363"/>
      <c r="AQ1377" s="364"/>
      <c r="AR1377" s="364"/>
      <c r="AS1377" s="365"/>
      <c r="AT1377" s="366"/>
      <c r="AU1377" s="363"/>
      <c r="AV1377" s="364"/>
      <c r="AW1377" s="363"/>
      <c r="AX1377" s="364"/>
      <c r="AY1377" s="423"/>
      <c r="AZ1377" s="429"/>
    </row>
    <row r="1378" spans="2:52" s="354" customFormat="1">
      <c r="B1378" s="355"/>
      <c r="C1378" s="355"/>
      <c r="D1378" s="355"/>
      <c r="E1378" s="356"/>
      <c r="F1378" s="356"/>
      <c r="J1378" s="478"/>
      <c r="L1378" s="355"/>
      <c r="M1378" s="355"/>
      <c r="N1378" s="358"/>
      <c r="O1378" s="358"/>
      <c r="P1378" s="358"/>
      <c r="Q1378" s="372"/>
      <c r="S1378" s="526"/>
      <c r="T1378" s="526"/>
      <c r="U1378" s="535"/>
      <c r="V1378" s="542"/>
      <c r="W1378" s="542"/>
      <c r="X1378" s="542"/>
      <c r="Y1378" s="542"/>
      <c r="Z1378" s="542"/>
      <c r="AA1378" s="542"/>
      <c r="AB1378" s="361"/>
      <c r="AC1378" s="363"/>
      <c r="AD1378" s="364"/>
      <c r="AE1378" s="364"/>
      <c r="AF1378" s="364"/>
      <c r="AG1378" s="364"/>
      <c r="AH1378" s="364"/>
      <c r="AI1378" s="364"/>
      <c r="AJ1378" s="364"/>
      <c r="AK1378" s="365"/>
      <c r="AL1378" s="363"/>
      <c r="AM1378" s="364"/>
      <c r="AN1378" s="364"/>
      <c r="AO1378" s="365"/>
      <c r="AP1378" s="363"/>
      <c r="AQ1378" s="364"/>
      <c r="AR1378" s="364"/>
      <c r="AS1378" s="365"/>
      <c r="AT1378" s="366"/>
      <c r="AU1378" s="363"/>
      <c r="AV1378" s="364"/>
      <c r="AW1378" s="363"/>
      <c r="AX1378" s="364"/>
      <c r="AY1378" s="423"/>
      <c r="AZ1378" s="429"/>
    </row>
    <row r="1379" spans="2:52" s="354" customFormat="1">
      <c r="B1379" s="355"/>
      <c r="C1379" s="355"/>
      <c r="D1379" s="355"/>
      <c r="E1379" s="356"/>
      <c r="F1379" s="356"/>
      <c r="J1379" s="478"/>
      <c r="L1379" s="355"/>
      <c r="M1379" s="355"/>
      <c r="N1379" s="358"/>
      <c r="O1379" s="358"/>
      <c r="P1379" s="358"/>
      <c r="Q1379" s="372"/>
      <c r="S1379" s="526"/>
      <c r="T1379" s="526"/>
      <c r="U1379" s="535"/>
      <c r="V1379" s="542"/>
      <c r="W1379" s="542"/>
      <c r="X1379" s="542"/>
      <c r="Y1379" s="542"/>
      <c r="Z1379" s="542"/>
      <c r="AA1379" s="542"/>
      <c r="AB1379" s="361"/>
      <c r="AC1379" s="363"/>
      <c r="AD1379" s="364"/>
      <c r="AE1379" s="364"/>
      <c r="AF1379" s="364"/>
      <c r="AG1379" s="364"/>
      <c r="AH1379" s="364"/>
      <c r="AI1379" s="364"/>
      <c r="AJ1379" s="364"/>
      <c r="AK1379" s="365"/>
      <c r="AL1379" s="363"/>
      <c r="AM1379" s="364"/>
      <c r="AN1379" s="364"/>
      <c r="AO1379" s="365"/>
      <c r="AP1379" s="363"/>
      <c r="AQ1379" s="364"/>
      <c r="AR1379" s="364"/>
      <c r="AS1379" s="365"/>
      <c r="AT1379" s="366"/>
      <c r="AU1379" s="363"/>
      <c r="AV1379" s="364"/>
      <c r="AW1379" s="363"/>
      <c r="AX1379" s="364"/>
      <c r="AY1379" s="423"/>
      <c r="AZ1379" s="429"/>
    </row>
    <row r="1380" spans="2:52" s="354" customFormat="1">
      <c r="B1380" s="355"/>
      <c r="C1380" s="355"/>
      <c r="D1380" s="355"/>
      <c r="E1380" s="356"/>
      <c r="F1380" s="356"/>
      <c r="J1380" s="478"/>
      <c r="L1380" s="355"/>
      <c r="M1380" s="355"/>
      <c r="N1380" s="358"/>
      <c r="O1380" s="358"/>
      <c r="P1380" s="358"/>
      <c r="Q1380" s="372"/>
      <c r="S1380" s="526"/>
      <c r="T1380" s="526"/>
      <c r="U1380" s="535"/>
      <c r="V1380" s="542"/>
      <c r="W1380" s="542"/>
      <c r="X1380" s="542"/>
      <c r="Y1380" s="542"/>
      <c r="Z1380" s="542"/>
      <c r="AA1380" s="542"/>
      <c r="AB1380" s="361"/>
      <c r="AC1380" s="363"/>
      <c r="AD1380" s="364"/>
      <c r="AE1380" s="364"/>
      <c r="AF1380" s="364"/>
      <c r="AG1380" s="364"/>
      <c r="AH1380" s="364"/>
      <c r="AI1380" s="364"/>
      <c r="AJ1380" s="364"/>
      <c r="AK1380" s="365"/>
      <c r="AL1380" s="363"/>
      <c r="AM1380" s="364"/>
      <c r="AN1380" s="364"/>
      <c r="AO1380" s="365"/>
      <c r="AP1380" s="363"/>
      <c r="AQ1380" s="364"/>
      <c r="AR1380" s="364"/>
      <c r="AS1380" s="365"/>
      <c r="AT1380" s="366"/>
      <c r="AU1380" s="363"/>
      <c r="AV1380" s="364"/>
      <c r="AW1380" s="363"/>
      <c r="AX1380" s="364"/>
      <c r="AY1380" s="423"/>
      <c r="AZ1380" s="429"/>
    </row>
    <row r="1381" spans="2:52" s="354" customFormat="1">
      <c r="B1381" s="355"/>
      <c r="C1381" s="355"/>
      <c r="D1381" s="355"/>
      <c r="E1381" s="356"/>
      <c r="F1381" s="356"/>
      <c r="J1381" s="478"/>
      <c r="L1381" s="355"/>
      <c r="M1381" s="355"/>
      <c r="N1381" s="358"/>
      <c r="O1381" s="358"/>
      <c r="P1381" s="358"/>
      <c r="Q1381" s="372"/>
      <c r="S1381" s="526"/>
      <c r="T1381" s="526"/>
      <c r="U1381" s="535"/>
      <c r="V1381" s="542"/>
      <c r="W1381" s="542"/>
      <c r="X1381" s="542"/>
      <c r="Y1381" s="542"/>
      <c r="Z1381" s="542"/>
      <c r="AA1381" s="542"/>
      <c r="AB1381" s="361"/>
      <c r="AC1381" s="363"/>
      <c r="AD1381" s="364"/>
      <c r="AE1381" s="364"/>
      <c r="AF1381" s="364"/>
      <c r="AG1381" s="364"/>
      <c r="AH1381" s="364"/>
      <c r="AI1381" s="364"/>
      <c r="AJ1381" s="364"/>
      <c r="AK1381" s="365"/>
      <c r="AL1381" s="363"/>
      <c r="AM1381" s="364"/>
      <c r="AN1381" s="364"/>
      <c r="AO1381" s="365"/>
      <c r="AP1381" s="363"/>
      <c r="AQ1381" s="364"/>
      <c r="AR1381" s="364"/>
      <c r="AS1381" s="365"/>
      <c r="AT1381" s="366"/>
      <c r="AU1381" s="363"/>
      <c r="AV1381" s="364"/>
      <c r="AW1381" s="363"/>
      <c r="AX1381" s="364"/>
      <c r="AY1381" s="423"/>
      <c r="AZ1381" s="429"/>
    </row>
    <row r="1382" spans="2:52" s="354" customFormat="1">
      <c r="B1382" s="355"/>
      <c r="C1382" s="355"/>
      <c r="D1382" s="355"/>
      <c r="E1382" s="356"/>
      <c r="F1382" s="356"/>
      <c r="J1382" s="478"/>
      <c r="L1382" s="355"/>
      <c r="M1382" s="355"/>
      <c r="N1382" s="358"/>
      <c r="O1382" s="358"/>
      <c r="P1382" s="358"/>
      <c r="Q1382" s="372"/>
      <c r="S1382" s="526"/>
      <c r="T1382" s="526"/>
      <c r="U1382" s="535"/>
      <c r="V1382" s="542"/>
      <c r="W1382" s="542"/>
      <c r="X1382" s="542"/>
      <c r="Y1382" s="542"/>
      <c r="Z1382" s="542"/>
      <c r="AA1382" s="542"/>
      <c r="AB1382" s="361"/>
      <c r="AC1382" s="363"/>
      <c r="AD1382" s="364"/>
      <c r="AE1382" s="364"/>
      <c r="AF1382" s="364"/>
      <c r="AG1382" s="364"/>
      <c r="AH1382" s="364"/>
      <c r="AI1382" s="364"/>
      <c r="AJ1382" s="364"/>
      <c r="AK1382" s="365"/>
      <c r="AL1382" s="363"/>
      <c r="AM1382" s="364"/>
      <c r="AN1382" s="364"/>
      <c r="AO1382" s="365"/>
      <c r="AP1382" s="363"/>
      <c r="AQ1382" s="364"/>
      <c r="AR1382" s="364"/>
      <c r="AS1382" s="365"/>
      <c r="AT1382" s="366"/>
      <c r="AU1382" s="363"/>
      <c r="AV1382" s="364"/>
      <c r="AW1382" s="363"/>
      <c r="AX1382" s="364"/>
      <c r="AY1382" s="423"/>
      <c r="AZ1382" s="429"/>
    </row>
    <row r="1383" spans="2:52" s="354" customFormat="1">
      <c r="B1383" s="355"/>
      <c r="C1383" s="355"/>
      <c r="D1383" s="355"/>
      <c r="E1383" s="356"/>
      <c r="F1383" s="356"/>
      <c r="J1383" s="478"/>
      <c r="L1383" s="355"/>
      <c r="M1383" s="355"/>
      <c r="N1383" s="358"/>
      <c r="O1383" s="358"/>
      <c r="P1383" s="358"/>
      <c r="Q1383" s="372"/>
      <c r="S1383" s="526"/>
      <c r="T1383" s="526"/>
      <c r="U1383" s="535"/>
      <c r="V1383" s="542"/>
      <c r="W1383" s="542"/>
      <c r="X1383" s="542"/>
      <c r="Y1383" s="542"/>
      <c r="Z1383" s="542"/>
      <c r="AA1383" s="542"/>
      <c r="AB1383" s="361"/>
      <c r="AC1383" s="363"/>
      <c r="AD1383" s="364"/>
      <c r="AE1383" s="364"/>
      <c r="AF1383" s="364"/>
      <c r="AG1383" s="364"/>
      <c r="AH1383" s="364"/>
      <c r="AI1383" s="364"/>
      <c r="AJ1383" s="364"/>
      <c r="AK1383" s="365"/>
      <c r="AL1383" s="363"/>
      <c r="AM1383" s="364"/>
      <c r="AN1383" s="364"/>
      <c r="AO1383" s="365"/>
      <c r="AP1383" s="363"/>
      <c r="AQ1383" s="364"/>
      <c r="AR1383" s="364"/>
      <c r="AS1383" s="365"/>
      <c r="AT1383" s="366"/>
      <c r="AU1383" s="363"/>
      <c r="AV1383" s="364"/>
      <c r="AW1383" s="363"/>
      <c r="AX1383" s="364"/>
      <c r="AY1383" s="423"/>
      <c r="AZ1383" s="429"/>
    </row>
    <row r="1384" spans="2:52" s="354" customFormat="1">
      <c r="B1384" s="355"/>
      <c r="C1384" s="355"/>
      <c r="D1384" s="355"/>
      <c r="E1384" s="356"/>
      <c r="F1384" s="356"/>
      <c r="J1384" s="478"/>
      <c r="L1384" s="355"/>
      <c r="M1384" s="355"/>
      <c r="N1384" s="358"/>
      <c r="O1384" s="358"/>
      <c r="P1384" s="358"/>
      <c r="Q1384" s="372"/>
      <c r="S1384" s="526"/>
      <c r="T1384" s="526"/>
      <c r="U1384" s="535"/>
      <c r="V1384" s="542"/>
      <c r="W1384" s="542"/>
      <c r="X1384" s="542"/>
      <c r="Y1384" s="542"/>
      <c r="Z1384" s="542"/>
      <c r="AA1384" s="542"/>
      <c r="AB1384" s="361"/>
      <c r="AC1384" s="363"/>
      <c r="AD1384" s="364"/>
      <c r="AE1384" s="364"/>
      <c r="AF1384" s="364"/>
      <c r="AG1384" s="364"/>
      <c r="AH1384" s="364"/>
      <c r="AI1384" s="364"/>
      <c r="AJ1384" s="364"/>
      <c r="AK1384" s="365"/>
      <c r="AL1384" s="363"/>
      <c r="AM1384" s="364"/>
      <c r="AN1384" s="364"/>
      <c r="AO1384" s="365"/>
      <c r="AP1384" s="363"/>
      <c r="AQ1384" s="364"/>
      <c r="AR1384" s="364"/>
      <c r="AS1384" s="365"/>
      <c r="AT1384" s="366"/>
      <c r="AU1384" s="363"/>
      <c r="AV1384" s="364"/>
      <c r="AW1384" s="363"/>
      <c r="AX1384" s="364"/>
      <c r="AY1384" s="423"/>
      <c r="AZ1384" s="429"/>
    </row>
    <row r="1385" spans="2:52" s="354" customFormat="1">
      <c r="B1385" s="355"/>
      <c r="C1385" s="355"/>
      <c r="D1385" s="355"/>
      <c r="E1385" s="356"/>
      <c r="F1385" s="356"/>
      <c r="J1385" s="478"/>
      <c r="L1385" s="355"/>
      <c r="M1385" s="355"/>
      <c r="N1385" s="358"/>
      <c r="O1385" s="358"/>
      <c r="P1385" s="358"/>
      <c r="Q1385" s="372"/>
      <c r="S1385" s="526"/>
      <c r="T1385" s="526"/>
      <c r="U1385" s="535"/>
      <c r="V1385" s="542"/>
      <c r="W1385" s="542"/>
      <c r="X1385" s="542"/>
      <c r="Y1385" s="542"/>
      <c r="Z1385" s="542"/>
      <c r="AA1385" s="542"/>
      <c r="AB1385" s="361"/>
      <c r="AC1385" s="363"/>
      <c r="AD1385" s="364"/>
      <c r="AE1385" s="364"/>
      <c r="AF1385" s="364"/>
      <c r="AG1385" s="364"/>
      <c r="AH1385" s="364"/>
      <c r="AI1385" s="364"/>
      <c r="AJ1385" s="364"/>
      <c r="AK1385" s="365"/>
      <c r="AL1385" s="363"/>
      <c r="AM1385" s="364"/>
      <c r="AN1385" s="364"/>
      <c r="AO1385" s="365"/>
      <c r="AP1385" s="363"/>
      <c r="AQ1385" s="364"/>
      <c r="AR1385" s="364"/>
      <c r="AS1385" s="365"/>
      <c r="AT1385" s="366"/>
      <c r="AU1385" s="363"/>
      <c r="AV1385" s="364"/>
      <c r="AW1385" s="363"/>
      <c r="AX1385" s="364"/>
      <c r="AY1385" s="423"/>
      <c r="AZ1385" s="429"/>
    </row>
    <row r="1386" spans="2:52" s="354" customFormat="1">
      <c r="B1386" s="355"/>
      <c r="C1386" s="355"/>
      <c r="D1386" s="355"/>
      <c r="E1386" s="356"/>
      <c r="F1386" s="356"/>
      <c r="J1386" s="478"/>
      <c r="L1386" s="355"/>
      <c r="M1386" s="355"/>
      <c r="N1386" s="358"/>
      <c r="O1386" s="358"/>
      <c r="P1386" s="358"/>
      <c r="Q1386" s="372"/>
      <c r="S1386" s="526"/>
      <c r="T1386" s="526"/>
      <c r="U1386" s="535"/>
      <c r="V1386" s="542"/>
      <c r="W1386" s="542"/>
      <c r="X1386" s="542"/>
      <c r="Y1386" s="542"/>
      <c r="Z1386" s="542"/>
      <c r="AA1386" s="542"/>
      <c r="AB1386" s="361"/>
      <c r="AC1386" s="363"/>
      <c r="AD1386" s="364"/>
      <c r="AE1386" s="364"/>
      <c r="AF1386" s="364"/>
      <c r="AG1386" s="364"/>
      <c r="AH1386" s="364"/>
      <c r="AI1386" s="364"/>
      <c r="AJ1386" s="364"/>
      <c r="AK1386" s="365"/>
      <c r="AL1386" s="363"/>
      <c r="AM1386" s="364"/>
      <c r="AN1386" s="364"/>
      <c r="AO1386" s="365"/>
      <c r="AP1386" s="363"/>
      <c r="AQ1386" s="364"/>
      <c r="AR1386" s="364"/>
      <c r="AS1386" s="365"/>
      <c r="AT1386" s="366"/>
      <c r="AU1386" s="363"/>
      <c r="AV1386" s="364"/>
      <c r="AW1386" s="363"/>
      <c r="AX1386" s="364"/>
      <c r="AY1386" s="423"/>
      <c r="AZ1386" s="429"/>
    </row>
    <row r="1387" spans="2:52" s="354" customFormat="1">
      <c r="B1387" s="355"/>
      <c r="C1387" s="355"/>
      <c r="D1387" s="355"/>
      <c r="E1387" s="356"/>
      <c r="F1387" s="356"/>
      <c r="J1387" s="478"/>
      <c r="L1387" s="355"/>
      <c r="M1387" s="355"/>
      <c r="N1387" s="358"/>
      <c r="O1387" s="358"/>
      <c r="P1387" s="358"/>
      <c r="Q1387" s="372"/>
      <c r="S1387" s="526"/>
      <c r="T1387" s="526"/>
      <c r="U1387" s="535"/>
      <c r="V1387" s="542"/>
      <c r="W1387" s="542"/>
      <c r="X1387" s="542"/>
      <c r="Y1387" s="542"/>
      <c r="Z1387" s="542"/>
      <c r="AA1387" s="542"/>
      <c r="AB1387" s="361"/>
      <c r="AC1387" s="363"/>
      <c r="AD1387" s="364"/>
      <c r="AE1387" s="364"/>
      <c r="AF1387" s="364"/>
      <c r="AG1387" s="364"/>
      <c r="AH1387" s="364"/>
      <c r="AI1387" s="364"/>
      <c r="AJ1387" s="364"/>
      <c r="AK1387" s="365"/>
      <c r="AL1387" s="363"/>
      <c r="AM1387" s="364"/>
      <c r="AN1387" s="364"/>
      <c r="AO1387" s="365"/>
      <c r="AP1387" s="363"/>
      <c r="AQ1387" s="364"/>
      <c r="AR1387" s="364"/>
      <c r="AS1387" s="365"/>
      <c r="AT1387" s="366"/>
      <c r="AU1387" s="363"/>
      <c r="AV1387" s="364"/>
      <c r="AW1387" s="363"/>
      <c r="AX1387" s="364"/>
      <c r="AY1387" s="423"/>
      <c r="AZ1387" s="429"/>
    </row>
    <row r="1388" spans="2:52" s="354" customFormat="1">
      <c r="B1388" s="355"/>
      <c r="C1388" s="355"/>
      <c r="D1388" s="355"/>
      <c r="E1388" s="356"/>
      <c r="F1388" s="356"/>
      <c r="J1388" s="478"/>
      <c r="L1388" s="355"/>
      <c r="M1388" s="355"/>
      <c r="N1388" s="358"/>
      <c r="O1388" s="358"/>
      <c r="P1388" s="358"/>
      <c r="Q1388" s="372"/>
      <c r="S1388" s="526"/>
      <c r="T1388" s="526"/>
      <c r="U1388" s="535"/>
      <c r="V1388" s="542"/>
      <c r="W1388" s="542"/>
      <c r="X1388" s="542"/>
      <c r="Y1388" s="542"/>
      <c r="Z1388" s="542"/>
      <c r="AA1388" s="542"/>
      <c r="AB1388" s="361"/>
      <c r="AC1388" s="363"/>
      <c r="AD1388" s="364"/>
      <c r="AE1388" s="364"/>
      <c r="AF1388" s="364"/>
      <c r="AG1388" s="364"/>
      <c r="AH1388" s="364"/>
      <c r="AI1388" s="364"/>
      <c r="AJ1388" s="364"/>
      <c r="AK1388" s="365"/>
      <c r="AL1388" s="363"/>
      <c r="AM1388" s="364"/>
      <c r="AN1388" s="364"/>
      <c r="AO1388" s="365"/>
      <c r="AP1388" s="363"/>
      <c r="AQ1388" s="364"/>
      <c r="AR1388" s="364"/>
      <c r="AS1388" s="365"/>
      <c r="AT1388" s="366"/>
      <c r="AU1388" s="363"/>
      <c r="AV1388" s="364"/>
      <c r="AW1388" s="363"/>
      <c r="AX1388" s="364"/>
      <c r="AY1388" s="423"/>
      <c r="AZ1388" s="429"/>
    </row>
    <row r="1389" spans="2:52" s="354" customFormat="1">
      <c r="B1389" s="355"/>
      <c r="C1389" s="355"/>
      <c r="D1389" s="355"/>
      <c r="E1389" s="356"/>
      <c r="F1389" s="356"/>
      <c r="J1389" s="478"/>
      <c r="L1389" s="355"/>
      <c r="M1389" s="355"/>
      <c r="N1389" s="358"/>
      <c r="O1389" s="358"/>
      <c r="P1389" s="358"/>
      <c r="Q1389" s="372"/>
      <c r="S1389" s="526"/>
      <c r="T1389" s="526"/>
      <c r="U1389" s="535"/>
      <c r="V1389" s="542"/>
      <c r="W1389" s="542"/>
      <c r="X1389" s="542"/>
      <c r="Y1389" s="542"/>
      <c r="Z1389" s="542"/>
      <c r="AA1389" s="542"/>
      <c r="AB1389" s="361"/>
      <c r="AC1389" s="363"/>
      <c r="AD1389" s="364"/>
      <c r="AE1389" s="364"/>
      <c r="AF1389" s="364"/>
      <c r="AG1389" s="364"/>
      <c r="AH1389" s="364"/>
      <c r="AI1389" s="364"/>
      <c r="AJ1389" s="364"/>
      <c r="AK1389" s="365"/>
      <c r="AL1389" s="363"/>
      <c r="AM1389" s="364"/>
      <c r="AN1389" s="364"/>
      <c r="AO1389" s="365"/>
      <c r="AP1389" s="363"/>
      <c r="AQ1389" s="364"/>
      <c r="AR1389" s="364"/>
      <c r="AS1389" s="365"/>
      <c r="AT1389" s="366"/>
      <c r="AU1389" s="363"/>
      <c r="AV1389" s="364"/>
      <c r="AW1389" s="363"/>
      <c r="AX1389" s="364"/>
      <c r="AY1389" s="423"/>
      <c r="AZ1389" s="429"/>
    </row>
    <row r="1390" spans="2:52" s="354" customFormat="1">
      <c r="B1390" s="355"/>
      <c r="C1390" s="355"/>
      <c r="D1390" s="355"/>
      <c r="E1390" s="356"/>
      <c r="F1390" s="356"/>
      <c r="J1390" s="478"/>
      <c r="L1390" s="355"/>
      <c r="M1390" s="355"/>
      <c r="N1390" s="358"/>
      <c r="O1390" s="358"/>
      <c r="P1390" s="358"/>
      <c r="Q1390" s="372"/>
      <c r="S1390" s="526"/>
      <c r="T1390" s="526"/>
      <c r="U1390" s="535"/>
      <c r="V1390" s="542"/>
      <c r="W1390" s="542"/>
      <c r="X1390" s="542"/>
      <c r="Y1390" s="542"/>
      <c r="Z1390" s="542"/>
      <c r="AA1390" s="542"/>
      <c r="AB1390" s="361"/>
      <c r="AC1390" s="363"/>
      <c r="AD1390" s="364"/>
      <c r="AE1390" s="364"/>
      <c r="AF1390" s="364"/>
      <c r="AG1390" s="364"/>
      <c r="AH1390" s="364"/>
      <c r="AI1390" s="364"/>
      <c r="AJ1390" s="364"/>
      <c r="AK1390" s="365"/>
      <c r="AL1390" s="363"/>
      <c r="AM1390" s="364"/>
      <c r="AN1390" s="364"/>
      <c r="AO1390" s="365"/>
      <c r="AP1390" s="363"/>
      <c r="AQ1390" s="364"/>
      <c r="AR1390" s="364"/>
      <c r="AS1390" s="365"/>
      <c r="AT1390" s="366"/>
      <c r="AU1390" s="363"/>
      <c r="AV1390" s="364"/>
      <c r="AW1390" s="363"/>
      <c r="AX1390" s="364"/>
      <c r="AY1390" s="423"/>
      <c r="AZ1390" s="429"/>
    </row>
    <row r="1391" spans="2:52" s="354" customFormat="1">
      <c r="B1391" s="355"/>
      <c r="C1391" s="355"/>
      <c r="D1391" s="355"/>
      <c r="E1391" s="356"/>
      <c r="F1391" s="356"/>
      <c r="J1391" s="478"/>
      <c r="L1391" s="355"/>
      <c r="M1391" s="355"/>
      <c r="N1391" s="358"/>
      <c r="O1391" s="358"/>
      <c r="P1391" s="358"/>
      <c r="Q1391" s="372"/>
      <c r="S1391" s="526"/>
      <c r="T1391" s="526"/>
      <c r="U1391" s="535"/>
      <c r="V1391" s="542"/>
      <c r="W1391" s="542"/>
      <c r="X1391" s="542"/>
      <c r="Y1391" s="542"/>
      <c r="Z1391" s="542"/>
      <c r="AA1391" s="542"/>
      <c r="AB1391" s="361"/>
      <c r="AC1391" s="363"/>
      <c r="AD1391" s="364"/>
      <c r="AE1391" s="364"/>
      <c r="AF1391" s="364"/>
      <c r="AG1391" s="364"/>
      <c r="AH1391" s="364"/>
      <c r="AI1391" s="364"/>
      <c r="AJ1391" s="364"/>
      <c r="AK1391" s="365"/>
      <c r="AL1391" s="363"/>
      <c r="AM1391" s="364"/>
      <c r="AN1391" s="364"/>
      <c r="AO1391" s="365"/>
      <c r="AP1391" s="363"/>
      <c r="AQ1391" s="364"/>
      <c r="AR1391" s="364"/>
      <c r="AS1391" s="365"/>
      <c r="AT1391" s="366"/>
      <c r="AU1391" s="363"/>
      <c r="AV1391" s="364"/>
      <c r="AW1391" s="363"/>
      <c r="AX1391" s="364"/>
      <c r="AY1391" s="423"/>
      <c r="AZ1391" s="429"/>
    </row>
    <row r="1392" spans="2:52" s="354" customFormat="1">
      <c r="B1392" s="355"/>
      <c r="C1392" s="355"/>
      <c r="D1392" s="355"/>
      <c r="E1392" s="356"/>
      <c r="F1392" s="356"/>
      <c r="J1392" s="478"/>
      <c r="L1392" s="355"/>
      <c r="M1392" s="355"/>
      <c r="N1392" s="358"/>
      <c r="O1392" s="358"/>
      <c r="P1392" s="358"/>
      <c r="Q1392" s="372"/>
      <c r="S1392" s="526"/>
      <c r="T1392" s="526"/>
      <c r="U1392" s="535"/>
      <c r="V1392" s="542"/>
      <c r="W1392" s="542"/>
      <c r="X1392" s="542"/>
      <c r="Y1392" s="542"/>
      <c r="Z1392" s="542"/>
      <c r="AA1392" s="542"/>
      <c r="AB1392" s="361"/>
      <c r="AC1392" s="363"/>
      <c r="AD1392" s="364"/>
      <c r="AE1392" s="364"/>
      <c r="AF1392" s="364"/>
      <c r="AG1392" s="364"/>
      <c r="AH1392" s="364"/>
      <c r="AI1392" s="364"/>
      <c r="AJ1392" s="364"/>
      <c r="AK1392" s="365"/>
      <c r="AL1392" s="363"/>
      <c r="AM1392" s="364"/>
      <c r="AN1392" s="364"/>
      <c r="AO1392" s="365"/>
      <c r="AP1392" s="363"/>
      <c r="AQ1392" s="364"/>
      <c r="AR1392" s="364"/>
      <c r="AS1392" s="365"/>
      <c r="AT1392" s="366"/>
      <c r="AU1392" s="363"/>
      <c r="AV1392" s="364"/>
      <c r="AW1392" s="363"/>
      <c r="AX1392" s="364"/>
      <c r="AY1392" s="423"/>
      <c r="AZ1392" s="429"/>
    </row>
    <row r="1393" spans="2:52" s="354" customFormat="1">
      <c r="B1393" s="355"/>
      <c r="C1393" s="355"/>
      <c r="D1393" s="355"/>
      <c r="E1393" s="356"/>
      <c r="F1393" s="356"/>
      <c r="J1393" s="478"/>
      <c r="L1393" s="355"/>
      <c r="M1393" s="355"/>
      <c r="N1393" s="358"/>
      <c r="O1393" s="358"/>
      <c r="P1393" s="358"/>
      <c r="Q1393" s="372"/>
      <c r="S1393" s="526"/>
      <c r="T1393" s="526"/>
      <c r="U1393" s="535"/>
      <c r="V1393" s="542"/>
      <c r="W1393" s="542"/>
      <c r="X1393" s="542"/>
      <c r="Y1393" s="542"/>
      <c r="Z1393" s="542"/>
      <c r="AA1393" s="542"/>
      <c r="AB1393" s="361"/>
      <c r="AC1393" s="363"/>
      <c r="AD1393" s="364"/>
      <c r="AE1393" s="364"/>
      <c r="AF1393" s="364"/>
      <c r="AG1393" s="364"/>
      <c r="AH1393" s="364"/>
      <c r="AI1393" s="364"/>
      <c r="AJ1393" s="364"/>
      <c r="AK1393" s="365"/>
      <c r="AL1393" s="363"/>
      <c r="AM1393" s="364"/>
      <c r="AN1393" s="364"/>
      <c r="AO1393" s="365"/>
      <c r="AP1393" s="363"/>
      <c r="AQ1393" s="364"/>
      <c r="AR1393" s="364"/>
      <c r="AS1393" s="365"/>
      <c r="AT1393" s="366"/>
      <c r="AU1393" s="363"/>
      <c r="AV1393" s="364"/>
      <c r="AW1393" s="363"/>
      <c r="AX1393" s="364"/>
      <c r="AY1393" s="423"/>
      <c r="AZ1393" s="429"/>
    </row>
    <row r="1394" spans="2:52" s="354" customFormat="1">
      <c r="B1394" s="355"/>
      <c r="C1394" s="355"/>
      <c r="D1394" s="355"/>
      <c r="E1394" s="356"/>
      <c r="F1394" s="356"/>
      <c r="J1394" s="478"/>
      <c r="L1394" s="355"/>
      <c r="M1394" s="355"/>
      <c r="N1394" s="358"/>
      <c r="O1394" s="358"/>
      <c r="P1394" s="358"/>
      <c r="Q1394" s="372"/>
      <c r="S1394" s="526"/>
      <c r="T1394" s="526"/>
      <c r="U1394" s="535"/>
      <c r="V1394" s="542"/>
      <c r="W1394" s="542"/>
      <c r="X1394" s="542"/>
      <c r="Y1394" s="542"/>
      <c r="Z1394" s="542"/>
      <c r="AA1394" s="542"/>
      <c r="AB1394" s="361"/>
      <c r="AC1394" s="363"/>
      <c r="AD1394" s="364"/>
      <c r="AE1394" s="364"/>
      <c r="AF1394" s="364"/>
      <c r="AG1394" s="364"/>
      <c r="AH1394" s="364"/>
      <c r="AI1394" s="364"/>
      <c r="AJ1394" s="364"/>
      <c r="AK1394" s="365"/>
      <c r="AL1394" s="363"/>
      <c r="AM1394" s="364"/>
      <c r="AN1394" s="364"/>
      <c r="AO1394" s="365"/>
      <c r="AP1394" s="363"/>
      <c r="AQ1394" s="364"/>
      <c r="AR1394" s="364"/>
      <c r="AS1394" s="365"/>
      <c r="AT1394" s="366"/>
      <c r="AU1394" s="363"/>
      <c r="AV1394" s="364"/>
      <c r="AW1394" s="363"/>
      <c r="AX1394" s="364"/>
      <c r="AY1394" s="423"/>
      <c r="AZ1394" s="429"/>
    </row>
    <row r="1395" spans="2:52" s="354" customFormat="1">
      <c r="B1395" s="355"/>
      <c r="C1395" s="355"/>
      <c r="D1395" s="355"/>
      <c r="E1395" s="356"/>
      <c r="F1395" s="356"/>
      <c r="J1395" s="478"/>
      <c r="L1395" s="355"/>
      <c r="M1395" s="355"/>
      <c r="N1395" s="358"/>
      <c r="O1395" s="358"/>
      <c r="P1395" s="358"/>
      <c r="Q1395" s="372"/>
      <c r="S1395" s="526"/>
      <c r="T1395" s="526"/>
      <c r="U1395" s="535"/>
      <c r="V1395" s="542"/>
      <c r="W1395" s="542"/>
      <c r="X1395" s="542"/>
      <c r="Y1395" s="542"/>
      <c r="Z1395" s="542"/>
      <c r="AA1395" s="542"/>
      <c r="AB1395" s="361"/>
      <c r="AC1395" s="363"/>
      <c r="AD1395" s="364"/>
      <c r="AE1395" s="364"/>
      <c r="AF1395" s="364"/>
      <c r="AG1395" s="364"/>
      <c r="AH1395" s="364"/>
      <c r="AI1395" s="364"/>
      <c r="AJ1395" s="364"/>
      <c r="AK1395" s="365"/>
      <c r="AL1395" s="363"/>
      <c r="AM1395" s="364"/>
      <c r="AN1395" s="364"/>
      <c r="AO1395" s="365"/>
      <c r="AP1395" s="363"/>
      <c r="AQ1395" s="364"/>
      <c r="AR1395" s="364"/>
      <c r="AS1395" s="365"/>
      <c r="AT1395" s="366"/>
      <c r="AU1395" s="363"/>
      <c r="AV1395" s="364"/>
      <c r="AW1395" s="363"/>
      <c r="AX1395" s="364"/>
      <c r="AY1395" s="423"/>
      <c r="AZ1395" s="429"/>
    </row>
    <row r="1396" spans="2:52" s="354" customFormat="1">
      <c r="B1396" s="355"/>
      <c r="C1396" s="355"/>
      <c r="D1396" s="355"/>
      <c r="E1396" s="356"/>
      <c r="F1396" s="356"/>
      <c r="J1396" s="478"/>
      <c r="L1396" s="355"/>
      <c r="M1396" s="355"/>
      <c r="N1396" s="358"/>
      <c r="O1396" s="358"/>
      <c r="P1396" s="358"/>
      <c r="Q1396" s="372"/>
      <c r="S1396" s="526"/>
      <c r="T1396" s="526"/>
      <c r="U1396" s="535"/>
      <c r="V1396" s="542"/>
      <c r="W1396" s="542"/>
      <c r="X1396" s="542"/>
      <c r="Y1396" s="542"/>
      <c r="Z1396" s="542"/>
      <c r="AA1396" s="542"/>
      <c r="AB1396" s="361"/>
      <c r="AC1396" s="363"/>
      <c r="AD1396" s="364"/>
      <c r="AE1396" s="364"/>
      <c r="AF1396" s="364"/>
      <c r="AG1396" s="364"/>
      <c r="AH1396" s="364"/>
      <c r="AI1396" s="364"/>
      <c r="AJ1396" s="364"/>
      <c r="AK1396" s="365"/>
      <c r="AL1396" s="363"/>
      <c r="AM1396" s="364"/>
      <c r="AN1396" s="364"/>
      <c r="AO1396" s="365"/>
      <c r="AP1396" s="363"/>
      <c r="AQ1396" s="364"/>
      <c r="AR1396" s="364"/>
      <c r="AS1396" s="365"/>
      <c r="AT1396" s="366"/>
      <c r="AU1396" s="363"/>
      <c r="AV1396" s="364"/>
      <c r="AW1396" s="363"/>
      <c r="AX1396" s="364"/>
      <c r="AY1396" s="423"/>
      <c r="AZ1396" s="429"/>
    </row>
    <row r="1397" spans="2:52" s="354" customFormat="1">
      <c r="B1397" s="355"/>
      <c r="C1397" s="355"/>
      <c r="D1397" s="355"/>
      <c r="E1397" s="356"/>
      <c r="F1397" s="356"/>
      <c r="J1397" s="478"/>
      <c r="L1397" s="355"/>
      <c r="M1397" s="355"/>
      <c r="N1397" s="358"/>
      <c r="O1397" s="358"/>
      <c r="P1397" s="358"/>
      <c r="Q1397" s="372"/>
      <c r="S1397" s="526"/>
      <c r="T1397" s="526"/>
      <c r="U1397" s="535"/>
      <c r="V1397" s="542"/>
      <c r="W1397" s="542"/>
      <c r="X1397" s="542"/>
      <c r="Y1397" s="542"/>
      <c r="Z1397" s="542"/>
      <c r="AA1397" s="542"/>
      <c r="AB1397" s="361"/>
      <c r="AC1397" s="363"/>
      <c r="AD1397" s="364"/>
      <c r="AE1397" s="364"/>
      <c r="AF1397" s="364"/>
      <c r="AG1397" s="364"/>
      <c r="AH1397" s="364"/>
      <c r="AI1397" s="364"/>
      <c r="AJ1397" s="364"/>
      <c r="AK1397" s="365"/>
      <c r="AL1397" s="363"/>
      <c r="AM1397" s="364"/>
      <c r="AN1397" s="364"/>
      <c r="AO1397" s="365"/>
      <c r="AP1397" s="363"/>
      <c r="AQ1397" s="364"/>
      <c r="AR1397" s="364"/>
      <c r="AS1397" s="365"/>
      <c r="AT1397" s="366"/>
      <c r="AU1397" s="363"/>
      <c r="AV1397" s="364"/>
      <c r="AW1397" s="363"/>
      <c r="AX1397" s="364"/>
      <c r="AY1397" s="423"/>
      <c r="AZ1397" s="429"/>
    </row>
    <row r="1398" spans="2:52" s="354" customFormat="1">
      <c r="B1398" s="355"/>
      <c r="C1398" s="355"/>
      <c r="D1398" s="355"/>
      <c r="E1398" s="356"/>
      <c r="F1398" s="356"/>
      <c r="J1398" s="478"/>
      <c r="L1398" s="355"/>
      <c r="M1398" s="355"/>
      <c r="N1398" s="358"/>
      <c r="O1398" s="358"/>
      <c r="P1398" s="358"/>
      <c r="Q1398" s="372"/>
      <c r="S1398" s="526"/>
      <c r="T1398" s="526"/>
      <c r="U1398" s="535"/>
      <c r="V1398" s="542"/>
      <c r="W1398" s="542"/>
      <c r="X1398" s="542"/>
      <c r="Y1398" s="542"/>
      <c r="Z1398" s="542"/>
      <c r="AA1398" s="542"/>
      <c r="AB1398" s="361"/>
      <c r="AC1398" s="363"/>
      <c r="AD1398" s="364"/>
      <c r="AE1398" s="364"/>
      <c r="AF1398" s="364"/>
      <c r="AG1398" s="364"/>
      <c r="AH1398" s="364"/>
      <c r="AI1398" s="364"/>
      <c r="AJ1398" s="364"/>
      <c r="AK1398" s="365"/>
      <c r="AL1398" s="363"/>
      <c r="AM1398" s="364"/>
      <c r="AN1398" s="364"/>
      <c r="AO1398" s="365"/>
      <c r="AP1398" s="363"/>
      <c r="AQ1398" s="364"/>
      <c r="AR1398" s="364"/>
      <c r="AS1398" s="365"/>
      <c r="AT1398" s="366"/>
      <c r="AU1398" s="363"/>
      <c r="AV1398" s="364"/>
      <c r="AW1398" s="363"/>
      <c r="AX1398" s="364"/>
      <c r="AY1398" s="423"/>
      <c r="AZ1398" s="429"/>
    </row>
    <row r="1399" spans="2:52" s="354" customFormat="1">
      <c r="B1399" s="355"/>
      <c r="C1399" s="355"/>
      <c r="D1399" s="355"/>
      <c r="E1399" s="356"/>
      <c r="F1399" s="356"/>
      <c r="J1399" s="478"/>
      <c r="L1399" s="355"/>
      <c r="M1399" s="355"/>
      <c r="N1399" s="358"/>
      <c r="O1399" s="358"/>
      <c r="P1399" s="358"/>
      <c r="Q1399" s="372"/>
      <c r="S1399" s="526"/>
      <c r="T1399" s="526"/>
      <c r="U1399" s="535"/>
      <c r="V1399" s="542"/>
      <c r="W1399" s="542"/>
      <c r="X1399" s="542"/>
      <c r="Y1399" s="542"/>
      <c r="Z1399" s="542"/>
      <c r="AA1399" s="542"/>
      <c r="AB1399" s="361"/>
      <c r="AC1399" s="363"/>
      <c r="AD1399" s="364"/>
      <c r="AE1399" s="364"/>
      <c r="AF1399" s="364"/>
      <c r="AG1399" s="364"/>
      <c r="AH1399" s="364"/>
      <c r="AI1399" s="364"/>
      <c r="AJ1399" s="364"/>
      <c r="AK1399" s="365"/>
      <c r="AL1399" s="363"/>
      <c r="AM1399" s="364"/>
      <c r="AN1399" s="364"/>
      <c r="AO1399" s="365"/>
      <c r="AP1399" s="363"/>
      <c r="AQ1399" s="364"/>
      <c r="AR1399" s="364"/>
      <c r="AS1399" s="365"/>
      <c r="AT1399" s="366"/>
      <c r="AU1399" s="363"/>
      <c r="AV1399" s="364"/>
      <c r="AW1399" s="363"/>
      <c r="AX1399" s="364"/>
      <c r="AY1399" s="423"/>
      <c r="AZ1399" s="429"/>
    </row>
    <row r="1400" spans="2:52" s="354" customFormat="1">
      <c r="B1400" s="355"/>
      <c r="C1400" s="355"/>
      <c r="D1400" s="355"/>
      <c r="E1400" s="356"/>
      <c r="F1400" s="356"/>
      <c r="J1400" s="478"/>
      <c r="L1400" s="355"/>
      <c r="M1400" s="355"/>
      <c r="N1400" s="358"/>
      <c r="O1400" s="358"/>
      <c r="P1400" s="358"/>
      <c r="Q1400" s="372"/>
      <c r="S1400" s="526"/>
      <c r="T1400" s="526"/>
      <c r="U1400" s="535"/>
      <c r="V1400" s="542"/>
      <c r="W1400" s="542"/>
      <c r="X1400" s="542"/>
      <c r="Y1400" s="542"/>
      <c r="Z1400" s="542"/>
      <c r="AA1400" s="542"/>
      <c r="AB1400" s="361"/>
      <c r="AC1400" s="363"/>
      <c r="AD1400" s="364"/>
      <c r="AE1400" s="364"/>
      <c r="AF1400" s="364"/>
      <c r="AG1400" s="364"/>
      <c r="AH1400" s="364"/>
      <c r="AI1400" s="364"/>
      <c r="AJ1400" s="364"/>
      <c r="AK1400" s="365"/>
      <c r="AL1400" s="363"/>
      <c r="AM1400" s="364"/>
      <c r="AN1400" s="364"/>
      <c r="AO1400" s="365"/>
      <c r="AP1400" s="363"/>
      <c r="AQ1400" s="364"/>
      <c r="AR1400" s="364"/>
      <c r="AS1400" s="365"/>
      <c r="AT1400" s="366"/>
      <c r="AU1400" s="363"/>
      <c r="AV1400" s="364"/>
      <c r="AW1400" s="363"/>
      <c r="AX1400" s="364"/>
      <c r="AY1400" s="423"/>
      <c r="AZ1400" s="429"/>
    </row>
    <row r="1401" spans="2:52" s="354" customFormat="1">
      <c r="B1401" s="355"/>
      <c r="C1401" s="355"/>
      <c r="D1401" s="355"/>
      <c r="E1401" s="356"/>
      <c r="F1401" s="356"/>
      <c r="J1401" s="478"/>
      <c r="L1401" s="355"/>
      <c r="M1401" s="355"/>
      <c r="N1401" s="358"/>
      <c r="O1401" s="358"/>
      <c r="P1401" s="358"/>
      <c r="Q1401" s="372"/>
      <c r="S1401" s="526"/>
      <c r="T1401" s="526"/>
      <c r="U1401" s="535"/>
      <c r="V1401" s="542"/>
      <c r="W1401" s="542"/>
      <c r="X1401" s="542"/>
      <c r="Y1401" s="542"/>
      <c r="Z1401" s="542"/>
      <c r="AA1401" s="542"/>
      <c r="AB1401" s="361"/>
      <c r="AC1401" s="363"/>
      <c r="AD1401" s="364"/>
      <c r="AE1401" s="364"/>
      <c r="AF1401" s="364"/>
      <c r="AG1401" s="364"/>
      <c r="AH1401" s="364"/>
      <c r="AI1401" s="364"/>
      <c r="AJ1401" s="364"/>
      <c r="AK1401" s="365"/>
      <c r="AL1401" s="363"/>
      <c r="AM1401" s="364"/>
      <c r="AN1401" s="364"/>
      <c r="AO1401" s="365"/>
      <c r="AP1401" s="363"/>
      <c r="AQ1401" s="364"/>
      <c r="AR1401" s="364"/>
      <c r="AS1401" s="365"/>
      <c r="AT1401" s="366"/>
      <c r="AU1401" s="363"/>
      <c r="AV1401" s="364"/>
      <c r="AW1401" s="363"/>
      <c r="AX1401" s="364"/>
      <c r="AY1401" s="423"/>
      <c r="AZ1401" s="429"/>
    </row>
    <row r="1402" spans="2:52" s="354" customFormat="1">
      <c r="B1402" s="355"/>
      <c r="C1402" s="355"/>
      <c r="D1402" s="355"/>
      <c r="E1402" s="356"/>
      <c r="F1402" s="356"/>
      <c r="J1402" s="478"/>
      <c r="L1402" s="355"/>
      <c r="M1402" s="355"/>
      <c r="N1402" s="358"/>
      <c r="O1402" s="358"/>
      <c r="P1402" s="358"/>
      <c r="Q1402" s="372"/>
      <c r="S1402" s="526"/>
      <c r="T1402" s="526"/>
      <c r="U1402" s="535"/>
      <c r="V1402" s="542"/>
      <c r="W1402" s="542"/>
      <c r="X1402" s="542"/>
      <c r="Y1402" s="542"/>
      <c r="Z1402" s="542"/>
      <c r="AA1402" s="542"/>
      <c r="AB1402" s="361"/>
      <c r="AC1402" s="363"/>
      <c r="AD1402" s="364"/>
      <c r="AE1402" s="364"/>
      <c r="AF1402" s="364"/>
      <c r="AG1402" s="364"/>
      <c r="AH1402" s="364"/>
      <c r="AI1402" s="364"/>
      <c r="AJ1402" s="364"/>
      <c r="AK1402" s="365"/>
      <c r="AL1402" s="363"/>
      <c r="AM1402" s="364"/>
      <c r="AN1402" s="364"/>
      <c r="AO1402" s="365"/>
      <c r="AP1402" s="363"/>
      <c r="AQ1402" s="364"/>
      <c r="AR1402" s="364"/>
      <c r="AS1402" s="365"/>
      <c r="AT1402" s="366"/>
      <c r="AU1402" s="363"/>
      <c r="AV1402" s="364"/>
      <c r="AW1402" s="363"/>
      <c r="AX1402" s="364"/>
      <c r="AY1402" s="423"/>
      <c r="AZ1402" s="429"/>
    </row>
    <row r="1403" spans="2:52" s="354" customFormat="1">
      <c r="B1403" s="355"/>
      <c r="C1403" s="355"/>
      <c r="D1403" s="355"/>
      <c r="E1403" s="356"/>
      <c r="F1403" s="356"/>
      <c r="J1403" s="478"/>
      <c r="L1403" s="355"/>
      <c r="M1403" s="355"/>
      <c r="N1403" s="358"/>
      <c r="O1403" s="358"/>
      <c r="P1403" s="358"/>
      <c r="Q1403" s="372"/>
      <c r="S1403" s="526"/>
      <c r="T1403" s="526"/>
      <c r="U1403" s="535"/>
      <c r="V1403" s="542"/>
      <c r="W1403" s="542"/>
      <c r="X1403" s="542"/>
      <c r="Y1403" s="542"/>
      <c r="Z1403" s="542"/>
      <c r="AA1403" s="542"/>
      <c r="AB1403" s="361"/>
      <c r="AC1403" s="363"/>
      <c r="AD1403" s="364"/>
      <c r="AE1403" s="364"/>
      <c r="AF1403" s="364"/>
      <c r="AG1403" s="364"/>
      <c r="AH1403" s="364"/>
      <c r="AI1403" s="364"/>
      <c r="AJ1403" s="364"/>
      <c r="AK1403" s="365"/>
      <c r="AL1403" s="363"/>
      <c r="AM1403" s="364"/>
      <c r="AN1403" s="364"/>
      <c r="AO1403" s="365"/>
      <c r="AP1403" s="363"/>
      <c r="AQ1403" s="364"/>
      <c r="AR1403" s="364"/>
      <c r="AS1403" s="365"/>
      <c r="AT1403" s="366"/>
      <c r="AU1403" s="363"/>
      <c r="AV1403" s="364"/>
      <c r="AW1403" s="363"/>
      <c r="AX1403" s="364"/>
      <c r="AY1403" s="423"/>
      <c r="AZ1403" s="429"/>
    </row>
    <row r="1404" spans="2:52" s="354" customFormat="1">
      <c r="B1404" s="355"/>
      <c r="C1404" s="355"/>
      <c r="D1404" s="355"/>
      <c r="E1404" s="356"/>
      <c r="F1404" s="356"/>
      <c r="J1404" s="478"/>
      <c r="L1404" s="355"/>
      <c r="M1404" s="355"/>
      <c r="N1404" s="358"/>
      <c r="O1404" s="358"/>
      <c r="P1404" s="358"/>
      <c r="Q1404" s="372"/>
      <c r="S1404" s="526"/>
      <c r="T1404" s="526"/>
      <c r="U1404" s="535"/>
      <c r="V1404" s="542"/>
      <c r="W1404" s="542"/>
      <c r="X1404" s="542"/>
      <c r="Y1404" s="542"/>
      <c r="Z1404" s="542"/>
      <c r="AA1404" s="542"/>
      <c r="AB1404" s="361"/>
      <c r="AC1404" s="363"/>
      <c r="AD1404" s="364"/>
      <c r="AE1404" s="364"/>
      <c r="AF1404" s="364"/>
      <c r="AG1404" s="364"/>
      <c r="AH1404" s="364"/>
      <c r="AI1404" s="364"/>
      <c r="AJ1404" s="364"/>
      <c r="AK1404" s="365"/>
      <c r="AL1404" s="363"/>
      <c r="AM1404" s="364"/>
      <c r="AN1404" s="364"/>
      <c r="AO1404" s="365"/>
      <c r="AP1404" s="363"/>
      <c r="AQ1404" s="364"/>
      <c r="AR1404" s="364"/>
      <c r="AS1404" s="365"/>
      <c r="AT1404" s="366"/>
      <c r="AU1404" s="363"/>
      <c r="AV1404" s="364"/>
      <c r="AW1404" s="363"/>
      <c r="AX1404" s="364"/>
      <c r="AY1404" s="423"/>
      <c r="AZ1404" s="429"/>
    </row>
    <row r="1405" spans="2:52" s="354" customFormat="1">
      <c r="B1405" s="355"/>
      <c r="C1405" s="355"/>
      <c r="D1405" s="355"/>
      <c r="E1405" s="356"/>
      <c r="F1405" s="356"/>
      <c r="J1405" s="478"/>
      <c r="L1405" s="355"/>
      <c r="M1405" s="355"/>
      <c r="N1405" s="358"/>
      <c r="O1405" s="358"/>
      <c r="P1405" s="358"/>
      <c r="Q1405" s="372"/>
      <c r="S1405" s="526"/>
      <c r="T1405" s="526"/>
      <c r="U1405" s="535"/>
      <c r="V1405" s="542"/>
      <c r="W1405" s="542"/>
      <c r="X1405" s="542"/>
      <c r="Y1405" s="542"/>
      <c r="Z1405" s="542"/>
      <c r="AA1405" s="542"/>
      <c r="AB1405" s="361"/>
      <c r="AC1405" s="363"/>
      <c r="AD1405" s="364"/>
      <c r="AE1405" s="364"/>
      <c r="AF1405" s="364"/>
      <c r="AG1405" s="364"/>
      <c r="AH1405" s="364"/>
      <c r="AI1405" s="364"/>
      <c r="AJ1405" s="364"/>
      <c r="AK1405" s="365"/>
      <c r="AL1405" s="363"/>
      <c r="AM1405" s="364"/>
      <c r="AN1405" s="364"/>
      <c r="AO1405" s="365"/>
      <c r="AP1405" s="363"/>
      <c r="AQ1405" s="364"/>
      <c r="AR1405" s="364"/>
      <c r="AS1405" s="365"/>
      <c r="AT1405" s="366"/>
      <c r="AU1405" s="363"/>
      <c r="AV1405" s="364"/>
      <c r="AW1405" s="363"/>
      <c r="AX1405" s="364"/>
      <c r="AY1405" s="423"/>
      <c r="AZ1405" s="429"/>
    </row>
    <row r="1406" spans="2:52" s="354" customFormat="1">
      <c r="B1406" s="355"/>
      <c r="C1406" s="355"/>
      <c r="D1406" s="355"/>
      <c r="E1406" s="356"/>
      <c r="F1406" s="356"/>
      <c r="J1406" s="478"/>
      <c r="L1406" s="355"/>
      <c r="M1406" s="355"/>
      <c r="N1406" s="358"/>
      <c r="O1406" s="358"/>
      <c r="P1406" s="358"/>
      <c r="Q1406" s="372"/>
      <c r="S1406" s="526"/>
      <c r="T1406" s="526"/>
      <c r="U1406" s="535"/>
      <c r="V1406" s="542"/>
      <c r="W1406" s="542"/>
      <c r="X1406" s="542"/>
      <c r="Y1406" s="542"/>
      <c r="Z1406" s="542"/>
      <c r="AA1406" s="542"/>
      <c r="AB1406" s="361"/>
      <c r="AC1406" s="363"/>
      <c r="AD1406" s="364"/>
      <c r="AE1406" s="364"/>
      <c r="AF1406" s="364"/>
      <c r="AG1406" s="364"/>
      <c r="AH1406" s="364"/>
      <c r="AI1406" s="364"/>
      <c r="AJ1406" s="364"/>
      <c r="AK1406" s="365"/>
      <c r="AL1406" s="363"/>
      <c r="AM1406" s="364"/>
      <c r="AN1406" s="364"/>
      <c r="AO1406" s="365"/>
      <c r="AP1406" s="363"/>
      <c r="AQ1406" s="364"/>
      <c r="AR1406" s="364"/>
      <c r="AS1406" s="365"/>
      <c r="AT1406" s="366"/>
      <c r="AU1406" s="363"/>
      <c r="AV1406" s="364"/>
      <c r="AW1406" s="363"/>
      <c r="AX1406" s="364"/>
      <c r="AY1406" s="423"/>
      <c r="AZ1406" s="429"/>
    </row>
    <row r="1407" spans="2:52" s="354" customFormat="1">
      <c r="B1407" s="355"/>
      <c r="C1407" s="355"/>
      <c r="D1407" s="355"/>
      <c r="E1407" s="356"/>
      <c r="F1407" s="356"/>
      <c r="J1407" s="478"/>
      <c r="L1407" s="355"/>
      <c r="M1407" s="355"/>
      <c r="N1407" s="358"/>
      <c r="O1407" s="358"/>
      <c r="P1407" s="358"/>
      <c r="Q1407" s="372"/>
      <c r="S1407" s="526"/>
      <c r="T1407" s="526"/>
      <c r="U1407" s="535"/>
      <c r="V1407" s="542"/>
      <c r="W1407" s="542"/>
      <c r="X1407" s="542"/>
      <c r="Y1407" s="542"/>
      <c r="Z1407" s="542"/>
      <c r="AA1407" s="542"/>
      <c r="AB1407" s="361"/>
      <c r="AC1407" s="363"/>
      <c r="AD1407" s="364"/>
      <c r="AE1407" s="364"/>
      <c r="AF1407" s="364"/>
      <c r="AG1407" s="364"/>
      <c r="AH1407" s="364"/>
      <c r="AI1407" s="364"/>
      <c r="AJ1407" s="364"/>
      <c r="AK1407" s="365"/>
      <c r="AL1407" s="363"/>
      <c r="AM1407" s="364"/>
      <c r="AN1407" s="364"/>
      <c r="AO1407" s="365"/>
      <c r="AP1407" s="363"/>
      <c r="AQ1407" s="364"/>
      <c r="AR1407" s="364"/>
      <c r="AS1407" s="365"/>
      <c r="AT1407" s="366"/>
      <c r="AU1407" s="363"/>
      <c r="AV1407" s="364"/>
      <c r="AW1407" s="363"/>
      <c r="AX1407" s="364"/>
      <c r="AY1407" s="423"/>
      <c r="AZ1407" s="429"/>
    </row>
    <row r="1408" spans="2:52" s="354" customFormat="1">
      <c r="B1408" s="355"/>
      <c r="C1408" s="355"/>
      <c r="D1408" s="355"/>
      <c r="E1408" s="356"/>
      <c r="F1408" s="356"/>
      <c r="J1408" s="478"/>
      <c r="L1408" s="355"/>
      <c r="M1408" s="355"/>
      <c r="N1408" s="358"/>
      <c r="O1408" s="358"/>
      <c r="P1408" s="358"/>
      <c r="Q1408" s="372"/>
      <c r="S1408" s="526"/>
      <c r="T1408" s="526"/>
      <c r="U1408" s="535"/>
      <c r="V1408" s="542"/>
      <c r="W1408" s="542"/>
      <c r="X1408" s="542"/>
      <c r="Y1408" s="542"/>
      <c r="Z1408" s="542"/>
      <c r="AA1408" s="542"/>
      <c r="AB1408" s="361"/>
      <c r="AC1408" s="363"/>
      <c r="AD1408" s="364"/>
      <c r="AE1408" s="364"/>
      <c r="AF1408" s="364"/>
      <c r="AG1408" s="364"/>
      <c r="AH1408" s="364"/>
      <c r="AI1408" s="364"/>
      <c r="AJ1408" s="364"/>
      <c r="AK1408" s="365"/>
      <c r="AL1408" s="363"/>
      <c r="AM1408" s="364"/>
      <c r="AN1408" s="364"/>
      <c r="AO1408" s="365"/>
      <c r="AP1408" s="363"/>
      <c r="AQ1408" s="364"/>
      <c r="AR1408" s="364"/>
      <c r="AS1408" s="365"/>
      <c r="AT1408" s="366"/>
      <c r="AU1408" s="363"/>
      <c r="AV1408" s="364"/>
      <c r="AW1408" s="363"/>
      <c r="AX1408" s="364"/>
      <c r="AY1408" s="423"/>
      <c r="AZ1408" s="429"/>
    </row>
    <row r="1409" spans="2:52" s="354" customFormat="1">
      <c r="B1409" s="355"/>
      <c r="C1409" s="355"/>
      <c r="D1409" s="355"/>
      <c r="E1409" s="356"/>
      <c r="F1409" s="356"/>
      <c r="J1409" s="478"/>
      <c r="L1409" s="355"/>
      <c r="M1409" s="355"/>
      <c r="N1409" s="358"/>
      <c r="O1409" s="358"/>
      <c r="P1409" s="358"/>
      <c r="Q1409" s="372"/>
      <c r="S1409" s="526"/>
      <c r="T1409" s="526"/>
      <c r="U1409" s="535"/>
      <c r="V1409" s="542"/>
      <c r="W1409" s="542"/>
      <c r="X1409" s="542"/>
      <c r="Y1409" s="542"/>
      <c r="Z1409" s="542"/>
      <c r="AA1409" s="542"/>
      <c r="AB1409" s="361"/>
      <c r="AC1409" s="363"/>
      <c r="AD1409" s="364"/>
      <c r="AE1409" s="364"/>
      <c r="AF1409" s="364"/>
      <c r="AG1409" s="364"/>
      <c r="AH1409" s="364"/>
      <c r="AI1409" s="364"/>
      <c r="AJ1409" s="364"/>
      <c r="AK1409" s="365"/>
      <c r="AL1409" s="363"/>
      <c r="AM1409" s="364"/>
      <c r="AN1409" s="364"/>
      <c r="AO1409" s="365"/>
      <c r="AP1409" s="363"/>
      <c r="AQ1409" s="364"/>
      <c r="AR1409" s="364"/>
      <c r="AS1409" s="365"/>
      <c r="AT1409" s="366"/>
      <c r="AU1409" s="363"/>
      <c r="AV1409" s="364"/>
      <c r="AW1409" s="363"/>
      <c r="AX1409" s="364"/>
      <c r="AY1409" s="423"/>
      <c r="AZ1409" s="429"/>
    </row>
    <row r="1410" spans="2:52" s="354" customFormat="1">
      <c r="B1410" s="355"/>
      <c r="C1410" s="355"/>
      <c r="D1410" s="355"/>
      <c r="E1410" s="356"/>
      <c r="F1410" s="356"/>
      <c r="J1410" s="478"/>
      <c r="L1410" s="355"/>
      <c r="M1410" s="355"/>
      <c r="N1410" s="358"/>
      <c r="O1410" s="358"/>
      <c r="P1410" s="358"/>
      <c r="Q1410" s="372"/>
      <c r="S1410" s="526"/>
      <c r="T1410" s="526"/>
      <c r="U1410" s="535"/>
      <c r="V1410" s="542"/>
      <c r="W1410" s="542"/>
      <c r="X1410" s="542"/>
      <c r="Y1410" s="542"/>
      <c r="Z1410" s="542"/>
      <c r="AA1410" s="542"/>
      <c r="AB1410" s="361"/>
      <c r="AC1410" s="363"/>
      <c r="AD1410" s="364"/>
      <c r="AE1410" s="364"/>
      <c r="AF1410" s="364"/>
      <c r="AG1410" s="364"/>
      <c r="AH1410" s="364"/>
      <c r="AI1410" s="364"/>
      <c r="AJ1410" s="364"/>
      <c r="AK1410" s="365"/>
      <c r="AL1410" s="363"/>
      <c r="AM1410" s="364"/>
      <c r="AN1410" s="364"/>
      <c r="AO1410" s="365"/>
      <c r="AP1410" s="363"/>
      <c r="AQ1410" s="364"/>
      <c r="AR1410" s="364"/>
      <c r="AS1410" s="365"/>
      <c r="AT1410" s="366"/>
      <c r="AU1410" s="363"/>
      <c r="AV1410" s="364"/>
      <c r="AW1410" s="363"/>
      <c r="AX1410" s="364"/>
      <c r="AY1410" s="423"/>
      <c r="AZ1410" s="429"/>
    </row>
    <row r="1411" spans="2:52" s="354" customFormat="1">
      <c r="B1411" s="355"/>
      <c r="C1411" s="355"/>
      <c r="D1411" s="355"/>
      <c r="E1411" s="356"/>
      <c r="F1411" s="356"/>
      <c r="J1411" s="478"/>
      <c r="L1411" s="355"/>
      <c r="M1411" s="355"/>
      <c r="N1411" s="358"/>
      <c r="O1411" s="358"/>
      <c r="P1411" s="358"/>
      <c r="Q1411" s="372"/>
      <c r="S1411" s="526"/>
      <c r="T1411" s="526"/>
      <c r="U1411" s="535"/>
      <c r="V1411" s="542"/>
      <c r="W1411" s="542"/>
      <c r="X1411" s="542"/>
      <c r="Y1411" s="542"/>
      <c r="Z1411" s="542"/>
      <c r="AA1411" s="542"/>
      <c r="AB1411" s="361"/>
      <c r="AC1411" s="363"/>
      <c r="AD1411" s="364"/>
      <c r="AE1411" s="364"/>
      <c r="AF1411" s="364"/>
      <c r="AG1411" s="364"/>
      <c r="AH1411" s="364"/>
      <c r="AI1411" s="364"/>
      <c r="AJ1411" s="364"/>
      <c r="AK1411" s="365"/>
      <c r="AL1411" s="363"/>
      <c r="AM1411" s="364"/>
      <c r="AN1411" s="364"/>
      <c r="AO1411" s="365"/>
      <c r="AP1411" s="363"/>
      <c r="AQ1411" s="364"/>
      <c r="AR1411" s="364"/>
      <c r="AS1411" s="365"/>
      <c r="AT1411" s="366"/>
      <c r="AU1411" s="363"/>
      <c r="AV1411" s="364"/>
      <c r="AW1411" s="363"/>
      <c r="AX1411" s="364"/>
      <c r="AY1411" s="423"/>
      <c r="AZ1411" s="429"/>
    </row>
    <row r="1412" spans="2:52" s="354" customFormat="1">
      <c r="B1412" s="355"/>
      <c r="C1412" s="355"/>
      <c r="D1412" s="355"/>
      <c r="E1412" s="356"/>
      <c r="F1412" s="356"/>
      <c r="J1412" s="478"/>
      <c r="L1412" s="355"/>
      <c r="M1412" s="355"/>
      <c r="N1412" s="358"/>
      <c r="O1412" s="358"/>
      <c r="P1412" s="358"/>
      <c r="Q1412" s="372"/>
      <c r="S1412" s="526"/>
      <c r="T1412" s="526"/>
      <c r="U1412" s="535"/>
      <c r="V1412" s="542"/>
      <c r="W1412" s="542"/>
      <c r="X1412" s="542"/>
      <c r="Y1412" s="542"/>
      <c r="Z1412" s="542"/>
      <c r="AA1412" s="542"/>
      <c r="AB1412" s="361"/>
      <c r="AC1412" s="363"/>
      <c r="AD1412" s="364"/>
      <c r="AE1412" s="364"/>
      <c r="AF1412" s="364"/>
      <c r="AG1412" s="364"/>
      <c r="AH1412" s="364"/>
      <c r="AI1412" s="364"/>
      <c r="AJ1412" s="364"/>
      <c r="AK1412" s="365"/>
      <c r="AL1412" s="363"/>
      <c r="AM1412" s="364"/>
      <c r="AN1412" s="364"/>
      <c r="AO1412" s="365"/>
      <c r="AP1412" s="363"/>
      <c r="AQ1412" s="364"/>
      <c r="AR1412" s="364"/>
      <c r="AS1412" s="365"/>
      <c r="AT1412" s="366"/>
      <c r="AU1412" s="363"/>
      <c r="AV1412" s="364"/>
      <c r="AW1412" s="363"/>
      <c r="AX1412" s="364"/>
      <c r="AY1412" s="423"/>
      <c r="AZ1412" s="429"/>
    </row>
    <row r="1413" spans="2:52" s="354" customFormat="1">
      <c r="B1413" s="355"/>
      <c r="C1413" s="355"/>
      <c r="D1413" s="355"/>
      <c r="E1413" s="356"/>
      <c r="F1413" s="356"/>
      <c r="J1413" s="478"/>
      <c r="L1413" s="355"/>
      <c r="M1413" s="355"/>
      <c r="N1413" s="358"/>
      <c r="O1413" s="358"/>
      <c r="P1413" s="358"/>
      <c r="Q1413" s="372"/>
      <c r="S1413" s="526"/>
      <c r="T1413" s="526"/>
      <c r="U1413" s="535"/>
      <c r="V1413" s="542"/>
      <c r="W1413" s="542"/>
      <c r="X1413" s="542"/>
      <c r="Y1413" s="542"/>
      <c r="Z1413" s="542"/>
      <c r="AA1413" s="542"/>
      <c r="AB1413" s="361"/>
      <c r="AC1413" s="363"/>
      <c r="AD1413" s="364"/>
      <c r="AE1413" s="364"/>
      <c r="AF1413" s="364"/>
      <c r="AG1413" s="364"/>
      <c r="AH1413" s="364"/>
      <c r="AI1413" s="364"/>
      <c r="AJ1413" s="364"/>
      <c r="AK1413" s="365"/>
      <c r="AL1413" s="363"/>
      <c r="AM1413" s="364"/>
      <c r="AN1413" s="364"/>
      <c r="AO1413" s="365"/>
      <c r="AP1413" s="363"/>
      <c r="AQ1413" s="364"/>
      <c r="AR1413" s="364"/>
      <c r="AS1413" s="365"/>
      <c r="AT1413" s="366"/>
      <c r="AU1413" s="363"/>
      <c r="AV1413" s="364"/>
      <c r="AW1413" s="363"/>
      <c r="AX1413" s="364"/>
      <c r="AY1413" s="423"/>
      <c r="AZ1413" s="429"/>
    </row>
    <row r="1414" spans="2:52" s="354" customFormat="1">
      <c r="B1414" s="355"/>
      <c r="C1414" s="355"/>
      <c r="D1414" s="355"/>
      <c r="E1414" s="356"/>
      <c r="F1414" s="356"/>
      <c r="J1414" s="478"/>
      <c r="L1414" s="355"/>
      <c r="M1414" s="355"/>
      <c r="N1414" s="358"/>
      <c r="O1414" s="358"/>
      <c r="P1414" s="358"/>
      <c r="Q1414" s="372"/>
      <c r="S1414" s="526"/>
      <c r="T1414" s="526"/>
      <c r="U1414" s="535"/>
      <c r="V1414" s="542"/>
      <c r="W1414" s="542"/>
      <c r="X1414" s="542"/>
      <c r="Y1414" s="542"/>
      <c r="Z1414" s="542"/>
      <c r="AA1414" s="542"/>
      <c r="AB1414" s="361"/>
      <c r="AC1414" s="363"/>
      <c r="AD1414" s="364"/>
      <c r="AE1414" s="364"/>
      <c r="AF1414" s="364"/>
      <c r="AG1414" s="364"/>
      <c r="AH1414" s="364"/>
      <c r="AI1414" s="364"/>
      <c r="AJ1414" s="364"/>
      <c r="AK1414" s="365"/>
      <c r="AL1414" s="363"/>
      <c r="AM1414" s="364"/>
      <c r="AN1414" s="364"/>
      <c r="AO1414" s="365"/>
      <c r="AP1414" s="363"/>
      <c r="AQ1414" s="364"/>
      <c r="AR1414" s="364"/>
      <c r="AS1414" s="365"/>
      <c r="AT1414" s="366"/>
      <c r="AU1414" s="363"/>
      <c r="AV1414" s="364"/>
      <c r="AW1414" s="363"/>
      <c r="AX1414" s="364"/>
      <c r="AY1414" s="423"/>
      <c r="AZ1414" s="429"/>
    </row>
    <row r="1415" spans="2:52" s="354" customFormat="1">
      <c r="B1415" s="355"/>
      <c r="C1415" s="355"/>
      <c r="D1415" s="355"/>
      <c r="E1415" s="356"/>
      <c r="F1415" s="356"/>
      <c r="J1415" s="478"/>
      <c r="L1415" s="355"/>
      <c r="M1415" s="355"/>
      <c r="N1415" s="358"/>
      <c r="O1415" s="358"/>
      <c r="P1415" s="358"/>
      <c r="Q1415" s="372"/>
      <c r="S1415" s="526"/>
      <c r="T1415" s="526"/>
      <c r="U1415" s="535"/>
      <c r="V1415" s="542"/>
      <c r="W1415" s="542"/>
      <c r="X1415" s="542"/>
      <c r="Y1415" s="542"/>
      <c r="Z1415" s="542"/>
      <c r="AA1415" s="542"/>
      <c r="AB1415" s="361"/>
      <c r="AC1415" s="363"/>
      <c r="AD1415" s="364"/>
      <c r="AE1415" s="364"/>
      <c r="AF1415" s="364"/>
      <c r="AG1415" s="364"/>
      <c r="AH1415" s="364"/>
      <c r="AI1415" s="364"/>
      <c r="AJ1415" s="364"/>
      <c r="AK1415" s="365"/>
      <c r="AL1415" s="363"/>
      <c r="AM1415" s="364"/>
      <c r="AN1415" s="364"/>
      <c r="AO1415" s="365"/>
      <c r="AP1415" s="363"/>
      <c r="AQ1415" s="364"/>
      <c r="AR1415" s="364"/>
      <c r="AS1415" s="365"/>
      <c r="AT1415" s="366"/>
      <c r="AU1415" s="363"/>
      <c r="AV1415" s="364"/>
      <c r="AW1415" s="363"/>
      <c r="AX1415" s="364"/>
      <c r="AY1415" s="423"/>
      <c r="AZ1415" s="429"/>
    </row>
    <row r="1416" spans="2:52" s="354" customFormat="1">
      <c r="B1416" s="355"/>
      <c r="C1416" s="355"/>
      <c r="D1416" s="355"/>
      <c r="E1416" s="356"/>
      <c r="F1416" s="356"/>
      <c r="J1416" s="478"/>
      <c r="L1416" s="355"/>
      <c r="M1416" s="355"/>
      <c r="N1416" s="358"/>
      <c r="O1416" s="358"/>
      <c r="P1416" s="358"/>
      <c r="Q1416" s="372"/>
      <c r="S1416" s="526"/>
      <c r="T1416" s="526"/>
      <c r="U1416" s="535"/>
      <c r="V1416" s="542"/>
      <c r="W1416" s="542"/>
      <c r="X1416" s="542"/>
      <c r="Y1416" s="542"/>
      <c r="Z1416" s="542"/>
      <c r="AA1416" s="542"/>
      <c r="AB1416" s="361"/>
      <c r="AC1416" s="363"/>
      <c r="AD1416" s="364"/>
      <c r="AE1416" s="364"/>
      <c r="AF1416" s="364"/>
      <c r="AG1416" s="364"/>
      <c r="AH1416" s="364"/>
      <c r="AI1416" s="364"/>
      <c r="AJ1416" s="364"/>
      <c r="AK1416" s="365"/>
      <c r="AL1416" s="363"/>
      <c r="AM1416" s="364"/>
      <c r="AN1416" s="364"/>
      <c r="AO1416" s="365"/>
      <c r="AP1416" s="363"/>
      <c r="AQ1416" s="364"/>
      <c r="AR1416" s="364"/>
      <c r="AS1416" s="365"/>
      <c r="AT1416" s="366"/>
      <c r="AU1416" s="363"/>
      <c r="AV1416" s="364"/>
      <c r="AW1416" s="363"/>
      <c r="AX1416" s="364"/>
      <c r="AY1416" s="423"/>
      <c r="AZ1416" s="429"/>
    </row>
    <row r="1417" spans="2:52" s="354" customFormat="1">
      <c r="B1417" s="355"/>
      <c r="C1417" s="355"/>
      <c r="D1417" s="355"/>
      <c r="E1417" s="356"/>
      <c r="F1417" s="356"/>
      <c r="J1417" s="478"/>
      <c r="L1417" s="355"/>
      <c r="M1417" s="355"/>
      <c r="N1417" s="358"/>
      <c r="O1417" s="358"/>
      <c r="P1417" s="358"/>
      <c r="Q1417" s="372"/>
      <c r="S1417" s="526"/>
      <c r="T1417" s="526"/>
      <c r="U1417" s="535"/>
      <c r="V1417" s="542"/>
      <c r="W1417" s="542"/>
      <c r="X1417" s="542"/>
      <c r="Y1417" s="542"/>
      <c r="Z1417" s="542"/>
      <c r="AA1417" s="542"/>
      <c r="AB1417" s="361"/>
      <c r="AC1417" s="363"/>
      <c r="AD1417" s="364"/>
      <c r="AE1417" s="364"/>
      <c r="AF1417" s="364"/>
      <c r="AG1417" s="364"/>
      <c r="AH1417" s="364"/>
      <c r="AI1417" s="364"/>
      <c r="AJ1417" s="364"/>
      <c r="AK1417" s="365"/>
      <c r="AL1417" s="363"/>
      <c r="AM1417" s="364"/>
      <c r="AN1417" s="364"/>
      <c r="AO1417" s="365"/>
      <c r="AP1417" s="363"/>
      <c r="AQ1417" s="364"/>
      <c r="AR1417" s="364"/>
      <c r="AS1417" s="365"/>
      <c r="AT1417" s="366"/>
      <c r="AU1417" s="363"/>
      <c r="AV1417" s="364"/>
      <c r="AW1417" s="363"/>
      <c r="AX1417" s="364"/>
      <c r="AY1417" s="423"/>
      <c r="AZ1417" s="429"/>
    </row>
    <row r="1418" spans="2:52" s="354" customFormat="1">
      <c r="B1418" s="355"/>
      <c r="C1418" s="355"/>
      <c r="D1418" s="355"/>
      <c r="E1418" s="356"/>
      <c r="F1418" s="356"/>
      <c r="J1418" s="478"/>
      <c r="L1418" s="355"/>
      <c r="M1418" s="355"/>
      <c r="N1418" s="358"/>
      <c r="O1418" s="358"/>
      <c r="P1418" s="358"/>
      <c r="Q1418" s="372"/>
      <c r="S1418" s="526"/>
      <c r="T1418" s="526"/>
      <c r="U1418" s="535"/>
      <c r="V1418" s="542"/>
      <c r="W1418" s="542"/>
      <c r="X1418" s="542"/>
      <c r="Y1418" s="542"/>
      <c r="Z1418" s="542"/>
      <c r="AA1418" s="542"/>
      <c r="AB1418" s="361"/>
      <c r="AC1418" s="363"/>
      <c r="AD1418" s="364"/>
      <c r="AE1418" s="364"/>
      <c r="AF1418" s="364"/>
      <c r="AG1418" s="364"/>
      <c r="AH1418" s="364"/>
      <c r="AI1418" s="364"/>
      <c r="AJ1418" s="364"/>
      <c r="AK1418" s="365"/>
      <c r="AL1418" s="363"/>
      <c r="AM1418" s="364"/>
      <c r="AN1418" s="364"/>
      <c r="AO1418" s="365"/>
      <c r="AP1418" s="363"/>
      <c r="AQ1418" s="364"/>
      <c r="AR1418" s="364"/>
      <c r="AS1418" s="365"/>
      <c r="AT1418" s="366"/>
      <c r="AU1418" s="363"/>
      <c r="AV1418" s="364"/>
      <c r="AW1418" s="363"/>
      <c r="AX1418" s="364"/>
      <c r="AY1418" s="423"/>
      <c r="AZ1418" s="429"/>
    </row>
    <row r="1419" spans="2:52" s="354" customFormat="1">
      <c r="B1419" s="355"/>
      <c r="C1419" s="355"/>
      <c r="D1419" s="355"/>
      <c r="E1419" s="356"/>
      <c r="F1419" s="356"/>
      <c r="J1419" s="478"/>
      <c r="L1419" s="355"/>
      <c r="M1419" s="355"/>
      <c r="N1419" s="358"/>
      <c r="O1419" s="358"/>
      <c r="P1419" s="358"/>
      <c r="Q1419" s="372"/>
      <c r="S1419" s="526"/>
      <c r="T1419" s="526"/>
      <c r="U1419" s="535"/>
      <c r="V1419" s="542"/>
      <c r="W1419" s="542"/>
      <c r="X1419" s="542"/>
      <c r="Y1419" s="542"/>
      <c r="Z1419" s="542"/>
      <c r="AA1419" s="542"/>
      <c r="AB1419" s="361"/>
      <c r="AC1419" s="363"/>
      <c r="AD1419" s="364"/>
      <c r="AE1419" s="364"/>
      <c r="AF1419" s="364"/>
      <c r="AG1419" s="364"/>
      <c r="AH1419" s="364"/>
      <c r="AI1419" s="364"/>
      <c r="AJ1419" s="364"/>
      <c r="AK1419" s="365"/>
      <c r="AL1419" s="363"/>
      <c r="AM1419" s="364"/>
      <c r="AN1419" s="364"/>
      <c r="AO1419" s="365"/>
      <c r="AP1419" s="363"/>
      <c r="AQ1419" s="364"/>
      <c r="AR1419" s="364"/>
      <c r="AS1419" s="365"/>
      <c r="AT1419" s="366"/>
      <c r="AU1419" s="363"/>
      <c r="AV1419" s="364"/>
      <c r="AW1419" s="363"/>
      <c r="AX1419" s="364"/>
      <c r="AY1419" s="423"/>
      <c r="AZ1419" s="429"/>
    </row>
    <row r="1420" spans="2:52" s="354" customFormat="1">
      <c r="B1420" s="355"/>
      <c r="C1420" s="355"/>
      <c r="D1420" s="355"/>
      <c r="E1420" s="356"/>
      <c r="F1420" s="356"/>
      <c r="J1420" s="478"/>
      <c r="L1420" s="355"/>
      <c r="M1420" s="355"/>
      <c r="N1420" s="358"/>
      <c r="O1420" s="358"/>
      <c r="P1420" s="358"/>
      <c r="Q1420" s="372"/>
      <c r="S1420" s="526"/>
      <c r="T1420" s="526"/>
      <c r="U1420" s="535"/>
      <c r="V1420" s="542"/>
      <c r="W1420" s="542"/>
      <c r="X1420" s="542"/>
      <c r="Y1420" s="542"/>
      <c r="Z1420" s="542"/>
      <c r="AA1420" s="542"/>
      <c r="AB1420" s="361"/>
      <c r="AC1420" s="363"/>
      <c r="AD1420" s="364"/>
      <c r="AE1420" s="364"/>
      <c r="AF1420" s="364"/>
      <c r="AG1420" s="364"/>
      <c r="AH1420" s="364"/>
      <c r="AI1420" s="364"/>
      <c r="AJ1420" s="364"/>
      <c r="AK1420" s="365"/>
      <c r="AL1420" s="363"/>
      <c r="AM1420" s="364"/>
      <c r="AN1420" s="364"/>
      <c r="AO1420" s="365"/>
      <c r="AP1420" s="363"/>
      <c r="AQ1420" s="364"/>
      <c r="AR1420" s="364"/>
      <c r="AS1420" s="365"/>
      <c r="AT1420" s="366"/>
      <c r="AU1420" s="363"/>
      <c r="AV1420" s="364"/>
      <c r="AW1420" s="363"/>
      <c r="AX1420" s="364"/>
      <c r="AY1420" s="423"/>
      <c r="AZ1420" s="429"/>
    </row>
    <row r="1421" spans="2:52" s="354" customFormat="1">
      <c r="B1421" s="355"/>
      <c r="C1421" s="355"/>
      <c r="D1421" s="355"/>
      <c r="E1421" s="356"/>
      <c r="F1421" s="356"/>
      <c r="J1421" s="478"/>
      <c r="L1421" s="355"/>
      <c r="M1421" s="355"/>
      <c r="N1421" s="358"/>
      <c r="O1421" s="358"/>
      <c r="P1421" s="358"/>
      <c r="Q1421" s="372"/>
      <c r="S1421" s="526"/>
      <c r="T1421" s="526"/>
      <c r="U1421" s="535"/>
      <c r="V1421" s="542"/>
      <c r="W1421" s="542"/>
      <c r="X1421" s="542"/>
      <c r="Y1421" s="542"/>
      <c r="Z1421" s="542"/>
      <c r="AA1421" s="542"/>
      <c r="AB1421" s="361"/>
      <c r="AC1421" s="363"/>
      <c r="AD1421" s="364"/>
      <c r="AE1421" s="364"/>
      <c r="AF1421" s="364"/>
      <c r="AG1421" s="364"/>
      <c r="AH1421" s="364"/>
      <c r="AI1421" s="364"/>
      <c r="AJ1421" s="364"/>
      <c r="AK1421" s="365"/>
      <c r="AL1421" s="363"/>
      <c r="AM1421" s="364"/>
      <c r="AN1421" s="364"/>
      <c r="AO1421" s="365"/>
      <c r="AP1421" s="363"/>
      <c r="AQ1421" s="364"/>
      <c r="AR1421" s="364"/>
      <c r="AS1421" s="365"/>
      <c r="AT1421" s="366"/>
      <c r="AU1421" s="363"/>
      <c r="AV1421" s="364"/>
      <c r="AW1421" s="363"/>
      <c r="AX1421" s="364"/>
      <c r="AY1421" s="423"/>
      <c r="AZ1421" s="429"/>
    </row>
    <row r="1422" spans="2:52" s="354" customFormat="1">
      <c r="B1422" s="355"/>
      <c r="C1422" s="355"/>
      <c r="D1422" s="355"/>
      <c r="E1422" s="356"/>
      <c r="F1422" s="356"/>
      <c r="J1422" s="478"/>
      <c r="L1422" s="355"/>
      <c r="M1422" s="355"/>
      <c r="N1422" s="358"/>
      <c r="O1422" s="358"/>
      <c r="P1422" s="358"/>
      <c r="Q1422" s="372"/>
      <c r="S1422" s="526"/>
      <c r="T1422" s="526"/>
      <c r="U1422" s="535"/>
      <c r="V1422" s="542"/>
      <c r="W1422" s="542"/>
      <c r="X1422" s="542"/>
      <c r="Y1422" s="542"/>
      <c r="Z1422" s="542"/>
      <c r="AA1422" s="542"/>
      <c r="AB1422" s="361"/>
      <c r="AC1422" s="363"/>
      <c r="AD1422" s="364"/>
      <c r="AE1422" s="364"/>
      <c r="AF1422" s="364"/>
      <c r="AG1422" s="364"/>
      <c r="AH1422" s="364"/>
      <c r="AI1422" s="364"/>
      <c r="AJ1422" s="364"/>
      <c r="AK1422" s="365"/>
      <c r="AL1422" s="363"/>
      <c r="AM1422" s="364"/>
      <c r="AN1422" s="364"/>
      <c r="AO1422" s="365"/>
      <c r="AP1422" s="363"/>
      <c r="AQ1422" s="364"/>
      <c r="AR1422" s="364"/>
      <c r="AS1422" s="365"/>
      <c r="AT1422" s="366"/>
      <c r="AU1422" s="363"/>
      <c r="AV1422" s="364"/>
      <c r="AW1422" s="363"/>
      <c r="AX1422" s="364"/>
      <c r="AY1422" s="423"/>
      <c r="AZ1422" s="429"/>
    </row>
    <row r="1423" spans="2:52" s="354" customFormat="1">
      <c r="B1423" s="355"/>
      <c r="C1423" s="355"/>
      <c r="D1423" s="355"/>
      <c r="E1423" s="356"/>
      <c r="F1423" s="356"/>
      <c r="J1423" s="478"/>
      <c r="L1423" s="355"/>
      <c r="M1423" s="355"/>
      <c r="N1423" s="358"/>
      <c r="O1423" s="358"/>
      <c r="P1423" s="358"/>
      <c r="Q1423" s="372"/>
      <c r="S1423" s="526"/>
      <c r="T1423" s="526"/>
      <c r="U1423" s="535"/>
      <c r="V1423" s="542"/>
      <c r="W1423" s="542"/>
      <c r="X1423" s="542"/>
      <c r="Y1423" s="542"/>
      <c r="Z1423" s="542"/>
      <c r="AA1423" s="542"/>
      <c r="AB1423" s="361"/>
      <c r="AC1423" s="363"/>
      <c r="AD1423" s="364"/>
      <c r="AE1423" s="364"/>
      <c r="AF1423" s="364"/>
      <c r="AG1423" s="364"/>
      <c r="AH1423" s="364"/>
      <c r="AI1423" s="364"/>
      <c r="AJ1423" s="364"/>
      <c r="AK1423" s="365"/>
      <c r="AL1423" s="363"/>
      <c r="AM1423" s="364"/>
      <c r="AN1423" s="364"/>
      <c r="AO1423" s="365"/>
      <c r="AP1423" s="363"/>
      <c r="AQ1423" s="364"/>
      <c r="AR1423" s="364"/>
      <c r="AS1423" s="365"/>
      <c r="AT1423" s="366"/>
      <c r="AU1423" s="363"/>
      <c r="AV1423" s="364"/>
      <c r="AW1423" s="363"/>
      <c r="AX1423" s="364"/>
      <c r="AY1423" s="423"/>
      <c r="AZ1423" s="429"/>
    </row>
    <row r="1424" spans="2:52" s="354" customFormat="1">
      <c r="B1424" s="355"/>
      <c r="C1424" s="355"/>
      <c r="D1424" s="355"/>
      <c r="E1424" s="356"/>
      <c r="F1424" s="356"/>
      <c r="J1424" s="478"/>
      <c r="L1424" s="355"/>
      <c r="M1424" s="355"/>
      <c r="N1424" s="358"/>
      <c r="O1424" s="358"/>
      <c r="P1424" s="358"/>
      <c r="Q1424" s="372"/>
      <c r="S1424" s="526"/>
      <c r="T1424" s="526"/>
      <c r="U1424" s="535"/>
      <c r="V1424" s="542"/>
      <c r="W1424" s="542"/>
      <c r="X1424" s="542"/>
      <c r="Y1424" s="542"/>
      <c r="Z1424" s="542"/>
      <c r="AA1424" s="542"/>
      <c r="AB1424" s="361"/>
      <c r="AC1424" s="363"/>
      <c r="AD1424" s="364"/>
      <c r="AE1424" s="364"/>
      <c r="AF1424" s="364"/>
      <c r="AG1424" s="364"/>
      <c r="AH1424" s="364"/>
      <c r="AI1424" s="364"/>
      <c r="AJ1424" s="364"/>
      <c r="AK1424" s="365"/>
      <c r="AL1424" s="363"/>
      <c r="AM1424" s="364"/>
      <c r="AN1424" s="364"/>
      <c r="AO1424" s="365"/>
      <c r="AP1424" s="363"/>
      <c r="AQ1424" s="364"/>
      <c r="AR1424" s="364"/>
      <c r="AS1424" s="365"/>
      <c r="AT1424" s="366"/>
      <c r="AU1424" s="363"/>
      <c r="AV1424" s="364"/>
      <c r="AW1424" s="363"/>
      <c r="AX1424" s="364"/>
      <c r="AY1424" s="423"/>
      <c r="AZ1424" s="429"/>
    </row>
    <row r="1425" spans="2:52" s="354" customFormat="1">
      <c r="B1425" s="355"/>
      <c r="C1425" s="355"/>
      <c r="D1425" s="355"/>
      <c r="E1425" s="356"/>
      <c r="F1425" s="356"/>
      <c r="J1425" s="478"/>
      <c r="L1425" s="355"/>
      <c r="M1425" s="355"/>
      <c r="N1425" s="358"/>
      <c r="O1425" s="358"/>
      <c r="P1425" s="358"/>
      <c r="Q1425" s="372"/>
      <c r="S1425" s="526"/>
      <c r="T1425" s="526"/>
      <c r="U1425" s="535"/>
      <c r="V1425" s="542"/>
      <c r="W1425" s="542"/>
      <c r="X1425" s="542"/>
      <c r="Y1425" s="542"/>
      <c r="Z1425" s="542"/>
      <c r="AA1425" s="542"/>
      <c r="AB1425" s="361"/>
      <c r="AC1425" s="363"/>
      <c r="AD1425" s="364"/>
      <c r="AE1425" s="364"/>
      <c r="AF1425" s="364"/>
      <c r="AG1425" s="364"/>
      <c r="AH1425" s="364"/>
      <c r="AI1425" s="364"/>
      <c r="AJ1425" s="364"/>
      <c r="AK1425" s="365"/>
      <c r="AL1425" s="363"/>
      <c r="AM1425" s="364"/>
      <c r="AN1425" s="364"/>
      <c r="AO1425" s="365"/>
      <c r="AP1425" s="363"/>
      <c r="AQ1425" s="364"/>
      <c r="AR1425" s="364"/>
      <c r="AS1425" s="365"/>
      <c r="AT1425" s="366"/>
      <c r="AU1425" s="363"/>
      <c r="AV1425" s="364"/>
      <c r="AW1425" s="363"/>
      <c r="AX1425" s="364"/>
      <c r="AY1425" s="423"/>
      <c r="AZ1425" s="429"/>
    </row>
    <row r="1426" spans="2:52" s="354" customFormat="1">
      <c r="B1426" s="355"/>
      <c r="C1426" s="355"/>
      <c r="D1426" s="355"/>
      <c r="E1426" s="356"/>
      <c r="F1426" s="356"/>
      <c r="J1426" s="478"/>
      <c r="L1426" s="355"/>
      <c r="M1426" s="355"/>
      <c r="N1426" s="358"/>
      <c r="O1426" s="358"/>
      <c r="P1426" s="358"/>
      <c r="Q1426" s="372"/>
      <c r="S1426" s="526"/>
      <c r="T1426" s="526"/>
      <c r="U1426" s="535"/>
      <c r="V1426" s="542"/>
      <c r="W1426" s="542"/>
      <c r="X1426" s="542"/>
      <c r="Y1426" s="542"/>
      <c r="Z1426" s="542"/>
      <c r="AA1426" s="542"/>
      <c r="AB1426" s="361"/>
      <c r="AC1426" s="363"/>
      <c r="AD1426" s="364"/>
      <c r="AE1426" s="364"/>
      <c r="AF1426" s="364"/>
      <c r="AG1426" s="364"/>
      <c r="AH1426" s="364"/>
      <c r="AI1426" s="364"/>
      <c r="AJ1426" s="364"/>
      <c r="AK1426" s="365"/>
      <c r="AL1426" s="363"/>
      <c r="AM1426" s="364"/>
      <c r="AN1426" s="364"/>
      <c r="AO1426" s="365"/>
      <c r="AP1426" s="363"/>
      <c r="AQ1426" s="364"/>
      <c r="AR1426" s="364"/>
      <c r="AS1426" s="365"/>
      <c r="AT1426" s="366"/>
      <c r="AU1426" s="363"/>
      <c r="AV1426" s="364"/>
      <c r="AW1426" s="363"/>
      <c r="AX1426" s="364"/>
      <c r="AY1426" s="423"/>
      <c r="AZ1426" s="429"/>
    </row>
    <row r="1427" spans="2:52" s="354" customFormat="1">
      <c r="B1427" s="355"/>
      <c r="C1427" s="355"/>
      <c r="D1427" s="355"/>
      <c r="E1427" s="356"/>
      <c r="F1427" s="356"/>
      <c r="J1427" s="478"/>
      <c r="L1427" s="355"/>
      <c r="M1427" s="355"/>
      <c r="N1427" s="358"/>
      <c r="O1427" s="358"/>
      <c r="P1427" s="358"/>
      <c r="Q1427" s="372"/>
      <c r="S1427" s="526"/>
      <c r="T1427" s="526"/>
      <c r="U1427" s="535"/>
      <c r="V1427" s="542"/>
      <c r="W1427" s="542"/>
      <c r="X1427" s="542"/>
      <c r="Y1427" s="542"/>
      <c r="Z1427" s="542"/>
      <c r="AA1427" s="542"/>
      <c r="AB1427" s="361"/>
      <c r="AC1427" s="363"/>
      <c r="AD1427" s="364"/>
      <c r="AE1427" s="364"/>
      <c r="AF1427" s="364"/>
      <c r="AG1427" s="364"/>
      <c r="AH1427" s="364"/>
      <c r="AI1427" s="364"/>
      <c r="AJ1427" s="364"/>
      <c r="AK1427" s="365"/>
      <c r="AL1427" s="363"/>
      <c r="AM1427" s="364"/>
      <c r="AN1427" s="364"/>
      <c r="AO1427" s="365"/>
      <c r="AP1427" s="363"/>
      <c r="AQ1427" s="364"/>
      <c r="AR1427" s="364"/>
      <c r="AS1427" s="365"/>
      <c r="AT1427" s="366"/>
      <c r="AU1427" s="363"/>
      <c r="AV1427" s="364"/>
      <c r="AW1427" s="363"/>
      <c r="AX1427" s="364"/>
      <c r="AY1427" s="423"/>
      <c r="AZ1427" s="429"/>
    </row>
    <row r="1428" spans="2:52" s="354" customFormat="1">
      <c r="B1428" s="355"/>
      <c r="C1428" s="355"/>
      <c r="D1428" s="355"/>
      <c r="E1428" s="356"/>
      <c r="F1428" s="356"/>
      <c r="J1428" s="478"/>
      <c r="L1428" s="355"/>
      <c r="M1428" s="355"/>
      <c r="N1428" s="358"/>
      <c r="O1428" s="358"/>
      <c r="P1428" s="358"/>
      <c r="Q1428" s="372"/>
      <c r="S1428" s="526"/>
      <c r="T1428" s="526"/>
      <c r="U1428" s="535"/>
      <c r="V1428" s="542"/>
      <c r="W1428" s="542"/>
      <c r="X1428" s="542"/>
      <c r="Y1428" s="542"/>
      <c r="Z1428" s="542"/>
      <c r="AA1428" s="542"/>
      <c r="AB1428" s="361"/>
      <c r="AC1428" s="363"/>
      <c r="AD1428" s="364"/>
      <c r="AE1428" s="364"/>
      <c r="AF1428" s="364"/>
      <c r="AG1428" s="364"/>
      <c r="AH1428" s="364"/>
      <c r="AI1428" s="364"/>
      <c r="AJ1428" s="364"/>
      <c r="AK1428" s="365"/>
      <c r="AL1428" s="363"/>
      <c r="AM1428" s="364"/>
      <c r="AN1428" s="364"/>
      <c r="AO1428" s="365"/>
      <c r="AP1428" s="363"/>
      <c r="AQ1428" s="364"/>
      <c r="AR1428" s="364"/>
      <c r="AS1428" s="365"/>
      <c r="AT1428" s="366"/>
      <c r="AU1428" s="363"/>
      <c r="AV1428" s="364"/>
      <c r="AW1428" s="363"/>
      <c r="AX1428" s="364"/>
      <c r="AY1428" s="423"/>
      <c r="AZ1428" s="429"/>
    </row>
    <row r="1429" spans="2:52" s="354" customFormat="1">
      <c r="B1429" s="355"/>
      <c r="C1429" s="355"/>
      <c r="D1429" s="355"/>
      <c r="E1429" s="356"/>
      <c r="F1429" s="356"/>
      <c r="J1429" s="478"/>
      <c r="L1429" s="355"/>
      <c r="M1429" s="355"/>
      <c r="N1429" s="358"/>
      <c r="O1429" s="358"/>
      <c r="P1429" s="358"/>
      <c r="Q1429" s="372"/>
      <c r="S1429" s="526"/>
      <c r="T1429" s="526"/>
      <c r="U1429" s="535"/>
      <c r="V1429" s="542"/>
      <c r="W1429" s="542"/>
      <c r="X1429" s="542"/>
      <c r="Y1429" s="542"/>
      <c r="Z1429" s="542"/>
      <c r="AA1429" s="542"/>
      <c r="AB1429" s="361"/>
      <c r="AC1429" s="363"/>
      <c r="AD1429" s="364"/>
      <c r="AE1429" s="364"/>
      <c r="AF1429" s="364"/>
      <c r="AG1429" s="364"/>
      <c r="AH1429" s="364"/>
      <c r="AI1429" s="364"/>
      <c r="AJ1429" s="364"/>
      <c r="AK1429" s="365"/>
      <c r="AL1429" s="363"/>
      <c r="AM1429" s="364"/>
      <c r="AN1429" s="364"/>
      <c r="AO1429" s="365"/>
      <c r="AP1429" s="363"/>
      <c r="AQ1429" s="364"/>
      <c r="AR1429" s="364"/>
      <c r="AS1429" s="365"/>
      <c r="AT1429" s="366"/>
      <c r="AU1429" s="363"/>
      <c r="AV1429" s="364"/>
      <c r="AW1429" s="363"/>
      <c r="AX1429" s="364"/>
      <c r="AY1429" s="423"/>
      <c r="AZ1429" s="429"/>
    </row>
    <row r="1430" spans="2:52" s="354" customFormat="1">
      <c r="B1430" s="355"/>
      <c r="C1430" s="355"/>
      <c r="D1430" s="355"/>
      <c r="E1430" s="356"/>
      <c r="F1430" s="356"/>
      <c r="J1430" s="478"/>
      <c r="L1430" s="355"/>
      <c r="M1430" s="355"/>
      <c r="N1430" s="358"/>
      <c r="O1430" s="358"/>
      <c r="P1430" s="358"/>
      <c r="Q1430" s="372"/>
      <c r="S1430" s="526"/>
      <c r="T1430" s="526"/>
      <c r="U1430" s="535"/>
      <c r="V1430" s="542"/>
      <c r="W1430" s="542"/>
      <c r="X1430" s="542"/>
      <c r="Y1430" s="542"/>
      <c r="Z1430" s="542"/>
      <c r="AA1430" s="542"/>
      <c r="AB1430" s="361"/>
      <c r="AC1430" s="363"/>
      <c r="AD1430" s="364"/>
      <c r="AE1430" s="364"/>
      <c r="AF1430" s="364"/>
      <c r="AG1430" s="364"/>
      <c r="AH1430" s="364"/>
      <c r="AI1430" s="364"/>
      <c r="AJ1430" s="364"/>
      <c r="AK1430" s="365"/>
      <c r="AL1430" s="363"/>
      <c r="AM1430" s="364"/>
      <c r="AN1430" s="364"/>
      <c r="AO1430" s="365"/>
      <c r="AP1430" s="363"/>
      <c r="AQ1430" s="364"/>
      <c r="AR1430" s="364"/>
      <c r="AS1430" s="365"/>
      <c r="AT1430" s="366"/>
      <c r="AU1430" s="363"/>
      <c r="AV1430" s="364"/>
      <c r="AW1430" s="363"/>
      <c r="AX1430" s="364"/>
      <c r="AY1430" s="423"/>
      <c r="AZ1430" s="429"/>
    </row>
    <row r="1431" spans="2:52" s="354" customFormat="1">
      <c r="B1431" s="355"/>
      <c r="C1431" s="355"/>
      <c r="D1431" s="355"/>
      <c r="E1431" s="356"/>
      <c r="F1431" s="356"/>
      <c r="J1431" s="478"/>
      <c r="L1431" s="355"/>
      <c r="M1431" s="355"/>
      <c r="N1431" s="358"/>
      <c r="O1431" s="358"/>
      <c r="P1431" s="358"/>
      <c r="Q1431" s="372"/>
      <c r="S1431" s="526"/>
      <c r="T1431" s="526"/>
      <c r="U1431" s="535"/>
      <c r="V1431" s="542"/>
      <c r="W1431" s="542"/>
      <c r="X1431" s="542"/>
      <c r="Y1431" s="542"/>
      <c r="Z1431" s="542"/>
      <c r="AA1431" s="542"/>
      <c r="AB1431" s="361"/>
      <c r="AC1431" s="363"/>
      <c r="AD1431" s="364"/>
      <c r="AE1431" s="364"/>
      <c r="AF1431" s="364"/>
      <c r="AG1431" s="364"/>
      <c r="AH1431" s="364"/>
      <c r="AI1431" s="364"/>
      <c r="AJ1431" s="364"/>
      <c r="AK1431" s="365"/>
      <c r="AL1431" s="363"/>
      <c r="AM1431" s="364"/>
      <c r="AN1431" s="364"/>
      <c r="AO1431" s="365"/>
      <c r="AP1431" s="363"/>
      <c r="AQ1431" s="364"/>
      <c r="AR1431" s="364"/>
      <c r="AS1431" s="365"/>
      <c r="AT1431" s="366"/>
      <c r="AU1431" s="363"/>
      <c r="AV1431" s="364"/>
      <c r="AW1431" s="363"/>
      <c r="AX1431" s="364"/>
      <c r="AY1431" s="423"/>
      <c r="AZ1431" s="429"/>
    </row>
    <row r="1432" spans="2:52" s="354" customFormat="1">
      <c r="B1432" s="355"/>
      <c r="C1432" s="355"/>
      <c r="D1432" s="355"/>
      <c r="E1432" s="356"/>
      <c r="F1432" s="356"/>
      <c r="J1432" s="478"/>
      <c r="L1432" s="355"/>
      <c r="M1432" s="355"/>
      <c r="N1432" s="358"/>
      <c r="O1432" s="358"/>
      <c r="P1432" s="358"/>
      <c r="Q1432" s="372"/>
      <c r="S1432" s="526"/>
      <c r="T1432" s="526"/>
      <c r="U1432" s="535"/>
      <c r="V1432" s="542"/>
      <c r="W1432" s="542"/>
      <c r="X1432" s="542"/>
      <c r="Y1432" s="542"/>
      <c r="Z1432" s="542"/>
      <c r="AA1432" s="542"/>
      <c r="AB1432" s="361"/>
      <c r="AC1432" s="363"/>
      <c r="AD1432" s="364"/>
      <c r="AE1432" s="364"/>
      <c r="AF1432" s="364"/>
      <c r="AG1432" s="364"/>
      <c r="AH1432" s="364"/>
      <c r="AI1432" s="364"/>
      <c r="AJ1432" s="364"/>
      <c r="AK1432" s="365"/>
      <c r="AL1432" s="363"/>
      <c r="AM1432" s="364"/>
      <c r="AN1432" s="364"/>
      <c r="AO1432" s="365"/>
      <c r="AP1432" s="363"/>
      <c r="AQ1432" s="364"/>
      <c r="AR1432" s="364"/>
      <c r="AS1432" s="365"/>
      <c r="AT1432" s="366"/>
      <c r="AU1432" s="363"/>
      <c r="AV1432" s="364"/>
      <c r="AW1432" s="363"/>
      <c r="AX1432" s="364"/>
      <c r="AY1432" s="423"/>
      <c r="AZ1432" s="429"/>
    </row>
    <row r="1433" spans="2:52" s="354" customFormat="1">
      <c r="B1433" s="355"/>
      <c r="C1433" s="355"/>
      <c r="D1433" s="355"/>
      <c r="E1433" s="356"/>
      <c r="F1433" s="356"/>
      <c r="J1433" s="478"/>
      <c r="L1433" s="355"/>
      <c r="M1433" s="355"/>
      <c r="N1433" s="358"/>
      <c r="O1433" s="358"/>
      <c r="P1433" s="358"/>
      <c r="Q1433" s="372"/>
      <c r="S1433" s="526"/>
      <c r="T1433" s="526"/>
      <c r="U1433" s="535"/>
      <c r="V1433" s="542"/>
      <c r="W1433" s="542"/>
      <c r="X1433" s="542"/>
      <c r="Y1433" s="542"/>
      <c r="Z1433" s="542"/>
      <c r="AA1433" s="542"/>
      <c r="AB1433" s="361"/>
      <c r="AC1433" s="363"/>
      <c r="AD1433" s="364"/>
      <c r="AE1433" s="364"/>
      <c r="AF1433" s="364"/>
      <c r="AG1433" s="364"/>
      <c r="AH1433" s="364"/>
      <c r="AI1433" s="364"/>
      <c r="AJ1433" s="364"/>
      <c r="AK1433" s="365"/>
      <c r="AL1433" s="363"/>
      <c r="AM1433" s="364"/>
      <c r="AN1433" s="364"/>
      <c r="AO1433" s="365"/>
      <c r="AP1433" s="363"/>
      <c r="AQ1433" s="364"/>
      <c r="AR1433" s="364"/>
      <c r="AS1433" s="365"/>
      <c r="AT1433" s="366"/>
      <c r="AU1433" s="363"/>
      <c r="AV1433" s="364"/>
      <c r="AW1433" s="363"/>
      <c r="AX1433" s="364"/>
      <c r="AY1433" s="423"/>
      <c r="AZ1433" s="429"/>
    </row>
    <row r="1434" spans="2:52" s="354" customFormat="1">
      <c r="B1434" s="355"/>
      <c r="C1434" s="355"/>
      <c r="D1434" s="355"/>
      <c r="E1434" s="356"/>
      <c r="F1434" s="356"/>
      <c r="J1434" s="478"/>
      <c r="L1434" s="355"/>
      <c r="M1434" s="355"/>
      <c r="N1434" s="358"/>
      <c r="O1434" s="358"/>
      <c r="P1434" s="358"/>
      <c r="Q1434" s="372"/>
      <c r="S1434" s="526"/>
      <c r="T1434" s="526"/>
      <c r="U1434" s="535"/>
      <c r="V1434" s="542"/>
      <c r="W1434" s="542"/>
      <c r="X1434" s="542"/>
      <c r="Y1434" s="542"/>
      <c r="Z1434" s="542"/>
      <c r="AA1434" s="542"/>
      <c r="AB1434" s="361"/>
      <c r="AC1434" s="363"/>
      <c r="AD1434" s="364"/>
      <c r="AE1434" s="364"/>
      <c r="AF1434" s="364"/>
      <c r="AG1434" s="364"/>
      <c r="AH1434" s="364"/>
      <c r="AI1434" s="364"/>
      <c r="AJ1434" s="364"/>
      <c r="AK1434" s="365"/>
      <c r="AL1434" s="363"/>
      <c r="AM1434" s="364"/>
      <c r="AN1434" s="364"/>
      <c r="AO1434" s="365"/>
      <c r="AP1434" s="363"/>
      <c r="AQ1434" s="364"/>
      <c r="AR1434" s="364"/>
      <c r="AS1434" s="365"/>
      <c r="AT1434" s="366"/>
      <c r="AU1434" s="363"/>
      <c r="AV1434" s="364"/>
      <c r="AW1434" s="363"/>
      <c r="AX1434" s="364"/>
      <c r="AY1434" s="423"/>
      <c r="AZ1434" s="429"/>
    </row>
    <row r="1435" spans="2:52" s="354" customFormat="1">
      <c r="B1435" s="355"/>
      <c r="C1435" s="355"/>
      <c r="D1435" s="355"/>
      <c r="E1435" s="356"/>
      <c r="F1435" s="356"/>
      <c r="J1435" s="478"/>
      <c r="L1435" s="355"/>
      <c r="M1435" s="355"/>
      <c r="N1435" s="358"/>
      <c r="O1435" s="358"/>
      <c r="P1435" s="358"/>
      <c r="Q1435" s="372"/>
      <c r="S1435" s="526"/>
      <c r="T1435" s="526"/>
      <c r="U1435" s="535"/>
      <c r="V1435" s="542"/>
      <c r="W1435" s="542"/>
      <c r="X1435" s="542"/>
      <c r="Y1435" s="542"/>
      <c r="Z1435" s="542"/>
      <c r="AA1435" s="542"/>
      <c r="AB1435" s="361"/>
      <c r="AC1435" s="363"/>
      <c r="AD1435" s="364"/>
      <c r="AE1435" s="364"/>
      <c r="AF1435" s="364"/>
      <c r="AG1435" s="364"/>
      <c r="AH1435" s="364"/>
      <c r="AI1435" s="364"/>
      <c r="AJ1435" s="364"/>
      <c r="AK1435" s="365"/>
      <c r="AL1435" s="363"/>
      <c r="AM1435" s="364"/>
      <c r="AN1435" s="364"/>
      <c r="AO1435" s="365"/>
      <c r="AP1435" s="363"/>
      <c r="AQ1435" s="364"/>
      <c r="AR1435" s="364"/>
      <c r="AS1435" s="365"/>
      <c r="AT1435" s="366"/>
      <c r="AU1435" s="363"/>
      <c r="AV1435" s="364"/>
      <c r="AW1435" s="363"/>
      <c r="AX1435" s="364"/>
      <c r="AY1435" s="423"/>
      <c r="AZ1435" s="429"/>
    </row>
    <row r="1436" spans="2:52" s="354" customFormat="1">
      <c r="B1436" s="355"/>
      <c r="C1436" s="355"/>
      <c r="D1436" s="355"/>
      <c r="E1436" s="356"/>
      <c r="F1436" s="356"/>
      <c r="J1436" s="478"/>
      <c r="L1436" s="355"/>
      <c r="M1436" s="355"/>
      <c r="N1436" s="358"/>
      <c r="O1436" s="358"/>
      <c r="P1436" s="358"/>
      <c r="Q1436" s="372"/>
      <c r="S1436" s="526"/>
      <c r="T1436" s="526"/>
      <c r="U1436" s="535"/>
      <c r="V1436" s="542"/>
      <c r="W1436" s="542"/>
      <c r="X1436" s="542"/>
      <c r="Y1436" s="542"/>
      <c r="Z1436" s="542"/>
      <c r="AA1436" s="542"/>
      <c r="AB1436" s="361"/>
      <c r="AC1436" s="363"/>
      <c r="AD1436" s="364"/>
      <c r="AE1436" s="364"/>
      <c r="AF1436" s="364"/>
      <c r="AG1436" s="364"/>
      <c r="AH1436" s="364"/>
      <c r="AI1436" s="364"/>
      <c r="AJ1436" s="364"/>
      <c r="AK1436" s="365"/>
      <c r="AL1436" s="363"/>
      <c r="AM1436" s="364"/>
      <c r="AN1436" s="364"/>
      <c r="AO1436" s="365"/>
      <c r="AP1436" s="363"/>
      <c r="AQ1436" s="364"/>
      <c r="AR1436" s="364"/>
      <c r="AS1436" s="365"/>
      <c r="AT1436" s="366"/>
      <c r="AU1436" s="363"/>
      <c r="AV1436" s="364"/>
      <c r="AW1436" s="363"/>
      <c r="AX1436" s="364"/>
      <c r="AY1436" s="423"/>
      <c r="AZ1436" s="429"/>
    </row>
    <row r="1437" spans="2:52" s="354" customFormat="1">
      <c r="B1437" s="355"/>
      <c r="C1437" s="355"/>
      <c r="D1437" s="355"/>
      <c r="E1437" s="356"/>
      <c r="F1437" s="356"/>
      <c r="J1437" s="478"/>
      <c r="L1437" s="355"/>
      <c r="M1437" s="355"/>
      <c r="N1437" s="358"/>
      <c r="O1437" s="358"/>
      <c r="P1437" s="358"/>
      <c r="Q1437" s="372"/>
      <c r="S1437" s="526"/>
      <c r="T1437" s="526"/>
      <c r="U1437" s="535"/>
      <c r="V1437" s="542"/>
      <c r="W1437" s="542"/>
      <c r="X1437" s="542"/>
      <c r="Y1437" s="542"/>
      <c r="Z1437" s="542"/>
      <c r="AA1437" s="542"/>
      <c r="AB1437" s="361"/>
      <c r="AC1437" s="363"/>
      <c r="AD1437" s="364"/>
      <c r="AE1437" s="364"/>
      <c r="AF1437" s="364"/>
      <c r="AG1437" s="364"/>
      <c r="AH1437" s="364"/>
      <c r="AI1437" s="364"/>
      <c r="AJ1437" s="364"/>
      <c r="AK1437" s="365"/>
      <c r="AL1437" s="363"/>
      <c r="AM1437" s="364"/>
      <c r="AN1437" s="364"/>
      <c r="AO1437" s="365"/>
      <c r="AP1437" s="363"/>
      <c r="AQ1437" s="364"/>
      <c r="AR1437" s="364"/>
      <c r="AS1437" s="365"/>
      <c r="AT1437" s="366"/>
      <c r="AU1437" s="363"/>
      <c r="AV1437" s="364"/>
      <c r="AW1437" s="363"/>
      <c r="AX1437" s="364"/>
      <c r="AY1437" s="423"/>
      <c r="AZ1437" s="429"/>
    </row>
    <row r="1438" spans="2:52" s="354" customFormat="1">
      <c r="B1438" s="355"/>
      <c r="C1438" s="355"/>
      <c r="D1438" s="355"/>
      <c r="E1438" s="356"/>
      <c r="F1438" s="356"/>
      <c r="J1438" s="478"/>
      <c r="L1438" s="355"/>
      <c r="M1438" s="355"/>
      <c r="N1438" s="358"/>
      <c r="O1438" s="358"/>
      <c r="P1438" s="358"/>
      <c r="Q1438" s="372"/>
      <c r="S1438" s="526"/>
      <c r="T1438" s="526"/>
      <c r="U1438" s="535"/>
      <c r="V1438" s="542"/>
      <c r="W1438" s="542"/>
      <c r="X1438" s="542"/>
      <c r="Y1438" s="542"/>
      <c r="Z1438" s="542"/>
      <c r="AA1438" s="542"/>
      <c r="AB1438" s="361"/>
      <c r="AC1438" s="363"/>
      <c r="AD1438" s="364"/>
      <c r="AE1438" s="364"/>
      <c r="AF1438" s="364"/>
      <c r="AG1438" s="364"/>
      <c r="AH1438" s="364"/>
      <c r="AI1438" s="364"/>
      <c r="AJ1438" s="364"/>
      <c r="AK1438" s="365"/>
      <c r="AL1438" s="363"/>
      <c r="AM1438" s="364"/>
      <c r="AN1438" s="364"/>
      <c r="AO1438" s="365"/>
      <c r="AP1438" s="363"/>
      <c r="AQ1438" s="364"/>
      <c r="AR1438" s="364"/>
      <c r="AS1438" s="365"/>
      <c r="AT1438" s="366"/>
      <c r="AU1438" s="363"/>
      <c r="AV1438" s="364"/>
      <c r="AW1438" s="363"/>
      <c r="AX1438" s="364"/>
      <c r="AY1438" s="423"/>
      <c r="AZ1438" s="429"/>
    </row>
    <row r="1439" spans="2:52" s="354" customFormat="1">
      <c r="B1439" s="355"/>
      <c r="C1439" s="355"/>
      <c r="D1439" s="355"/>
      <c r="E1439" s="356"/>
      <c r="F1439" s="356"/>
      <c r="J1439" s="478"/>
      <c r="L1439" s="355"/>
      <c r="M1439" s="355"/>
      <c r="N1439" s="358"/>
      <c r="O1439" s="358"/>
      <c r="P1439" s="358"/>
      <c r="Q1439" s="372"/>
      <c r="S1439" s="526"/>
      <c r="T1439" s="526"/>
      <c r="U1439" s="535"/>
      <c r="V1439" s="542"/>
      <c r="W1439" s="542"/>
      <c r="X1439" s="542"/>
      <c r="Y1439" s="542"/>
      <c r="Z1439" s="542"/>
      <c r="AA1439" s="542"/>
      <c r="AB1439" s="361"/>
      <c r="AC1439" s="363"/>
      <c r="AD1439" s="364"/>
      <c r="AE1439" s="364"/>
      <c r="AF1439" s="364"/>
      <c r="AG1439" s="364"/>
      <c r="AH1439" s="364"/>
      <c r="AI1439" s="364"/>
      <c r="AJ1439" s="364"/>
      <c r="AK1439" s="365"/>
      <c r="AL1439" s="363"/>
      <c r="AM1439" s="364"/>
      <c r="AN1439" s="364"/>
      <c r="AO1439" s="365"/>
      <c r="AP1439" s="363"/>
      <c r="AQ1439" s="364"/>
      <c r="AR1439" s="364"/>
      <c r="AS1439" s="365"/>
      <c r="AT1439" s="366"/>
      <c r="AU1439" s="363"/>
      <c r="AV1439" s="364"/>
      <c r="AW1439" s="363"/>
      <c r="AX1439" s="364"/>
      <c r="AY1439" s="423"/>
      <c r="AZ1439" s="429"/>
    </row>
    <row r="1440" spans="2:52" s="354" customFormat="1">
      <c r="B1440" s="355"/>
      <c r="C1440" s="355"/>
      <c r="D1440" s="355"/>
      <c r="E1440" s="356"/>
      <c r="F1440" s="356"/>
      <c r="J1440" s="478"/>
      <c r="L1440" s="355"/>
      <c r="M1440" s="355"/>
      <c r="N1440" s="358"/>
      <c r="O1440" s="358"/>
      <c r="P1440" s="358"/>
      <c r="Q1440" s="372"/>
      <c r="S1440" s="526"/>
      <c r="T1440" s="526"/>
      <c r="U1440" s="535"/>
      <c r="V1440" s="542"/>
      <c r="W1440" s="542"/>
      <c r="X1440" s="542"/>
      <c r="Y1440" s="542"/>
      <c r="Z1440" s="542"/>
      <c r="AA1440" s="542"/>
      <c r="AB1440" s="361"/>
      <c r="AC1440" s="363"/>
      <c r="AD1440" s="364"/>
      <c r="AE1440" s="364"/>
      <c r="AF1440" s="364"/>
      <c r="AG1440" s="364"/>
      <c r="AH1440" s="364"/>
      <c r="AI1440" s="364"/>
      <c r="AJ1440" s="364"/>
      <c r="AK1440" s="365"/>
      <c r="AL1440" s="363"/>
      <c r="AM1440" s="364"/>
      <c r="AN1440" s="364"/>
      <c r="AO1440" s="365"/>
      <c r="AP1440" s="363"/>
      <c r="AQ1440" s="364"/>
      <c r="AR1440" s="364"/>
      <c r="AS1440" s="365"/>
      <c r="AT1440" s="366"/>
      <c r="AU1440" s="363"/>
      <c r="AV1440" s="364"/>
      <c r="AW1440" s="363"/>
      <c r="AX1440" s="364"/>
      <c r="AY1440" s="423"/>
      <c r="AZ1440" s="429"/>
    </row>
    <row r="1441" spans="2:52" s="354" customFormat="1">
      <c r="B1441" s="355"/>
      <c r="C1441" s="355"/>
      <c r="D1441" s="355"/>
      <c r="E1441" s="356"/>
      <c r="F1441" s="356"/>
      <c r="J1441" s="478"/>
      <c r="L1441" s="355"/>
      <c r="M1441" s="355"/>
      <c r="N1441" s="358"/>
      <c r="O1441" s="358"/>
      <c r="P1441" s="358"/>
      <c r="Q1441" s="372"/>
      <c r="S1441" s="526"/>
      <c r="T1441" s="526"/>
      <c r="U1441" s="535"/>
      <c r="V1441" s="542"/>
      <c r="W1441" s="542"/>
      <c r="X1441" s="542"/>
      <c r="Y1441" s="542"/>
      <c r="Z1441" s="542"/>
      <c r="AA1441" s="542"/>
      <c r="AB1441" s="361"/>
      <c r="AC1441" s="363"/>
      <c r="AD1441" s="364"/>
      <c r="AE1441" s="364"/>
      <c r="AF1441" s="364"/>
      <c r="AG1441" s="364"/>
      <c r="AH1441" s="364"/>
      <c r="AI1441" s="364"/>
      <c r="AJ1441" s="364"/>
      <c r="AK1441" s="365"/>
      <c r="AL1441" s="363"/>
      <c r="AM1441" s="364"/>
      <c r="AN1441" s="364"/>
      <c r="AO1441" s="365"/>
      <c r="AP1441" s="363"/>
      <c r="AQ1441" s="364"/>
      <c r="AR1441" s="364"/>
      <c r="AS1441" s="365"/>
      <c r="AT1441" s="366"/>
      <c r="AU1441" s="363"/>
      <c r="AV1441" s="364"/>
      <c r="AW1441" s="363"/>
      <c r="AX1441" s="364"/>
      <c r="AY1441" s="423"/>
      <c r="AZ1441" s="429"/>
    </row>
    <row r="1442" spans="2:52" s="354" customFormat="1">
      <c r="B1442" s="355"/>
      <c r="C1442" s="355"/>
      <c r="D1442" s="355"/>
      <c r="E1442" s="356"/>
      <c r="F1442" s="356"/>
      <c r="J1442" s="478"/>
      <c r="L1442" s="355"/>
      <c r="M1442" s="355"/>
      <c r="N1442" s="358"/>
      <c r="O1442" s="358"/>
      <c r="P1442" s="358"/>
      <c r="Q1442" s="372"/>
      <c r="S1442" s="526"/>
      <c r="T1442" s="526"/>
      <c r="U1442" s="535"/>
      <c r="V1442" s="542"/>
      <c r="W1442" s="542"/>
      <c r="X1442" s="542"/>
      <c r="Y1442" s="542"/>
      <c r="Z1442" s="542"/>
      <c r="AA1442" s="542"/>
      <c r="AB1442" s="361"/>
      <c r="AC1442" s="363"/>
      <c r="AD1442" s="364"/>
      <c r="AE1442" s="364"/>
      <c r="AF1442" s="364"/>
      <c r="AG1442" s="364"/>
      <c r="AH1442" s="364"/>
      <c r="AI1442" s="364"/>
      <c r="AJ1442" s="364"/>
      <c r="AK1442" s="365"/>
      <c r="AL1442" s="363"/>
      <c r="AM1442" s="364"/>
      <c r="AN1442" s="364"/>
      <c r="AO1442" s="365"/>
      <c r="AP1442" s="363"/>
      <c r="AQ1442" s="364"/>
      <c r="AR1442" s="364"/>
      <c r="AS1442" s="365"/>
      <c r="AT1442" s="366"/>
      <c r="AU1442" s="363"/>
      <c r="AV1442" s="364"/>
      <c r="AW1442" s="363"/>
      <c r="AX1442" s="364"/>
      <c r="AY1442" s="423"/>
      <c r="AZ1442" s="429"/>
    </row>
    <row r="1443" spans="2:52" s="354" customFormat="1">
      <c r="B1443" s="355"/>
      <c r="C1443" s="355"/>
      <c r="D1443" s="355"/>
      <c r="E1443" s="356"/>
      <c r="F1443" s="356"/>
      <c r="J1443" s="478"/>
      <c r="L1443" s="355"/>
      <c r="M1443" s="355"/>
      <c r="N1443" s="358"/>
      <c r="O1443" s="358"/>
      <c r="P1443" s="358"/>
      <c r="Q1443" s="372"/>
      <c r="S1443" s="526"/>
      <c r="T1443" s="526"/>
      <c r="U1443" s="535"/>
      <c r="V1443" s="542"/>
      <c r="W1443" s="542"/>
      <c r="X1443" s="542"/>
      <c r="Y1443" s="542"/>
      <c r="Z1443" s="542"/>
      <c r="AA1443" s="542"/>
      <c r="AB1443" s="361"/>
      <c r="AC1443" s="363"/>
      <c r="AD1443" s="364"/>
      <c r="AE1443" s="364"/>
      <c r="AF1443" s="364"/>
      <c r="AG1443" s="364"/>
      <c r="AH1443" s="364"/>
      <c r="AI1443" s="364"/>
      <c r="AJ1443" s="364"/>
      <c r="AK1443" s="365"/>
      <c r="AL1443" s="363"/>
      <c r="AM1443" s="364"/>
      <c r="AN1443" s="364"/>
      <c r="AO1443" s="365"/>
      <c r="AP1443" s="363"/>
      <c r="AQ1443" s="364"/>
      <c r="AR1443" s="364"/>
      <c r="AS1443" s="365"/>
      <c r="AT1443" s="366"/>
      <c r="AU1443" s="363"/>
      <c r="AV1443" s="364"/>
      <c r="AW1443" s="363"/>
      <c r="AX1443" s="364"/>
      <c r="AY1443" s="423"/>
      <c r="AZ1443" s="429"/>
    </row>
    <row r="1444" spans="2:52" s="354" customFormat="1">
      <c r="B1444" s="355"/>
      <c r="C1444" s="355"/>
      <c r="D1444" s="355"/>
      <c r="E1444" s="356"/>
      <c r="F1444" s="356"/>
      <c r="J1444" s="478"/>
      <c r="L1444" s="355"/>
      <c r="M1444" s="355"/>
      <c r="N1444" s="358"/>
      <c r="O1444" s="358"/>
      <c r="P1444" s="358"/>
      <c r="Q1444" s="372"/>
      <c r="S1444" s="526"/>
      <c r="T1444" s="526"/>
      <c r="U1444" s="535"/>
      <c r="V1444" s="542"/>
      <c r="W1444" s="542"/>
      <c r="X1444" s="542"/>
      <c r="Y1444" s="542"/>
      <c r="Z1444" s="542"/>
      <c r="AA1444" s="542"/>
      <c r="AB1444" s="361"/>
      <c r="AC1444" s="363"/>
      <c r="AD1444" s="364"/>
      <c r="AE1444" s="364"/>
      <c r="AF1444" s="364"/>
      <c r="AG1444" s="364"/>
      <c r="AH1444" s="364"/>
      <c r="AI1444" s="364"/>
      <c r="AJ1444" s="364"/>
      <c r="AK1444" s="365"/>
      <c r="AL1444" s="363"/>
      <c r="AM1444" s="364"/>
      <c r="AN1444" s="364"/>
      <c r="AO1444" s="365"/>
      <c r="AP1444" s="363"/>
      <c r="AQ1444" s="364"/>
      <c r="AR1444" s="364"/>
      <c r="AS1444" s="365"/>
      <c r="AT1444" s="366"/>
      <c r="AU1444" s="363"/>
      <c r="AV1444" s="364"/>
      <c r="AW1444" s="363"/>
      <c r="AX1444" s="364"/>
      <c r="AY1444" s="423"/>
      <c r="AZ1444" s="429"/>
    </row>
    <row r="1445" spans="2:52" s="354" customFormat="1">
      <c r="B1445" s="355"/>
      <c r="C1445" s="355"/>
      <c r="D1445" s="355"/>
      <c r="E1445" s="356"/>
      <c r="F1445" s="356"/>
      <c r="J1445" s="478"/>
      <c r="L1445" s="355"/>
      <c r="M1445" s="355"/>
      <c r="N1445" s="358"/>
      <c r="O1445" s="358"/>
      <c r="P1445" s="358"/>
      <c r="Q1445" s="372"/>
      <c r="S1445" s="526"/>
      <c r="T1445" s="526"/>
      <c r="U1445" s="535"/>
      <c r="V1445" s="542"/>
      <c r="W1445" s="542"/>
      <c r="X1445" s="542"/>
      <c r="Y1445" s="542"/>
      <c r="Z1445" s="542"/>
      <c r="AA1445" s="542"/>
      <c r="AB1445" s="361"/>
      <c r="AC1445" s="363"/>
      <c r="AD1445" s="364"/>
      <c r="AE1445" s="364"/>
      <c r="AF1445" s="364"/>
      <c r="AG1445" s="364"/>
      <c r="AH1445" s="364"/>
      <c r="AI1445" s="364"/>
      <c r="AJ1445" s="364"/>
      <c r="AK1445" s="365"/>
      <c r="AL1445" s="363"/>
      <c r="AM1445" s="364"/>
      <c r="AN1445" s="364"/>
      <c r="AO1445" s="365"/>
      <c r="AP1445" s="363"/>
      <c r="AQ1445" s="364"/>
      <c r="AR1445" s="364"/>
      <c r="AS1445" s="365"/>
      <c r="AT1445" s="366"/>
      <c r="AU1445" s="363"/>
      <c r="AV1445" s="364"/>
      <c r="AW1445" s="363"/>
      <c r="AX1445" s="364"/>
      <c r="AY1445" s="423"/>
      <c r="AZ1445" s="429"/>
    </row>
    <row r="1446" spans="2:52" s="354" customFormat="1">
      <c r="B1446" s="355"/>
      <c r="C1446" s="355"/>
      <c r="D1446" s="355"/>
      <c r="E1446" s="356"/>
      <c r="F1446" s="356"/>
      <c r="J1446" s="478"/>
      <c r="L1446" s="355"/>
      <c r="M1446" s="355"/>
      <c r="N1446" s="358"/>
      <c r="O1446" s="358"/>
      <c r="P1446" s="358"/>
      <c r="Q1446" s="372"/>
      <c r="S1446" s="526"/>
      <c r="T1446" s="526"/>
      <c r="U1446" s="535"/>
      <c r="V1446" s="542"/>
      <c r="W1446" s="542"/>
      <c r="X1446" s="542"/>
      <c r="Y1446" s="542"/>
      <c r="Z1446" s="542"/>
      <c r="AA1446" s="542"/>
      <c r="AB1446" s="361"/>
      <c r="AC1446" s="363"/>
      <c r="AD1446" s="364"/>
      <c r="AE1446" s="364"/>
      <c r="AF1446" s="364"/>
      <c r="AG1446" s="364"/>
      <c r="AH1446" s="364"/>
      <c r="AI1446" s="364"/>
      <c r="AJ1446" s="364"/>
      <c r="AK1446" s="365"/>
      <c r="AL1446" s="363"/>
      <c r="AM1446" s="364"/>
      <c r="AN1446" s="364"/>
      <c r="AO1446" s="365"/>
      <c r="AP1446" s="363"/>
      <c r="AQ1446" s="364"/>
      <c r="AR1446" s="364"/>
      <c r="AS1446" s="365"/>
      <c r="AT1446" s="366"/>
      <c r="AU1446" s="363"/>
      <c r="AV1446" s="364"/>
      <c r="AW1446" s="363"/>
      <c r="AX1446" s="364"/>
      <c r="AY1446" s="423"/>
      <c r="AZ1446" s="429"/>
    </row>
    <row r="1447" spans="2:52" s="354" customFormat="1">
      <c r="B1447" s="355"/>
      <c r="C1447" s="355"/>
      <c r="D1447" s="355"/>
      <c r="E1447" s="356"/>
      <c r="F1447" s="356"/>
      <c r="J1447" s="478"/>
      <c r="L1447" s="355"/>
      <c r="M1447" s="355"/>
      <c r="N1447" s="358"/>
      <c r="O1447" s="358"/>
      <c r="P1447" s="358"/>
      <c r="Q1447" s="372"/>
      <c r="S1447" s="526"/>
      <c r="T1447" s="526"/>
      <c r="U1447" s="535"/>
      <c r="V1447" s="542"/>
      <c r="W1447" s="542"/>
      <c r="X1447" s="542"/>
      <c r="Y1447" s="542"/>
      <c r="Z1447" s="542"/>
      <c r="AA1447" s="542"/>
      <c r="AB1447" s="361"/>
      <c r="AC1447" s="363"/>
      <c r="AD1447" s="364"/>
      <c r="AE1447" s="364"/>
      <c r="AF1447" s="364"/>
      <c r="AG1447" s="364"/>
      <c r="AH1447" s="364"/>
      <c r="AI1447" s="364"/>
      <c r="AJ1447" s="364"/>
      <c r="AK1447" s="365"/>
      <c r="AL1447" s="363"/>
      <c r="AM1447" s="364"/>
      <c r="AN1447" s="364"/>
      <c r="AO1447" s="365"/>
      <c r="AP1447" s="363"/>
      <c r="AQ1447" s="364"/>
      <c r="AR1447" s="364"/>
      <c r="AS1447" s="365"/>
      <c r="AT1447" s="366"/>
      <c r="AU1447" s="363"/>
      <c r="AV1447" s="364"/>
      <c r="AW1447" s="363"/>
      <c r="AX1447" s="364"/>
      <c r="AY1447" s="423"/>
      <c r="AZ1447" s="429"/>
    </row>
    <row r="1448" spans="2:52" s="354" customFormat="1">
      <c r="B1448" s="355"/>
      <c r="C1448" s="355"/>
      <c r="D1448" s="355"/>
      <c r="E1448" s="356"/>
      <c r="F1448" s="356"/>
      <c r="J1448" s="478"/>
      <c r="L1448" s="355"/>
      <c r="M1448" s="355"/>
      <c r="N1448" s="358"/>
      <c r="O1448" s="358"/>
      <c r="P1448" s="358"/>
      <c r="Q1448" s="372"/>
      <c r="S1448" s="526"/>
      <c r="T1448" s="526"/>
      <c r="U1448" s="535"/>
      <c r="V1448" s="542"/>
      <c r="W1448" s="542"/>
      <c r="X1448" s="542"/>
      <c r="Y1448" s="542"/>
      <c r="Z1448" s="542"/>
      <c r="AA1448" s="542"/>
      <c r="AB1448" s="361"/>
      <c r="AC1448" s="363"/>
      <c r="AD1448" s="364"/>
      <c r="AE1448" s="364"/>
      <c r="AF1448" s="364"/>
      <c r="AG1448" s="364"/>
      <c r="AH1448" s="364"/>
      <c r="AI1448" s="364"/>
      <c r="AJ1448" s="364"/>
      <c r="AK1448" s="365"/>
      <c r="AL1448" s="363"/>
      <c r="AM1448" s="364"/>
      <c r="AN1448" s="364"/>
      <c r="AO1448" s="365"/>
      <c r="AP1448" s="363"/>
      <c r="AQ1448" s="364"/>
      <c r="AR1448" s="364"/>
      <c r="AS1448" s="365"/>
      <c r="AT1448" s="366"/>
      <c r="AU1448" s="363"/>
      <c r="AV1448" s="364"/>
      <c r="AW1448" s="363"/>
      <c r="AX1448" s="364"/>
      <c r="AY1448" s="423"/>
      <c r="AZ1448" s="429"/>
    </row>
    <row r="1449" spans="2:52" s="354" customFormat="1">
      <c r="B1449" s="355"/>
      <c r="C1449" s="355"/>
      <c r="D1449" s="355"/>
      <c r="E1449" s="356"/>
      <c r="F1449" s="356"/>
      <c r="J1449" s="478"/>
      <c r="L1449" s="355"/>
      <c r="M1449" s="355"/>
      <c r="N1449" s="358"/>
      <c r="O1449" s="358"/>
      <c r="P1449" s="358"/>
      <c r="Q1449" s="372"/>
      <c r="S1449" s="526"/>
      <c r="T1449" s="526"/>
      <c r="U1449" s="535"/>
      <c r="V1449" s="542"/>
      <c r="W1449" s="542"/>
      <c r="X1449" s="542"/>
      <c r="Y1449" s="542"/>
      <c r="Z1449" s="542"/>
      <c r="AA1449" s="542"/>
      <c r="AB1449" s="361"/>
      <c r="AC1449" s="363"/>
      <c r="AD1449" s="364"/>
      <c r="AE1449" s="364"/>
      <c r="AF1449" s="364"/>
      <c r="AG1449" s="364"/>
      <c r="AH1449" s="364"/>
      <c r="AI1449" s="364"/>
      <c r="AJ1449" s="364"/>
      <c r="AK1449" s="365"/>
      <c r="AL1449" s="363"/>
      <c r="AM1449" s="364"/>
      <c r="AN1449" s="364"/>
      <c r="AO1449" s="365"/>
      <c r="AP1449" s="363"/>
      <c r="AQ1449" s="364"/>
      <c r="AR1449" s="364"/>
      <c r="AS1449" s="365"/>
      <c r="AT1449" s="366"/>
      <c r="AU1449" s="363"/>
      <c r="AV1449" s="364"/>
      <c r="AW1449" s="363"/>
      <c r="AX1449" s="364"/>
      <c r="AY1449" s="423"/>
      <c r="AZ1449" s="429"/>
    </row>
    <row r="1450" spans="2:52" s="354" customFormat="1">
      <c r="B1450" s="355"/>
      <c r="C1450" s="355"/>
      <c r="D1450" s="355"/>
      <c r="E1450" s="356"/>
      <c r="F1450" s="356"/>
      <c r="J1450" s="478"/>
      <c r="L1450" s="355"/>
      <c r="M1450" s="355"/>
      <c r="N1450" s="358"/>
      <c r="O1450" s="358"/>
      <c r="P1450" s="358"/>
      <c r="Q1450" s="372"/>
      <c r="S1450" s="526"/>
      <c r="T1450" s="526"/>
      <c r="U1450" s="535"/>
      <c r="V1450" s="542"/>
      <c r="W1450" s="542"/>
      <c r="X1450" s="542"/>
      <c r="Y1450" s="542"/>
      <c r="Z1450" s="542"/>
      <c r="AA1450" s="542"/>
      <c r="AB1450" s="361"/>
      <c r="AC1450" s="363"/>
      <c r="AD1450" s="364"/>
      <c r="AE1450" s="364"/>
      <c r="AF1450" s="364"/>
      <c r="AG1450" s="364"/>
      <c r="AH1450" s="364"/>
      <c r="AI1450" s="364"/>
      <c r="AJ1450" s="364"/>
      <c r="AK1450" s="365"/>
      <c r="AL1450" s="363"/>
      <c r="AM1450" s="364"/>
      <c r="AN1450" s="364"/>
      <c r="AO1450" s="365"/>
      <c r="AP1450" s="363"/>
      <c r="AQ1450" s="364"/>
      <c r="AR1450" s="364"/>
      <c r="AS1450" s="365"/>
      <c r="AT1450" s="366"/>
      <c r="AU1450" s="363"/>
      <c r="AV1450" s="364"/>
      <c r="AW1450" s="363"/>
      <c r="AX1450" s="364"/>
      <c r="AY1450" s="423"/>
      <c r="AZ1450" s="429"/>
    </row>
    <row r="1451" spans="2:52" s="354" customFormat="1">
      <c r="B1451" s="355"/>
      <c r="C1451" s="355"/>
      <c r="D1451" s="355"/>
      <c r="E1451" s="356"/>
      <c r="F1451" s="356"/>
      <c r="J1451" s="478"/>
      <c r="L1451" s="355"/>
      <c r="M1451" s="355"/>
      <c r="N1451" s="358"/>
      <c r="O1451" s="358"/>
      <c r="P1451" s="358"/>
      <c r="Q1451" s="372"/>
      <c r="S1451" s="526"/>
      <c r="T1451" s="526"/>
      <c r="U1451" s="535"/>
      <c r="V1451" s="542"/>
      <c r="W1451" s="542"/>
      <c r="X1451" s="542"/>
      <c r="Y1451" s="542"/>
      <c r="Z1451" s="542"/>
      <c r="AA1451" s="542"/>
      <c r="AB1451" s="361"/>
      <c r="AC1451" s="363"/>
      <c r="AD1451" s="364"/>
      <c r="AE1451" s="364"/>
      <c r="AF1451" s="364"/>
      <c r="AG1451" s="364"/>
      <c r="AH1451" s="364"/>
      <c r="AI1451" s="364"/>
      <c r="AJ1451" s="364"/>
      <c r="AK1451" s="365"/>
      <c r="AL1451" s="363"/>
      <c r="AM1451" s="364"/>
      <c r="AN1451" s="364"/>
      <c r="AO1451" s="365"/>
      <c r="AP1451" s="363"/>
      <c r="AQ1451" s="364"/>
      <c r="AR1451" s="364"/>
      <c r="AS1451" s="365"/>
      <c r="AT1451" s="366"/>
      <c r="AU1451" s="363"/>
      <c r="AV1451" s="364"/>
      <c r="AW1451" s="363"/>
      <c r="AX1451" s="364"/>
      <c r="AY1451" s="423"/>
      <c r="AZ1451" s="429"/>
    </row>
    <row r="1452" spans="2:52" s="354" customFormat="1">
      <c r="B1452" s="355"/>
      <c r="C1452" s="355"/>
      <c r="D1452" s="355"/>
      <c r="E1452" s="356"/>
      <c r="F1452" s="356"/>
      <c r="J1452" s="478"/>
      <c r="L1452" s="355"/>
      <c r="M1452" s="355"/>
      <c r="N1452" s="358"/>
      <c r="O1452" s="358"/>
      <c r="P1452" s="358"/>
      <c r="Q1452" s="372"/>
      <c r="S1452" s="526"/>
      <c r="T1452" s="526"/>
      <c r="U1452" s="535"/>
      <c r="V1452" s="542"/>
      <c r="W1452" s="542"/>
      <c r="X1452" s="542"/>
      <c r="Y1452" s="542"/>
      <c r="Z1452" s="542"/>
      <c r="AA1452" s="542"/>
      <c r="AB1452" s="361"/>
      <c r="AC1452" s="363"/>
      <c r="AD1452" s="364"/>
      <c r="AE1452" s="364"/>
      <c r="AF1452" s="364"/>
      <c r="AG1452" s="364"/>
      <c r="AH1452" s="364"/>
      <c r="AI1452" s="364"/>
      <c r="AJ1452" s="364"/>
      <c r="AK1452" s="365"/>
      <c r="AL1452" s="363"/>
      <c r="AM1452" s="364"/>
      <c r="AN1452" s="364"/>
      <c r="AO1452" s="365"/>
      <c r="AP1452" s="363"/>
      <c r="AQ1452" s="364"/>
      <c r="AR1452" s="364"/>
      <c r="AS1452" s="365"/>
      <c r="AT1452" s="366"/>
      <c r="AU1452" s="363"/>
      <c r="AV1452" s="364"/>
      <c r="AW1452" s="363"/>
      <c r="AX1452" s="364"/>
      <c r="AY1452" s="423"/>
      <c r="AZ1452" s="429"/>
    </row>
    <row r="1453" spans="2:52" s="354" customFormat="1">
      <c r="B1453" s="355"/>
      <c r="C1453" s="355"/>
      <c r="D1453" s="355"/>
      <c r="E1453" s="356"/>
      <c r="F1453" s="356"/>
      <c r="J1453" s="478"/>
      <c r="L1453" s="355"/>
      <c r="M1453" s="355"/>
      <c r="N1453" s="358"/>
      <c r="O1453" s="358"/>
      <c r="P1453" s="358"/>
      <c r="Q1453" s="372"/>
      <c r="S1453" s="526"/>
      <c r="T1453" s="526"/>
      <c r="U1453" s="535"/>
      <c r="V1453" s="542"/>
      <c r="W1453" s="542"/>
      <c r="X1453" s="542"/>
      <c r="Y1453" s="542"/>
      <c r="Z1453" s="542"/>
      <c r="AA1453" s="542"/>
      <c r="AB1453" s="361"/>
      <c r="AC1453" s="363"/>
      <c r="AD1453" s="364"/>
      <c r="AE1453" s="364"/>
      <c r="AF1453" s="364"/>
      <c r="AG1453" s="364"/>
      <c r="AH1453" s="364"/>
      <c r="AI1453" s="364"/>
      <c r="AJ1453" s="364"/>
      <c r="AK1453" s="365"/>
      <c r="AL1453" s="363"/>
      <c r="AM1453" s="364"/>
      <c r="AN1453" s="364"/>
      <c r="AO1453" s="365"/>
      <c r="AP1453" s="363"/>
      <c r="AQ1453" s="364"/>
      <c r="AR1453" s="364"/>
      <c r="AS1453" s="365"/>
      <c r="AT1453" s="366"/>
      <c r="AU1453" s="363"/>
      <c r="AV1453" s="364"/>
      <c r="AW1453" s="363"/>
      <c r="AX1453" s="364"/>
      <c r="AY1453" s="423"/>
      <c r="AZ1453" s="429"/>
    </row>
    <row r="1454" spans="2:52" s="354" customFormat="1">
      <c r="B1454" s="355"/>
      <c r="C1454" s="355"/>
      <c r="D1454" s="355"/>
      <c r="E1454" s="356"/>
      <c r="F1454" s="356"/>
      <c r="J1454" s="478"/>
      <c r="L1454" s="355"/>
      <c r="M1454" s="355"/>
      <c r="N1454" s="358"/>
      <c r="O1454" s="358"/>
      <c r="P1454" s="358"/>
      <c r="Q1454" s="372"/>
      <c r="S1454" s="526"/>
      <c r="T1454" s="526"/>
      <c r="U1454" s="535"/>
      <c r="V1454" s="542"/>
      <c r="W1454" s="542"/>
      <c r="X1454" s="542"/>
      <c r="Y1454" s="542"/>
      <c r="Z1454" s="542"/>
      <c r="AA1454" s="542"/>
      <c r="AB1454" s="361"/>
      <c r="AC1454" s="363"/>
      <c r="AD1454" s="364"/>
      <c r="AE1454" s="364"/>
      <c r="AF1454" s="364"/>
      <c r="AG1454" s="364"/>
      <c r="AH1454" s="364"/>
      <c r="AI1454" s="364"/>
      <c r="AJ1454" s="364"/>
      <c r="AK1454" s="365"/>
      <c r="AL1454" s="363"/>
      <c r="AM1454" s="364"/>
      <c r="AN1454" s="364"/>
      <c r="AO1454" s="365"/>
      <c r="AP1454" s="363"/>
      <c r="AQ1454" s="364"/>
      <c r="AR1454" s="364"/>
      <c r="AS1454" s="365"/>
      <c r="AT1454" s="366"/>
      <c r="AU1454" s="363"/>
      <c r="AV1454" s="364"/>
      <c r="AW1454" s="363"/>
      <c r="AX1454" s="364"/>
      <c r="AY1454" s="423"/>
      <c r="AZ1454" s="429"/>
    </row>
    <row r="1455" spans="2:52" s="354" customFormat="1">
      <c r="B1455" s="355"/>
      <c r="C1455" s="355"/>
      <c r="D1455" s="355"/>
      <c r="E1455" s="356"/>
      <c r="F1455" s="356"/>
      <c r="J1455" s="478"/>
      <c r="L1455" s="355"/>
      <c r="M1455" s="355"/>
      <c r="N1455" s="358"/>
      <c r="O1455" s="358"/>
      <c r="P1455" s="358"/>
      <c r="Q1455" s="372"/>
      <c r="S1455" s="526"/>
      <c r="T1455" s="526"/>
      <c r="U1455" s="535"/>
      <c r="V1455" s="542"/>
      <c r="W1455" s="542"/>
      <c r="X1455" s="542"/>
      <c r="Y1455" s="542"/>
      <c r="Z1455" s="542"/>
      <c r="AA1455" s="542"/>
      <c r="AB1455" s="361"/>
      <c r="AC1455" s="363"/>
      <c r="AD1455" s="364"/>
      <c r="AE1455" s="364"/>
      <c r="AF1455" s="364"/>
      <c r="AG1455" s="364"/>
      <c r="AH1455" s="364"/>
      <c r="AI1455" s="364"/>
      <c r="AJ1455" s="364"/>
      <c r="AK1455" s="365"/>
      <c r="AL1455" s="363"/>
      <c r="AM1455" s="364"/>
      <c r="AN1455" s="364"/>
      <c r="AO1455" s="365"/>
      <c r="AP1455" s="363"/>
      <c r="AQ1455" s="364"/>
      <c r="AR1455" s="364"/>
      <c r="AS1455" s="365"/>
      <c r="AT1455" s="366"/>
      <c r="AU1455" s="363"/>
      <c r="AV1455" s="364"/>
      <c r="AW1455" s="363"/>
      <c r="AX1455" s="364"/>
      <c r="AY1455" s="423"/>
      <c r="AZ1455" s="429"/>
    </row>
    <row r="1456" spans="2:52" s="354" customFormat="1">
      <c r="B1456" s="355"/>
      <c r="C1456" s="355"/>
      <c r="D1456" s="355"/>
      <c r="E1456" s="356"/>
      <c r="F1456" s="356"/>
      <c r="J1456" s="478"/>
      <c r="L1456" s="355"/>
      <c r="M1456" s="355"/>
      <c r="N1456" s="358"/>
      <c r="O1456" s="358"/>
      <c r="P1456" s="358"/>
      <c r="Q1456" s="372"/>
      <c r="S1456" s="526"/>
      <c r="T1456" s="526"/>
      <c r="U1456" s="535"/>
      <c r="V1456" s="542"/>
      <c r="W1456" s="542"/>
      <c r="X1456" s="542"/>
      <c r="Y1456" s="542"/>
      <c r="Z1456" s="542"/>
      <c r="AA1456" s="542"/>
      <c r="AB1456" s="361"/>
      <c r="AC1456" s="363"/>
      <c r="AD1456" s="364"/>
      <c r="AE1456" s="364"/>
      <c r="AF1456" s="364"/>
      <c r="AG1456" s="364"/>
      <c r="AH1456" s="364"/>
      <c r="AI1456" s="364"/>
      <c r="AJ1456" s="364"/>
      <c r="AK1456" s="365"/>
      <c r="AL1456" s="363"/>
      <c r="AM1456" s="364"/>
      <c r="AN1456" s="364"/>
      <c r="AO1456" s="365"/>
      <c r="AP1456" s="363"/>
      <c r="AQ1456" s="364"/>
      <c r="AR1456" s="364"/>
      <c r="AS1456" s="365"/>
      <c r="AT1456" s="366"/>
      <c r="AU1456" s="363"/>
      <c r="AV1456" s="364"/>
      <c r="AW1456" s="363"/>
      <c r="AX1456" s="364"/>
      <c r="AY1456" s="423"/>
      <c r="AZ1456" s="429"/>
    </row>
    <row r="1457" spans="2:52" s="354" customFormat="1">
      <c r="B1457" s="355"/>
      <c r="C1457" s="355"/>
      <c r="D1457" s="355"/>
      <c r="E1457" s="356"/>
      <c r="F1457" s="356"/>
      <c r="J1457" s="478"/>
      <c r="L1457" s="355"/>
      <c r="M1457" s="355"/>
      <c r="N1457" s="358"/>
      <c r="O1457" s="358"/>
      <c r="P1457" s="358"/>
      <c r="Q1457" s="372"/>
      <c r="S1457" s="526"/>
      <c r="T1457" s="526"/>
      <c r="U1457" s="535"/>
      <c r="V1457" s="542"/>
      <c r="W1457" s="542"/>
      <c r="X1457" s="542"/>
      <c r="Y1457" s="542"/>
      <c r="Z1457" s="542"/>
      <c r="AA1457" s="542"/>
      <c r="AB1457" s="361"/>
      <c r="AC1457" s="363"/>
      <c r="AD1457" s="364"/>
      <c r="AE1457" s="364"/>
      <c r="AF1457" s="364"/>
      <c r="AG1457" s="364"/>
      <c r="AH1457" s="364"/>
      <c r="AI1457" s="364"/>
      <c r="AJ1457" s="364"/>
      <c r="AK1457" s="365"/>
      <c r="AL1457" s="363"/>
      <c r="AM1457" s="364"/>
      <c r="AN1457" s="364"/>
      <c r="AO1457" s="365"/>
      <c r="AP1457" s="363"/>
      <c r="AQ1457" s="364"/>
      <c r="AR1457" s="364"/>
      <c r="AS1457" s="365"/>
      <c r="AT1457" s="366"/>
      <c r="AU1457" s="363"/>
      <c r="AV1457" s="364"/>
      <c r="AW1457" s="363"/>
      <c r="AX1457" s="364"/>
      <c r="AY1457" s="423"/>
      <c r="AZ1457" s="429"/>
    </row>
    <row r="1458" spans="2:52" s="354" customFormat="1">
      <c r="B1458" s="355"/>
      <c r="C1458" s="355"/>
      <c r="D1458" s="355"/>
      <c r="E1458" s="356"/>
      <c r="F1458" s="356"/>
      <c r="J1458" s="478"/>
      <c r="L1458" s="355"/>
      <c r="M1458" s="355"/>
      <c r="N1458" s="358"/>
      <c r="O1458" s="358"/>
      <c r="P1458" s="358"/>
      <c r="Q1458" s="372"/>
      <c r="S1458" s="526"/>
      <c r="T1458" s="526"/>
      <c r="U1458" s="535"/>
      <c r="V1458" s="542"/>
      <c r="W1458" s="542"/>
      <c r="X1458" s="542"/>
      <c r="Y1458" s="542"/>
      <c r="Z1458" s="542"/>
      <c r="AA1458" s="542"/>
      <c r="AB1458" s="361"/>
      <c r="AC1458" s="363"/>
      <c r="AD1458" s="364"/>
      <c r="AE1458" s="364"/>
      <c r="AF1458" s="364"/>
      <c r="AG1458" s="364"/>
      <c r="AH1458" s="364"/>
      <c r="AI1458" s="364"/>
      <c r="AJ1458" s="364"/>
      <c r="AK1458" s="365"/>
      <c r="AL1458" s="363"/>
      <c r="AM1458" s="364"/>
      <c r="AN1458" s="364"/>
      <c r="AO1458" s="365"/>
      <c r="AP1458" s="363"/>
      <c r="AQ1458" s="364"/>
      <c r="AR1458" s="364"/>
      <c r="AS1458" s="365"/>
      <c r="AT1458" s="366"/>
      <c r="AU1458" s="363"/>
      <c r="AV1458" s="364"/>
      <c r="AW1458" s="363"/>
      <c r="AX1458" s="364"/>
      <c r="AY1458" s="423"/>
      <c r="AZ1458" s="429"/>
    </row>
    <row r="1459" spans="2:52" s="354" customFormat="1">
      <c r="B1459" s="355"/>
      <c r="C1459" s="355"/>
      <c r="D1459" s="355"/>
      <c r="E1459" s="356"/>
      <c r="F1459" s="356"/>
      <c r="J1459" s="478"/>
      <c r="L1459" s="355"/>
      <c r="M1459" s="355"/>
      <c r="N1459" s="358"/>
      <c r="O1459" s="358"/>
      <c r="P1459" s="358"/>
      <c r="Q1459" s="372"/>
      <c r="S1459" s="526"/>
      <c r="T1459" s="526"/>
      <c r="U1459" s="535"/>
      <c r="V1459" s="542"/>
      <c r="W1459" s="542"/>
      <c r="X1459" s="542"/>
      <c r="Y1459" s="542"/>
      <c r="Z1459" s="542"/>
      <c r="AA1459" s="542"/>
      <c r="AB1459" s="361"/>
      <c r="AC1459" s="363"/>
      <c r="AD1459" s="364"/>
      <c r="AE1459" s="364"/>
      <c r="AF1459" s="364"/>
      <c r="AG1459" s="364"/>
      <c r="AH1459" s="364"/>
      <c r="AI1459" s="364"/>
      <c r="AJ1459" s="364"/>
      <c r="AK1459" s="365"/>
      <c r="AL1459" s="363"/>
      <c r="AM1459" s="364"/>
      <c r="AN1459" s="364"/>
      <c r="AO1459" s="365"/>
      <c r="AP1459" s="363"/>
      <c r="AQ1459" s="364"/>
      <c r="AR1459" s="364"/>
      <c r="AS1459" s="365"/>
      <c r="AT1459" s="366"/>
      <c r="AU1459" s="363"/>
      <c r="AV1459" s="364"/>
      <c r="AW1459" s="363"/>
      <c r="AX1459" s="364"/>
      <c r="AY1459" s="423"/>
      <c r="AZ1459" s="429"/>
    </row>
    <row r="1460" spans="2:52" s="354" customFormat="1">
      <c r="B1460" s="355"/>
      <c r="C1460" s="355"/>
      <c r="D1460" s="355"/>
      <c r="E1460" s="356"/>
      <c r="F1460" s="356"/>
      <c r="J1460" s="478"/>
      <c r="L1460" s="355"/>
      <c r="M1460" s="355"/>
      <c r="N1460" s="358"/>
      <c r="O1460" s="358"/>
      <c r="P1460" s="358"/>
      <c r="Q1460" s="372"/>
      <c r="S1460" s="526"/>
      <c r="T1460" s="526"/>
      <c r="U1460" s="535"/>
      <c r="V1460" s="542"/>
      <c r="W1460" s="542"/>
      <c r="X1460" s="542"/>
      <c r="Y1460" s="542"/>
      <c r="Z1460" s="542"/>
      <c r="AA1460" s="542"/>
      <c r="AB1460" s="361"/>
      <c r="AC1460" s="363"/>
      <c r="AD1460" s="364"/>
      <c r="AE1460" s="364"/>
      <c r="AF1460" s="364"/>
      <c r="AG1460" s="364"/>
      <c r="AH1460" s="364"/>
      <c r="AI1460" s="364"/>
      <c r="AJ1460" s="364"/>
      <c r="AK1460" s="365"/>
      <c r="AL1460" s="363"/>
      <c r="AM1460" s="364"/>
      <c r="AN1460" s="364"/>
      <c r="AO1460" s="365"/>
      <c r="AP1460" s="363"/>
      <c r="AQ1460" s="364"/>
      <c r="AR1460" s="364"/>
      <c r="AS1460" s="365"/>
      <c r="AT1460" s="366"/>
      <c r="AU1460" s="363"/>
      <c r="AV1460" s="364"/>
      <c r="AW1460" s="363"/>
      <c r="AX1460" s="364"/>
      <c r="AY1460" s="423"/>
      <c r="AZ1460" s="429"/>
    </row>
    <row r="1461" spans="2:52" s="354" customFormat="1">
      <c r="B1461" s="355"/>
      <c r="C1461" s="355"/>
      <c r="D1461" s="355"/>
      <c r="E1461" s="356"/>
      <c r="F1461" s="356"/>
      <c r="J1461" s="478"/>
      <c r="L1461" s="355"/>
      <c r="M1461" s="355"/>
      <c r="N1461" s="358"/>
      <c r="O1461" s="358"/>
      <c r="P1461" s="358"/>
      <c r="Q1461" s="372"/>
      <c r="S1461" s="526"/>
      <c r="T1461" s="526"/>
      <c r="U1461" s="535"/>
      <c r="V1461" s="542"/>
      <c r="W1461" s="542"/>
      <c r="X1461" s="542"/>
      <c r="Y1461" s="542"/>
      <c r="Z1461" s="542"/>
      <c r="AA1461" s="542"/>
      <c r="AB1461" s="361"/>
      <c r="AC1461" s="363"/>
      <c r="AD1461" s="364"/>
      <c r="AE1461" s="364"/>
      <c r="AF1461" s="364"/>
      <c r="AG1461" s="364"/>
      <c r="AH1461" s="364"/>
      <c r="AI1461" s="364"/>
      <c r="AJ1461" s="364"/>
      <c r="AK1461" s="365"/>
      <c r="AL1461" s="363"/>
      <c r="AM1461" s="364"/>
      <c r="AN1461" s="364"/>
      <c r="AO1461" s="365"/>
      <c r="AP1461" s="363"/>
      <c r="AQ1461" s="364"/>
      <c r="AR1461" s="364"/>
      <c r="AS1461" s="365"/>
      <c r="AT1461" s="366"/>
      <c r="AU1461" s="363"/>
      <c r="AV1461" s="364"/>
      <c r="AW1461" s="363"/>
      <c r="AX1461" s="364"/>
      <c r="AY1461" s="423"/>
      <c r="AZ1461" s="429"/>
    </row>
    <row r="1462" spans="2:52" s="354" customFormat="1">
      <c r="B1462" s="355"/>
      <c r="C1462" s="355"/>
      <c r="D1462" s="355"/>
      <c r="E1462" s="356"/>
      <c r="F1462" s="356"/>
      <c r="J1462" s="478"/>
      <c r="L1462" s="355"/>
      <c r="M1462" s="355"/>
      <c r="N1462" s="358"/>
      <c r="O1462" s="358"/>
      <c r="P1462" s="358"/>
      <c r="Q1462" s="372"/>
      <c r="S1462" s="526"/>
      <c r="T1462" s="526"/>
      <c r="U1462" s="535"/>
      <c r="V1462" s="542"/>
      <c r="W1462" s="542"/>
      <c r="X1462" s="542"/>
      <c r="Y1462" s="542"/>
      <c r="Z1462" s="542"/>
      <c r="AA1462" s="542"/>
      <c r="AB1462" s="361"/>
      <c r="AC1462" s="363"/>
      <c r="AD1462" s="364"/>
      <c r="AE1462" s="364"/>
      <c r="AF1462" s="364"/>
      <c r="AG1462" s="364"/>
      <c r="AH1462" s="364"/>
      <c r="AI1462" s="364"/>
      <c r="AJ1462" s="364"/>
      <c r="AK1462" s="365"/>
      <c r="AL1462" s="363"/>
      <c r="AM1462" s="364"/>
      <c r="AN1462" s="364"/>
      <c r="AO1462" s="365"/>
      <c r="AP1462" s="363"/>
      <c r="AQ1462" s="364"/>
      <c r="AR1462" s="364"/>
      <c r="AS1462" s="365"/>
      <c r="AT1462" s="366"/>
      <c r="AU1462" s="363"/>
      <c r="AV1462" s="364"/>
      <c r="AW1462" s="363"/>
      <c r="AX1462" s="364"/>
      <c r="AY1462" s="423"/>
      <c r="AZ1462" s="429"/>
    </row>
    <row r="1463" spans="2:52" s="354" customFormat="1">
      <c r="B1463" s="355"/>
      <c r="C1463" s="355"/>
      <c r="D1463" s="355"/>
      <c r="E1463" s="356"/>
      <c r="F1463" s="356"/>
      <c r="J1463" s="478"/>
      <c r="L1463" s="355"/>
      <c r="M1463" s="355"/>
      <c r="N1463" s="358"/>
      <c r="O1463" s="358"/>
      <c r="P1463" s="358"/>
      <c r="Q1463" s="372"/>
      <c r="S1463" s="526"/>
      <c r="T1463" s="526"/>
      <c r="U1463" s="535"/>
      <c r="V1463" s="542"/>
      <c r="W1463" s="542"/>
      <c r="X1463" s="542"/>
      <c r="Y1463" s="542"/>
      <c r="Z1463" s="542"/>
      <c r="AA1463" s="542"/>
      <c r="AB1463" s="361"/>
      <c r="AC1463" s="363"/>
      <c r="AD1463" s="364"/>
      <c r="AE1463" s="364"/>
      <c r="AF1463" s="364"/>
      <c r="AG1463" s="364"/>
      <c r="AH1463" s="364"/>
      <c r="AI1463" s="364"/>
      <c r="AJ1463" s="364"/>
      <c r="AK1463" s="365"/>
      <c r="AL1463" s="363"/>
      <c r="AM1463" s="364"/>
      <c r="AN1463" s="364"/>
      <c r="AO1463" s="365"/>
      <c r="AP1463" s="363"/>
      <c r="AQ1463" s="364"/>
      <c r="AR1463" s="364"/>
      <c r="AS1463" s="365"/>
      <c r="AT1463" s="366"/>
      <c r="AU1463" s="363"/>
      <c r="AV1463" s="364"/>
      <c r="AW1463" s="363"/>
      <c r="AX1463" s="364"/>
      <c r="AY1463" s="423"/>
      <c r="AZ1463" s="429"/>
    </row>
    <row r="1464" spans="2:52" s="354" customFormat="1">
      <c r="B1464" s="355"/>
      <c r="C1464" s="355"/>
      <c r="D1464" s="355"/>
      <c r="E1464" s="356"/>
      <c r="F1464" s="356"/>
      <c r="J1464" s="478"/>
      <c r="L1464" s="355"/>
      <c r="M1464" s="355"/>
      <c r="N1464" s="358"/>
      <c r="O1464" s="358"/>
      <c r="P1464" s="358"/>
      <c r="Q1464" s="372"/>
      <c r="S1464" s="526"/>
      <c r="T1464" s="526"/>
      <c r="U1464" s="535"/>
      <c r="V1464" s="542"/>
      <c r="W1464" s="542"/>
      <c r="X1464" s="542"/>
      <c r="Y1464" s="542"/>
      <c r="Z1464" s="542"/>
      <c r="AA1464" s="542"/>
      <c r="AB1464" s="361"/>
      <c r="AC1464" s="363"/>
      <c r="AD1464" s="364"/>
      <c r="AE1464" s="364"/>
      <c r="AF1464" s="364"/>
      <c r="AG1464" s="364"/>
      <c r="AH1464" s="364"/>
      <c r="AI1464" s="364"/>
      <c r="AJ1464" s="364"/>
      <c r="AK1464" s="365"/>
      <c r="AL1464" s="363"/>
      <c r="AM1464" s="364"/>
      <c r="AN1464" s="364"/>
      <c r="AO1464" s="365"/>
      <c r="AP1464" s="363"/>
      <c r="AQ1464" s="364"/>
      <c r="AR1464" s="364"/>
      <c r="AS1464" s="365"/>
      <c r="AT1464" s="366"/>
      <c r="AU1464" s="363"/>
      <c r="AV1464" s="364"/>
      <c r="AW1464" s="363"/>
      <c r="AX1464" s="364"/>
      <c r="AY1464" s="423"/>
      <c r="AZ1464" s="429"/>
    </row>
    <row r="1465" spans="2:52" s="354" customFormat="1">
      <c r="B1465" s="355"/>
      <c r="C1465" s="355"/>
      <c r="D1465" s="355"/>
      <c r="E1465" s="356"/>
      <c r="F1465" s="356"/>
      <c r="J1465" s="478"/>
      <c r="L1465" s="355"/>
      <c r="M1465" s="355"/>
      <c r="N1465" s="358"/>
      <c r="O1465" s="358"/>
      <c r="P1465" s="358"/>
      <c r="Q1465" s="372"/>
      <c r="S1465" s="526"/>
      <c r="T1465" s="526"/>
      <c r="U1465" s="535"/>
      <c r="V1465" s="542"/>
      <c r="W1465" s="542"/>
      <c r="X1465" s="542"/>
      <c r="Y1465" s="542"/>
      <c r="Z1465" s="542"/>
      <c r="AA1465" s="542"/>
      <c r="AB1465" s="361"/>
      <c r="AC1465" s="363"/>
      <c r="AD1465" s="364"/>
      <c r="AE1465" s="364"/>
      <c r="AF1465" s="364"/>
      <c r="AG1465" s="364"/>
      <c r="AH1465" s="364"/>
      <c r="AI1465" s="364"/>
      <c r="AJ1465" s="364"/>
      <c r="AK1465" s="365"/>
      <c r="AL1465" s="363"/>
      <c r="AM1465" s="364"/>
      <c r="AN1465" s="364"/>
      <c r="AO1465" s="365"/>
      <c r="AP1465" s="363"/>
      <c r="AQ1465" s="364"/>
      <c r="AR1465" s="364"/>
      <c r="AS1465" s="365"/>
      <c r="AT1465" s="366"/>
      <c r="AU1465" s="363"/>
      <c r="AV1465" s="364"/>
      <c r="AW1465" s="363"/>
      <c r="AX1465" s="364"/>
      <c r="AY1465" s="423"/>
      <c r="AZ1465" s="429"/>
    </row>
    <row r="1466" spans="2:52" s="354" customFormat="1">
      <c r="B1466" s="355"/>
      <c r="C1466" s="355"/>
      <c r="D1466" s="355"/>
      <c r="E1466" s="356"/>
      <c r="F1466" s="356"/>
      <c r="J1466" s="478"/>
      <c r="L1466" s="355"/>
      <c r="M1466" s="355"/>
      <c r="N1466" s="358"/>
      <c r="O1466" s="358"/>
      <c r="P1466" s="358"/>
      <c r="Q1466" s="372"/>
      <c r="S1466" s="526"/>
      <c r="T1466" s="526"/>
      <c r="U1466" s="535"/>
      <c r="V1466" s="542"/>
      <c r="W1466" s="542"/>
      <c r="X1466" s="542"/>
      <c r="Y1466" s="542"/>
      <c r="Z1466" s="542"/>
      <c r="AA1466" s="542"/>
      <c r="AB1466" s="361"/>
      <c r="AC1466" s="363"/>
      <c r="AD1466" s="364"/>
      <c r="AE1466" s="364"/>
      <c r="AF1466" s="364"/>
      <c r="AG1466" s="364"/>
      <c r="AH1466" s="364"/>
      <c r="AI1466" s="364"/>
      <c r="AJ1466" s="364"/>
      <c r="AK1466" s="365"/>
      <c r="AL1466" s="363"/>
      <c r="AM1466" s="364"/>
      <c r="AN1466" s="364"/>
      <c r="AO1466" s="365"/>
      <c r="AP1466" s="363"/>
      <c r="AQ1466" s="364"/>
      <c r="AR1466" s="364"/>
      <c r="AS1466" s="365"/>
      <c r="AT1466" s="366"/>
      <c r="AU1466" s="363"/>
      <c r="AV1466" s="364"/>
      <c r="AW1466" s="363"/>
      <c r="AX1466" s="364"/>
      <c r="AY1466" s="423"/>
      <c r="AZ1466" s="429"/>
    </row>
    <row r="1467" spans="2:52" s="354" customFormat="1">
      <c r="B1467" s="355"/>
      <c r="C1467" s="355"/>
      <c r="D1467" s="355"/>
      <c r="E1467" s="356"/>
      <c r="F1467" s="356"/>
      <c r="J1467" s="478"/>
      <c r="L1467" s="355"/>
      <c r="M1467" s="355"/>
      <c r="N1467" s="358"/>
      <c r="O1467" s="358"/>
      <c r="P1467" s="358"/>
      <c r="Q1467" s="372"/>
      <c r="S1467" s="526"/>
      <c r="T1467" s="526"/>
      <c r="U1467" s="535"/>
      <c r="V1467" s="542"/>
      <c r="W1467" s="542"/>
      <c r="X1467" s="542"/>
      <c r="Y1467" s="542"/>
      <c r="Z1467" s="542"/>
      <c r="AA1467" s="542"/>
      <c r="AB1467" s="361"/>
      <c r="AC1467" s="363"/>
      <c r="AD1467" s="364"/>
      <c r="AE1467" s="364"/>
      <c r="AF1467" s="364"/>
      <c r="AG1467" s="364"/>
      <c r="AH1467" s="364"/>
      <c r="AI1467" s="364"/>
      <c r="AJ1467" s="364"/>
      <c r="AK1467" s="365"/>
      <c r="AL1467" s="363"/>
      <c r="AM1467" s="364"/>
      <c r="AN1467" s="364"/>
      <c r="AO1467" s="365"/>
      <c r="AP1467" s="363"/>
      <c r="AQ1467" s="364"/>
      <c r="AR1467" s="364"/>
      <c r="AS1467" s="365"/>
      <c r="AT1467" s="366"/>
      <c r="AU1467" s="363"/>
      <c r="AV1467" s="364"/>
      <c r="AW1467" s="363"/>
      <c r="AX1467" s="364"/>
      <c r="AY1467" s="423"/>
      <c r="AZ1467" s="429"/>
    </row>
    <row r="1468" spans="2:52" s="354" customFormat="1">
      <c r="B1468" s="355"/>
      <c r="C1468" s="355"/>
      <c r="D1468" s="355"/>
      <c r="E1468" s="356"/>
      <c r="F1468" s="356"/>
      <c r="J1468" s="478"/>
      <c r="L1468" s="355"/>
      <c r="M1468" s="355"/>
      <c r="N1468" s="358"/>
      <c r="O1468" s="358"/>
      <c r="P1468" s="358"/>
      <c r="Q1468" s="372"/>
      <c r="S1468" s="526"/>
      <c r="T1468" s="526"/>
      <c r="U1468" s="535"/>
      <c r="V1468" s="542"/>
      <c r="W1468" s="542"/>
      <c r="X1468" s="542"/>
      <c r="Y1468" s="542"/>
      <c r="Z1468" s="542"/>
      <c r="AA1468" s="542"/>
      <c r="AB1468" s="361"/>
      <c r="AC1468" s="363"/>
      <c r="AD1468" s="364"/>
      <c r="AE1468" s="364"/>
      <c r="AF1468" s="364"/>
      <c r="AG1468" s="364"/>
      <c r="AH1468" s="364"/>
      <c r="AI1468" s="364"/>
      <c r="AJ1468" s="364"/>
      <c r="AK1468" s="365"/>
      <c r="AL1468" s="363"/>
      <c r="AM1468" s="364"/>
      <c r="AN1468" s="364"/>
      <c r="AO1468" s="365"/>
      <c r="AP1468" s="363"/>
      <c r="AQ1468" s="364"/>
      <c r="AR1468" s="364"/>
      <c r="AS1468" s="365"/>
      <c r="AT1468" s="366"/>
      <c r="AU1468" s="363"/>
      <c r="AV1468" s="364"/>
      <c r="AW1468" s="363"/>
      <c r="AX1468" s="364"/>
      <c r="AY1468" s="423"/>
      <c r="AZ1468" s="429"/>
    </row>
    <row r="1469" spans="2:52" s="354" customFormat="1">
      <c r="B1469" s="355"/>
      <c r="C1469" s="355"/>
      <c r="D1469" s="355"/>
      <c r="E1469" s="356"/>
      <c r="F1469" s="356"/>
      <c r="J1469" s="478"/>
      <c r="L1469" s="355"/>
      <c r="M1469" s="355"/>
      <c r="N1469" s="358"/>
      <c r="O1469" s="358"/>
      <c r="P1469" s="358"/>
      <c r="Q1469" s="372"/>
      <c r="S1469" s="526"/>
      <c r="T1469" s="526"/>
      <c r="U1469" s="535"/>
      <c r="V1469" s="542"/>
      <c r="W1469" s="542"/>
      <c r="X1469" s="542"/>
      <c r="Y1469" s="542"/>
      <c r="Z1469" s="542"/>
      <c r="AA1469" s="542"/>
      <c r="AB1469" s="361"/>
      <c r="AC1469" s="363"/>
      <c r="AD1469" s="364"/>
      <c r="AE1469" s="364"/>
      <c r="AF1469" s="364"/>
      <c r="AG1469" s="364"/>
      <c r="AH1469" s="364"/>
      <c r="AI1469" s="364"/>
      <c r="AJ1469" s="364"/>
      <c r="AK1469" s="365"/>
      <c r="AL1469" s="363"/>
      <c r="AM1469" s="364"/>
      <c r="AN1469" s="364"/>
      <c r="AO1469" s="365"/>
      <c r="AP1469" s="363"/>
      <c r="AQ1469" s="364"/>
      <c r="AR1469" s="364"/>
      <c r="AS1469" s="365"/>
      <c r="AT1469" s="366"/>
      <c r="AU1469" s="363"/>
      <c r="AV1469" s="364"/>
      <c r="AW1469" s="363"/>
      <c r="AX1469" s="364"/>
      <c r="AY1469" s="423"/>
      <c r="AZ1469" s="429"/>
    </row>
    <row r="1470" spans="2:52" s="354" customFormat="1">
      <c r="B1470" s="355"/>
      <c r="C1470" s="355"/>
      <c r="D1470" s="355"/>
      <c r="E1470" s="356"/>
      <c r="F1470" s="356"/>
      <c r="J1470" s="478"/>
      <c r="L1470" s="355"/>
      <c r="M1470" s="355"/>
      <c r="N1470" s="358"/>
      <c r="O1470" s="358"/>
      <c r="P1470" s="358"/>
      <c r="Q1470" s="372"/>
      <c r="S1470" s="526"/>
      <c r="T1470" s="526"/>
      <c r="U1470" s="535"/>
      <c r="V1470" s="542"/>
      <c r="W1470" s="542"/>
      <c r="X1470" s="542"/>
      <c r="Y1470" s="542"/>
      <c r="Z1470" s="542"/>
      <c r="AA1470" s="542"/>
      <c r="AB1470" s="361"/>
      <c r="AC1470" s="363"/>
      <c r="AD1470" s="364"/>
      <c r="AE1470" s="364"/>
      <c r="AF1470" s="364"/>
      <c r="AG1470" s="364"/>
      <c r="AH1470" s="364"/>
      <c r="AI1470" s="364"/>
      <c r="AJ1470" s="364"/>
      <c r="AK1470" s="365"/>
      <c r="AL1470" s="363"/>
      <c r="AM1470" s="364"/>
      <c r="AN1470" s="364"/>
      <c r="AO1470" s="365"/>
      <c r="AP1470" s="363"/>
      <c r="AQ1470" s="364"/>
      <c r="AR1470" s="364"/>
      <c r="AS1470" s="365"/>
      <c r="AT1470" s="366"/>
      <c r="AU1470" s="363"/>
      <c r="AV1470" s="364"/>
      <c r="AW1470" s="363"/>
      <c r="AX1470" s="364"/>
      <c r="AY1470" s="423"/>
      <c r="AZ1470" s="429"/>
    </row>
    <row r="1471" spans="2:52" s="354" customFormat="1">
      <c r="B1471" s="355"/>
      <c r="C1471" s="355"/>
      <c r="D1471" s="355"/>
      <c r="E1471" s="356"/>
      <c r="F1471" s="356"/>
      <c r="J1471" s="478"/>
      <c r="L1471" s="355"/>
      <c r="M1471" s="355"/>
      <c r="N1471" s="358"/>
      <c r="O1471" s="358"/>
      <c r="P1471" s="358"/>
      <c r="Q1471" s="372"/>
      <c r="S1471" s="526"/>
      <c r="T1471" s="526"/>
      <c r="U1471" s="535"/>
      <c r="V1471" s="542"/>
      <c r="W1471" s="542"/>
      <c r="X1471" s="542"/>
      <c r="Y1471" s="542"/>
      <c r="Z1471" s="542"/>
      <c r="AA1471" s="542"/>
      <c r="AB1471" s="361"/>
      <c r="AC1471" s="363"/>
      <c r="AD1471" s="364"/>
      <c r="AE1471" s="364"/>
      <c r="AF1471" s="364"/>
      <c r="AG1471" s="364"/>
      <c r="AH1471" s="364"/>
      <c r="AI1471" s="364"/>
      <c r="AJ1471" s="364"/>
      <c r="AK1471" s="365"/>
      <c r="AL1471" s="363"/>
      <c r="AM1471" s="364"/>
      <c r="AN1471" s="364"/>
      <c r="AO1471" s="365"/>
      <c r="AP1471" s="363"/>
      <c r="AQ1471" s="364"/>
      <c r="AR1471" s="364"/>
      <c r="AS1471" s="365"/>
      <c r="AT1471" s="366"/>
      <c r="AU1471" s="363"/>
      <c r="AV1471" s="364"/>
      <c r="AW1471" s="363"/>
      <c r="AX1471" s="364"/>
      <c r="AY1471" s="423"/>
      <c r="AZ1471" s="429"/>
    </row>
    <row r="1472" spans="2:52" s="354" customFormat="1">
      <c r="B1472" s="355"/>
      <c r="C1472" s="355"/>
      <c r="D1472" s="355"/>
      <c r="E1472" s="356"/>
      <c r="F1472" s="356"/>
      <c r="J1472" s="478"/>
      <c r="L1472" s="355"/>
      <c r="M1472" s="355"/>
      <c r="N1472" s="358"/>
      <c r="O1472" s="358"/>
      <c r="P1472" s="358"/>
      <c r="Q1472" s="372"/>
      <c r="S1472" s="526"/>
      <c r="T1472" s="526"/>
      <c r="U1472" s="535"/>
      <c r="V1472" s="542"/>
      <c r="W1472" s="542"/>
      <c r="X1472" s="542"/>
      <c r="Y1472" s="542"/>
      <c r="Z1472" s="542"/>
      <c r="AA1472" s="542"/>
      <c r="AB1472" s="361"/>
      <c r="AC1472" s="363"/>
      <c r="AD1472" s="364"/>
      <c r="AE1472" s="364"/>
      <c r="AF1472" s="364"/>
      <c r="AG1472" s="364"/>
      <c r="AH1472" s="364"/>
      <c r="AI1472" s="364"/>
      <c r="AJ1472" s="364"/>
      <c r="AK1472" s="365"/>
      <c r="AL1472" s="363"/>
      <c r="AM1472" s="364"/>
      <c r="AN1472" s="364"/>
      <c r="AO1472" s="365"/>
      <c r="AP1472" s="363"/>
      <c r="AQ1472" s="364"/>
      <c r="AR1472" s="364"/>
      <c r="AS1472" s="365"/>
      <c r="AT1472" s="366"/>
      <c r="AU1472" s="363"/>
      <c r="AV1472" s="364"/>
      <c r="AW1472" s="363"/>
      <c r="AX1472" s="364"/>
      <c r="AY1472" s="423"/>
      <c r="AZ1472" s="429"/>
    </row>
    <row r="1473" spans="2:52" s="354" customFormat="1">
      <c r="B1473" s="355"/>
      <c r="C1473" s="355"/>
      <c r="D1473" s="355"/>
      <c r="E1473" s="356"/>
      <c r="F1473" s="356"/>
      <c r="J1473" s="478"/>
      <c r="L1473" s="355"/>
      <c r="M1473" s="355"/>
      <c r="N1473" s="358"/>
      <c r="O1473" s="358"/>
      <c r="P1473" s="358"/>
      <c r="Q1473" s="372"/>
      <c r="S1473" s="526"/>
      <c r="T1473" s="526"/>
      <c r="U1473" s="535"/>
      <c r="V1473" s="542"/>
      <c r="W1473" s="542"/>
      <c r="X1473" s="542"/>
      <c r="Y1473" s="542"/>
      <c r="Z1473" s="542"/>
      <c r="AA1473" s="542"/>
      <c r="AB1473" s="361"/>
      <c r="AC1473" s="363"/>
      <c r="AD1473" s="364"/>
      <c r="AE1473" s="364"/>
      <c r="AF1473" s="364"/>
      <c r="AG1473" s="364"/>
      <c r="AH1473" s="364"/>
      <c r="AI1473" s="364"/>
      <c r="AJ1473" s="364"/>
      <c r="AK1473" s="365"/>
      <c r="AL1473" s="363"/>
      <c r="AM1473" s="364"/>
      <c r="AN1473" s="364"/>
      <c r="AO1473" s="365"/>
      <c r="AP1473" s="363"/>
      <c r="AQ1473" s="364"/>
      <c r="AR1473" s="364"/>
      <c r="AS1473" s="365"/>
      <c r="AT1473" s="366"/>
      <c r="AU1473" s="363"/>
      <c r="AV1473" s="364"/>
      <c r="AW1473" s="363"/>
      <c r="AX1473" s="364"/>
      <c r="AY1473" s="423"/>
      <c r="AZ1473" s="429"/>
    </row>
    <row r="1474" spans="2:52" s="354" customFormat="1">
      <c r="B1474" s="355"/>
      <c r="C1474" s="355"/>
      <c r="D1474" s="355"/>
      <c r="E1474" s="356"/>
      <c r="F1474" s="356"/>
      <c r="J1474" s="478"/>
      <c r="L1474" s="355"/>
      <c r="M1474" s="355"/>
      <c r="N1474" s="358"/>
      <c r="O1474" s="358"/>
      <c r="P1474" s="358"/>
      <c r="Q1474" s="372"/>
      <c r="S1474" s="526"/>
      <c r="T1474" s="526"/>
      <c r="U1474" s="535"/>
      <c r="V1474" s="542"/>
      <c r="W1474" s="542"/>
      <c r="X1474" s="542"/>
      <c r="Y1474" s="542"/>
      <c r="Z1474" s="542"/>
      <c r="AA1474" s="542"/>
      <c r="AB1474" s="361"/>
      <c r="AC1474" s="363"/>
      <c r="AD1474" s="364"/>
      <c r="AE1474" s="364"/>
      <c r="AF1474" s="364"/>
      <c r="AG1474" s="364"/>
      <c r="AH1474" s="364"/>
      <c r="AI1474" s="364"/>
      <c r="AJ1474" s="364"/>
      <c r="AK1474" s="365"/>
      <c r="AL1474" s="363"/>
      <c r="AM1474" s="364"/>
      <c r="AN1474" s="364"/>
      <c r="AO1474" s="365"/>
      <c r="AP1474" s="363"/>
      <c r="AQ1474" s="364"/>
      <c r="AR1474" s="364"/>
      <c r="AS1474" s="365"/>
      <c r="AT1474" s="366"/>
      <c r="AU1474" s="363"/>
      <c r="AV1474" s="364"/>
      <c r="AW1474" s="363"/>
      <c r="AX1474" s="364"/>
      <c r="AY1474" s="423"/>
      <c r="AZ1474" s="429"/>
    </row>
    <row r="1475" spans="2:52" s="354" customFormat="1">
      <c r="B1475" s="355"/>
      <c r="C1475" s="355"/>
      <c r="D1475" s="355"/>
      <c r="E1475" s="356"/>
      <c r="F1475" s="356"/>
      <c r="J1475" s="478"/>
      <c r="L1475" s="355"/>
      <c r="M1475" s="355"/>
      <c r="N1475" s="358"/>
      <c r="O1475" s="358"/>
      <c r="P1475" s="358"/>
      <c r="Q1475" s="372"/>
      <c r="S1475" s="526"/>
      <c r="T1475" s="526"/>
      <c r="U1475" s="535"/>
      <c r="V1475" s="542"/>
      <c r="W1475" s="542"/>
      <c r="X1475" s="542"/>
      <c r="Y1475" s="542"/>
      <c r="Z1475" s="542"/>
      <c r="AA1475" s="542"/>
      <c r="AB1475" s="361"/>
      <c r="AC1475" s="363"/>
      <c r="AD1475" s="364"/>
      <c r="AE1475" s="364"/>
      <c r="AF1475" s="364"/>
      <c r="AG1475" s="364"/>
      <c r="AH1475" s="364"/>
      <c r="AI1475" s="364"/>
      <c r="AJ1475" s="364"/>
      <c r="AK1475" s="365"/>
      <c r="AL1475" s="363"/>
      <c r="AM1475" s="364"/>
      <c r="AN1475" s="364"/>
      <c r="AO1475" s="365"/>
      <c r="AP1475" s="363"/>
      <c r="AQ1475" s="364"/>
      <c r="AR1475" s="364"/>
      <c r="AS1475" s="365"/>
      <c r="AT1475" s="366"/>
      <c r="AU1475" s="363"/>
      <c r="AV1475" s="364"/>
      <c r="AW1475" s="363"/>
      <c r="AX1475" s="364"/>
      <c r="AY1475" s="423"/>
      <c r="AZ1475" s="429"/>
    </row>
    <row r="1476" spans="2:52" s="354" customFormat="1">
      <c r="B1476" s="355"/>
      <c r="C1476" s="355"/>
      <c r="D1476" s="355"/>
      <c r="E1476" s="356"/>
      <c r="F1476" s="356"/>
      <c r="J1476" s="478"/>
      <c r="L1476" s="355"/>
      <c r="M1476" s="355"/>
      <c r="N1476" s="358"/>
      <c r="O1476" s="358"/>
      <c r="P1476" s="358"/>
      <c r="Q1476" s="372"/>
      <c r="S1476" s="526"/>
      <c r="T1476" s="526"/>
      <c r="U1476" s="535"/>
      <c r="V1476" s="542"/>
      <c r="W1476" s="542"/>
      <c r="X1476" s="542"/>
      <c r="Y1476" s="542"/>
      <c r="Z1476" s="542"/>
      <c r="AA1476" s="542"/>
      <c r="AB1476" s="361"/>
      <c r="AC1476" s="363"/>
      <c r="AD1476" s="364"/>
      <c r="AE1476" s="364"/>
      <c r="AF1476" s="364"/>
      <c r="AG1476" s="364"/>
      <c r="AH1476" s="364"/>
      <c r="AI1476" s="364"/>
      <c r="AJ1476" s="364"/>
      <c r="AK1476" s="365"/>
      <c r="AL1476" s="363"/>
      <c r="AM1476" s="364"/>
      <c r="AN1476" s="364"/>
      <c r="AO1476" s="365"/>
      <c r="AP1476" s="363"/>
      <c r="AQ1476" s="364"/>
      <c r="AR1476" s="364"/>
      <c r="AS1476" s="365"/>
      <c r="AT1476" s="366"/>
      <c r="AU1476" s="363"/>
      <c r="AV1476" s="364"/>
      <c r="AW1476" s="363"/>
      <c r="AX1476" s="364"/>
      <c r="AY1476" s="423"/>
      <c r="AZ1476" s="429"/>
    </row>
    <row r="1477" spans="2:52" s="354" customFormat="1">
      <c r="B1477" s="355"/>
      <c r="C1477" s="355"/>
      <c r="D1477" s="355"/>
      <c r="E1477" s="356"/>
      <c r="F1477" s="356"/>
      <c r="J1477" s="478"/>
      <c r="L1477" s="355"/>
      <c r="M1477" s="355"/>
      <c r="N1477" s="358"/>
      <c r="O1477" s="358"/>
      <c r="P1477" s="358"/>
      <c r="Q1477" s="372"/>
      <c r="S1477" s="526"/>
      <c r="T1477" s="526"/>
      <c r="U1477" s="535"/>
      <c r="V1477" s="542"/>
      <c r="W1477" s="542"/>
      <c r="X1477" s="542"/>
      <c r="Y1477" s="542"/>
      <c r="Z1477" s="542"/>
      <c r="AA1477" s="542"/>
      <c r="AB1477" s="361"/>
      <c r="AC1477" s="363"/>
      <c r="AD1477" s="364"/>
      <c r="AE1477" s="364"/>
      <c r="AF1477" s="364"/>
      <c r="AG1477" s="364"/>
      <c r="AH1477" s="364"/>
      <c r="AI1477" s="364"/>
      <c r="AJ1477" s="364"/>
      <c r="AK1477" s="365"/>
      <c r="AL1477" s="363"/>
      <c r="AM1477" s="364"/>
      <c r="AN1477" s="364"/>
      <c r="AO1477" s="365"/>
      <c r="AP1477" s="363"/>
      <c r="AQ1477" s="364"/>
      <c r="AR1477" s="364"/>
      <c r="AS1477" s="365"/>
      <c r="AT1477" s="366"/>
      <c r="AU1477" s="363"/>
      <c r="AV1477" s="364"/>
      <c r="AW1477" s="363"/>
      <c r="AX1477" s="364"/>
      <c r="AY1477" s="423"/>
      <c r="AZ1477" s="429"/>
    </row>
    <row r="1478" spans="2:52" s="354" customFormat="1">
      <c r="B1478" s="355"/>
      <c r="C1478" s="355"/>
      <c r="D1478" s="355"/>
      <c r="E1478" s="356"/>
      <c r="F1478" s="356"/>
      <c r="J1478" s="478"/>
      <c r="L1478" s="355"/>
      <c r="M1478" s="355"/>
      <c r="N1478" s="358"/>
      <c r="O1478" s="358"/>
      <c r="P1478" s="358"/>
      <c r="Q1478" s="372"/>
      <c r="S1478" s="526"/>
      <c r="T1478" s="526"/>
      <c r="U1478" s="535"/>
      <c r="V1478" s="542"/>
      <c r="W1478" s="542"/>
      <c r="X1478" s="542"/>
      <c r="Y1478" s="542"/>
      <c r="Z1478" s="542"/>
      <c r="AA1478" s="542"/>
      <c r="AB1478" s="361"/>
      <c r="AC1478" s="363"/>
      <c r="AD1478" s="364"/>
      <c r="AE1478" s="364"/>
      <c r="AF1478" s="364"/>
      <c r="AG1478" s="364"/>
      <c r="AH1478" s="364"/>
      <c r="AI1478" s="364"/>
      <c r="AJ1478" s="364"/>
      <c r="AK1478" s="365"/>
      <c r="AL1478" s="363"/>
      <c r="AM1478" s="364"/>
      <c r="AN1478" s="364"/>
      <c r="AO1478" s="365"/>
      <c r="AP1478" s="363"/>
      <c r="AQ1478" s="364"/>
      <c r="AR1478" s="364"/>
      <c r="AS1478" s="365"/>
      <c r="AT1478" s="366"/>
      <c r="AU1478" s="363"/>
      <c r="AV1478" s="364"/>
      <c r="AW1478" s="363"/>
      <c r="AX1478" s="364"/>
      <c r="AY1478" s="423"/>
      <c r="AZ1478" s="429"/>
    </row>
    <row r="1479" spans="2:52" s="354" customFormat="1">
      <c r="B1479" s="355"/>
      <c r="C1479" s="355"/>
      <c r="D1479" s="355"/>
      <c r="E1479" s="356"/>
      <c r="F1479" s="356"/>
      <c r="J1479" s="478"/>
      <c r="L1479" s="355"/>
      <c r="M1479" s="355"/>
      <c r="N1479" s="358"/>
      <c r="O1479" s="358"/>
      <c r="P1479" s="358"/>
      <c r="Q1479" s="372"/>
      <c r="S1479" s="526"/>
      <c r="T1479" s="526"/>
      <c r="U1479" s="535"/>
      <c r="V1479" s="542"/>
      <c r="W1479" s="542"/>
      <c r="X1479" s="542"/>
      <c r="Y1479" s="542"/>
      <c r="Z1479" s="542"/>
      <c r="AA1479" s="542"/>
      <c r="AB1479" s="361"/>
      <c r="AC1479" s="363"/>
      <c r="AD1479" s="364"/>
      <c r="AE1479" s="364"/>
      <c r="AF1479" s="364"/>
      <c r="AG1479" s="364"/>
      <c r="AH1479" s="364"/>
      <c r="AI1479" s="364"/>
      <c r="AJ1479" s="364"/>
      <c r="AK1479" s="365"/>
      <c r="AL1479" s="363"/>
      <c r="AM1479" s="364"/>
      <c r="AN1479" s="364"/>
      <c r="AO1479" s="365"/>
      <c r="AP1479" s="363"/>
      <c r="AQ1479" s="364"/>
      <c r="AR1479" s="364"/>
      <c r="AS1479" s="365"/>
      <c r="AT1479" s="366"/>
      <c r="AU1479" s="363"/>
      <c r="AV1479" s="364"/>
      <c r="AW1479" s="363"/>
      <c r="AX1479" s="364"/>
      <c r="AY1479" s="423"/>
      <c r="AZ1479" s="429"/>
    </row>
    <row r="1480" spans="2:52" s="354" customFormat="1">
      <c r="B1480" s="355"/>
      <c r="C1480" s="355"/>
      <c r="D1480" s="355"/>
      <c r="E1480" s="356"/>
      <c r="F1480" s="356"/>
      <c r="J1480" s="478"/>
      <c r="L1480" s="355"/>
      <c r="M1480" s="355"/>
      <c r="N1480" s="358"/>
      <c r="O1480" s="358"/>
      <c r="P1480" s="358"/>
      <c r="Q1480" s="372"/>
      <c r="S1480" s="526"/>
      <c r="T1480" s="526"/>
      <c r="U1480" s="535"/>
      <c r="V1480" s="542"/>
      <c r="W1480" s="542"/>
      <c r="X1480" s="542"/>
      <c r="Y1480" s="542"/>
      <c r="Z1480" s="542"/>
      <c r="AA1480" s="542"/>
      <c r="AB1480" s="361"/>
      <c r="AC1480" s="363"/>
      <c r="AD1480" s="364"/>
      <c r="AE1480" s="364"/>
      <c r="AF1480" s="364"/>
      <c r="AG1480" s="364"/>
      <c r="AH1480" s="364"/>
      <c r="AI1480" s="364"/>
      <c r="AJ1480" s="364"/>
      <c r="AK1480" s="365"/>
      <c r="AL1480" s="363"/>
      <c r="AM1480" s="364"/>
      <c r="AN1480" s="364"/>
      <c r="AO1480" s="365"/>
      <c r="AP1480" s="363"/>
      <c r="AQ1480" s="364"/>
      <c r="AR1480" s="364"/>
      <c r="AS1480" s="365"/>
      <c r="AT1480" s="366"/>
      <c r="AU1480" s="363"/>
      <c r="AV1480" s="364"/>
      <c r="AW1480" s="363"/>
      <c r="AX1480" s="364"/>
      <c r="AY1480" s="423"/>
      <c r="AZ1480" s="429"/>
    </row>
    <row r="1481" spans="2:52" s="354" customFormat="1">
      <c r="B1481" s="355"/>
      <c r="C1481" s="355"/>
      <c r="D1481" s="355"/>
      <c r="E1481" s="356"/>
      <c r="F1481" s="356"/>
      <c r="J1481" s="478"/>
      <c r="L1481" s="355"/>
      <c r="M1481" s="355"/>
      <c r="N1481" s="358"/>
      <c r="O1481" s="358"/>
      <c r="P1481" s="358"/>
      <c r="Q1481" s="372"/>
      <c r="S1481" s="526"/>
      <c r="T1481" s="526"/>
      <c r="U1481" s="535"/>
      <c r="V1481" s="542"/>
      <c r="W1481" s="542"/>
      <c r="X1481" s="542"/>
      <c r="Y1481" s="542"/>
      <c r="Z1481" s="542"/>
      <c r="AA1481" s="542"/>
      <c r="AB1481" s="361"/>
      <c r="AC1481" s="363"/>
      <c r="AD1481" s="364"/>
      <c r="AE1481" s="364"/>
      <c r="AF1481" s="364"/>
      <c r="AG1481" s="364"/>
      <c r="AH1481" s="364"/>
      <c r="AI1481" s="364"/>
      <c r="AJ1481" s="364"/>
      <c r="AK1481" s="365"/>
      <c r="AL1481" s="363"/>
      <c r="AM1481" s="364"/>
      <c r="AN1481" s="364"/>
      <c r="AO1481" s="365"/>
      <c r="AP1481" s="363"/>
      <c r="AQ1481" s="364"/>
      <c r="AR1481" s="364"/>
      <c r="AS1481" s="365"/>
      <c r="AT1481" s="366"/>
      <c r="AU1481" s="363"/>
      <c r="AV1481" s="364"/>
      <c r="AW1481" s="363"/>
      <c r="AX1481" s="364"/>
      <c r="AY1481" s="423"/>
      <c r="AZ1481" s="429"/>
    </row>
    <row r="1482" spans="2:52" s="354" customFormat="1">
      <c r="B1482" s="355"/>
      <c r="C1482" s="355"/>
      <c r="D1482" s="355"/>
      <c r="E1482" s="356"/>
      <c r="F1482" s="356"/>
      <c r="J1482" s="478"/>
      <c r="L1482" s="355"/>
      <c r="M1482" s="355"/>
      <c r="N1482" s="358"/>
      <c r="O1482" s="358"/>
      <c r="P1482" s="358"/>
      <c r="Q1482" s="372"/>
      <c r="S1482" s="526"/>
      <c r="T1482" s="526"/>
      <c r="U1482" s="535"/>
      <c r="V1482" s="542"/>
      <c r="W1482" s="542"/>
      <c r="X1482" s="542"/>
      <c r="Y1482" s="542"/>
      <c r="Z1482" s="542"/>
      <c r="AA1482" s="542"/>
      <c r="AB1482" s="361"/>
      <c r="AC1482" s="363"/>
      <c r="AD1482" s="364"/>
      <c r="AE1482" s="364"/>
      <c r="AF1482" s="364"/>
      <c r="AG1482" s="364"/>
      <c r="AH1482" s="364"/>
      <c r="AI1482" s="364"/>
      <c r="AJ1482" s="364"/>
      <c r="AK1482" s="365"/>
      <c r="AL1482" s="363"/>
      <c r="AM1482" s="364"/>
      <c r="AN1482" s="364"/>
      <c r="AO1482" s="365"/>
      <c r="AP1482" s="363"/>
      <c r="AQ1482" s="364"/>
      <c r="AR1482" s="364"/>
      <c r="AS1482" s="365"/>
      <c r="AT1482" s="366"/>
      <c r="AU1482" s="363"/>
      <c r="AV1482" s="364"/>
      <c r="AW1482" s="363"/>
      <c r="AX1482" s="364"/>
      <c r="AY1482" s="423"/>
      <c r="AZ1482" s="429"/>
    </row>
  </sheetData>
  <mergeCells count="62">
    <mergeCell ref="C16:D16"/>
    <mergeCell ref="F17:F18"/>
    <mergeCell ref="G17:G18"/>
    <mergeCell ref="H17:H18"/>
    <mergeCell ref="I17:I18"/>
    <mergeCell ref="AV16:AV18"/>
    <mergeCell ref="AW16:AW18"/>
    <mergeCell ref="AX16:AX18"/>
    <mergeCell ref="AY16:AY18"/>
    <mergeCell ref="AS16:AS18"/>
    <mergeCell ref="AT16:AT18"/>
    <mergeCell ref="AU16:AU18"/>
    <mergeCell ref="B2:E2"/>
    <mergeCell ref="B1:E1"/>
    <mergeCell ref="S14:AA15"/>
    <mergeCell ref="AL14:AO14"/>
    <mergeCell ref="AP14:AS14"/>
    <mergeCell ref="AC15:AI15"/>
    <mergeCell ref="B8:I9"/>
    <mergeCell ref="B5:E5"/>
    <mergeCell ref="B4:E4"/>
    <mergeCell ref="B3:E3"/>
    <mergeCell ref="O17:O18"/>
    <mergeCell ref="P17:P18"/>
    <mergeCell ref="Q17:Q18"/>
    <mergeCell ref="R17:R18"/>
    <mergeCell ref="A17:A18"/>
    <mergeCell ref="B17:B18"/>
    <mergeCell ref="C17:C18"/>
    <mergeCell ref="D17:D18"/>
    <mergeCell ref="E17:E18"/>
    <mergeCell ref="J17:J18"/>
    <mergeCell ref="K17:K18"/>
    <mergeCell ref="L17:L18"/>
    <mergeCell ref="M17:M18"/>
    <mergeCell ref="N17:N18"/>
    <mergeCell ref="AC16:AC18"/>
    <mergeCell ref="S17:S18"/>
    <mergeCell ref="T17:T18"/>
    <mergeCell ref="U17:U18"/>
    <mergeCell ref="V17:V18"/>
    <mergeCell ref="W17:W18"/>
    <mergeCell ref="X17:X18"/>
    <mergeCell ref="Y17:Y18"/>
    <mergeCell ref="Z17:Z18"/>
    <mergeCell ref="AA17:AA18"/>
    <mergeCell ref="AB16:AB18"/>
    <mergeCell ref="AD16:AD18"/>
    <mergeCell ref="AE16:AE18"/>
    <mergeCell ref="AF16:AF18"/>
    <mergeCell ref="AG16:AG18"/>
    <mergeCell ref="AH16:AH18"/>
    <mergeCell ref="AI16:AI18"/>
    <mergeCell ref="AJ16:AJ18"/>
    <mergeCell ref="AK16:AK18"/>
    <mergeCell ref="AL16:AL18"/>
    <mergeCell ref="AM16:AM18"/>
    <mergeCell ref="AN16:AN18"/>
    <mergeCell ref="AO16:AO18"/>
    <mergeCell ref="AP16:AP18"/>
    <mergeCell ref="AQ16:AQ18"/>
    <mergeCell ref="AR16:AR18"/>
  </mergeCells>
  <phoneticPr fontId="2" type="noConversion"/>
  <dataValidations count="10">
    <dataValidation type="list" allowBlank="1" showInputMessage="1" showErrorMessage="1" sqref="F17 F576:F577 F229:F236 F669:F730 F470:F471 F435:F444 F387:F396 F496:F497 F182:F183 F80:F85 F22:F48 F19:F20 F132:F133 F344:F345 F166:F167 F218:F219 F530:F532 F242:F249 F260 F264 F266:F268 F271:F277 F298:F299 F609:F614 F621 F640:F641 F629:F630 F636 F645:F646" xr:uid="{00000000-0002-0000-0300-000000000000}">
      <formula1>$AE$1:$AE$11</formula1>
    </dataValidation>
    <dataValidation type="list" allowBlank="1" showInputMessage="1" showErrorMessage="1" sqref="F21 F86:F91 F58:F79 F55:F56 F49:F53" xr:uid="{00000000-0002-0000-0300-000001000000}">
      <formula1>$J$676:$J$680</formula1>
    </dataValidation>
    <dataValidation type="list" allowBlank="1" showInputMessage="1" showErrorMessage="1" sqref="F54 F498:F529 F176 F445:F468 F346:F386 F57 F300:F343 F278:F297 F237:F241 F184:F217 F647:F668 F92:F131 F397:F434 F533:F575 F472:F495 F134:F165 F173:F174 F222 F225" xr:uid="{00000000-0002-0000-0300-000002000000}">
      <formula1>$J$676:$J$681</formula1>
    </dataValidation>
    <dataValidation type="list" allowBlank="1" showInputMessage="1" showErrorMessage="1" sqref="F168:F171" xr:uid="{61E84FE5-DC7B-4095-8ABC-AA0A05E6DA6F}">
      <formula1>$J$670:$J$674</formula1>
    </dataValidation>
    <dataValidation type="list" allowBlank="1" showInputMessage="1" showErrorMessage="1" sqref="F172 F175 F177 F179 F220:F221 F223:F224 F226:F228 F250:F259 F261:F263 F265 F269:F270" xr:uid="{15691C9D-AA50-404D-A54C-B87E734CAF41}">
      <formula1>$J$676:$J$683</formula1>
    </dataValidation>
    <dataValidation type="list" allowBlank="1" showInputMessage="1" showErrorMessage="1" sqref="F178 F180" xr:uid="{FADD7E74-6ABD-434C-B79E-84E388530F95}">
      <formula1>$J$666:$J$670</formula1>
    </dataValidation>
    <dataValidation type="list" allowBlank="1" showInputMessage="1" showErrorMessage="1" sqref="F181" xr:uid="{93D8712B-2210-4F6F-BD65-D13FD2EFDD60}">
      <formula1>$J$662:$J$666</formula1>
    </dataValidation>
    <dataValidation type="list" allowBlank="1" showInputMessage="1" showErrorMessage="1" sqref="F578:F608 F622:F628 F615:F620 F631:F635 F637:F639 F642 F644" xr:uid="{00000000-0002-0000-0300-000003000000}">
      <formula1>$J$676:$J$682</formula1>
    </dataValidation>
    <dataValidation type="list" allowBlank="1" showInputMessage="1" showErrorMessage="1" sqref="F469" xr:uid="{935E6818-B17A-4494-9AD6-1818F2D84AF9}">
      <formula1>$J$709:$J$714</formula1>
    </dataValidation>
    <dataValidation type="list" allowBlank="1" showInputMessage="1" showErrorMessage="1" sqref="F643" xr:uid="{59B2AC97-DC5F-4B4B-8C3D-6F51FF422F97}">
      <formula1>$J$691:$J$696</formula1>
    </dataValidation>
  </dataValidations>
  <hyperlinks>
    <hyperlink ref="K189" location="Screenshots!A41" display="Screenshot" xr:uid="{00000000-0004-0000-0300-000002000000}"/>
    <hyperlink ref="K333" location="Screenshots!C68" display="Screenshot" xr:uid="{00000000-0004-0000-0300-000003000000}"/>
    <hyperlink ref="K594" location="Screenshots!A141" display="Consolidation Entry setup" xr:uid="{00000000-0004-0000-0300-000004000000}"/>
    <hyperlink ref="K180" location="Screenshots!A17" display="Screenshot" xr:uid="{4F953FF5-87CD-43C2-89A8-7F3061FB97CD}"/>
  </hyperlinks>
  <pageMargins left="0.75" right="0.75" top="1" bottom="1" header="0.5" footer="0.5"/>
  <pageSetup scale="95"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30"/>
  <sheetViews>
    <sheetView topLeftCell="A311" workbookViewId="0">
      <selection activeCell="B315" sqref="B315"/>
    </sheetView>
  </sheetViews>
  <sheetFormatPr defaultColWidth="9.140625" defaultRowHeight="15" customHeight="1"/>
  <cols>
    <col min="1" max="1" width="61.85546875" style="493" customWidth="1"/>
    <col min="2" max="2" width="45.7109375" style="206" customWidth="1"/>
    <col min="3" max="3" width="48.140625" style="147" customWidth="1"/>
    <col min="4" max="4" width="22.42578125" style="147" bestFit="1" customWidth="1"/>
    <col min="5" max="5" width="16.42578125" style="147" bestFit="1" customWidth="1"/>
    <col min="6" max="6" width="9.140625" style="147"/>
    <col min="7" max="7" width="14.85546875" style="147" customWidth="1"/>
    <col min="8" max="8" width="13.140625" style="147" bestFit="1" customWidth="1"/>
    <col min="9" max="9" width="14.42578125" style="147" customWidth="1"/>
    <col min="10" max="10" width="18.7109375" style="147" customWidth="1"/>
    <col min="11" max="16384" width="9.140625" style="147"/>
  </cols>
  <sheetData>
    <row r="1" spans="1:10" ht="15" customHeight="1" thickBot="1">
      <c r="C1" s="146" t="s">
        <v>532</v>
      </c>
      <c r="D1" s="146" t="s">
        <v>1236</v>
      </c>
      <c r="E1" s="146" t="s">
        <v>535</v>
      </c>
      <c r="F1" s="146" t="s">
        <v>1001</v>
      </c>
      <c r="G1" s="146" t="s">
        <v>1223</v>
      </c>
      <c r="H1" s="146" t="s">
        <v>1218</v>
      </c>
      <c r="I1" s="146" t="s">
        <v>1222</v>
      </c>
      <c r="J1" s="146"/>
    </row>
    <row r="2" spans="1:10" ht="15" customHeight="1">
      <c r="C2" s="149" t="s">
        <v>550</v>
      </c>
      <c r="D2" s="193" t="s">
        <v>1238</v>
      </c>
      <c r="E2" s="148" t="s">
        <v>548</v>
      </c>
      <c r="F2" s="149" t="s">
        <v>998</v>
      </c>
      <c r="G2" s="150" t="s">
        <v>1203</v>
      </c>
      <c r="H2" s="151" t="s">
        <v>1196</v>
      </c>
      <c r="I2" s="151" t="s">
        <v>1161</v>
      </c>
      <c r="J2" s="151"/>
    </row>
    <row r="3" spans="1:10" ht="15" customHeight="1">
      <c r="C3" s="152" t="s">
        <v>1204</v>
      </c>
      <c r="D3" s="194" t="s">
        <v>1250</v>
      </c>
      <c r="E3" s="152" t="s">
        <v>551</v>
      </c>
      <c r="F3" s="152" t="s">
        <v>999</v>
      </c>
      <c r="G3" s="153" t="s">
        <v>2020</v>
      </c>
      <c r="H3" s="147" t="s">
        <v>1224</v>
      </c>
    </row>
    <row r="4" spans="1:10" ht="15" customHeight="1">
      <c r="C4" s="152" t="s">
        <v>1247</v>
      </c>
      <c r="D4" s="194" t="s">
        <v>1251</v>
      </c>
      <c r="E4" s="152" t="s">
        <v>540</v>
      </c>
      <c r="F4" s="152" t="s">
        <v>1000</v>
      </c>
      <c r="G4" s="153" t="s">
        <v>318</v>
      </c>
      <c r="H4" s="147" t="s">
        <v>1225</v>
      </c>
    </row>
    <row r="5" spans="1:10" ht="15" customHeight="1">
      <c r="C5" s="152" t="s">
        <v>1205</v>
      </c>
      <c r="D5" s="194" t="s">
        <v>1237</v>
      </c>
      <c r="E5" s="152" t="s">
        <v>563</v>
      </c>
      <c r="F5" s="152"/>
      <c r="G5" s="153" t="s">
        <v>1206</v>
      </c>
    </row>
    <row r="6" spans="1:10" ht="15" customHeight="1">
      <c r="C6" s="147" t="s">
        <v>1248</v>
      </c>
      <c r="D6" s="194" t="s">
        <v>1252</v>
      </c>
      <c r="E6" s="152" t="s">
        <v>1220</v>
      </c>
      <c r="F6" s="152"/>
      <c r="G6" s="153" t="s">
        <v>1208</v>
      </c>
    </row>
    <row r="7" spans="1:10" ht="15" customHeight="1">
      <c r="C7" s="152" t="s">
        <v>1207</v>
      </c>
      <c r="D7" s="194" t="s">
        <v>1253</v>
      </c>
      <c r="E7" s="152" t="s">
        <v>1221</v>
      </c>
      <c r="F7" s="152"/>
      <c r="G7" s="153" t="s">
        <v>1210</v>
      </c>
    </row>
    <row r="8" spans="1:10" ht="15" customHeight="1">
      <c r="C8" s="152" t="s">
        <v>1209</v>
      </c>
      <c r="D8" s="194" t="s">
        <v>1239</v>
      </c>
      <c r="E8" s="152"/>
      <c r="F8" s="152"/>
      <c r="G8" s="154" t="s">
        <v>1211</v>
      </c>
    </row>
    <row r="9" spans="1:10" s="185" customFormat="1" ht="15" customHeight="1">
      <c r="A9" s="494"/>
      <c r="B9" s="206"/>
      <c r="C9" s="187" t="s">
        <v>1249</v>
      </c>
      <c r="D9" s="194" t="s">
        <v>1240</v>
      </c>
      <c r="E9" s="187"/>
      <c r="F9" s="187"/>
      <c r="G9" s="154" t="s">
        <v>1212</v>
      </c>
    </row>
    <row r="10" spans="1:10" s="185" customFormat="1" ht="15" customHeight="1">
      <c r="A10" s="494"/>
      <c r="B10" s="206"/>
      <c r="C10" s="187"/>
      <c r="D10" s="194" t="s">
        <v>1242</v>
      </c>
      <c r="E10" s="187"/>
      <c r="F10" s="187"/>
      <c r="G10" s="155" t="s">
        <v>1213</v>
      </c>
    </row>
    <row r="11" spans="1:10" s="185" customFormat="1" ht="15" customHeight="1">
      <c r="A11" s="494"/>
      <c r="B11" s="206"/>
      <c r="C11" s="187"/>
      <c r="D11" s="194" t="s">
        <v>1254</v>
      </c>
      <c r="E11" s="187"/>
      <c r="F11" s="187"/>
      <c r="G11" s="186"/>
    </row>
    <row r="12" spans="1:10" s="185" customFormat="1" ht="15" customHeight="1">
      <c r="A12" s="494"/>
      <c r="B12" s="206"/>
      <c r="C12" s="187"/>
      <c r="D12" s="194" t="s">
        <v>1241</v>
      </c>
      <c r="E12" s="187"/>
      <c r="F12" s="187"/>
      <c r="G12" s="186"/>
    </row>
    <row r="13" spans="1:10" s="185" customFormat="1" ht="15" customHeight="1">
      <c r="A13" s="494"/>
      <c r="B13" s="206"/>
      <c r="C13" s="187"/>
      <c r="D13" s="194" t="s">
        <v>1255</v>
      </c>
      <c r="E13" s="187"/>
      <c r="F13" s="187"/>
      <c r="G13" s="186"/>
    </row>
    <row r="14" spans="1:10" ht="15" customHeight="1">
      <c r="C14" s="152"/>
      <c r="D14" s="194" t="s">
        <v>1256</v>
      </c>
      <c r="E14" s="152"/>
      <c r="F14" s="152"/>
    </row>
    <row r="15" spans="1:10" s="185" customFormat="1" ht="15" customHeight="1">
      <c r="A15" s="494"/>
      <c r="B15" s="206"/>
      <c r="C15" s="187"/>
      <c r="D15" s="194"/>
      <c r="E15" s="187"/>
      <c r="F15" s="187"/>
    </row>
    <row r="16" spans="1:10" ht="63.75" customHeight="1">
      <c r="B16" s="500" t="s">
        <v>1235</v>
      </c>
      <c r="C16" s="656" t="s">
        <v>3062</v>
      </c>
      <c r="D16" s="152"/>
      <c r="E16" s="152"/>
      <c r="F16" s="152"/>
    </row>
    <row r="17" spans="1:7" ht="15" customHeight="1">
      <c r="A17" s="499" t="s">
        <v>1201</v>
      </c>
      <c r="B17" s="205" t="s">
        <v>1202</v>
      </c>
      <c r="C17" s="579"/>
      <c r="G17" s="156"/>
    </row>
    <row r="18" spans="1:7" s="502" customFormat="1" ht="15" customHeight="1">
      <c r="A18" s="505" t="s">
        <v>413</v>
      </c>
      <c r="B18" s="497"/>
      <c r="C18" s="579"/>
      <c r="G18" s="504"/>
    </row>
    <row r="19" spans="1:7" ht="24">
      <c r="A19" s="496" t="s">
        <v>1886</v>
      </c>
      <c r="B19" s="206" t="s">
        <v>2591</v>
      </c>
      <c r="C19" s="579"/>
      <c r="G19" s="156"/>
    </row>
    <row r="20" spans="1:7" ht="36">
      <c r="A20" s="492" t="s">
        <v>1887</v>
      </c>
      <c r="B20" s="206" t="s">
        <v>2592</v>
      </c>
      <c r="C20" s="579"/>
      <c r="G20" s="156"/>
    </row>
    <row r="21" spans="1:7" ht="36">
      <c r="A21" s="492" t="s">
        <v>1888</v>
      </c>
      <c r="B21" s="206" t="s">
        <v>2593</v>
      </c>
      <c r="C21" s="579"/>
      <c r="G21" s="156"/>
    </row>
    <row r="22" spans="1:7" ht="36" customHeight="1">
      <c r="A22" s="778" t="s">
        <v>1889</v>
      </c>
      <c r="B22" s="206" t="s">
        <v>1890</v>
      </c>
      <c r="C22" s="579"/>
      <c r="G22" s="157"/>
    </row>
    <row r="23" spans="1:7" s="579" customFormat="1" ht="12">
      <c r="A23" s="779"/>
      <c r="B23" s="578" t="s">
        <v>2594</v>
      </c>
      <c r="G23" s="580"/>
    </row>
    <row r="24" spans="1:7" s="579" customFormat="1" ht="10.5" customHeight="1">
      <c r="A24" s="780"/>
      <c r="B24" s="578" t="s">
        <v>3063</v>
      </c>
      <c r="G24" s="580"/>
    </row>
    <row r="25" spans="1:7" s="613" customFormat="1" ht="10.5" customHeight="1">
      <c r="A25" s="611" t="s">
        <v>2871</v>
      </c>
      <c r="B25" s="579" t="s">
        <v>3064</v>
      </c>
      <c r="G25" s="614"/>
    </row>
    <row r="26" spans="1:7" ht="24">
      <c r="A26" s="492" t="s">
        <v>2872</v>
      </c>
      <c r="B26" s="206" t="s">
        <v>2595</v>
      </c>
      <c r="C26" s="579"/>
      <c r="G26" s="158"/>
    </row>
    <row r="27" spans="1:7" ht="36">
      <c r="A27" s="492" t="s">
        <v>2873</v>
      </c>
      <c r="B27" s="579" t="s">
        <v>3065</v>
      </c>
      <c r="G27" s="159"/>
    </row>
    <row r="28" spans="1:7" ht="15" customHeight="1">
      <c r="A28" s="505" t="s">
        <v>208</v>
      </c>
      <c r="B28" s="497"/>
      <c r="C28" s="579"/>
      <c r="G28" s="158"/>
    </row>
    <row r="29" spans="1:7" ht="36">
      <c r="A29" s="496" t="s">
        <v>1895</v>
      </c>
      <c r="B29" s="206" t="s">
        <v>2596</v>
      </c>
      <c r="C29" s="579"/>
      <c r="G29" s="158"/>
    </row>
    <row r="30" spans="1:7" ht="12">
      <c r="A30" s="778" t="s">
        <v>1894</v>
      </c>
      <c r="B30" s="206" t="s">
        <v>2597</v>
      </c>
      <c r="C30" s="579"/>
      <c r="G30" s="158"/>
    </row>
    <row r="31" spans="1:7" s="579" customFormat="1" ht="12">
      <c r="A31" s="780"/>
      <c r="B31" s="578" t="s">
        <v>2598</v>
      </c>
      <c r="G31" s="582"/>
    </row>
    <row r="32" spans="1:7" ht="24">
      <c r="A32" s="492" t="s">
        <v>1893</v>
      </c>
      <c r="B32" s="206" t="s">
        <v>2599</v>
      </c>
      <c r="C32" s="579"/>
      <c r="G32" s="158"/>
    </row>
    <row r="33" spans="1:7" ht="24">
      <c r="A33" s="492" t="s">
        <v>1892</v>
      </c>
      <c r="B33" s="498" t="s">
        <v>2600</v>
      </c>
      <c r="C33" s="579"/>
      <c r="G33" s="158"/>
    </row>
    <row r="34" spans="1:7" ht="48" customHeight="1">
      <c r="A34" s="778" t="s">
        <v>1891</v>
      </c>
      <c r="B34" s="206" t="s">
        <v>2601</v>
      </c>
      <c r="C34" s="579"/>
      <c r="G34" s="158"/>
    </row>
    <row r="35" spans="1:7" s="579" customFormat="1" ht="12">
      <c r="A35" s="780"/>
      <c r="B35" s="578" t="s">
        <v>2602</v>
      </c>
      <c r="G35" s="582"/>
    </row>
    <row r="36" spans="1:7" ht="24" customHeight="1">
      <c r="A36" s="581" t="s">
        <v>1896</v>
      </c>
      <c r="B36" s="501" t="s">
        <v>1973</v>
      </c>
      <c r="C36" s="579"/>
      <c r="G36" s="160"/>
    </row>
    <row r="37" spans="1:7" s="579" customFormat="1" ht="24">
      <c r="A37" s="615" t="s">
        <v>2882</v>
      </c>
      <c r="B37" s="577" t="s">
        <v>3066</v>
      </c>
      <c r="G37" s="582"/>
    </row>
    <row r="38" spans="1:7" s="502" customFormat="1" ht="24">
      <c r="A38" s="492" t="s">
        <v>2878</v>
      </c>
      <c r="B38" s="501" t="s">
        <v>2603</v>
      </c>
      <c r="C38" s="579"/>
      <c r="G38" s="503"/>
    </row>
    <row r="39" spans="1:7" s="502" customFormat="1" ht="24">
      <c r="A39" s="492" t="s">
        <v>2877</v>
      </c>
      <c r="B39" s="501" t="s">
        <v>1971</v>
      </c>
      <c r="C39" s="579"/>
      <c r="G39" s="503"/>
    </row>
    <row r="40" spans="1:7" ht="24">
      <c r="A40" s="492" t="s">
        <v>2876</v>
      </c>
      <c r="B40" s="206" t="s">
        <v>2604</v>
      </c>
      <c r="C40" s="579"/>
      <c r="G40" s="158"/>
    </row>
    <row r="41" spans="1:7" ht="24">
      <c r="A41" s="492" t="s">
        <v>2875</v>
      </c>
      <c r="B41" s="498" t="s">
        <v>2605</v>
      </c>
      <c r="C41" s="579"/>
      <c r="G41" s="158"/>
    </row>
    <row r="42" spans="1:7" ht="12">
      <c r="A42" s="785" t="s">
        <v>2874</v>
      </c>
      <c r="B42" s="498" t="s">
        <v>2606</v>
      </c>
      <c r="C42" s="579"/>
      <c r="G42" s="158"/>
    </row>
    <row r="43" spans="1:7" s="502" customFormat="1" ht="12">
      <c r="A43" s="780"/>
      <c r="B43" s="528" t="s">
        <v>1974</v>
      </c>
      <c r="C43" s="579"/>
      <c r="G43" s="503"/>
    </row>
    <row r="44" spans="1:7" ht="15" customHeight="1">
      <c r="A44" s="505" t="s">
        <v>146</v>
      </c>
      <c r="B44" s="497"/>
      <c r="C44" s="579"/>
      <c r="G44" s="158"/>
    </row>
    <row r="45" spans="1:7" ht="12">
      <c r="A45" s="778" t="s">
        <v>1897</v>
      </c>
      <c r="B45" s="498" t="s">
        <v>2613</v>
      </c>
      <c r="C45" s="577"/>
      <c r="G45" s="158"/>
    </row>
    <row r="46" spans="1:7" s="579" customFormat="1" ht="12">
      <c r="A46" s="780"/>
      <c r="B46" s="579" t="s">
        <v>3067</v>
      </c>
      <c r="G46" s="582"/>
    </row>
    <row r="47" spans="1:7" ht="24">
      <c r="A47" s="785" t="s">
        <v>1898</v>
      </c>
      <c r="B47" s="577" t="s">
        <v>3068</v>
      </c>
      <c r="G47" s="158"/>
    </row>
    <row r="48" spans="1:7" s="502" customFormat="1" ht="24">
      <c r="A48" s="780"/>
      <c r="B48" s="577" t="s">
        <v>3069</v>
      </c>
      <c r="G48" s="503"/>
    </row>
    <row r="49" spans="1:7" ht="24">
      <c r="A49" s="778" t="s">
        <v>1899</v>
      </c>
      <c r="B49" s="577" t="s">
        <v>3070</v>
      </c>
      <c r="G49" s="158"/>
    </row>
    <row r="50" spans="1:7" s="502" customFormat="1" ht="12">
      <c r="A50" s="779"/>
      <c r="B50" s="528"/>
      <c r="C50" s="577"/>
      <c r="G50" s="503"/>
    </row>
    <row r="51" spans="1:7" s="579" customFormat="1" ht="12">
      <c r="A51" s="779"/>
      <c r="B51" s="577"/>
      <c r="C51" s="577"/>
      <c r="G51" s="582"/>
    </row>
    <row r="52" spans="1:7" s="579" customFormat="1" ht="12">
      <c r="A52" s="780"/>
      <c r="B52" s="577"/>
      <c r="C52" s="577"/>
      <c r="G52" s="582"/>
    </row>
    <row r="53" spans="1:7" ht="35.25" customHeight="1">
      <c r="A53" s="581" t="s">
        <v>1900</v>
      </c>
      <c r="B53" s="498" t="s">
        <v>2614</v>
      </c>
      <c r="C53" s="577"/>
      <c r="G53" s="158"/>
    </row>
    <row r="54" spans="1:7" ht="36">
      <c r="A54" s="577" t="s">
        <v>1901</v>
      </c>
      <c r="B54" s="498" t="s">
        <v>2615</v>
      </c>
      <c r="C54" s="579"/>
      <c r="G54" s="158"/>
    </row>
    <row r="55" spans="1:7" ht="24">
      <c r="A55" s="496" t="s">
        <v>1902</v>
      </c>
      <c r="B55" s="498" t="s">
        <v>2616</v>
      </c>
      <c r="C55" s="579"/>
      <c r="G55" s="158"/>
    </row>
    <row r="56" spans="1:7" ht="24">
      <c r="A56" s="496" t="s">
        <v>1903</v>
      </c>
      <c r="B56" s="498" t="s">
        <v>2617</v>
      </c>
      <c r="C56" s="579"/>
      <c r="G56" s="158"/>
    </row>
    <row r="57" spans="1:7" ht="24">
      <c r="A57" s="496" t="s">
        <v>1904</v>
      </c>
      <c r="B57" t="s">
        <v>3071</v>
      </c>
      <c r="G57" s="158"/>
    </row>
    <row r="58" spans="1:7" s="579" customFormat="1" ht="25.5" customHeight="1">
      <c r="A58" s="611" t="s">
        <v>2879</v>
      </c>
      <c r="B58" s="616" t="s">
        <v>2883</v>
      </c>
      <c r="G58" s="582"/>
    </row>
    <row r="59" spans="1:7" ht="15" customHeight="1">
      <c r="A59" s="505" t="s">
        <v>126</v>
      </c>
      <c r="B59" s="497"/>
      <c r="C59" s="579"/>
      <c r="G59" s="158"/>
    </row>
    <row r="60" spans="1:7" ht="12">
      <c r="A60" s="778" t="s">
        <v>2011</v>
      </c>
      <c r="B60" s="498" t="s">
        <v>2618</v>
      </c>
      <c r="C60" s="579"/>
      <c r="G60" s="158"/>
    </row>
    <row r="61" spans="1:7" s="579" customFormat="1" ht="12">
      <c r="A61" s="779"/>
      <c r="B61" s="577" t="s">
        <v>2619</v>
      </c>
      <c r="G61" s="582"/>
    </row>
    <row r="62" spans="1:7" s="579" customFormat="1" ht="12">
      <c r="A62" s="779"/>
      <c r="B62" s="577" t="s">
        <v>2620</v>
      </c>
      <c r="G62" s="582"/>
    </row>
    <row r="63" spans="1:7" s="579" customFormat="1" ht="12">
      <c r="A63" s="780"/>
      <c r="B63" s="577" t="s">
        <v>2621</v>
      </c>
      <c r="G63" s="582"/>
    </row>
    <row r="64" spans="1:7" ht="36">
      <c r="A64" s="496" t="s">
        <v>2012</v>
      </c>
      <c r="B64" s="612" t="s">
        <v>3302</v>
      </c>
      <c r="G64" s="158"/>
    </row>
    <row r="65" spans="1:7" ht="24">
      <c r="A65" s="496" t="s">
        <v>2013</v>
      </c>
      <c r="B65" s="613" t="s">
        <v>3072</v>
      </c>
      <c r="G65" s="158"/>
    </row>
    <row r="66" spans="1:7" ht="36" customHeight="1">
      <c r="A66" s="619" t="s">
        <v>2891</v>
      </c>
      <c r="B66" s="613"/>
      <c r="G66" s="158"/>
    </row>
    <row r="67" spans="1:7" ht="36" customHeight="1">
      <c r="A67" s="778" t="s">
        <v>2014</v>
      </c>
      <c r="B67" s="616" t="s">
        <v>3073</v>
      </c>
      <c r="G67" s="158"/>
    </row>
    <row r="68" spans="1:7" s="579" customFormat="1" ht="12">
      <c r="A68" s="780"/>
      <c r="B68" s="616" t="s">
        <v>3074</v>
      </c>
      <c r="G68" s="582"/>
    </row>
    <row r="69" spans="1:7" ht="36">
      <c r="A69" s="496" t="s">
        <v>2015</v>
      </c>
      <c r="B69" s="616" t="s">
        <v>3075</v>
      </c>
      <c r="G69" s="158"/>
    </row>
    <row r="70" spans="1:7" ht="24">
      <c r="A70" s="496" t="s">
        <v>2016</v>
      </c>
      <c r="B70" s="616" t="s">
        <v>3076</v>
      </c>
      <c r="G70" s="158"/>
    </row>
    <row r="71" spans="1:7" ht="36">
      <c r="A71" s="496" t="s">
        <v>2017</v>
      </c>
      <c r="B71" s="616" t="s">
        <v>3077</v>
      </c>
      <c r="G71" s="158"/>
    </row>
    <row r="72" spans="1:7" ht="36">
      <c r="A72" s="496" t="s">
        <v>2018</v>
      </c>
      <c r="B72" s="616" t="s">
        <v>2623</v>
      </c>
      <c r="G72" s="158"/>
    </row>
    <row r="73" spans="1:7" ht="15" customHeight="1">
      <c r="A73" s="505" t="s">
        <v>63</v>
      </c>
      <c r="B73" s="497"/>
      <c r="G73" s="158"/>
    </row>
    <row r="74" spans="1:7" s="579" customFormat="1" ht="12">
      <c r="A74" s="783" t="s">
        <v>2892</v>
      </c>
      <c r="B74" s="578" t="s">
        <v>2897</v>
      </c>
      <c r="G74" s="582"/>
    </row>
    <row r="75" spans="1:7" s="579" customFormat="1" ht="12">
      <c r="A75" s="784"/>
      <c r="B75" s="578" t="s">
        <v>2898</v>
      </c>
      <c r="G75" s="582"/>
    </row>
    <row r="76" spans="1:7" s="579" customFormat="1" ht="12">
      <c r="A76" s="784"/>
      <c r="B76" s="578"/>
      <c r="G76" s="582"/>
    </row>
    <row r="77" spans="1:7" s="579" customFormat="1" ht="12">
      <c r="A77" s="784"/>
      <c r="B77" s="578" t="s">
        <v>2899</v>
      </c>
      <c r="G77" s="582"/>
    </row>
    <row r="78" spans="1:7" s="579" customFormat="1" ht="12">
      <c r="A78" s="782"/>
      <c r="B78" s="578"/>
      <c r="G78" s="582"/>
    </row>
    <row r="79" spans="1:7" s="579" customFormat="1" ht="24">
      <c r="A79" s="496" t="s">
        <v>2893</v>
      </c>
      <c r="B79" s="579" t="s">
        <v>3091</v>
      </c>
      <c r="G79" s="582"/>
    </row>
    <row r="80" spans="1:7" s="579" customFormat="1" ht="60">
      <c r="A80" s="496" t="s">
        <v>2894</v>
      </c>
      <c r="B80" s="578" t="s">
        <v>3092</v>
      </c>
      <c r="G80" s="582"/>
    </row>
    <row r="81" spans="1:7" s="579" customFormat="1" ht="36">
      <c r="A81" s="620" t="s">
        <v>2895</v>
      </c>
      <c r="B81" s="616" t="s">
        <v>2900</v>
      </c>
      <c r="G81" s="582"/>
    </row>
    <row r="82" spans="1:7" ht="15" customHeight="1">
      <c r="A82" s="505" t="s">
        <v>348</v>
      </c>
      <c r="B82" s="497"/>
      <c r="G82" s="158"/>
    </row>
    <row r="83" spans="1:7" ht="24" customHeight="1">
      <c r="A83" s="773" t="s">
        <v>2901</v>
      </c>
      <c r="B83" s="578" t="s">
        <v>2625</v>
      </c>
      <c r="G83" s="67"/>
    </row>
    <row r="84" spans="1:7" s="579" customFormat="1" ht="12">
      <c r="A84" s="774"/>
      <c r="B84" s="578" t="s">
        <v>2050</v>
      </c>
      <c r="G84" s="583"/>
    </row>
    <row r="85" spans="1:7" s="579" customFormat="1" ht="15" customHeight="1">
      <c r="A85" s="775"/>
      <c r="B85" s="578" t="s">
        <v>2626</v>
      </c>
      <c r="G85" s="583"/>
    </row>
    <row r="86" spans="1:7" ht="24">
      <c r="A86" s="578" t="s">
        <v>2902</v>
      </c>
      <c r="B86" s="578" t="s">
        <v>3036</v>
      </c>
      <c r="G86" s="158"/>
    </row>
    <row r="87" spans="1:7" ht="12" customHeight="1">
      <c r="A87" s="773" t="s">
        <v>2903</v>
      </c>
      <c r="B87" s="578" t="s">
        <v>3089</v>
      </c>
      <c r="G87" s="160"/>
    </row>
    <row r="88" spans="1:7" s="579" customFormat="1" ht="27" customHeight="1">
      <c r="A88" s="775"/>
      <c r="B88" s="578"/>
      <c r="G88" s="584"/>
    </row>
    <row r="89" spans="1:7" ht="33" customHeight="1">
      <c r="A89" s="578" t="s">
        <v>2904</v>
      </c>
      <c r="B89" s="578" t="s">
        <v>3037</v>
      </c>
      <c r="G89" s="158"/>
    </row>
    <row r="90" spans="1:7" ht="12" customHeight="1">
      <c r="A90" s="773" t="s">
        <v>2905</v>
      </c>
      <c r="B90" s="578" t="s">
        <v>2627</v>
      </c>
      <c r="G90" s="158"/>
    </row>
    <row r="91" spans="1:7" s="579" customFormat="1" ht="25.5" customHeight="1">
      <c r="A91" s="775"/>
      <c r="B91" s="578" t="s">
        <v>2628</v>
      </c>
      <c r="G91" s="582"/>
    </row>
    <row r="92" spans="1:7" ht="24">
      <c r="A92" s="578" t="s">
        <v>2906</v>
      </c>
      <c r="B92" s="578" t="s">
        <v>3038</v>
      </c>
      <c r="G92" s="158"/>
    </row>
    <row r="93" spans="1:7" ht="12" customHeight="1">
      <c r="A93" s="773" t="s">
        <v>2907</v>
      </c>
      <c r="B93" s="578" t="s">
        <v>2629</v>
      </c>
      <c r="G93" s="158"/>
    </row>
    <row r="94" spans="1:7" s="579" customFormat="1" ht="12">
      <c r="A94" s="774"/>
      <c r="B94" s="653" t="s">
        <v>3039</v>
      </c>
      <c r="G94" s="582"/>
    </row>
    <row r="95" spans="1:7" s="579" customFormat="1" ht="12">
      <c r="A95" s="775"/>
      <c r="B95" s="653" t="s">
        <v>2630</v>
      </c>
      <c r="G95" s="582"/>
    </row>
    <row r="96" spans="1:7" ht="15" customHeight="1">
      <c r="A96" s="505" t="s">
        <v>231</v>
      </c>
      <c r="B96" s="495"/>
      <c r="G96" s="158"/>
    </row>
    <row r="97" spans="1:7" ht="12" customHeight="1">
      <c r="A97" s="773" t="s">
        <v>2908</v>
      </c>
      <c r="B97" s="585" t="s">
        <v>2633</v>
      </c>
      <c r="G97" s="161"/>
    </row>
    <row r="98" spans="1:7" s="579" customFormat="1" ht="12">
      <c r="A98" s="774"/>
      <c r="B98" s="585" t="s">
        <v>2634</v>
      </c>
      <c r="G98" s="586"/>
    </row>
    <row r="99" spans="1:7" s="579" customFormat="1" ht="12">
      <c r="A99" s="774"/>
      <c r="B99" s="585" t="s">
        <v>2635</v>
      </c>
      <c r="G99" s="586"/>
    </row>
    <row r="100" spans="1:7" s="579" customFormat="1" ht="12">
      <c r="A100" s="775"/>
      <c r="B100" s="585" t="s">
        <v>2636</v>
      </c>
      <c r="G100" s="586"/>
    </row>
    <row r="101" spans="1:7" ht="12" customHeight="1">
      <c r="A101" s="773" t="s">
        <v>2909</v>
      </c>
      <c r="B101" s="585" t="s">
        <v>2637</v>
      </c>
    </row>
    <row r="102" spans="1:7" s="579" customFormat="1" ht="12">
      <c r="A102" s="775"/>
      <c r="B102" s="585" t="s">
        <v>2638</v>
      </c>
    </row>
    <row r="103" spans="1:7" ht="24">
      <c r="A103" s="578" t="s">
        <v>2910</v>
      </c>
      <c r="B103" s="585" t="s">
        <v>2639</v>
      </c>
    </row>
    <row r="104" spans="1:7" ht="12" customHeight="1">
      <c r="A104" s="773" t="s">
        <v>2911</v>
      </c>
      <c r="B104" s="585" t="s">
        <v>2640</v>
      </c>
    </row>
    <row r="105" spans="1:7" s="579" customFormat="1" ht="12">
      <c r="A105" s="775"/>
      <c r="B105" s="585" t="s">
        <v>2641</v>
      </c>
    </row>
    <row r="106" spans="1:7" ht="24">
      <c r="A106" s="578" t="s">
        <v>2912</v>
      </c>
      <c r="B106" s="585" t="s">
        <v>2642</v>
      </c>
    </row>
    <row r="107" spans="1:7" ht="24">
      <c r="A107" s="578" t="s">
        <v>2913</v>
      </c>
      <c r="B107" s="585" t="s">
        <v>2643</v>
      </c>
    </row>
    <row r="108" spans="1:7" ht="12" customHeight="1">
      <c r="A108" s="773" t="s">
        <v>2914</v>
      </c>
      <c r="B108" s="585" t="s">
        <v>2644</v>
      </c>
    </row>
    <row r="109" spans="1:7" s="579" customFormat="1" ht="12">
      <c r="A109" s="775"/>
      <c r="B109" s="585" t="s">
        <v>2645</v>
      </c>
    </row>
    <row r="110" spans="1:7" ht="24">
      <c r="A110" s="578" t="s">
        <v>2915</v>
      </c>
      <c r="B110" s="585" t="s">
        <v>2646</v>
      </c>
    </row>
    <row r="111" spans="1:7" ht="15" customHeight="1">
      <c r="A111" s="505" t="s">
        <v>184</v>
      </c>
      <c r="B111" s="495"/>
    </row>
    <row r="112" spans="1:7" ht="18" customHeight="1">
      <c r="A112" s="781" t="s">
        <v>2916</v>
      </c>
      <c r="B112" s="578" t="s">
        <v>2649</v>
      </c>
    </row>
    <row r="113" spans="1:2" s="579" customFormat="1" ht="12" customHeight="1">
      <c r="A113" s="782"/>
      <c r="B113" s="578" t="s">
        <v>2650</v>
      </c>
    </row>
    <row r="114" spans="1:2" ht="12" customHeight="1">
      <c r="A114" s="773" t="s">
        <v>2917</v>
      </c>
      <c r="B114" s="578" t="s">
        <v>2651</v>
      </c>
    </row>
    <row r="115" spans="1:2" s="579" customFormat="1" ht="12">
      <c r="A115" s="774"/>
      <c r="B115" s="578" t="s">
        <v>2652</v>
      </c>
    </row>
    <row r="116" spans="1:2" s="579" customFormat="1" ht="12">
      <c r="A116" s="774"/>
      <c r="B116" s="578" t="s">
        <v>2653</v>
      </c>
    </row>
    <row r="117" spans="1:2" s="579" customFormat="1" ht="12">
      <c r="A117" s="775"/>
      <c r="B117" s="578" t="s">
        <v>2654</v>
      </c>
    </row>
    <row r="118" spans="1:2" ht="24">
      <c r="A118" s="578" t="s">
        <v>2918</v>
      </c>
      <c r="B118" s="578" t="s">
        <v>3040</v>
      </c>
    </row>
    <row r="119" spans="1:2" ht="27.75" customHeight="1">
      <c r="A119" s="773" t="s">
        <v>2919</v>
      </c>
      <c r="B119" s="578" t="s">
        <v>3041</v>
      </c>
    </row>
    <row r="120" spans="1:2" s="579" customFormat="1" ht="12">
      <c r="A120" s="775"/>
      <c r="B120" s="579" t="s">
        <v>3042</v>
      </c>
    </row>
    <row r="121" spans="1:2" ht="24">
      <c r="A121" s="578" t="s">
        <v>2920</v>
      </c>
      <c r="B121" s="654" t="s">
        <v>2655</v>
      </c>
    </row>
    <row r="122" spans="1:2" ht="15" customHeight="1">
      <c r="A122" s="505" t="s">
        <v>290</v>
      </c>
      <c r="B122" s="495"/>
    </row>
    <row r="123" spans="1:2" ht="24" customHeight="1">
      <c r="A123" s="773" t="s">
        <v>2921</v>
      </c>
      <c r="B123" s="579" t="s">
        <v>3043</v>
      </c>
    </row>
    <row r="124" spans="1:2" s="579" customFormat="1" ht="12">
      <c r="A124" s="774"/>
      <c r="B124" s="578" t="s">
        <v>2656</v>
      </c>
    </row>
    <row r="125" spans="1:2" s="579" customFormat="1" ht="12">
      <c r="A125" s="774"/>
      <c r="B125" s="579" t="s">
        <v>3520</v>
      </c>
    </row>
    <row r="126" spans="1:2" s="579" customFormat="1" ht="12">
      <c r="A126" s="775"/>
      <c r="B126" s="579" t="s">
        <v>3521</v>
      </c>
    </row>
    <row r="127" spans="1:2" ht="24">
      <c r="A127" s="578" t="s">
        <v>2922</v>
      </c>
      <c r="B127" s="655" t="s">
        <v>2657</v>
      </c>
    </row>
    <row r="128" spans="1:2" ht="24">
      <c r="A128" s="578" t="s">
        <v>2923</v>
      </c>
      <c r="B128" s="578" t="s">
        <v>2658</v>
      </c>
    </row>
    <row r="129" spans="1:2" ht="36">
      <c r="A129" s="578" t="s">
        <v>2924</v>
      </c>
      <c r="B129" s="578" t="s">
        <v>2659</v>
      </c>
    </row>
    <row r="130" spans="1:2" ht="24">
      <c r="A130" s="578" t="s">
        <v>2925</v>
      </c>
      <c r="B130" s="578" t="s">
        <v>2660</v>
      </c>
    </row>
    <row r="131" spans="1:2" ht="12" customHeight="1">
      <c r="A131" s="773" t="s">
        <v>2926</v>
      </c>
      <c r="B131" s="578" t="s">
        <v>2661</v>
      </c>
    </row>
    <row r="132" spans="1:2" s="579" customFormat="1" ht="12">
      <c r="A132" s="774"/>
      <c r="B132" s="578" t="s">
        <v>2662</v>
      </c>
    </row>
    <row r="133" spans="1:2" s="579" customFormat="1" ht="12">
      <c r="A133" s="775"/>
      <c r="B133" s="578" t="s">
        <v>2663</v>
      </c>
    </row>
    <row r="134" spans="1:2" ht="12" customHeight="1">
      <c r="A134" s="773" t="s">
        <v>2927</v>
      </c>
      <c r="B134" s="578" t="s">
        <v>2666</v>
      </c>
    </row>
    <row r="135" spans="1:2" s="579" customFormat="1" ht="12">
      <c r="A135" s="775"/>
      <c r="B135" s="578" t="s">
        <v>2667</v>
      </c>
    </row>
    <row r="136" spans="1:2" s="185" customFormat="1" ht="12" customHeight="1">
      <c r="A136" s="773" t="s">
        <v>2928</v>
      </c>
      <c r="B136" s="578" t="s">
        <v>2664</v>
      </c>
    </row>
    <row r="137" spans="1:2" s="579" customFormat="1" ht="12">
      <c r="A137" s="775"/>
      <c r="B137" s="578" t="s">
        <v>2665</v>
      </c>
    </row>
    <row r="138" spans="1:2" s="185" customFormat="1" ht="36">
      <c r="A138" s="578" t="s">
        <v>2929</v>
      </c>
      <c r="B138" s="578" t="s">
        <v>2668</v>
      </c>
    </row>
    <row r="139" spans="1:2" ht="15" customHeight="1">
      <c r="A139" s="505" t="s">
        <v>298</v>
      </c>
      <c r="B139" s="495"/>
    </row>
    <row r="140" spans="1:2" ht="24">
      <c r="A140" s="578" t="s">
        <v>2930</v>
      </c>
      <c r="B140" s="579" t="s">
        <v>3044</v>
      </c>
    </row>
    <row r="141" spans="1:2" ht="36">
      <c r="A141" s="578" t="s">
        <v>2931</v>
      </c>
      <c r="B141" s="578" t="s">
        <v>2674</v>
      </c>
    </row>
    <row r="142" spans="1:2" ht="24">
      <c r="A142" s="578" t="s">
        <v>2932</v>
      </c>
      <c r="B142" s="578" t="s">
        <v>2675</v>
      </c>
    </row>
    <row r="143" spans="1:2" ht="12" customHeight="1">
      <c r="A143" s="773" t="s">
        <v>2933</v>
      </c>
      <c r="B143" s="578" t="s">
        <v>2676</v>
      </c>
    </row>
    <row r="144" spans="1:2" s="579" customFormat="1" ht="12">
      <c r="A144" s="774"/>
      <c r="B144" s="578" t="s">
        <v>2677</v>
      </c>
    </row>
    <row r="145" spans="1:9" s="579" customFormat="1" ht="12">
      <c r="A145" s="775"/>
      <c r="B145" s="578" t="s">
        <v>2678</v>
      </c>
    </row>
    <row r="146" spans="1:9" ht="36">
      <c r="A146" s="578" t="s">
        <v>2934</v>
      </c>
      <c r="B146" s="578" t="s">
        <v>2679</v>
      </c>
    </row>
    <row r="147" spans="1:9" ht="24" customHeight="1">
      <c r="A147" s="773" t="s">
        <v>2935</v>
      </c>
      <c r="B147" s="578" t="s">
        <v>2680</v>
      </c>
    </row>
    <row r="148" spans="1:9" s="579" customFormat="1" ht="12">
      <c r="A148" s="775"/>
      <c r="B148" s="578" t="s">
        <v>2681</v>
      </c>
    </row>
    <row r="149" spans="1:9" ht="12">
      <c r="A149" s="578" t="s">
        <v>2936</v>
      </c>
      <c r="B149" s="578" t="s">
        <v>2682</v>
      </c>
    </row>
    <row r="150" spans="1:9" ht="24">
      <c r="A150" s="578" t="s">
        <v>2937</v>
      </c>
      <c r="B150" s="578" t="s">
        <v>2683</v>
      </c>
    </row>
    <row r="151" spans="1:9" s="185" customFormat="1" ht="24">
      <c r="A151" s="578" t="s">
        <v>2938</v>
      </c>
      <c r="B151" s="578" t="s">
        <v>2275</v>
      </c>
    </row>
    <row r="152" spans="1:9" s="185" customFormat="1" ht="12" customHeight="1">
      <c r="A152" s="773" t="s">
        <v>2939</v>
      </c>
      <c r="B152" s="578" t="s">
        <v>2684</v>
      </c>
    </row>
    <row r="153" spans="1:9" s="579" customFormat="1" ht="12">
      <c r="A153" s="775"/>
      <c r="B153" s="579" t="s">
        <v>3524</v>
      </c>
    </row>
    <row r="154" spans="1:9" s="185" customFormat="1" ht="24">
      <c r="A154" s="578" t="s">
        <v>2940</v>
      </c>
      <c r="B154" s="578" t="s">
        <v>2685</v>
      </c>
    </row>
    <row r="155" spans="1:9" s="185" customFormat="1" ht="24">
      <c r="A155" s="578" t="s">
        <v>2941</v>
      </c>
      <c r="B155" s="578" t="s">
        <v>2686</v>
      </c>
    </row>
    <row r="156" spans="1:9" s="185" customFormat="1" ht="24">
      <c r="A156" s="578" t="s">
        <v>2942</v>
      </c>
      <c r="B156" s="578" t="s">
        <v>2687</v>
      </c>
    </row>
    <row r="157" spans="1:9" s="185" customFormat="1" ht="24">
      <c r="A157" s="578" t="s">
        <v>2943</v>
      </c>
      <c r="B157" s="578" t="s">
        <v>2688</v>
      </c>
    </row>
    <row r="158" spans="1:9" ht="15" customHeight="1">
      <c r="A158" s="505" t="s">
        <v>11</v>
      </c>
      <c r="B158" s="495"/>
      <c r="C158" s="202"/>
      <c r="D158" s="198"/>
      <c r="E158" s="198"/>
      <c r="F158" s="198"/>
      <c r="G158" s="198"/>
      <c r="H158" s="198"/>
      <c r="I158" s="198"/>
    </row>
    <row r="159" spans="1:9" ht="24">
      <c r="A159" s="578" t="s">
        <v>3514</v>
      </c>
      <c r="B159" s="578" t="s">
        <v>2698</v>
      </c>
      <c r="C159" s="199"/>
      <c r="D159" s="199"/>
      <c r="E159" s="199"/>
      <c r="F159" s="199"/>
      <c r="G159" s="199"/>
      <c r="H159" s="199"/>
      <c r="I159" s="200"/>
    </row>
    <row r="160" spans="1:9" ht="14.25" customHeight="1">
      <c r="A160" s="773" t="s">
        <v>3515</v>
      </c>
      <c r="B160" s="578" t="s">
        <v>2699</v>
      </c>
      <c r="C160" s="201"/>
      <c r="D160" s="201"/>
      <c r="E160" s="201"/>
      <c r="F160" s="201"/>
      <c r="G160" s="201"/>
      <c r="H160" s="201"/>
      <c r="I160" s="202"/>
    </row>
    <row r="161" spans="1:9" s="579" customFormat="1" ht="12">
      <c r="A161" s="774"/>
      <c r="B161" s="578" t="s">
        <v>2302</v>
      </c>
      <c r="C161" s="201"/>
      <c r="D161" s="201"/>
      <c r="E161" s="201"/>
      <c r="F161" s="201"/>
      <c r="G161" s="201"/>
      <c r="H161" s="201"/>
      <c r="I161" s="202"/>
    </row>
    <row r="162" spans="1:9" s="579" customFormat="1" ht="12">
      <c r="A162" s="774"/>
      <c r="B162" s="578" t="s">
        <v>2700</v>
      </c>
      <c r="C162" s="201"/>
      <c r="D162" s="201"/>
      <c r="E162" s="201"/>
      <c r="F162" s="201"/>
      <c r="G162" s="201"/>
      <c r="H162" s="201"/>
      <c r="I162" s="202"/>
    </row>
    <row r="163" spans="1:9" s="579" customFormat="1" ht="12">
      <c r="A163" s="774"/>
      <c r="B163" s="578" t="s">
        <v>2701</v>
      </c>
      <c r="C163" s="201"/>
      <c r="D163" s="201"/>
      <c r="E163" s="201"/>
      <c r="F163" s="201"/>
      <c r="G163" s="201"/>
      <c r="H163" s="201"/>
      <c r="I163" s="202"/>
    </row>
    <row r="164" spans="1:9" s="579" customFormat="1" ht="12">
      <c r="A164" s="775"/>
      <c r="B164" s="578" t="s">
        <v>2702</v>
      </c>
      <c r="C164" s="201"/>
      <c r="D164" s="201"/>
      <c r="E164" s="201"/>
      <c r="F164" s="201"/>
      <c r="G164" s="201"/>
      <c r="H164" s="201"/>
      <c r="I164" s="202"/>
    </row>
    <row r="165" spans="1:9" ht="36">
      <c r="A165" s="578" t="s">
        <v>3516</v>
      </c>
      <c r="B165" s="578" t="s">
        <v>2703</v>
      </c>
      <c r="C165" s="201"/>
      <c r="D165" s="201"/>
      <c r="E165" s="201"/>
      <c r="F165" s="201"/>
      <c r="G165" s="201"/>
      <c r="H165" s="201"/>
      <c r="I165" s="202"/>
    </row>
    <row r="166" spans="1:9" ht="24">
      <c r="A166" s="578" t="s">
        <v>3517</v>
      </c>
      <c r="B166" s="578" t="s">
        <v>2704</v>
      </c>
      <c r="C166" s="201"/>
      <c r="D166" s="201"/>
      <c r="E166" s="201"/>
      <c r="F166" s="201"/>
      <c r="G166" s="201"/>
      <c r="H166" s="201"/>
      <c r="I166" s="202"/>
    </row>
    <row r="167" spans="1:9" ht="24" customHeight="1">
      <c r="A167" s="773" t="s">
        <v>3518</v>
      </c>
      <c r="B167" s="578" t="s">
        <v>2705</v>
      </c>
      <c r="C167" s="203"/>
      <c r="D167" s="185"/>
      <c r="E167" s="185"/>
      <c r="F167" s="185"/>
      <c r="G167" s="185"/>
      <c r="H167" s="185"/>
      <c r="I167" s="185"/>
    </row>
    <row r="168" spans="1:9" s="579" customFormat="1" ht="12">
      <c r="A168" s="775"/>
      <c r="B168" s="578" t="s">
        <v>2706</v>
      </c>
      <c r="C168" s="587"/>
      <c r="D168" s="587"/>
      <c r="E168" s="587"/>
      <c r="F168" s="587"/>
      <c r="G168" s="587"/>
      <c r="H168" s="587"/>
      <c r="I168" s="203"/>
    </row>
    <row r="169" spans="1:9" ht="24" customHeight="1">
      <c r="A169" s="773" t="s">
        <v>2944</v>
      </c>
      <c r="B169" s="201" t="s">
        <v>3045</v>
      </c>
      <c r="C169" s="201"/>
      <c r="D169" s="201"/>
      <c r="E169" s="201"/>
      <c r="F169" s="201"/>
      <c r="G169" s="201"/>
      <c r="H169" s="201"/>
      <c r="I169" s="202"/>
    </row>
    <row r="170" spans="1:9" s="579" customFormat="1" ht="12">
      <c r="A170" s="775"/>
      <c r="B170" s="578" t="s">
        <v>2707</v>
      </c>
      <c r="C170" s="201"/>
      <c r="D170" s="201"/>
      <c r="E170" s="201"/>
      <c r="F170" s="201"/>
      <c r="G170" s="201"/>
      <c r="H170" s="201"/>
      <c r="I170" s="202"/>
    </row>
    <row r="171" spans="1:9" ht="12" customHeight="1">
      <c r="A171" s="773" t="s">
        <v>2945</v>
      </c>
      <c r="B171" s="201" t="s">
        <v>3046</v>
      </c>
      <c r="C171" s="201"/>
      <c r="D171" s="201"/>
      <c r="E171" s="201"/>
      <c r="F171" s="201"/>
      <c r="G171" s="201"/>
      <c r="H171" s="201"/>
      <c r="I171" s="202"/>
    </row>
    <row r="172" spans="1:9" s="579" customFormat="1" ht="12">
      <c r="A172" s="774"/>
      <c r="B172" s="578" t="s">
        <v>2708</v>
      </c>
      <c r="C172" s="201"/>
      <c r="D172" s="201"/>
      <c r="E172" s="201"/>
      <c r="F172" s="201"/>
      <c r="G172" s="201"/>
      <c r="H172" s="201"/>
      <c r="I172" s="202"/>
    </row>
    <row r="173" spans="1:9" s="579" customFormat="1" ht="12">
      <c r="A173" s="774"/>
      <c r="B173" s="578" t="s">
        <v>2709</v>
      </c>
      <c r="C173" s="201"/>
      <c r="D173" s="201"/>
      <c r="E173" s="201"/>
      <c r="F173" s="201"/>
      <c r="G173" s="201"/>
      <c r="H173" s="201"/>
      <c r="I173" s="202"/>
    </row>
    <row r="174" spans="1:9" s="579" customFormat="1" ht="12">
      <c r="A174" s="774"/>
      <c r="B174" s="578" t="s">
        <v>2710</v>
      </c>
      <c r="C174" s="201"/>
      <c r="D174" s="201"/>
      <c r="E174" s="201"/>
      <c r="F174" s="201"/>
      <c r="G174" s="201"/>
      <c r="H174" s="201"/>
      <c r="I174" s="202"/>
    </row>
    <row r="175" spans="1:9" s="579" customFormat="1" ht="12">
      <c r="A175" s="775"/>
      <c r="B175" s="578" t="s">
        <v>2711</v>
      </c>
      <c r="C175" s="201"/>
      <c r="D175" s="201"/>
      <c r="E175" s="201"/>
      <c r="F175" s="201"/>
      <c r="G175" s="201"/>
      <c r="H175" s="201"/>
      <c r="I175" s="202"/>
    </row>
    <row r="176" spans="1:9" ht="24">
      <c r="A176" s="578" t="s">
        <v>3519</v>
      </c>
      <c r="B176" s="578" t="s">
        <v>2712</v>
      </c>
      <c r="C176" s="201"/>
      <c r="D176" s="201"/>
      <c r="E176" s="201"/>
      <c r="F176" s="201"/>
      <c r="G176" s="201"/>
      <c r="H176" s="201"/>
      <c r="I176" s="202"/>
    </row>
    <row r="177" spans="1:9" ht="24">
      <c r="A177" s="578" t="s">
        <v>2946</v>
      </c>
      <c r="B177" s="578" t="s">
        <v>2713</v>
      </c>
      <c r="C177" s="203"/>
      <c r="D177" s="185"/>
      <c r="E177" s="185"/>
      <c r="F177" s="185"/>
      <c r="G177" s="185"/>
      <c r="H177" s="185"/>
      <c r="I177" s="185"/>
    </row>
    <row r="178" spans="1:9" s="185" customFormat="1" ht="24">
      <c r="A178" s="578" t="s">
        <v>2947</v>
      </c>
      <c r="B178" s="578" t="s">
        <v>2714</v>
      </c>
    </row>
    <row r="179" spans="1:9" ht="15" customHeight="1">
      <c r="A179" s="505" t="s">
        <v>358</v>
      </c>
      <c r="B179" s="495"/>
    </row>
    <row r="180" spans="1:9" ht="24">
      <c r="A180" s="578" t="s">
        <v>2948</v>
      </c>
      <c r="B180" s="578" t="s">
        <v>2723</v>
      </c>
    </row>
    <row r="181" spans="1:9" ht="24">
      <c r="A181" s="578" t="s">
        <v>2949</v>
      </c>
      <c r="B181" s="578" t="s">
        <v>1911</v>
      </c>
    </row>
    <row r="182" spans="1:9" ht="24">
      <c r="A182" s="578" t="s">
        <v>2950</v>
      </c>
      <c r="B182" s="578" t="s">
        <v>2724</v>
      </c>
    </row>
    <row r="183" spans="1:9" ht="24">
      <c r="A183" s="578" t="s">
        <v>2951</v>
      </c>
      <c r="B183" s="578" t="s">
        <v>2725</v>
      </c>
    </row>
    <row r="184" spans="1:9" s="579" customFormat="1" ht="24">
      <c r="A184" s="612" t="s">
        <v>2953</v>
      </c>
      <c r="B184" s="612" t="s">
        <v>2320</v>
      </c>
    </row>
    <row r="185" spans="1:9" s="579" customFormat="1" ht="24">
      <c r="A185" s="612" t="s">
        <v>2954</v>
      </c>
      <c r="B185" s="612" t="s">
        <v>2955</v>
      </c>
    </row>
    <row r="186" spans="1:9" ht="12">
      <c r="A186" s="578" t="s">
        <v>2952</v>
      </c>
      <c r="B186" s="578" t="s">
        <v>2726</v>
      </c>
    </row>
    <row r="187" spans="1:9" ht="12" customHeight="1">
      <c r="A187" s="773" t="s">
        <v>2956</v>
      </c>
      <c r="B187" s="578" t="s">
        <v>2730</v>
      </c>
    </row>
    <row r="188" spans="1:9" s="579" customFormat="1" ht="12">
      <c r="A188" s="774"/>
      <c r="B188" s="653" t="s">
        <v>2731</v>
      </c>
    </row>
    <row r="189" spans="1:9" s="579" customFormat="1" ht="12">
      <c r="A189" s="775"/>
      <c r="B189" s="653" t="s">
        <v>2732</v>
      </c>
    </row>
    <row r="190" spans="1:9" ht="15" customHeight="1">
      <c r="A190" s="505" t="s">
        <v>395</v>
      </c>
      <c r="B190" s="495"/>
    </row>
    <row r="191" spans="1:9" ht="12.75">
      <c r="A191" s="578" t="s">
        <v>2957</v>
      </c>
      <c r="B191" s="231" t="s">
        <v>3047</v>
      </c>
    </row>
    <row r="192" spans="1:9" s="579" customFormat="1" ht="24">
      <c r="A192" s="612" t="s">
        <v>2977</v>
      </c>
      <c r="B192" s="579" t="s">
        <v>3048</v>
      </c>
    </row>
    <row r="193" spans="1:2" s="579" customFormat="1" ht="24">
      <c r="A193" s="612" t="s">
        <v>2978</v>
      </c>
      <c r="B193" s="579" t="s">
        <v>3049</v>
      </c>
    </row>
    <row r="194" spans="1:2" s="579" customFormat="1" ht="48">
      <c r="A194" s="612" t="s">
        <v>2984</v>
      </c>
      <c r="B194" s="578" t="s">
        <v>3050</v>
      </c>
    </row>
    <row r="195" spans="1:2" s="579" customFormat="1" ht="24">
      <c r="A195" s="612" t="s">
        <v>2985</v>
      </c>
      <c r="B195" s="578" t="s">
        <v>3051</v>
      </c>
    </row>
    <row r="196" spans="1:2" s="579" customFormat="1" ht="38.25">
      <c r="A196" s="612" t="s">
        <v>2980</v>
      </c>
      <c r="B196" s="438" t="s">
        <v>3052</v>
      </c>
    </row>
    <row r="197" spans="1:2" s="579" customFormat="1" ht="72">
      <c r="A197" s="612" t="s">
        <v>2979</v>
      </c>
      <c r="B197" s="578" t="s">
        <v>3053</v>
      </c>
    </row>
    <row r="198" spans="1:2" s="579" customFormat="1" ht="24">
      <c r="A198" s="612" t="s">
        <v>2981</v>
      </c>
      <c r="B198" s="579" t="s">
        <v>3054</v>
      </c>
    </row>
    <row r="199" spans="1:2" s="579" customFormat="1" ht="12">
      <c r="A199" s="612" t="s">
        <v>2982</v>
      </c>
      <c r="B199" s="579" t="s">
        <v>3055</v>
      </c>
    </row>
    <row r="200" spans="1:2" s="579" customFormat="1" ht="24">
      <c r="A200" s="612" t="s">
        <v>2986</v>
      </c>
      <c r="B200" s="579" t="s">
        <v>3056</v>
      </c>
    </row>
    <row r="201" spans="1:2" s="579" customFormat="1" ht="12">
      <c r="A201" s="612" t="s">
        <v>2983</v>
      </c>
      <c r="B201" s="579" t="s">
        <v>3057</v>
      </c>
    </row>
    <row r="202" spans="1:2" s="622" customFormat="1" ht="24" hidden="1">
      <c r="A202" s="623" t="s">
        <v>2277</v>
      </c>
      <c r="B202" s="623" t="s">
        <v>2735</v>
      </c>
    </row>
    <row r="203" spans="1:2" s="622" customFormat="1" ht="12" hidden="1">
      <c r="A203" s="623" t="s">
        <v>2266</v>
      </c>
      <c r="B203" s="623" t="s">
        <v>2736</v>
      </c>
    </row>
    <row r="204" spans="1:2" s="622" customFormat="1" ht="24" hidden="1">
      <c r="A204" s="623" t="s">
        <v>2267</v>
      </c>
      <c r="B204" s="623" t="s">
        <v>2737</v>
      </c>
    </row>
    <row r="205" spans="1:2" s="622" customFormat="1" ht="24" hidden="1">
      <c r="A205" s="623" t="s">
        <v>2268</v>
      </c>
      <c r="B205" s="623" t="s">
        <v>2738</v>
      </c>
    </row>
    <row r="206" spans="1:2" s="622" customFormat="1" ht="24" hidden="1" customHeight="1">
      <c r="A206" s="776" t="s">
        <v>2269</v>
      </c>
      <c r="B206" s="623" t="s">
        <v>2739</v>
      </c>
    </row>
    <row r="207" spans="1:2" s="624" customFormat="1" ht="12" hidden="1">
      <c r="A207" s="777"/>
      <c r="B207" s="623" t="s">
        <v>2740</v>
      </c>
    </row>
    <row r="208" spans="1:2" s="622" customFormat="1" ht="12" hidden="1">
      <c r="A208" s="623" t="s">
        <v>2278</v>
      </c>
      <c r="B208" s="623" t="s">
        <v>2741</v>
      </c>
    </row>
    <row r="209" spans="1:2" s="622" customFormat="1" ht="24" hidden="1">
      <c r="A209" s="623" t="s">
        <v>2270</v>
      </c>
      <c r="B209" s="623" t="s">
        <v>2742</v>
      </c>
    </row>
    <row r="210" spans="1:2" s="627" customFormat="1" ht="24" hidden="1" customHeight="1">
      <c r="A210" s="776" t="s">
        <v>2271</v>
      </c>
      <c r="B210" s="623" t="s">
        <v>2743</v>
      </c>
    </row>
    <row r="211" spans="1:2" s="624" customFormat="1" ht="12" hidden="1">
      <c r="A211" s="777"/>
      <c r="B211" s="623" t="s">
        <v>2744</v>
      </c>
    </row>
    <row r="212" spans="1:2" s="627" customFormat="1" ht="12" hidden="1" customHeight="1">
      <c r="A212" s="776" t="s">
        <v>2272</v>
      </c>
      <c r="B212" s="623" t="s">
        <v>2745</v>
      </c>
    </row>
    <row r="213" spans="1:2" s="624" customFormat="1" ht="12" hidden="1">
      <c r="A213" s="777"/>
      <c r="B213" s="623" t="s">
        <v>2746</v>
      </c>
    </row>
    <row r="214" spans="1:2" s="627" customFormat="1" ht="36" hidden="1">
      <c r="A214" s="623" t="s">
        <v>2273</v>
      </c>
      <c r="B214" s="623" t="s">
        <v>2747</v>
      </c>
    </row>
    <row r="215" spans="1:2" ht="15" customHeight="1">
      <c r="A215" s="505" t="s">
        <v>29</v>
      </c>
      <c r="B215" s="495"/>
    </row>
    <row r="216" spans="1:2" ht="36">
      <c r="A216" s="578" t="s">
        <v>2958</v>
      </c>
      <c r="B216" s="39" t="s">
        <v>3058</v>
      </c>
    </row>
    <row r="217" spans="1:2" ht="12" customHeight="1">
      <c r="A217" s="773" t="s">
        <v>2959</v>
      </c>
      <c r="B217" s="578" t="s">
        <v>2748</v>
      </c>
    </row>
    <row r="218" spans="1:2" s="579" customFormat="1" ht="12">
      <c r="A218" s="775"/>
      <c r="B218" s="578" t="s">
        <v>2749</v>
      </c>
    </row>
    <row r="219" spans="1:2" ht="24">
      <c r="A219" s="578" t="s">
        <v>2960</v>
      </c>
      <c r="B219" s="578" t="s">
        <v>2750</v>
      </c>
    </row>
    <row r="220" spans="1:2" s="207" customFormat="1" ht="12" customHeight="1">
      <c r="A220" s="773" t="s">
        <v>2961</v>
      </c>
      <c r="B220" s="578" t="s">
        <v>2387</v>
      </c>
    </row>
    <row r="221" spans="1:2" s="579" customFormat="1" ht="12">
      <c r="A221" s="774"/>
      <c r="B221" s="578" t="s">
        <v>1923</v>
      </c>
    </row>
    <row r="222" spans="1:2" s="579" customFormat="1" ht="13.5" customHeight="1">
      <c r="A222" s="774"/>
      <c r="B222" s="578" t="s">
        <v>2751</v>
      </c>
    </row>
    <row r="223" spans="1:2" s="579" customFormat="1" ht="12">
      <c r="A223" s="774"/>
      <c r="B223" s="578" t="s">
        <v>2752</v>
      </c>
    </row>
    <row r="224" spans="1:2" s="579" customFormat="1" ht="12">
      <c r="A224" s="774"/>
      <c r="B224" s="578" t="s">
        <v>2753</v>
      </c>
    </row>
    <row r="225" spans="1:3" s="579" customFormat="1" ht="12">
      <c r="A225" s="774"/>
      <c r="B225" s="578" t="s">
        <v>2754</v>
      </c>
    </row>
    <row r="226" spans="1:3" s="579" customFormat="1" ht="12">
      <c r="A226" s="775"/>
      <c r="B226" s="578" t="s">
        <v>2755</v>
      </c>
    </row>
    <row r="227" spans="1:3" s="207" customFormat="1" ht="24">
      <c r="A227" s="578" t="s">
        <v>3366</v>
      </c>
      <c r="B227" s="578" t="s">
        <v>2756</v>
      </c>
    </row>
    <row r="228" spans="1:3" s="207" customFormat="1" ht="24">
      <c r="A228" s="578" t="s">
        <v>2962</v>
      </c>
      <c r="B228" s="578" t="s">
        <v>2389</v>
      </c>
    </row>
    <row r="229" spans="1:3" s="207" customFormat="1" ht="24">
      <c r="A229" s="578" t="s">
        <v>2963</v>
      </c>
      <c r="B229" s="578" t="s">
        <v>2757</v>
      </c>
    </row>
    <row r="230" spans="1:3" s="579" customFormat="1" ht="24">
      <c r="A230" s="612" t="s">
        <v>2968</v>
      </c>
      <c r="B230" s="612" t="s">
        <v>2969</v>
      </c>
    </row>
    <row r="231" spans="1:3" s="207" customFormat="1" ht="24">
      <c r="A231" s="578" t="s">
        <v>2964</v>
      </c>
      <c r="B231" s="578" t="s">
        <v>3059</v>
      </c>
    </row>
    <row r="232" spans="1:3" s="207" customFormat="1" ht="24">
      <c r="A232" s="578" t="s">
        <v>2965</v>
      </c>
      <c r="B232" s="578" t="s">
        <v>2758</v>
      </c>
    </row>
    <row r="233" spans="1:3" s="207" customFormat="1" ht="24">
      <c r="A233" s="578" t="s">
        <v>2966</v>
      </c>
      <c r="B233" s="579" t="s">
        <v>3060</v>
      </c>
    </row>
    <row r="234" spans="1:3" s="207" customFormat="1" ht="24">
      <c r="A234" s="578" t="s">
        <v>2967</v>
      </c>
      <c r="B234" s="578" t="s">
        <v>2759</v>
      </c>
    </row>
    <row r="235" spans="1:3" s="579" customFormat="1" ht="15" customHeight="1">
      <c r="A235" s="505" t="s">
        <v>41</v>
      </c>
      <c r="B235" s="505" t="s">
        <v>3061</v>
      </c>
    </row>
    <row r="236" spans="1:3" s="579" customFormat="1" ht="24">
      <c r="A236" s="578" t="s">
        <v>2970</v>
      </c>
      <c r="B236" s="578" t="s">
        <v>2760</v>
      </c>
      <c r="C236" s="578"/>
    </row>
    <row r="237" spans="1:3" s="579" customFormat="1" ht="12">
      <c r="A237" s="773" t="s">
        <v>2971</v>
      </c>
      <c r="B237" s="578" t="s">
        <v>2761</v>
      </c>
      <c r="C237" s="578"/>
    </row>
    <row r="238" spans="1:3" s="579" customFormat="1" ht="12">
      <c r="A238" s="775"/>
      <c r="B238" s="578" t="s">
        <v>2762</v>
      </c>
      <c r="C238" s="578"/>
    </row>
    <row r="239" spans="1:3" s="579" customFormat="1" ht="12">
      <c r="A239" s="773" t="s">
        <v>2972</v>
      </c>
      <c r="B239" s="578" t="s">
        <v>2763</v>
      </c>
      <c r="C239" s="578"/>
    </row>
    <row r="240" spans="1:3" s="579" customFormat="1" ht="12">
      <c r="A240" s="774"/>
      <c r="B240" s="578" t="s">
        <v>2764</v>
      </c>
      <c r="C240" s="578"/>
    </row>
    <row r="241" spans="1:3" s="579" customFormat="1" ht="12">
      <c r="A241" s="774"/>
      <c r="B241" s="578" t="s">
        <v>2765</v>
      </c>
      <c r="C241" s="578"/>
    </row>
    <row r="242" spans="1:3" s="579" customFormat="1" ht="12">
      <c r="A242" s="774"/>
      <c r="B242" s="578" t="s">
        <v>2766</v>
      </c>
      <c r="C242" s="578"/>
    </row>
    <row r="243" spans="1:3" s="579" customFormat="1" ht="12">
      <c r="A243" s="774"/>
      <c r="B243" s="578" t="s">
        <v>2767</v>
      </c>
      <c r="C243" s="578"/>
    </row>
    <row r="244" spans="1:3" s="579" customFormat="1" ht="12">
      <c r="A244" s="774"/>
      <c r="B244" s="578" t="s">
        <v>2768</v>
      </c>
      <c r="C244" s="578"/>
    </row>
    <row r="245" spans="1:3" s="579" customFormat="1" ht="12">
      <c r="A245" s="774"/>
      <c r="B245" s="578" t="s">
        <v>2769</v>
      </c>
      <c r="C245" s="578"/>
    </row>
    <row r="246" spans="1:3" s="579" customFormat="1" ht="12.75" customHeight="1">
      <c r="A246" s="775"/>
      <c r="B246" s="578" t="s">
        <v>2770</v>
      </c>
      <c r="C246" s="578"/>
    </row>
    <row r="247" spans="1:3" s="579" customFormat="1" ht="24">
      <c r="A247" s="578" t="s">
        <v>2973</v>
      </c>
      <c r="B247" s="578" t="s">
        <v>2771</v>
      </c>
      <c r="C247" s="578"/>
    </row>
    <row r="248" spans="1:3" s="579" customFormat="1" ht="24">
      <c r="A248" s="578" t="s">
        <v>3423</v>
      </c>
      <c r="B248" s="578" t="s">
        <v>2772</v>
      </c>
      <c r="C248" s="578"/>
    </row>
    <row r="249" spans="1:3" s="579" customFormat="1" ht="24">
      <c r="A249" s="578" t="s">
        <v>3422</v>
      </c>
      <c r="B249" s="578" t="s">
        <v>2773</v>
      </c>
      <c r="C249" s="578"/>
    </row>
    <row r="250" spans="1:3" s="579" customFormat="1" ht="12">
      <c r="A250" s="773" t="s">
        <v>2974</v>
      </c>
      <c r="B250" s="578" t="s">
        <v>2774</v>
      </c>
      <c r="C250" s="578"/>
    </row>
    <row r="251" spans="1:3" s="579" customFormat="1" ht="12">
      <c r="A251" s="774"/>
      <c r="B251" s="578" t="s">
        <v>2775</v>
      </c>
      <c r="C251" s="578"/>
    </row>
    <row r="252" spans="1:3" s="579" customFormat="1" ht="12">
      <c r="A252" s="775"/>
      <c r="B252" s="578" t="s">
        <v>2776</v>
      </c>
      <c r="C252" s="578"/>
    </row>
    <row r="253" spans="1:3" s="579" customFormat="1" ht="36">
      <c r="A253" s="578" t="s">
        <v>2975</v>
      </c>
      <c r="B253" s="578" t="s">
        <v>2777</v>
      </c>
      <c r="C253" s="578"/>
    </row>
    <row r="254" spans="1:3" s="579" customFormat="1" ht="12">
      <c r="A254" s="773" t="s">
        <v>2976</v>
      </c>
      <c r="B254" s="578" t="s">
        <v>2778</v>
      </c>
      <c r="C254" s="578"/>
    </row>
    <row r="255" spans="1:3" s="579" customFormat="1" ht="12">
      <c r="A255" s="775"/>
      <c r="B255" s="653" t="s">
        <v>2779</v>
      </c>
      <c r="C255" s="676"/>
    </row>
    <row r="256" spans="1:3" s="613" customFormat="1" ht="15" customHeight="1">
      <c r="A256" s="625" t="s">
        <v>1656</v>
      </c>
      <c r="B256" s="626"/>
    </row>
    <row r="257" spans="1:3" s="579" customFormat="1" ht="13.5" customHeight="1">
      <c r="A257" s="773" t="s">
        <v>3232</v>
      </c>
      <c r="B257" s="578" t="s">
        <v>2788</v>
      </c>
    </row>
    <row r="258" spans="1:3" s="579" customFormat="1" ht="12">
      <c r="A258" s="775"/>
      <c r="B258" s="578" t="s">
        <v>2787</v>
      </c>
    </row>
    <row r="259" spans="1:3" s="579" customFormat="1" ht="24">
      <c r="A259" s="578" t="s">
        <v>3233</v>
      </c>
      <c r="B259" s="578" t="s">
        <v>2789</v>
      </c>
    </row>
    <row r="260" spans="1:3" s="579" customFormat="1" ht="19.5" customHeight="1">
      <c r="A260" s="773" t="s">
        <v>3234</v>
      </c>
      <c r="B260" s="578" t="s">
        <v>2790</v>
      </c>
    </row>
    <row r="261" spans="1:3" s="579" customFormat="1" ht="12">
      <c r="A261" s="775"/>
      <c r="B261" s="578" t="s">
        <v>2791</v>
      </c>
    </row>
    <row r="262" spans="1:3" s="579" customFormat="1" ht="14.25" customHeight="1">
      <c r="A262" s="773" t="s">
        <v>3235</v>
      </c>
      <c r="B262" s="578" t="s">
        <v>2792</v>
      </c>
    </row>
    <row r="263" spans="1:3" s="579" customFormat="1" ht="12">
      <c r="A263" s="775"/>
      <c r="B263" s="578" t="s">
        <v>2793</v>
      </c>
    </row>
    <row r="264" spans="1:3" s="579" customFormat="1" ht="12">
      <c r="A264" s="773" t="s">
        <v>3236</v>
      </c>
      <c r="B264" s="578" t="s">
        <v>2794</v>
      </c>
    </row>
    <row r="265" spans="1:3" s="579" customFormat="1" ht="12">
      <c r="A265" s="774"/>
      <c r="B265" s="578" t="s">
        <v>2795</v>
      </c>
    </row>
    <row r="266" spans="1:3" s="579" customFormat="1" ht="12">
      <c r="A266" s="775"/>
      <c r="B266" s="578" t="s">
        <v>2796</v>
      </c>
    </row>
    <row r="267" spans="1:3" s="579" customFormat="1" ht="36">
      <c r="A267" s="578" t="s">
        <v>3580</v>
      </c>
      <c r="B267" s="578" t="s">
        <v>2800</v>
      </c>
    </row>
    <row r="268" spans="1:3" s="579" customFormat="1" ht="24">
      <c r="A268" s="578" t="s">
        <v>3237</v>
      </c>
      <c r="B268" s="578" t="s">
        <v>2801</v>
      </c>
    </row>
    <row r="269" spans="1:3" s="579" customFormat="1" ht="12">
      <c r="A269" s="773" t="s">
        <v>3238</v>
      </c>
      <c r="B269" s="578" t="s">
        <v>3396</v>
      </c>
    </row>
    <row r="270" spans="1:3" s="579" customFormat="1" ht="12">
      <c r="A270" s="775"/>
      <c r="B270" s="578" t="s">
        <v>3397</v>
      </c>
      <c r="C270" s="578"/>
    </row>
    <row r="271" spans="1:3" s="579" customFormat="1" ht="12">
      <c r="A271" s="781" t="s">
        <v>3581</v>
      </c>
      <c r="B271" s="578" t="s">
        <v>2797</v>
      </c>
      <c r="C271" s="578"/>
    </row>
    <row r="272" spans="1:3" s="579" customFormat="1" ht="12">
      <c r="A272" s="786"/>
      <c r="B272" s="578" t="s">
        <v>2798</v>
      </c>
    </row>
    <row r="273" spans="1:3" s="579" customFormat="1" ht="12">
      <c r="A273" s="786"/>
      <c r="B273" s="578" t="s">
        <v>2799</v>
      </c>
    </row>
    <row r="274" spans="1:3" s="579" customFormat="1" ht="15" customHeight="1">
      <c r="A274" s="505" t="s">
        <v>1688</v>
      </c>
      <c r="B274" s="495"/>
    </row>
    <row r="275" spans="1:3" s="586" customFormat="1" ht="27" customHeight="1">
      <c r="A275" s="578" t="s">
        <v>3393</v>
      </c>
      <c r="B275" s="578" t="s">
        <v>3392</v>
      </c>
    </row>
    <row r="276" spans="1:3" s="579" customFormat="1" ht="36">
      <c r="A276" s="578" t="s">
        <v>3243</v>
      </c>
      <c r="B276" s="578" t="s">
        <v>2808</v>
      </c>
      <c r="C276" s="578"/>
    </row>
    <row r="277" spans="1:3" s="579" customFormat="1" ht="12">
      <c r="A277" s="773" t="s">
        <v>3244</v>
      </c>
      <c r="B277" s="578" t="s">
        <v>2809</v>
      </c>
      <c r="C277" s="578"/>
    </row>
    <row r="278" spans="1:3" s="579" customFormat="1" ht="12">
      <c r="A278" s="775"/>
      <c r="B278" s="578" t="s">
        <v>2810</v>
      </c>
      <c r="C278" s="578"/>
    </row>
    <row r="279" spans="1:3" s="579" customFormat="1" ht="12">
      <c r="A279" s="773" t="s">
        <v>3239</v>
      </c>
      <c r="B279" s="578" t="s">
        <v>2811</v>
      </c>
      <c r="C279" s="578"/>
    </row>
    <row r="280" spans="1:3" s="579" customFormat="1" ht="12">
      <c r="A280" s="774"/>
      <c r="B280" s="578" t="s">
        <v>2812</v>
      </c>
      <c r="C280" s="578"/>
    </row>
    <row r="281" spans="1:3" s="579" customFormat="1" ht="12">
      <c r="A281" s="775"/>
      <c r="B281" s="578" t="s">
        <v>2813</v>
      </c>
      <c r="C281" s="578"/>
    </row>
    <row r="282" spans="1:3" s="579" customFormat="1" ht="12">
      <c r="A282" s="773" t="s">
        <v>3240</v>
      </c>
      <c r="B282" s="578" t="s">
        <v>2814</v>
      </c>
      <c r="C282" s="578"/>
    </row>
    <row r="283" spans="1:3" s="579" customFormat="1" ht="12">
      <c r="A283" s="774"/>
      <c r="B283" s="578" t="s">
        <v>2815</v>
      </c>
      <c r="C283" s="578"/>
    </row>
    <row r="284" spans="1:3" s="579" customFormat="1" ht="12">
      <c r="A284" s="774"/>
      <c r="B284" s="578" t="s">
        <v>2816</v>
      </c>
      <c r="C284" s="578"/>
    </row>
    <row r="285" spans="1:3" s="579" customFormat="1" ht="12">
      <c r="A285" s="775"/>
      <c r="B285" s="578" t="s">
        <v>2817</v>
      </c>
      <c r="C285" s="578"/>
    </row>
    <row r="286" spans="1:3" s="579" customFormat="1" ht="24">
      <c r="A286" s="578" t="s">
        <v>3241</v>
      </c>
      <c r="B286" s="578" t="s">
        <v>2818</v>
      </c>
      <c r="C286" s="578"/>
    </row>
    <row r="287" spans="1:3" s="579" customFormat="1" ht="12">
      <c r="A287" s="773" t="s">
        <v>3242</v>
      </c>
      <c r="B287" s="578" t="s">
        <v>2819</v>
      </c>
      <c r="C287" s="578"/>
    </row>
    <row r="288" spans="1:3" s="579" customFormat="1" ht="36.75" customHeight="1">
      <c r="A288" s="775"/>
      <c r="B288" s="578" t="s">
        <v>2820</v>
      </c>
      <c r="C288" s="578"/>
    </row>
    <row r="289" spans="1:3" s="579" customFormat="1" ht="24">
      <c r="A289" s="578" t="s">
        <v>3394</v>
      </c>
      <c r="B289" s="578" t="s">
        <v>2821</v>
      </c>
      <c r="C289" s="578" t="s">
        <v>3564</v>
      </c>
    </row>
    <row r="290" spans="1:3" s="579" customFormat="1" ht="36">
      <c r="A290" s="677" t="s">
        <v>3245</v>
      </c>
      <c r="B290" s="578" t="s">
        <v>3392</v>
      </c>
      <c r="C290" s="578"/>
    </row>
    <row r="291" spans="1:3" s="579" customFormat="1" ht="15" customHeight="1">
      <c r="A291" s="505" t="s">
        <v>3246</v>
      </c>
      <c r="B291" s="495"/>
    </row>
    <row r="292" spans="1:3" s="579" customFormat="1" ht="24">
      <c r="A292" s="675" t="s">
        <v>3256</v>
      </c>
      <c r="B292" s="578" t="s">
        <v>3493</v>
      </c>
    </row>
    <row r="293" spans="1:3" s="579" customFormat="1" ht="36">
      <c r="A293" s="675" t="s">
        <v>3257</v>
      </c>
      <c r="B293" s="578" t="s">
        <v>3494</v>
      </c>
    </row>
    <row r="294" spans="1:3" s="579" customFormat="1" ht="36">
      <c r="A294" s="675" t="s">
        <v>3258</v>
      </c>
      <c r="B294" s="578" t="s">
        <v>3495</v>
      </c>
    </row>
    <row r="295" spans="1:3" s="579" customFormat="1" ht="24">
      <c r="A295" s="675" t="s">
        <v>3259</v>
      </c>
      <c r="B295" s="578" t="s">
        <v>3496</v>
      </c>
    </row>
    <row r="296" spans="1:3" s="579" customFormat="1" ht="24">
      <c r="A296" s="675" t="s">
        <v>3260</v>
      </c>
      <c r="B296" s="578" t="s">
        <v>3497</v>
      </c>
    </row>
    <row r="297" spans="1:3" s="579" customFormat="1" ht="24">
      <c r="A297" s="675" t="s">
        <v>3261</v>
      </c>
      <c r="B297" s="578" t="s">
        <v>3496</v>
      </c>
    </row>
    <row r="298" spans="1:3" s="579" customFormat="1" ht="12">
      <c r="A298" s="675" t="s">
        <v>3262</v>
      </c>
      <c r="B298" s="578" t="s">
        <v>3498</v>
      </c>
    </row>
    <row r="299" spans="1:3" s="579" customFormat="1" ht="12">
      <c r="A299" s="675" t="s">
        <v>3263</v>
      </c>
      <c r="B299" s="578" t="s">
        <v>3499</v>
      </c>
    </row>
    <row r="300" spans="1:3" s="579" customFormat="1" ht="24">
      <c r="A300" s="675" t="s">
        <v>3264</v>
      </c>
      <c r="B300" s="578" t="s">
        <v>3500</v>
      </c>
    </row>
    <row r="301" spans="1:3" s="579" customFormat="1" ht="15" customHeight="1">
      <c r="A301" s="505" t="s">
        <v>3255</v>
      </c>
      <c r="B301" s="495"/>
    </row>
    <row r="302" spans="1:3" s="579" customFormat="1" ht="15" customHeight="1">
      <c r="A302" s="578" t="s">
        <v>3565</v>
      </c>
      <c r="B302" s="579" t="s">
        <v>2727</v>
      </c>
    </row>
    <row r="303" spans="1:3" s="579" customFormat="1" ht="15" customHeight="1">
      <c r="A303" s="578" t="s">
        <v>3566</v>
      </c>
      <c r="B303" s="579" t="s">
        <v>2727</v>
      </c>
    </row>
    <row r="304" spans="1:3" s="579" customFormat="1" ht="30" customHeight="1">
      <c r="A304" s="578" t="s">
        <v>3567</v>
      </c>
      <c r="B304" s="579" t="s">
        <v>2728</v>
      </c>
    </row>
    <row r="305" spans="1:3" s="579" customFormat="1" ht="28.5" customHeight="1">
      <c r="A305" s="578" t="s">
        <v>3568</v>
      </c>
      <c r="B305" s="579" t="s">
        <v>3501</v>
      </c>
    </row>
    <row r="306" spans="1:3" s="579" customFormat="1" ht="15" customHeight="1">
      <c r="A306" s="578" t="s">
        <v>3569</v>
      </c>
      <c r="B306" s="579" t="s">
        <v>3502</v>
      </c>
    </row>
    <row r="307" spans="1:3" s="579" customFormat="1" ht="15" customHeight="1">
      <c r="A307" s="578" t="s">
        <v>3570</v>
      </c>
      <c r="B307" s="578" t="s">
        <v>3503</v>
      </c>
    </row>
    <row r="308" spans="1:3" s="579" customFormat="1" ht="27" customHeight="1">
      <c r="A308" s="578" t="s">
        <v>3571</v>
      </c>
      <c r="B308" s="579" t="s">
        <v>3579</v>
      </c>
    </row>
    <row r="309" spans="1:3" s="579" customFormat="1" ht="15" customHeight="1">
      <c r="A309" s="578" t="s">
        <v>3572</v>
      </c>
      <c r="B309" s="578" t="s">
        <v>3502</v>
      </c>
    </row>
    <row r="310" spans="1:3" s="579" customFormat="1" ht="24" customHeight="1">
      <c r="A310" s="578" t="s">
        <v>3573</v>
      </c>
      <c r="B310" s="579" t="s">
        <v>3504</v>
      </c>
    </row>
    <row r="311" spans="1:3" s="579" customFormat="1" ht="15" customHeight="1">
      <c r="A311" s="505" t="s">
        <v>3247</v>
      </c>
      <c r="B311" s="495"/>
    </row>
    <row r="312" spans="1:3" s="579" customFormat="1" ht="12">
      <c r="A312" s="773" t="s">
        <v>3248</v>
      </c>
      <c r="B312" s="578" t="s">
        <v>2829</v>
      </c>
    </row>
    <row r="313" spans="1:3" s="579" customFormat="1" ht="12">
      <c r="A313" s="774"/>
      <c r="B313" s="578" t="s">
        <v>2830</v>
      </c>
    </row>
    <row r="314" spans="1:3" s="579" customFormat="1" ht="12">
      <c r="A314" s="774"/>
      <c r="B314" s="578" t="s">
        <v>2831</v>
      </c>
    </row>
    <row r="315" spans="1:3" s="579" customFormat="1" ht="12">
      <c r="A315" s="774"/>
      <c r="B315" s="578" t="s">
        <v>2832</v>
      </c>
      <c r="C315" s="578" t="s">
        <v>3505</v>
      </c>
    </row>
    <row r="316" spans="1:3" s="579" customFormat="1" ht="12">
      <c r="A316" s="775"/>
      <c r="B316" s="578" t="s">
        <v>2833</v>
      </c>
    </row>
    <row r="317" spans="1:3" s="579" customFormat="1" ht="24">
      <c r="A317" s="578" t="s">
        <v>3249</v>
      </c>
      <c r="B317" s="578" t="s">
        <v>2834</v>
      </c>
    </row>
    <row r="318" spans="1:3" s="579" customFormat="1" ht="12">
      <c r="A318" s="773" t="s">
        <v>3250</v>
      </c>
      <c r="B318" s="578" t="s">
        <v>2835</v>
      </c>
    </row>
    <row r="319" spans="1:3" s="579" customFormat="1" ht="12">
      <c r="A319" s="774"/>
      <c r="B319" s="578" t="s">
        <v>2836</v>
      </c>
    </row>
    <row r="320" spans="1:3" s="579" customFormat="1" ht="12">
      <c r="A320" s="774"/>
      <c r="B320" s="578" t="s">
        <v>2837</v>
      </c>
    </row>
    <row r="321" spans="1:2" s="579" customFormat="1" ht="12">
      <c r="A321" s="775"/>
      <c r="B321" s="578" t="s">
        <v>2838</v>
      </c>
    </row>
    <row r="322" spans="1:2" s="579" customFormat="1" ht="12">
      <c r="A322" s="773" t="s">
        <v>3251</v>
      </c>
      <c r="B322" s="578" t="s">
        <v>2839</v>
      </c>
    </row>
    <row r="323" spans="1:2" s="579" customFormat="1" ht="12">
      <c r="A323" s="774"/>
      <c r="B323" s="578" t="s">
        <v>2840</v>
      </c>
    </row>
    <row r="324" spans="1:2" s="579" customFormat="1" ht="12">
      <c r="A324" s="774"/>
      <c r="B324" s="578" t="s">
        <v>2841</v>
      </c>
    </row>
    <row r="325" spans="1:2" s="579" customFormat="1" ht="12">
      <c r="A325" s="774"/>
      <c r="B325" s="578" t="s">
        <v>2842</v>
      </c>
    </row>
    <row r="326" spans="1:2" s="579" customFormat="1" ht="12">
      <c r="A326" s="775"/>
      <c r="B326" s="578" t="s">
        <v>2843</v>
      </c>
    </row>
    <row r="327" spans="1:2" s="579" customFormat="1" ht="12">
      <c r="A327" s="773" t="s">
        <v>3252</v>
      </c>
      <c r="B327" s="578" t="s">
        <v>2844</v>
      </c>
    </row>
    <row r="328" spans="1:2" s="579" customFormat="1" ht="12">
      <c r="A328" s="775"/>
      <c r="B328" s="578" t="s">
        <v>2845</v>
      </c>
    </row>
    <row r="329" spans="1:2" s="579" customFormat="1" ht="24">
      <c r="A329" s="578" t="s">
        <v>3253</v>
      </c>
      <c r="B329" s="578" t="s">
        <v>2846</v>
      </c>
    </row>
    <row r="330" spans="1:2" s="579" customFormat="1" ht="36">
      <c r="A330" s="578" t="s">
        <v>3254</v>
      </c>
      <c r="B330" s="578" t="s">
        <v>2847</v>
      </c>
    </row>
  </sheetData>
  <mergeCells count="56">
    <mergeCell ref="A327:A328"/>
    <mergeCell ref="A239:A246"/>
    <mergeCell ref="A250:A252"/>
    <mergeCell ref="A254:A255"/>
    <mergeCell ref="A312:A316"/>
    <mergeCell ref="A318:A321"/>
    <mergeCell ref="A322:A326"/>
    <mergeCell ref="A260:A261"/>
    <mergeCell ref="A262:A263"/>
    <mergeCell ref="A264:A266"/>
    <mergeCell ref="A279:A281"/>
    <mergeCell ref="A282:A285"/>
    <mergeCell ref="A287:A288"/>
    <mergeCell ref="A206:A207"/>
    <mergeCell ref="A210:A211"/>
    <mergeCell ref="A257:A258"/>
    <mergeCell ref="A277:A278"/>
    <mergeCell ref="A217:A218"/>
    <mergeCell ref="A220:A226"/>
    <mergeCell ref="A269:A270"/>
    <mergeCell ref="A271:A273"/>
    <mergeCell ref="A22:A24"/>
    <mergeCell ref="A30:A31"/>
    <mergeCell ref="A34:A35"/>
    <mergeCell ref="A47:A48"/>
    <mergeCell ref="A42:A43"/>
    <mergeCell ref="A45:A46"/>
    <mergeCell ref="A49:A52"/>
    <mergeCell ref="A60:A63"/>
    <mergeCell ref="A67:A68"/>
    <mergeCell ref="A112:A113"/>
    <mergeCell ref="A97:A100"/>
    <mergeCell ref="A101:A102"/>
    <mergeCell ref="A104:A105"/>
    <mergeCell ref="A108:A109"/>
    <mergeCell ref="A83:A85"/>
    <mergeCell ref="A87:A88"/>
    <mergeCell ref="A90:A91"/>
    <mergeCell ref="A93:A95"/>
    <mergeCell ref="A74:A78"/>
    <mergeCell ref="A114:A117"/>
    <mergeCell ref="A119:A120"/>
    <mergeCell ref="A123:A126"/>
    <mergeCell ref="A131:A133"/>
    <mergeCell ref="A237:A238"/>
    <mergeCell ref="A134:A135"/>
    <mergeCell ref="A136:A137"/>
    <mergeCell ref="A143:A145"/>
    <mergeCell ref="A147:A148"/>
    <mergeCell ref="A152:A153"/>
    <mergeCell ref="A160:A164"/>
    <mergeCell ref="A167:A168"/>
    <mergeCell ref="A169:A170"/>
    <mergeCell ref="A212:A213"/>
    <mergeCell ref="A171:A175"/>
    <mergeCell ref="A187:A189"/>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41"/>
  <sheetViews>
    <sheetView topLeftCell="A17" workbookViewId="0">
      <selection activeCell="A17" sqref="A17"/>
    </sheetView>
  </sheetViews>
  <sheetFormatPr defaultColWidth="8.85546875" defaultRowHeight="12.75"/>
  <cols>
    <col min="1" max="1" width="8.85546875" customWidth="1"/>
    <col min="2" max="2" width="4.42578125" customWidth="1"/>
    <col min="3" max="3" width="20.28515625" customWidth="1"/>
    <col min="4" max="7" width="15.7109375" customWidth="1"/>
    <col min="8" max="9" width="15.85546875" customWidth="1"/>
    <col min="10" max="11" width="23.28515625" customWidth="1"/>
  </cols>
  <sheetData>
    <row r="1" spans="1:11">
      <c r="A1" s="162" t="s">
        <v>1038</v>
      </c>
    </row>
    <row r="2" spans="1:11">
      <c r="A2" s="162"/>
      <c r="B2" s="788" t="s">
        <v>1803</v>
      </c>
      <c r="C2" s="788"/>
      <c r="D2" s="788"/>
      <c r="E2" s="788"/>
      <c r="F2" s="788"/>
      <c r="G2" s="788"/>
      <c r="H2" s="788"/>
      <c r="I2" s="788"/>
      <c r="J2" s="788"/>
      <c r="K2" s="788"/>
    </row>
    <row r="3" spans="1:11">
      <c r="A3" s="162"/>
      <c r="B3" s="788" t="s">
        <v>1804</v>
      </c>
      <c r="C3" s="788"/>
      <c r="D3" s="788"/>
      <c r="E3" s="788"/>
      <c r="F3" s="788"/>
      <c r="G3" s="788"/>
      <c r="H3" s="788"/>
      <c r="I3" s="788"/>
      <c r="J3" s="788"/>
      <c r="K3" s="788"/>
    </row>
    <row r="4" spans="1:11">
      <c r="A4" s="162"/>
      <c r="B4" s="788" t="s">
        <v>1805</v>
      </c>
      <c r="C4" s="788"/>
      <c r="D4" s="788"/>
      <c r="E4" s="788"/>
      <c r="F4" s="788"/>
      <c r="G4" s="788"/>
      <c r="H4" s="788"/>
      <c r="I4" s="788"/>
      <c r="J4" s="788"/>
      <c r="K4" s="788"/>
    </row>
    <row r="5" spans="1:11">
      <c r="A5" s="162"/>
      <c r="B5" s="788" t="s">
        <v>1817</v>
      </c>
      <c r="C5" s="788"/>
      <c r="D5" s="788"/>
      <c r="E5" s="788"/>
      <c r="F5" s="788"/>
      <c r="G5" s="788"/>
      <c r="H5" s="788"/>
      <c r="I5" s="788"/>
      <c r="J5" s="788"/>
      <c r="K5" s="788"/>
    </row>
    <row r="6" spans="1:11">
      <c r="A6" s="162"/>
      <c r="B6" s="432"/>
      <c r="C6" s="432"/>
      <c r="D6" s="432"/>
      <c r="E6" s="432"/>
      <c r="F6" s="432"/>
      <c r="G6" s="432"/>
      <c r="H6" s="432"/>
      <c r="I6" s="432"/>
    </row>
    <row r="7" spans="1:11">
      <c r="B7" s="441"/>
      <c r="C7" s="553" t="s">
        <v>1245</v>
      </c>
      <c r="D7" s="795" t="s">
        <v>1243</v>
      </c>
      <c r="E7" s="795"/>
      <c r="F7" s="795" t="s">
        <v>1244</v>
      </c>
      <c r="G7" s="795"/>
      <c r="H7" s="795" t="s">
        <v>1797</v>
      </c>
      <c r="I7" s="795"/>
    </row>
    <row r="8" spans="1:11">
      <c r="B8" s="442">
        <v>1</v>
      </c>
      <c r="C8" s="445" t="s">
        <v>1800</v>
      </c>
      <c r="D8" s="447">
        <v>9000</v>
      </c>
      <c r="E8" s="443" t="s">
        <v>1798</v>
      </c>
      <c r="F8" s="447"/>
      <c r="G8" s="443" t="s">
        <v>1799</v>
      </c>
      <c r="H8" s="447">
        <v>9000</v>
      </c>
      <c r="I8" s="443" t="s">
        <v>1798</v>
      </c>
    </row>
    <row r="9" spans="1:11">
      <c r="B9" s="442"/>
      <c r="C9" s="444"/>
      <c r="D9" s="442"/>
      <c r="E9" s="442"/>
      <c r="F9" s="442"/>
      <c r="G9" s="442"/>
      <c r="H9" s="442"/>
      <c r="I9" s="442"/>
    </row>
    <row r="10" spans="1:11">
      <c r="B10" s="442"/>
      <c r="C10" s="444"/>
      <c r="D10" s="442"/>
      <c r="E10" s="442"/>
      <c r="F10" s="442"/>
      <c r="G10" s="442"/>
      <c r="H10" s="442"/>
      <c r="I10" s="442"/>
    </row>
    <row r="11" spans="1:11">
      <c r="B11" s="442"/>
      <c r="C11" s="442"/>
      <c r="D11" s="442"/>
      <c r="E11" s="442"/>
      <c r="F11" s="442"/>
      <c r="G11" s="442"/>
      <c r="H11" s="442"/>
      <c r="I11" s="442"/>
    </row>
    <row r="12" spans="1:11">
      <c r="B12" s="442"/>
      <c r="C12" s="442"/>
      <c r="D12" s="442"/>
      <c r="E12" s="442"/>
      <c r="F12" s="442"/>
      <c r="G12" s="442"/>
      <c r="H12" s="442"/>
      <c r="I12" s="442"/>
    </row>
    <row r="14" spans="1:11">
      <c r="A14" s="162" t="s">
        <v>1143</v>
      </c>
    </row>
    <row r="15" spans="1:11">
      <c r="B15" s="788" t="s">
        <v>1818</v>
      </c>
      <c r="C15" s="794"/>
      <c r="D15" s="794"/>
      <c r="E15" s="794"/>
      <c r="F15" s="794"/>
      <c r="G15" s="794"/>
      <c r="H15" s="794"/>
      <c r="I15" s="794"/>
      <c r="J15" s="794"/>
      <c r="K15" s="794"/>
    </row>
    <row r="16" spans="1:11">
      <c r="B16" s="792" t="s">
        <v>1824</v>
      </c>
      <c r="C16" s="793"/>
      <c r="D16" s="793"/>
      <c r="E16" s="793"/>
      <c r="F16" s="793"/>
      <c r="G16" s="793"/>
      <c r="H16" s="793"/>
      <c r="I16" s="793"/>
      <c r="J16" s="793"/>
      <c r="K16" s="793"/>
    </row>
    <row r="17" spans="1:11">
      <c r="B17" s="793"/>
      <c r="C17" s="793"/>
      <c r="D17" s="793"/>
      <c r="E17" s="793"/>
      <c r="F17" s="793"/>
      <c r="G17" s="793"/>
      <c r="H17" s="793"/>
      <c r="I17" s="793"/>
      <c r="J17" s="793"/>
      <c r="K17" s="793"/>
    </row>
    <row r="19" spans="1:11">
      <c r="B19" s="468"/>
      <c r="C19" s="789"/>
      <c r="D19" s="790"/>
      <c r="E19" s="790"/>
      <c r="F19" s="171"/>
      <c r="G19" s="171"/>
    </row>
    <row r="20" spans="1:11">
      <c r="B20" s="468"/>
      <c r="C20" s="469"/>
      <c r="D20" s="791" t="s">
        <v>1819</v>
      </c>
      <c r="E20" s="791"/>
      <c r="F20" s="791"/>
      <c r="G20" s="791"/>
    </row>
    <row r="21" spans="1:11">
      <c r="B21" s="171"/>
      <c r="C21" s="171"/>
      <c r="D21" s="470" t="s">
        <v>1820</v>
      </c>
      <c r="E21" s="470" t="s">
        <v>1004</v>
      </c>
      <c r="F21" s="470" t="s">
        <v>1821</v>
      </c>
      <c r="G21" s="470" t="s">
        <v>1004</v>
      </c>
    </row>
    <row r="22" spans="1:11">
      <c r="D22" s="231" t="s">
        <v>1823</v>
      </c>
    </row>
    <row r="23" spans="1:11">
      <c r="D23" s="231" t="s">
        <v>1823</v>
      </c>
    </row>
    <row r="24" spans="1:11">
      <c r="D24" s="231" t="s">
        <v>1768</v>
      </c>
      <c r="E24" s="471">
        <v>4900</v>
      </c>
      <c r="F24" s="231" t="s">
        <v>1258</v>
      </c>
      <c r="G24" s="471">
        <v>4900</v>
      </c>
    </row>
    <row r="28" spans="1:11">
      <c r="A28" s="162" t="s">
        <v>1347</v>
      </c>
    </row>
    <row r="29" spans="1:11">
      <c r="C29" s="231" t="s">
        <v>1866</v>
      </c>
    </row>
    <row r="30" spans="1:11">
      <c r="A30" s="162"/>
      <c r="C30" s="231" t="s">
        <v>1867</v>
      </c>
    </row>
    <row r="31" spans="1:11">
      <c r="C31" s="231" t="s">
        <v>1872</v>
      </c>
    </row>
    <row r="32" spans="1:11">
      <c r="C32" s="482" t="s">
        <v>1873</v>
      </c>
    </row>
    <row r="33" spans="1:7">
      <c r="C33" s="231"/>
    </row>
    <row r="34" spans="1:7">
      <c r="B34">
        <v>2</v>
      </c>
      <c r="C34" s="787" t="s">
        <v>1868</v>
      </c>
      <c r="D34" s="787"/>
      <c r="E34" s="787"/>
      <c r="F34" s="483">
        <v>2</v>
      </c>
      <c r="G34" s="231" t="s">
        <v>1869</v>
      </c>
    </row>
    <row r="35" spans="1:7">
      <c r="C35" s="787" t="s">
        <v>1870</v>
      </c>
      <c r="D35" s="787"/>
      <c r="E35" s="787"/>
      <c r="F35" s="484">
        <v>283333</v>
      </c>
      <c r="G35" s="231" t="s">
        <v>1874</v>
      </c>
    </row>
    <row r="36" spans="1:7">
      <c r="C36" s="787" t="s">
        <v>1871</v>
      </c>
      <c r="D36" s="787"/>
      <c r="E36" s="787"/>
      <c r="F36" s="484">
        <v>141667</v>
      </c>
      <c r="G36" s="231" t="s">
        <v>1874</v>
      </c>
    </row>
    <row r="41" spans="1:7">
      <c r="A41" s="162" t="s">
        <v>1063</v>
      </c>
    </row>
    <row r="42" spans="1:7">
      <c r="A42" s="162"/>
      <c r="C42" s="162" t="s">
        <v>2056</v>
      </c>
    </row>
    <row r="43" spans="1:7">
      <c r="A43" s="162"/>
      <c r="C43" t="s">
        <v>2057</v>
      </c>
    </row>
    <row r="44" spans="1:7">
      <c r="A44" s="162"/>
      <c r="C44" s="231" t="s">
        <v>2069</v>
      </c>
    </row>
    <row r="45" spans="1:7">
      <c r="A45" s="162"/>
      <c r="C45" s="482" t="s">
        <v>2068</v>
      </c>
    </row>
    <row r="46" spans="1:7">
      <c r="A46" s="162"/>
    </row>
    <row r="47" spans="1:7">
      <c r="A47" s="162"/>
      <c r="B47" s="162">
        <v>1</v>
      </c>
      <c r="C47" s="231" t="s">
        <v>2058</v>
      </c>
    </row>
    <row r="48" spans="1:7">
      <c r="A48" s="162"/>
      <c r="B48" s="162">
        <v>2</v>
      </c>
      <c r="C48" s="231" t="s">
        <v>2059</v>
      </c>
    </row>
    <row r="49" spans="1:7">
      <c r="A49" s="162"/>
      <c r="B49" s="162">
        <v>3</v>
      </c>
      <c r="C49" s="231" t="s">
        <v>2060</v>
      </c>
    </row>
    <row r="50" spans="1:7">
      <c r="A50" s="162"/>
      <c r="B50" s="162">
        <v>4</v>
      </c>
      <c r="C50" s="231" t="s">
        <v>2061</v>
      </c>
    </row>
    <row r="51" spans="1:7">
      <c r="A51" s="162"/>
      <c r="B51" s="162">
        <v>5</v>
      </c>
      <c r="C51" s="231" t="s">
        <v>2062</v>
      </c>
    </row>
    <row r="52" spans="1:7">
      <c r="A52" s="162"/>
    </row>
    <row r="53" spans="1:7">
      <c r="A53" s="162"/>
      <c r="B53" s="799"/>
      <c r="C53" s="799"/>
      <c r="D53" s="799"/>
      <c r="E53" s="799"/>
      <c r="F53" s="799"/>
    </row>
    <row r="54" spans="1:7">
      <c r="B54" s="554">
        <v>1</v>
      </c>
      <c r="C54" s="797" t="s">
        <v>2070</v>
      </c>
      <c r="D54" s="798"/>
      <c r="E54" s="798"/>
      <c r="F54" s="557">
        <v>0.5</v>
      </c>
    </row>
    <row r="55" spans="1:7">
      <c r="B55" s="554">
        <v>2</v>
      </c>
      <c r="C55" s="556" t="s">
        <v>2063</v>
      </c>
      <c r="D55" s="558" t="s">
        <v>2066</v>
      </c>
      <c r="E55" s="556" t="s">
        <v>2071</v>
      </c>
      <c r="F55" s="557">
        <v>0.43</v>
      </c>
    </row>
    <row r="56" spans="1:7">
      <c r="B56" s="554">
        <v>3</v>
      </c>
      <c r="C56" s="556" t="s">
        <v>2063</v>
      </c>
      <c r="D56" s="558" t="s">
        <v>2065</v>
      </c>
      <c r="E56" s="556" t="s">
        <v>2071</v>
      </c>
      <c r="F56" s="557">
        <v>0.61</v>
      </c>
    </row>
    <row r="57" spans="1:7">
      <c r="B57" s="554">
        <v>4</v>
      </c>
      <c r="C57" s="556" t="s">
        <v>2063</v>
      </c>
      <c r="D57" s="555" t="s">
        <v>2066</v>
      </c>
      <c r="E57" s="556" t="s">
        <v>2071</v>
      </c>
      <c r="F57" s="557">
        <v>0.44</v>
      </c>
    </row>
    <row r="58" spans="1:7">
      <c r="B58" s="554">
        <v>5</v>
      </c>
      <c r="C58" s="556" t="s">
        <v>2063</v>
      </c>
      <c r="D58" s="555" t="s">
        <v>2067</v>
      </c>
      <c r="E58" s="556" t="s">
        <v>2071</v>
      </c>
      <c r="F58" s="557"/>
      <c r="G58" s="559" t="s">
        <v>2072</v>
      </c>
    </row>
    <row r="60" spans="1:7">
      <c r="C60" s="162" t="s">
        <v>2064</v>
      </c>
    </row>
    <row r="61" spans="1:7">
      <c r="C61" s="231" t="s">
        <v>2065</v>
      </c>
    </row>
    <row r="62" spans="1:7">
      <c r="C62" s="231" t="s">
        <v>2066</v>
      </c>
    </row>
    <row r="63" spans="1:7">
      <c r="C63" s="231" t="s">
        <v>2067</v>
      </c>
    </row>
    <row r="68" spans="1:11">
      <c r="A68" s="162" t="s">
        <v>1458</v>
      </c>
      <c r="C68" s="162" t="s">
        <v>2179</v>
      </c>
    </row>
    <row r="70" spans="1:11">
      <c r="C70" s="791" t="s">
        <v>2180</v>
      </c>
      <c r="D70" s="791"/>
      <c r="E70" s="791"/>
      <c r="F70" s="791"/>
    </row>
    <row r="71" spans="1:11">
      <c r="C71" s="791" t="s">
        <v>2181</v>
      </c>
      <c r="D71" s="791"/>
      <c r="E71" s="791"/>
      <c r="F71" s="791"/>
    </row>
    <row r="72" spans="1:11">
      <c r="C72" s="565"/>
      <c r="D72" s="562">
        <v>2015</v>
      </c>
      <c r="E72" s="562">
        <v>2016</v>
      </c>
      <c r="F72" s="562">
        <v>2017</v>
      </c>
      <c r="H72" s="796" t="s">
        <v>2188</v>
      </c>
      <c r="I72" s="796"/>
      <c r="J72" s="162" t="s">
        <v>2189</v>
      </c>
      <c r="K72" s="162" t="s">
        <v>2189</v>
      </c>
    </row>
    <row r="73" spans="1:11">
      <c r="C73" t="s">
        <v>1778</v>
      </c>
      <c r="H73" s="231" t="s">
        <v>1234</v>
      </c>
      <c r="J73" s="231" t="s">
        <v>2184</v>
      </c>
      <c r="K73" s="231" t="s">
        <v>2186</v>
      </c>
    </row>
    <row r="74" spans="1:11">
      <c r="C74" t="s">
        <v>1234</v>
      </c>
      <c r="D74" s="563"/>
      <c r="E74" s="563"/>
      <c r="F74" s="563"/>
      <c r="H74" s="231" t="s">
        <v>1762</v>
      </c>
      <c r="J74" s="231" t="s">
        <v>2185</v>
      </c>
      <c r="K74" s="231" t="s">
        <v>2187</v>
      </c>
    </row>
    <row r="75" spans="1:11">
      <c r="C75" t="s">
        <v>2186</v>
      </c>
      <c r="H75" s="231" t="s">
        <v>2182</v>
      </c>
    </row>
    <row r="76" spans="1:11">
      <c r="C76" t="s">
        <v>2182</v>
      </c>
      <c r="D76" s="563"/>
      <c r="E76" s="563"/>
      <c r="F76" s="563"/>
      <c r="H76" s="231" t="s">
        <v>1779</v>
      </c>
      <c r="J76" s="231"/>
      <c r="K76" s="231"/>
    </row>
    <row r="77" spans="1:11">
      <c r="C77" t="s">
        <v>2187</v>
      </c>
      <c r="H77" s="231" t="s">
        <v>1778</v>
      </c>
    </row>
    <row r="78" spans="1:11">
      <c r="C78" t="s">
        <v>2183</v>
      </c>
      <c r="D78" s="563"/>
      <c r="E78" s="563"/>
      <c r="F78" s="563"/>
      <c r="H78" s="231" t="s">
        <v>2183</v>
      </c>
    </row>
    <row r="79" spans="1:11" ht="13.5" thickBot="1">
      <c r="C79" t="s">
        <v>2184</v>
      </c>
      <c r="D79" s="564"/>
      <c r="E79" s="564"/>
      <c r="F79" s="564"/>
    </row>
    <row r="80" spans="1:11" ht="13.5" thickTop="1"/>
    <row r="84" spans="1:1">
      <c r="A84" s="162" t="s">
        <v>1666</v>
      </c>
    </row>
    <row r="141" spans="1:1">
      <c r="A141" s="162" t="s">
        <v>1670</v>
      </c>
    </row>
  </sheetData>
  <mergeCells count="19">
    <mergeCell ref="C70:F70"/>
    <mergeCell ref="C71:F71"/>
    <mergeCell ref="H72:I72"/>
    <mergeCell ref="C54:E54"/>
    <mergeCell ref="B53:F53"/>
    <mergeCell ref="B2:K2"/>
    <mergeCell ref="B4:K4"/>
    <mergeCell ref="B5:K5"/>
    <mergeCell ref="B15:K15"/>
    <mergeCell ref="D7:E7"/>
    <mergeCell ref="F7:G7"/>
    <mergeCell ref="H7:I7"/>
    <mergeCell ref="C35:E35"/>
    <mergeCell ref="B3:K3"/>
    <mergeCell ref="C36:E36"/>
    <mergeCell ref="C34:E34"/>
    <mergeCell ref="C19:E19"/>
    <mergeCell ref="D20:G20"/>
    <mergeCell ref="B16:K17"/>
  </mergeCells>
  <dataValidations count="4">
    <dataValidation type="list" allowBlank="1" showInputMessage="1" showErrorMessage="1" sqref="D55:D58" xr:uid="{00000000-0002-0000-0500-000000000000}">
      <formula1>$C$61:$C$63</formula1>
    </dataValidation>
    <dataValidation type="list" allowBlank="1" showInputMessage="1" showErrorMessage="1" sqref="C73:C74 C76 C78" xr:uid="{00000000-0002-0000-0500-000001000000}">
      <formula1>$H$73:$H$78</formula1>
    </dataValidation>
    <dataValidation type="list" allowBlank="1" showInputMessage="1" showErrorMessage="1" sqref="C75 C77" xr:uid="{00000000-0002-0000-0500-000002000000}">
      <formula1>$K$73:$K$74</formula1>
    </dataValidation>
    <dataValidation type="list" allowBlank="1" showInputMessage="1" showErrorMessage="1" sqref="C79" xr:uid="{00000000-0002-0000-0500-000003000000}">
      <formula1>$J$73:$J$74</formula1>
    </dataValidation>
  </dataValidations>
  <pageMargins left="0.7" right="0.7" top="0.75" bottom="0.75" header="0.3" footer="0.3"/>
  <pageSetup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6"/>
  <sheetViews>
    <sheetView zoomScaleNormal="100" workbookViewId="0">
      <pane xSplit="1" ySplit="2" topLeftCell="D3" activePane="bottomRight" state="frozen"/>
      <selection pane="topRight" activeCell="B1" sqref="B1"/>
      <selection pane="bottomLeft" activeCell="A3" sqref="A3"/>
      <selection pane="bottomRight" activeCell="G1" sqref="G1:G2"/>
    </sheetView>
  </sheetViews>
  <sheetFormatPr defaultRowHeight="12.75"/>
  <cols>
    <col min="1" max="1" width="34.42578125" style="1" customWidth="1"/>
    <col min="2" max="2" width="27.7109375" style="434" customWidth="1"/>
    <col min="3" max="4" width="27.7109375" style="117" customWidth="1"/>
    <col min="5" max="8" width="27.7109375" customWidth="1"/>
    <col min="9" max="9" width="27.7109375" style="1" customWidth="1"/>
    <col min="10" max="13" width="27.7109375" customWidth="1"/>
  </cols>
  <sheetData>
    <row r="1" spans="1:13" ht="12.75" customHeight="1">
      <c r="A1" s="440" t="s">
        <v>1825</v>
      </c>
      <c r="B1" s="802" t="s">
        <v>1789</v>
      </c>
      <c r="C1" s="800" t="s">
        <v>1786</v>
      </c>
      <c r="D1" s="800" t="s">
        <v>1801</v>
      </c>
      <c r="E1" s="800" t="s">
        <v>1787</v>
      </c>
      <c r="F1" s="800" t="s">
        <v>1788</v>
      </c>
      <c r="G1" s="800" t="s">
        <v>1809</v>
      </c>
      <c r="H1" s="800" t="s">
        <v>1815</v>
      </c>
      <c r="I1" s="804" t="s">
        <v>1816</v>
      </c>
      <c r="J1" s="800"/>
      <c r="K1" s="800"/>
      <c r="L1" s="800"/>
      <c r="M1" s="800"/>
    </row>
    <row r="2" spans="1:13" s="174" customFormat="1" ht="183.75" customHeight="1" thickBot="1">
      <c r="A2" s="437" t="s">
        <v>1884</v>
      </c>
      <c r="B2" s="803"/>
      <c r="C2" s="801"/>
      <c r="D2" s="801"/>
      <c r="E2" s="801"/>
      <c r="F2" s="801"/>
      <c r="G2" s="801"/>
      <c r="H2" s="801"/>
      <c r="I2" s="805"/>
      <c r="J2" s="801"/>
      <c r="K2" s="801"/>
      <c r="L2" s="801"/>
      <c r="M2" s="801"/>
    </row>
    <row r="3" spans="1:13" s="117" customFormat="1">
      <c r="A3" s="264" t="s">
        <v>1790</v>
      </c>
      <c r="B3" s="436"/>
      <c r="C3" s="264"/>
      <c r="D3" s="433"/>
      <c r="E3" s="433"/>
      <c r="F3" s="433"/>
      <c r="G3" s="433"/>
      <c r="H3" s="433"/>
      <c r="I3" s="509"/>
      <c r="J3" s="433"/>
      <c r="K3" s="433"/>
      <c r="L3" s="433"/>
      <c r="M3" s="433"/>
    </row>
    <row r="4" spans="1:13" s="117" customFormat="1" ht="25.5">
      <c r="A4" s="472" t="s">
        <v>1830</v>
      </c>
      <c r="B4" s="436" t="s">
        <v>1962</v>
      </c>
      <c r="C4" s="264"/>
      <c r="D4" s="433"/>
      <c r="E4" s="433"/>
      <c r="F4" s="433"/>
      <c r="G4" s="433"/>
      <c r="H4" s="433"/>
      <c r="I4" s="509" t="s">
        <v>1970</v>
      </c>
      <c r="J4" s="433"/>
      <c r="K4" s="433"/>
      <c r="L4" s="433"/>
      <c r="M4" s="433"/>
    </row>
    <row r="5" spans="1:13" s="117" customFormat="1">
      <c r="A5" s="472" t="s">
        <v>1830</v>
      </c>
      <c r="B5" s="436" t="s">
        <v>1963</v>
      </c>
      <c r="C5" s="264"/>
      <c r="D5" s="433"/>
      <c r="E5" s="433"/>
      <c r="F5" s="433"/>
      <c r="G5" s="433"/>
      <c r="H5" s="433"/>
      <c r="I5" s="509"/>
      <c r="J5" s="433"/>
      <c r="K5" s="433"/>
      <c r="L5" s="433"/>
      <c r="M5" s="433"/>
    </row>
    <row r="6" spans="1:13" s="117" customFormat="1">
      <c r="A6" s="472" t="s">
        <v>1830</v>
      </c>
      <c r="B6" s="436"/>
      <c r="C6" s="264"/>
      <c r="D6" s="433"/>
      <c r="E6" s="433"/>
      <c r="F6" s="433"/>
      <c r="G6" s="433"/>
      <c r="H6" s="433"/>
      <c r="I6" s="509"/>
      <c r="J6" s="433"/>
      <c r="K6" s="433"/>
      <c r="L6" s="433"/>
      <c r="M6" s="433"/>
    </row>
    <row r="7" spans="1:13" s="117" customFormat="1">
      <c r="A7" s="472" t="s">
        <v>1830</v>
      </c>
      <c r="B7" s="436"/>
      <c r="C7" s="264"/>
      <c r="D7" s="433"/>
      <c r="E7" s="433"/>
      <c r="F7" s="433"/>
      <c r="G7" s="433"/>
      <c r="H7" s="433"/>
      <c r="I7" s="509"/>
      <c r="J7" s="433"/>
      <c r="K7" s="433"/>
      <c r="L7" s="433"/>
      <c r="M7" s="433"/>
    </row>
    <row r="8" spans="1:13" s="117" customFormat="1">
      <c r="A8" s="472" t="s">
        <v>1830</v>
      </c>
      <c r="B8" s="436"/>
      <c r="C8" s="264"/>
      <c r="D8" s="433"/>
      <c r="E8" s="433"/>
      <c r="F8" s="433"/>
      <c r="G8" s="433"/>
      <c r="H8" s="433"/>
      <c r="I8" s="509"/>
      <c r="J8" s="433"/>
      <c r="K8" s="433"/>
      <c r="L8" s="433"/>
      <c r="M8" s="433"/>
    </row>
    <row r="9" spans="1:13" s="117" customFormat="1">
      <c r="A9" s="472" t="s">
        <v>1830</v>
      </c>
      <c r="B9" s="436"/>
      <c r="C9" s="264"/>
      <c r="D9" s="433"/>
      <c r="E9" s="433"/>
      <c r="F9" s="433"/>
      <c r="G9" s="433"/>
      <c r="H9" s="433"/>
      <c r="I9" s="509"/>
      <c r="J9" s="433"/>
      <c r="K9" s="433"/>
      <c r="L9" s="433"/>
      <c r="M9" s="433"/>
    </row>
    <row r="10" spans="1:13">
      <c r="A10" s="1" t="s">
        <v>1772</v>
      </c>
      <c r="B10" s="435"/>
      <c r="C10" s="439"/>
      <c r="I10" s="513"/>
    </row>
    <row r="11" spans="1:13">
      <c r="A11" s="1" t="s">
        <v>1777</v>
      </c>
      <c r="B11" s="436"/>
      <c r="C11" s="264"/>
      <c r="I11" s="513"/>
    </row>
    <row r="12" spans="1:13">
      <c r="A12" s="1" t="s">
        <v>1759</v>
      </c>
      <c r="B12" s="436"/>
      <c r="C12" s="264"/>
      <c r="I12" s="513"/>
    </row>
    <row r="13" spans="1:13">
      <c r="A13" s="438" t="s">
        <v>1764</v>
      </c>
      <c r="B13" s="436"/>
      <c r="C13" s="264"/>
      <c r="I13" s="513"/>
    </row>
    <row r="14" spans="1:13">
      <c r="A14" s="1" t="s">
        <v>1770</v>
      </c>
      <c r="I14" s="513"/>
    </row>
    <row r="15" spans="1:13">
      <c r="A15" s="1" t="s">
        <v>1945</v>
      </c>
      <c r="I15" s="513"/>
    </row>
    <row r="16" spans="1:13">
      <c r="A16" s="1" t="s">
        <v>1767</v>
      </c>
      <c r="H16" t="s">
        <v>1774</v>
      </c>
      <c r="I16" s="513"/>
    </row>
    <row r="17" spans="1:9">
      <c r="A17" s="1" t="s">
        <v>1775</v>
      </c>
      <c r="I17" s="513"/>
    </row>
    <row r="18" spans="1:9">
      <c r="A18" s="1" t="s">
        <v>1234</v>
      </c>
      <c r="B18" s="435"/>
      <c r="I18" s="513"/>
    </row>
    <row r="19" spans="1:9">
      <c r="A19" s="438" t="s">
        <v>1762</v>
      </c>
      <c r="I19" s="513"/>
    </row>
    <row r="20" spans="1:9">
      <c r="A20" s="438" t="s">
        <v>1765</v>
      </c>
      <c r="I20" s="513"/>
    </row>
    <row r="21" spans="1:9">
      <c r="A21" s="1" t="s">
        <v>1802</v>
      </c>
      <c r="I21" s="513"/>
    </row>
    <row r="22" spans="1:9">
      <c r="A22" s="1" t="s">
        <v>1257</v>
      </c>
      <c r="I22" s="513"/>
    </row>
    <row r="23" spans="1:9">
      <c r="A23" s="1" t="s">
        <v>1791</v>
      </c>
      <c r="I23" s="513"/>
    </row>
    <row r="24" spans="1:9">
      <c r="A24" s="1" t="s">
        <v>1763</v>
      </c>
      <c r="I24" s="513"/>
    </row>
    <row r="25" spans="1:9">
      <c r="A25" s="1" t="s">
        <v>1782</v>
      </c>
      <c r="I25" s="513"/>
    </row>
    <row r="26" spans="1:9">
      <c r="A26" s="1" t="s">
        <v>1760</v>
      </c>
      <c r="D26" s="117" t="s">
        <v>1800</v>
      </c>
      <c r="I26" s="513"/>
    </row>
    <row r="27" spans="1:9">
      <c r="A27" s="438" t="s">
        <v>1781</v>
      </c>
      <c r="I27" s="513"/>
    </row>
    <row r="28" spans="1:9">
      <c r="A28" s="438" t="s">
        <v>1766</v>
      </c>
      <c r="I28" s="513"/>
    </row>
    <row r="29" spans="1:9">
      <c r="A29" s="1" t="s">
        <v>1768</v>
      </c>
      <c r="B29" s="435"/>
      <c r="C29" s="439"/>
      <c r="I29" s="513"/>
    </row>
    <row r="30" spans="1:9">
      <c r="A30" s="1" t="s">
        <v>1794</v>
      </c>
      <c r="B30" s="435"/>
      <c r="C30" s="439"/>
      <c r="I30" s="513"/>
    </row>
    <row r="31" spans="1:9">
      <c r="A31" s="1" t="s">
        <v>1779</v>
      </c>
      <c r="I31" s="513"/>
    </row>
    <row r="32" spans="1:9">
      <c r="A32" s="1" t="s">
        <v>1793</v>
      </c>
      <c r="I32" s="513"/>
    </row>
    <row r="33" spans="1:9">
      <c r="A33" s="1" t="s">
        <v>1258</v>
      </c>
      <c r="D33" s="439"/>
      <c r="I33" s="513"/>
    </row>
    <row r="34" spans="1:9">
      <c r="A34" s="1" t="s">
        <v>1769</v>
      </c>
      <c r="I34" s="513"/>
    </row>
    <row r="35" spans="1:9">
      <c r="A35" s="438" t="s">
        <v>1771</v>
      </c>
      <c r="I35" s="513"/>
    </row>
    <row r="36" spans="1:9">
      <c r="A36" s="1" t="s">
        <v>1778</v>
      </c>
      <c r="B36" s="434" t="s">
        <v>1966</v>
      </c>
      <c r="G36" t="s">
        <v>1883</v>
      </c>
      <c r="I36" s="513"/>
    </row>
    <row r="37" spans="1:9" ht="25.5">
      <c r="A37" s="1" t="s">
        <v>1961</v>
      </c>
      <c r="B37" s="436" t="s">
        <v>1792</v>
      </c>
      <c r="I37" s="513"/>
    </row>
    <row r="38" spans="1:9">
      <c r="A38" s="438" t="s">
        <v>1967</v>
      </c>
      <c r="G38" t="s">
        <v>1965</v>
      </c>
      <c r="I38" s="513"/>
    </row>
    <row r="39" spans="1:9">
      <c r="A39" s="1" t="s">
        <v>1964</v>
      </c>
      <c r="D39" s="117" t="s">
        <v>1883</v>
      </c>
      <c r="I39" s="513"/>
    </row>
    <row r="40" spans="1:9">
      <c r="A40" s="1" t="s">
        <v>1761</v>
      </c>
      <c r="I40" s="513"/>
    </row>
    <row r="41" spans="1:9">
      <c r="A41" s="1" t="s">
        <v>1776</v>
      </c>
      <c r="I41" s="513"/>
    </row>
    <row r="42" spans="1:9">
      <c r="A42" s="1" t="s">
        <v>1968</v>
      </c>
      <c r="I42" s="513"/>
    </row>
    <row r="43" spans="1:9">
      <c r="A43" s="1" t="s">
        <v>1784</v>
      </c>
      <c r="I43" s="513"/>
    </row>
    <row r="44" spans="1:9">
      <c r="A44" s="1" t="s">
        <v>1785</v>
      </c>
      <c r="I44" s="513"/>
    </row>
    <row r="45" spans="1:9">
      <c r="A45" s="1" t="s">
        <v>1780</v>
      </c>
      <c r="I45" s="513"/>
    </row>
    <row r="46" spans="1:9">
      <c r="A46" s="1" t="s">
        <v>1783</v>
      </c>
      <c r="I46" s="513"/>
    </row>
  </sheetData>
  <sortState xmlns:xlrd2="http://schemas.microsoft.com/office/spreadsheetml/2017/richdata2" ref="A10:A46">
    <sortCondition ref="A46"/>
  </sortState>
  <mergeCells count="12">
    <mergeCell ref="M1:M2"/>
    <mergeCell ref="G1:G2"/>
    <mergeCell ref="H1:H2"/>
    <mergeCell ref="I1:I2"/>
    <mergeCell ref="J1:J2"/>
    <mergeCell ref="K1:K2"/>
    <mergeCell ref="L1:L2"/>
    <mergeCell ref="F1:F2"/>
    <mergeCell ref="D1:D2"/>
    <mergeCell ref="B1:B2"/>
    <mergeCell ref="C1:C2"/>
    <mergeCell ref="E1:E2"/>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1"/>
  <sheetViews>
    <sheetView workbookViewId="0">
      <pane xSplit="1" ySplit="2" topLeftCell="F3" activePane="bottomRight" state="frozen"/>
      <selection pane="topRight" activeCell="B1" sqref="B1"/>
      <selection pane="bottomLeft" activeCell="A3" sqref="A3"/>
      <selection pane="bottomRight" activeCell="G1" sqref="G1:G2"/>
    </sheetView>
  </sheetViews>
  <sheetFormatPr defaultRowHeight="12.75"/>
  <cols>
    <col min="1" max="1" width="34" style="491" customWidth="1"/>
    <col min="2" max="2" width="27.7109375" style="473" customWidth="1"/>
    <col min="3" max="3" width="27.7109375" customWidth="1"/>
    <col min="4" max="4" width="27.7109375" style="117" customWidth="1"/>
    <col min="5" max="12" width="27.7109375" customWidth="1"/>
  </cols>
  <sheetData>
    <row r="1" spans="1:12">
      <c r="A1" s="486" t="s">
        <v>1826</v>
      </c>
      <c r="B1" s="806" t="s">
        <v>1827</v>
      </c>
      <c r="C1" s="802" t="s">
        <v>1835</v>
      </c>
      <c r="D1" s="802" t="s">
        <v>1846</v>
      </c>
      <c r="E1" s="802" t="s">
        <v>1845</v>
      </c>
      <c r="F1" s="800" t="s">
        <v>1855</v>
      </c>
      <c r="G1" s="800" t="s">
        <v>1877</v>
      </c>
      <c r="H1" s="800" t="s">
        <v>1880</v>
      </c>
      <c r="I1" s="800"/>
      <c r="J1" s="800"/>
      <c r="K1" s="800"/>
      <c r="L1" s="800"/>
    </row>
    <row r="2" spans="1:12" s="174" customFormat="1" ht="183" customHeight="1" thickBot="1">
      <c r="A2" s="487" t="s">
        <v>1884</v>
      </c>
      <c r="B2" s="807"/>
      <c r="C2" s="803"/>
      <c r="D2" s="803"/>
      <c r="E2" s="803"/>
      <c r="F2" s="801"/>
      <c r="G2" s="801"/>
      <c r="H2" s="801"/>
      <c r="I2" s="801"/>
      <c r="J2" s="801"/>
      <c r="K2" s="801"/>
      <c r="L2" s="801"/>
    </row>
    <row r="3" spans="1:12" s="117" customFormat="1">
      <c r="A3" s="488" t="s">
        <v>1790</v>
      </c>
      <c r="B3" s="436"/>
      <c r="C3" s="439"/>
      <c r="D3" s="433"/>
      <c r="E3" s="433"/>
      <c r="F3" s="433"/>
      <c r="G3" s="433"/>
      <c r="H3" s="433"/>
      <c r="I3" s="433"/>
      <c r="J3" s="433"/>
      <c r="K3" s="433"/>
      <c r="L3" s="433"/>
    </row>
    <row r="4" spans="1:12" s="117" customFormat="1">
      <c r="A4" s="486" t="s">
        <v>1830</v>
      </c>
      <c r="B4" s="436" t="s">
        <v>1829</v>
      </c>
      <c r="C4" s="439"/>
      <c r="D4" s="433"/>
      <c r="E4" s="433"/>
      <c r="F4" s="433"/>
      <c r="G4" s="433"/>
      <c r="H4" s="433"/>
      <c r="I4" s="433"/>
      <c r="J4" s="433"/>
      <c r="K4" s="433"/>
      <c r="L4" s="433"/>
    </row>
    <row r="5" spans="1:12" s="117" customFormat="1">
      <c r="A5" s="486" t="s">
        <v>1830</v>
      </c>
      <c r="B5" s="436"/>
      <c r="C5" s="439"/>
      <c r="D5" s="433"/>
      <c r="E5" s="433"/>
      <c r="F5" s="433"/>
      <c r="G5" s="433"/>
      <c r="H5" s="433"/>
      <c r="I5" s="433"/>
      <c r="J5" s="433"/>
      <c r="K5" s="433"/>
      <c r="L5" s="433"/>
    </row>
    <row r="6" spans="1:12" s="117" customFormat="1">
      <c r="A6" s="486" t="s">
        <v>1830</v>
      </c>
      <c r="B6" s="436"/>
      <c r="C6" s="439"/>
      <c r="D6" s="433"/>
      <c r="E6" s="433"/>
      <c r="F6" s="433"/>
      <c r="G6" s="433"/>
      <c r="H6" s="433"/>
      <c r="I6" s="433"/>
      <c r="J6" s="433"/>
      <c r="K6" s="433"/>
      <c r="L6" s="433"/>
    </row>
    <row r="7" spans="1:12" s="117" customFormat="1">
      <c r="A7" s="486" t="s">
        <v>1830</v>
      </c>
      <c r="B7" s="436"/>
      <c r="C7" s="439"/>
      <c r="D7" s="433"/>
      <c r="E7" s="433"/>
      <c r="F7" s="433"/>
      <c r="G7" s="433"/>
      <c r="H7" s="433"/>
      <c r="I7" s="433"/>
      <c r="J7" s="433"/>
      <c r="K7" s="433"/>
      <c r="L7" s="433"/>
    </row>
    <row r="8" spans="1:12" s="117" customFormat="1">
      <c r="A8" s="486" t="s">
        <v>1830</v>
      </c>
      <c r="B8" s="436"/>
      <c r="C8" s="439"/>
      <c r="D8" s="433"/>
      <c r="E8" s="433"/>
      <c r="F8" s="433"/>
      <c r="G8" s="433"/>
      <c r="H8" s="433"/>
      <c r="I8" s="433"/>
      <c r="J8" s="433"/>
      <c r="K8" s="433"/>
      <c r="L8" s="433"/>
    </row>
    <row r="9" spans="1:12" s="117" customFormat="1">
      <c r="A9" s="486" t="s">
        <v>1830</v>
      </c>
      <c r="B9" s="436"/>
      <c r="C9" s="439"/>
      <c r="D9" s="433"/>
      <c r="E9" s="433"/>
      <c r="F9" s="433"/>
      <c r="G9" s="433"/>
      <c r="H9" s="433"/>
      <c r="I9" s="433"/>
      <c r="J9" s="433"/>
      <c r="K9" s="433"/>
      <c r="L9" s="433"/>
    </row>
    <row r="10" spans="1:12">
      <c r="A10" s="489" t="s">
        <v>1772</v>
      </c>
      <c r="B10" s="436"/>
      <c r="C10" s="439"/>
      <c r="F10" s="231" t="s">
        <v>1885</v>
      </c>
    </row>
    <row r="11" spans="1:12">
      <c r="A11" s="489" t="s">
        <v>1777</v>
      </c>
      <c r="B11" s="436"/>
      <c r="C11" s="264"/>
    </row>
    <row r="12" spans="1:12">
      <c r="A12" s="489" t="s">
        <v>1764</v>
      </c>
      <c r="B12" s="436"/>
      <c r="C12" s="264"/>
    </row>
    <row r="13" spans="1:12">
      <c r="A13" s="489" t="s">
        <v>1851</v>
      </c>
      <c r="B13" s="436"/>
    </row>
    <row r="14" spans="1:12">
      <c r="A14" s="489" t="s">
        <v>1849</v>
      </c>
      <c r="B14" s="435" t="s">
        <v>1883</v>
      </c>
    </row>
    <row r="15" spans="1:12">
      <c r="A15" s="489" t="s">
        <v>1775</v>
      </c>
      <c r="B15" s="435"/>
      <c r="C15" s="264"/>
    </row>
    <row r="16" spans="1:12">
      <c r="A16" s="489" t="s">
        <v>1853</v>
      </c>
      <c r="B16" s="434"/>
    </row>
    <row r="17" spans="1:8">
      <c r="A17" s="489" t="s">
        <v>1852</v>
      </c>
      <c r="B17" s="435"/>
      <c r="H17" s="231"/>
    </row>
    <row r="18" spans="1:8">
      <c r="A18" s="489" t="s">
        <v>1854</v>
      </c>
      <c r="B18" s="435" t="s">
        <v>1883</v>
      </c>
    </row>
    <row r="19" spans="1:8">
      <c r="A19" s="489" t="s">
        <v>1234</v>
      </c>
      <c r="B19" s="434"/>
    </row>
    <row r="20" spans="1:8">
      <c r="A20" s="489" t="s">
        <v>1828</v>
      </c>
      <c r="B20" s="434"/>
      <c r="F20" s="231"/>
    </row>
    <row r="21" spans="1:8" ht="25.5">
      <c r="A21" s="489" t="s">
        <v>1833</v>
      </c>
      <c r="B21" s="435" t="s">
        <v>1883</v>
      </c>
      <c r="C21" s="264" t="s">
        <v>1834</v>
      </c>
    </row>
    <row r="22" spans="1:8">
      <c r="A22" s="489" t="s">
        <v>1762</v>
      </c>
      <c r="B22" s="434"/>
    </row>
    <row r="23" spans="1:8">
      <c r="A23" s="489" t="s">
        <v>1879</v>
      </c>
      <c r="B23" s="435"/>
    </row>
    <row r="24" spans="1:8">
      <c r="A24" s="489" t="s">
        <v>1763</v>
      </c>
      <c r="B24" s="434"/>
    </row>
    <row r="25" spans="1:8">
      <c r="A25" s="489" t="s">
        <v>1861</v>
      </c>
      <c r="B25" s="435" t="s">
        <v>1883</v>
      </c>
    </row>
    <row r="26" spans="1:8">
      <c r="A26" s="489" t="s">
        <v>1863</v>
      </c>
      <c r="B26" s="435"/>
    </row>
    <row r="27" spans="1:8">
      <c r="A27" s="489" t="s">
        <v>1864</v>
      </c>
      <c r="B27" s="434"/>
      <c r="C27" s="231"/>
    </row>
    <row r="28" spans="1:8">
      <c r="A28" s="489" t="s">
        <v>1848</v>
      </c>
      <c r="B28" s="435"/>
      <c r="C28" s="231"/>
      <c r="H28" s="231" t="s">
        <v>1881</v>
      </c>
    </row>
    <row r="29" spans="1:8">
      <c r="A29" s="489" t="s">
        <v>1860</v>
      </c>
      <c r="B29" s="434"/>
    </row>
    <row r="30" spans="1:8">
      <c r="A30" s="489" t="s">
        <v>1865</v>
      </c>
      <c r="B30" s="434"/>
    </row>
    <row r="31" spans="1:8">
      <c r="A31" s="489" t="s">
        <v>1258</v>
      </c>
      <c r="B31" s="434"/>
    </row>
    <row r="32" spans="1:8">
      <c r="A32" s="489" t="s">
        <v>1778</v>
      </c>
      <c r="B32" s="435" t="s">
        <v>1883</v>
      </c>
    </row>
    <row r="33" spans="1:4">
      <c r="A33" s="489" t="s">
        <v>1831</v>
      </c>
      <c r="D33"/>
    </row>
    <row r="34" spans="1:4">
      <c r="A34" s="489" t="s">
        <v>1832</v>
      </c>
      <c r="D34"/>
    </row>
    <row r="35" spans="1:4">
      <c r="A35" s="490"/>
      <c r="C35" s="264"/>
      <c r="D35"/>
    </row>
    <row r="38" spans="1:4">
      <c r="A38" s="490"/>
      <c r="D38"/>
    </row>
    <row r="41" spans="1:4">
      <c r="A41" s="488"/>
      <c r="B41" s="436"/>
      <c r="D41"/>
    </row>
  </sheetData>
  <sortState xmlns:xlrd2="http://schemas.microsoft.com/office/spreadsheetml/2017/richdata2" ref="A10:A34">
    <sortCondition ref="A10"/>
  </sortState>
  <mergeCells count="11">
    <mergeCell ref="I1:I2"/>
    <mergeCell ref="J1:J2"/>
    <mergeCell ref="K1:K2"/>
    <mergeCell ref="L1:L2"/>
    <mergeCell ref="B1:B2"/>
    <mergeCell ref="C1:C2"/>
    <mergeCell ref="G1:G2"/>
    <mergeCell ref="H1:H2"/>
    <mergeCell ref="D1:D2"/>
    <mergeCell ref="E1:E2"/>
    <mergeCell ref="F1:F2"/>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55"/>
  <sheetViews>
    <sheetView workbookViewId="0">
      <pane xSplit="1" ySplit="2" topLeftCell="B47" activePane="bottomRight" state="frozen"/>
      <selection pane="topRight" activeCell="B1" sqref="B1"/>
      <selection pane="bottomLeft" activeCell="A3" sqref="A3"/>
      <selection pane="bottomRight" activeCell="B56" sqref="B56"/>
    </sheetView>
  </sheetViews>
  <sheetFormatPr defaultRowHeight="12.75"/>
  <cols>
    <col min="1" max="1" width="34" customWidth="1"/>
    <col min="2" max="2" width="27.7109375" style="473" customWidth="1"/>
    <col min="3" max="3" width="27.7109375" style="1" customWidth="1"/>
    <col min="4" max="4" width="27.7109375" style="508" customWidth="1"/>
    <col min="5" max="18" width="27.7109375" customWidth="1"/>
  </cols>
  <sheetData>
    <row r="1" spans="1:18">
      <c r="A1" s="440" t="s">
        <v>1935</v>
      </c>
      <c r="B1" s="806" t="s">
        <v>1905</v>
      </c>
      <c r="C1" s="802" t="s">
        <v>1944</v>
      </c>
      <c r="D1" s="802" t="s">
        <v>1951</v>
      </c>
      <c r="E1" s="800"/>
      <c r="F1" s="800"/>
      <c r="G1" s="800"/>
      <c r="H1" s="800"/>
      <c r="I1" s="800"/>
      <c r="J1" s="800"/>
      <c r="K1" s="800"/>
      <c r="L1" s="800"/>
      <c r="M1" s="800"/>
      <c r="N1" s="800"/>
      <c r="O1" s="800"/>
      <c r="P1" s="800"/>
      <c r="Q1" s="800"/>
      <c r="R1" s="800"/>
    </row>
    <row r="2" spans="1:18" s="174" customFormat="1" ht="183" customHeight="1" thickBot="1">
      <c r="A2" s="437" t="s">
        <v>1884</v>
      </c>
      <c r="B2" s="807"/>
      <c r="C2" s="803"/>
      <c r="D2" s="803"/>
      <c r="E2" s="801"/>
      <c r="F2" s="801"/>
      <c r="G2" s="801"/>
      <c r="H2" s="801"/>
      <c r="I2" s="801"/>
      <c r="J2" s="801"/>
      <c r="K2" s="801"/>
      <c r="L2" s="801"/>
      <c r="M2" s="801"/>
      <c r="N2" s="801"/>
      <c r="O2" s="801"/>
      <c r="P2" s="801"/>
      <c r="Q2" s="801"/>
      <c r="R2" s="801"/>
    </row>
    <row r="3" spans="1:18" s="117" customFormat="1">
      <c r="A3" s="264" t="s">
        <v>1790</v>
      </c>
      <c r="B3" s="436"/>
      <c r="C3" s="264"/>
      <c r="D3" s="467"/>
      <c r="E3" s="433"/>
      <c r="F3" s="433"/>
      <c r="G3" s="433"/>
      <c r="H3" s="433"/>
      <c r="I3" s="433"/>
      <c r="J3" s="433"/>
      <c r="K3" s="433"/>
      <c r="L3" s="433"/>
      <c r="M3" s="433"/>
      <c r="N3" s="433"/>
      <c r="O3" s="433"/>
      <c r="P3" s="433"/>
      <c r="Q3" s="433"/>
      <c r="R3" s="433"/>
    </row>
    <row r="4" spans="1:18" s="117" customFormat="1">
      <c r="A4" s="472" t="s">
        <v>1830</v>
      </c>
      <c r="B4" s="436" t="s">
        <v>1767</v>
      </c>
      <c r="C4" s="264"/>
      <c r="D4" s="467" t="s">
        <v>1767</v>
      </c>
      <c r="E4" s="433"/>
      <c r="F4" s="433"/>
      <c r="G4" s="433"/>
      <c r="H4" s="433"/>
      <c r="I4" s="433"/>
      <c r="J4" s="433"/>
      <c r="K4" s="433"/>
      <c r="L4" s="433"/>
      <c r="M4" s="433"/>
      <c r="N4" s="485"/>
      <c r="O4" s="433"/>
      <c r="P4" s="433"/>
      <c r="Q4" s="433"/>
      <c r="R4" s="433"/>
    </row>
    <row r="5" spans="1:18" s="117" customFormat="1">
      <c r="A5" s="472" t="s">
        <v>1830</v>
      </c>
      <c r="B5" s="436"/>
      <c r="C5" s="264"/>
      <c r="D5" s="467"/>
      <c r="E5" s="433"/>
      <c r="F5" s="433"/>
      <c r="G5" s="433"/>
      <c r="H5" s="433"/>
      <c r="I5" s="433"/>
      <c r="J5" s="433"/>
      <c r="K5" s="433"/>
      <c r="L5" s="433"/>
      <c r="M5" s="433"/>
      <c r="N5" s="433"/>
      <c r="O5" s="433"/>
      <c r="P5" s="433"/>
      <c r="Q5" s="433"/>
      <c r="R5" s="433"/>
    </row>
    <row r="6" spans="1:18" s="117" customFormat="1">
      <c r="A6" s="472" t="s">
        <v>1830</v>
      </c>
      <c r="B6" s="436"/>
      <c r="C6" s="264"/>
      <c r="D6" s="467"/>
      <c r="E6" s="433"/>
      <c r="F6" s="433"/>
      <c r="G6" s="433"/>
      <c r="H6" s="433"/>
      <c r="I6" s="433"/>
      <c r="J6" s="433"/>
      <c r="K6" s="433"/>
      <c r="L6" s="433"/>
      <c r="M6" s="433"/>
      <c r="N6" s="433"/>
      <c r="O6" s="433"/>
      <c r="P6" s="433"/>
      <c r="Q6" s="433"/>
      <c r="R6" s="433"/>
    </row>
    <row r="7" spans="1:18" s="117" customFormat="1">
      <c r="A7" s="472" t="s">
        <v>1830</v>
      </c>
      <c r="B7" s="436"/>
      <c r="C7" s="264"/>
      <c r="D7" s="467"/>
      <c r="E7" s="433"/>
      <c r="F7" s="433"/>
      <c r="G7" s="433"/>
      <c r="H7" s="433"/>
      <c r="I7" s="433"/>
      <c r="J7" s="433"/>
      <c r="K7" s="433"/>
      <c r="L7" s="433"/>
      <c r="M7" s="433"/>
      <c r="N7" s="433"/>
      <c r="O7" s="433"/>
      <c r="P7" s="433"/>
      <c r="Q7" s="433"/>
      <c r="R7" s="433"/>
    </row>
    <row r="8" spans="1:18" s="117" customFormat="1">
      <c r="A8" s="472" t="s">
        <v>1830</v>
      </c>
      <c r="B8" s="436"/>
      <c r="C8" s="264"/>
      <c r="D8" s="467"/>
      <c r="E8" s="433"/>
      <c r="F8" s="433"/>
      <c r="G8" s="433"/>
      <c r="H8" s="433"/>
      <c r="I8" s="433"/>
      <c r="J8" s="433"/>
      <c r="K8" s="433"/>
      <c r="L8" s="433"/>
      <c r="M8" s="433"/>
      <c r="N8" s="433"/>
      <c r="O8" s="433"/>
      <c r="P8" s="433"/>
      <c r="Q8" s="433"/>
      <c r="R8" s="433"/>
    </row>
    <row r="9" spans="1:18" s="117" customFormat="1">
      <c r="A9" s="472" t="s">
        <v>1830</v>
      </c>
      <c r="B9" s="436"/>
      <c r="C9" s="264"/>
      <c r="D9" s="467"/>
      <c r="E9" s="433"/>
      <c r="F9" s="433"/>
      <c r="G9" s="433"/>
      <c r="H9" s="433"/>
      <c r="I9" s="433"/>
      <c r="J9" s="433"/>
      <c r="K9" s="433"/>
      <c r="L9" s="433"/>
      <c r="M9" s="433"/>
      <c r="N9" s="433"/>
      <c r="O9" s="433"/>
      <c r="P9" s="433"/>
      <c r="Q9" s="433"/>
      <c r="R9" s="433"/>
    </row>
    <row r="10" spans="1:18">
      <c r="A10" s="281" t="s">
        <v>1772</v>
      </c>
      <c r="B10" s="436"/>
      <c r="C10" s="264"/>
      <c r="E10" s="231"/>
    </row>
    <row r="11" spans="1:18">
      <c r="A11" s="281" t="s">
        <v>1777</v>
      </c>
      <c r="B11" s="436"/>
      <c r="C11" s="264"/>
    </row>
    <row r="12" spans="1:18">
      <c r="A12" s="281" t="s">
        <v>1924</v>
      </c>
      <c r="B12" s="436"/>
      <c r="C12" s="264"/>
      <c r="N12" s="231"/>
    </row>
    <row r="13" spans="1:18">
      <c r="A13" s="281" t="s">
        <v>1938</v>
      </c>
      <c r="B13" s="436"/>
      <c r="C13" s="264"/>
      <c r="N13" s="231"/>
    </row>
    <row r="14" spans="1:18">
      <c r="A14" s="281" t="s">
        <v>1918</v>
      </c>
      <c r="B14" s="436"/>
      <c r="C14" s="438"/>
    </row>
    <row r="15" spans="1:18" ht="25.5">
      <c r="A15" s="281" t="s">
        <v>1936</v>
      </c>
      <c r="B15" s="435"/>
      <c r="N15" s="231"/>
    </row>
    <row r="16" spans="1:18" ht="25.5">
      <c r="A16" s="281" t="s">
        <v>1937</v>
      </c>
      <c r="B16" s="435"/>
      <c r="N16" s="231"/>
    </row>
    <row r="17" spans="1:14" ht="25.5">
      <c r="A17" s="281" t="s">
        <v>1919</v>
      </c>
      <c r="B17" s="435"/>
      <c r="N17" s="231"/>
    </row>
    <row r="18" spans="1:14">
      <c r="A18" s="281" t="s">
        <v>1914</v>
      </c>
      <c r="B18" s="435"/>
      <c r="C18" s="264"/>
      <c r="N18" s="231"/>
    </row>
    <row r="19" spans="1:14">
      <c r="A19" s="281" t="s">
        <v>1773</v>
      </c>
      <c r="B19" s="434"/>
    </row>
    <row r="20" spans="1:14">
      <c r="A20" s="281" t="s">
        <v>1911</v>
      </c>
      <c r="B20" s="435"/>
      <c r="J20" s="231"/>
      <c r="K20" s="231"/>
      <c r="N20" s="231"/>
    </row>
    <row r="21" spans="1:14">
      <c r="A21" s="281" t="s">
        <v>1945</v>
      </c>
      <c r="B21" s="435"/>
      <c r="N21" s="231"/>
    </row>
    <row r="22" spans="1:14">
      <c r="A22" s="281" t="s">
        <v>1775</v>
      </c>
      <c r="B22" s="434"/>
    </row>
    <row r="23" spans="1:14">
      <c r="A23" s="438" t="s">
        <v>1774</v>
      </c>
      <c r="B23" s="435" t="s">
        <v>1883</v>
      </c>
      <c r="D23" s="508" t="s">
        <v>1883</v>
      </c>
      <c r="E23" s="231"/>
    </row>
    <row r="24" spans="1:14">
      <c r="A24" s="281" t="s">
        <v>1923</v>
      </c>
      <c r="B24" s="435"/>
      <c r="C24" s="264"/>
      <c r="N24" s="231"/>
    </row>
    <row r="25" spans="1:14">
      <c r="A25" s="281" t="s">
        <v>1912</v>
      </c>
      <c r="B25" s="434"/>
    </row>
    <row r="26" spans="1:14">
      <c r="A26" s="281" t="s">
        <v>1906</v>
      </c>
      <c r="B26" s="434"/>
    </row>
    <row r="27" spans="1:14">
      <c r="A27" s="281" t="s">
        <v>1927</v>
      </c>
      <c r="B27" s="435"/>
      <c r="N27" s="231"/>
    </row>
    <row r="28" spans="1:14">
      <c r="A28" s="281" t="s">
        <v>1941</v>
      </c>
      <c r="B28" s="435"/>
      <c r="N28" s="231"/>
    </row>
    <row r="29" spans="1:14">
      <c r="A29" s="281" t="s">
        <v>1909</v>
      </c>
      <c r="B29" s="434"/>
      <c r="C29" s="438"/>
    </row>
    <row r="30" spans="1:14">
      <c r="A30" s="281" t="s">
        <v>1922</v>
      </c>
      <c r="B30" s="435"/>
      <c r="C30" s="438"/>
      <c r="D30" s="508" t="s">
        <v>1952</v>
      </c>
      <c r="J30" s="231"/>
      <c r="K30" s="231"/>
      <c r="N30" s="231"/>
    </row>
    <row r="31" spans="1:14">
      <c r="A31" s="281" t="s">
        <v>1760</v>
      </c>
      <c r="B31" s="434"/>
    </row>
    <row r="32" spans="1:14">
      <c r="A32" s="281" t="s">
        <v>1953</v>
      </c>
      <c r="B32" s="434"/>
      <c r="C32" s="438" t="s">
        <v>1942</v>
      </c>
    </row>
    <row r="33" spans="1:14">
      <c r="A33" s="281" t="s">
        <v>1907</v>
      </c>
      <c r="B33" s="434"/>
    </row>
    <row r="34" spans="1:14">
      <c r="A34" s="281" t="s">
        <v>1934</v>
      </c>
      <c r="B34" s="435"/>
      <c r="N34" s="231"/>
    </row>
    <row r="35" spans="1:14">
      <c r="A35" s="281" t="s">
        <v>1954</v>
      </c>
      <c r="B35" s="435"/>
      <c r="N35" s="231"/>
    </row>
    <row r="36" spans="1:14">
      <c r="A36" s="281" t="s">
        <v>1913</v>
      </c>
      <c r="D36" s="1"/>
    </row>
    <row r="37" spans="1:14">
      <c r="A37" s="281" t="s">
        <v>1928</v>
      </c>
      <c r="B37" s="436"/>
      <c r="D37" s="1"/>
    </row>
    <row r="38" spans="1:14">
      <c r="A38" s="281" t="s">
        <v>1947</v>
      </c>
      <c r="C38" s="264"/>
      <c r="D38" s="508" t="s">
        <v>1781</v>
      </c>
    </row>
    <row r="39" spans="1:14">
      <c r="A39" s="281" t="s">
        <v>1946</v>
      </c>
      <c r="D39" s="508" t="s">
        <v>1883</v>
      </c>
    </row>
    <row r="40" spans="1:14">
      <c r="A40" s="281" t="s">
        <v>1948</v>
      </c>
      <c r="D40" s="508" t="s">
        <v>1955</v>
      </c>
    </row>
    <row r="41" spans="1:14">
      <c r="A41" s="281" t="s">
        <v>1949</v>
      </c>
      <c r="D41" s="508" t="s">
        <v>1883</v>
      </c>
    </row>
    <row r="42" spans="1:14">
      <c r="A42" s="281" t="s">
        <v>1908</v>
      </c>
    </row>
    <row r="43" spans="1:14">
      <c r="A43" s="438" t="s">
        <v>1929</v>
      </c>
      <c r="B43" s="473" t="s">
        <v>1883</v>
      </c>
      <c r="D43" s="508" t="s">
        <v>1883</v>
      </c>
    </row>
    <row r="44" spans="1:14">
      <c r="A44" s="281" t="s">
        <v>1921</v>
      </c>
      <c r="B44" s="436"/>
      <c r="D44" s="1"/>
    </row>
    <row r="45" spans="1:14">
      <c r="A45" s="281" t="s">
        <v>1925</v>
      </c>
    </row>
    <row r="46" spans="1:14">
      <c r="A46" s="281" t="s">
        <v>1258</v>
      </c>
    </row>
    <row r="47" spans="1:14">
      <c r="A47" s="281" t="s">
        <v>1910</v>
      </c>
    </row>
    <row r="48" spans="1:14">
      <c r="A48" s="281" t="s">
        <v>1943</v>
      </c>
    </row>
    <row r="49" spans="1:1">
      <c r="A49" s="281" t="s">
        <v>1940</v>
      </c>
    </row>
    <row r="50" spans="1:1">
      <c r="A50" s="281" t="s">
        <v>1920</v>
      </c>
    </row>
    <row r="51" spans="1:1">
      <c r="A51" s="281" t="s">
        <v>1939</v>
      </c>
    </row>
    <row r="52" spans="1:1">
      <c r="A52" s="281" t="s">
        <v>1780</v>
      </c>
    </row>
    <row r="53" spans="1:1">
      <c r="A53" s="281" t="s">
        <v>1783</v>
      </c>
    </row>
    <row r="54" spans="1:1">
      <c r="A54" s="281" t="s">
        <v>1926</v>
      </c>
    </row>
    <row r="55" spans="1:1">
      <c r="A55" s="281"/>
    </row>
  </sheetData>
  <sortState xmlns:xlrd2="http://schemas.microsoft.com/office/spreadsheetml/2017/richdata2" ref="A10:A54">
    <sortCondition ref="A54"/>
  </sortState>
  <mergeCells count="17">
    <mergeCell ref="F1:F2"/>
    <mergeCell ref="B1:B2"/>
    <mergeCell ref="C1:C2"/>
    <mergeCell ref="D1:D2"/>
    <mergeCell ref="E1:E2"/>
    <mergeCell ref="R1:R2"/>
    <mergeCell ref="G1:G2"/>
    <mergeCell ref="H1:H2"/>
    <mergeCell ref="I1:I2"/>
    <mergeCell ref="J1:J2"/>
    <mergeCell ref="K1:K2"/>
    <mergeCell ref="L1:L2"/>
    <mergeCell ref="M1:M2"/>
    <mergeCell ref="N1:N2"/>
    <mergeCell ref="O1:O2"/>
    <mergeCell ref="P1:P2"/>
    <mergeCell ref="Q1:Q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Marketing Conversion Guide</vt:lpstr>
      <vt:lpstr>Estimate</vt:lpstr>
      <vt:lpstr>Problem Map Summary</vt:lpstr>
      <vt:lpstr>Problem Map Detail</vt:lpstr>
      <vt:lpstr>Master Tagging</vt:lpstr>
      <vt:lpstr>Screenshots</vt:lpstr>
      <vt:lpstr>COA Chapter 2</vt:lpstr>
      <vt:lpstr>COA Chapter 3</vt:lpstr>
      <vt:lpstr>COA Chapter 4</vt:lpstr>
      <vt:lpstr>COA Chapter 6</vt:lpstr>
      <vt:lpstr>COA Chapter 9</vt:lpstr>
      <vt:lpstr>COA Chapter 11</vt:lpstr>
      <vt:lpstr>COA Chapter 12</vt:lpstr>
      <vt:lpstr>COA Chapter 13</vt:lpstr>
      <vt:lpstr>COA Chapter 14</vt:lpstr>
      <vt:lpstr>COA Chapter 15</vt:lpstr>
      <vt:lpstr>COA Chapter 16</vt:lpstr>
      <vt:lpstr>COA Chapter 17</vt:lpstr>
      <vt:lpstr>COA Chapter 20</vt:lpstr>
      <vt:lpstr>Revsine7AlgoChanges</vt:lpstr>
      <vt:lpstr>Revsine7AlgoNew</vt:lpstr>
      <vt:lpstr>Revsine7AlgoPU</vt:lpstr>
      <vt:lpstr>Revsine7AlgoRev</vt:lpstr>
      <vt:lpstr>Revsine7AlgoRPU</vt:lpstr>
      <vt:lpstr>Revsine7Chapter</vt:lpstr>
      <vt:lpstr>Revsine7DatasetIngo</vt:lpstr>
      <vt:lpstr>Revsine7NewDatasets</vt:lpstr>
      <vt:lpstr>Revsine7NotSuitable</vt:lpstr>
      <vt:lpstr>'Problem Map Detail'!Revsine7Print_Area</vt:lpstr>
      <vt:lpstr>Revsine7ProbType</vt:lpstr>
      <vt:lpstr>Revsine7QuestionType</vt:lpstr>
      <vt:lpstr>Revsine7StaticChanges</vt:lpstr>
      <vt:lpstr>Revsine7StaticNew</vt:lpstr>
      <vt:lpstr>Revsine7StaticPU</vt:lpstr>
      <vt:lpstr>Revsine7StaticRev</vt:lpstr>
      <vt:lpstr>Revsine7StaticRPU</vt:lpstr>
    </vt:vector>
  </TitlesOfParts>
  <Company>The McGraw-Hill Companies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MHE</dc:creator>
  <cp:lastModifiedBy>Ward, Katherine</cp:lastModifiedBy>
  <cp:lastPrinted>2013-07-12T18:45:07Z</cp:lastPrinted>
  <dcterms:created xsi:type="dcterms:W3CDTF">2007-02-12T19:54:19Z</dcterms:created>
  <dcterms:modified xsi:type="dcterms:W3CDTF">2019-11-21T18:42:25Z</dcterms:modified>
</cp:coreProperties>
</file>