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kshay\CFA\AVFM\Projects - Locked for Public\"/>
    </mc:Choice>
  </mc:AlternateContent>
  <xr:revisionPtr revIDLastSave="0" documentId="13_ncr:1_{D4B826B6-44DD-44E9-B7BC-E2C7CD3CE39A}" xr6:coauthVersionLast="47" xr6:coauthVersionMax="47" xr10:uidLastSave="{00000000-0000-0000-0000-000000000000}"/>
  <bookViews>
    <workbookView xWindow="-108" yWindow="-108" windowWidth="23256" windowHeight="12456" tabRatio="789" activeTab="8" xr2:uid="{BA95A1E0-3675-4ECE-9B64-C54557FBC62F}"/>
  </bookViews>
  <sheets>
    <sheet name="Valuation&gt;" sheetId="2" r:id="rId1"/>
    <sheet name="Nifty Val" sheetId="1" r:id="rId2"/>
    <sheet name="Data&gt;" sheetId="3" r:id="rId3"/>
    <sheet name="ExpectedDiv&amp;BB" sheetId="9" r:id="rId4"/>
    <sheet name="NiftyEPSGrowth" sheetId="4" r:id="rId5"/>
    <sheet name="Nifty Historical" sheetId="5" r:id="rId6"/>
    <sheet name="Rf Historical" sheetId="6" r:id="rId7"/>
    <sheet name="ERP Historical" sheetId="7" r:id="rId8"/>
    <sheet name="2025 BB Data" sheetId="8" r:id="rId9"/>
  </sheets>
  <definedNames>
    <definedName name="_xlnm._FilterDatabase" localSheetId="8" hidden="1">'2025 BB Data'!$B$2:$E$2</definedName>
    <definedName name="_xlnm._FilterDatabase" localSheetId="5" hidden="1">'Nifty Historical'!$B$2:$D$2</definedName>
  </definedNames>
  <calcPr calcId="191029" iterate="1" iterateDelta="9.9999999999999998E-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8" l="1"/>
  <c r="F24" i="9" s="1"/>
  <c r="G24" i="9" s="1"/>
  <c r="H24" i="9" s="1"/>
  <c r="J12" i="6"/>
  <c r="D5" i="1"/>
  <c r="B22" i="1"/>
  <c r="B21" i="1"/>
  <c r="D9" i="1"/>
  <c r="D10" i="1" s="1"/>
  <c r="D8" i="1"/>
  <c r="D7" i="1"/>
  <c r="C4" i="1"/>
  <c r="D4" i="1" s="1"/>
  <c r="B13" i="1"/>
  <c r="B14" i="1" s="1"/>
  <c r="B15" i="1" s="1"/>
  <c r="B16" i="1" s="1"/>
  <c r="B17" i="1" s="1"/>
  <c r="B18" i="1" s="1"/>
  <c r="B19" i="1" s="1"/>
  <c r="B20" i="1" s="1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M9" i="4"/>
  <c r="M7" i="4"/>
  <c r="M5" i="4"/>
  <c r="M3" i="4"/>
  <c r="H16" i="4"/>
  <c r="H15" i="4"/>
  <c r="G18" i="4"/>
  <c r="E28" i="4"/>
  <c r="H28" i="4" s="1"/>
  <c r="E27" i="4"/>
  <c r="E26" i="4"/>
  <c r="E25" i="4"/>
  <c r="E24" i="4"/>
  <c r="F27" i="4" s="1"/>
  <c r="E23" i="4"/>
  <c r="F26" i="4" s="1"/>
  <c r="E22" i="4"/>
  <c r="G27" i="4" s="1"/>
  <c r="E21" i="4"/>
  <c r="F24" i="4" s="1"/>
  <c r="E20" i="4"/>
  <c r="H20" i="4" s="1"/>
  <c r="E19" i="4"/>
  <c r="H26" i="4" s="1"/>
  <c r="E18" i="4"/>
  <c r="E17" i="4"/>
  <c r="I27" i="4" s="1"/>
  <c r="E16" i="4"/>
  <c r="F19" i="4" s="1"/>
  <c r="E15" i="4"/>
  <c r="F18" i="4" s="1"/>
  <c r="E14" i="4"/>
  <c r="G14" i="4" s="1"/>
  <c r="E13" i="4"/>
  <c r="I23" i="4" s="1"/>
  <c r="E12" i="4"/>
  <c r="H12" i="4" s="1"/>
  <c r="E11" i="4"/>
  <c r="E10" i="4"/>
  <c r="E9" i="4"/>
  <c r="I19" i="4" s="1"/>
  <c r="E8" i="4"/>
  <c r="F11" i="4" s="1"/>
  <c r="E7" i="4"/>
  <c r="F10" i="4" s="1"/>
  <c r="E6" i="4"/>
  <c r="I16" i="4" s="1"/>
  <c r="E5" i="4"/>
  <c r="I15" i="4" s="1"/>
  <c r="E4" i="4"/>
  <c r="I14" i="4" s="1"/>
  <c r="E3" i="4"/>
  <c r="L11" i="5"/>
  <c r="L9" i="5"/>
  <c r="L7" i="5"/>
  <c r="L5" i="5"/>
  <c r="L3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F4" i="6"/>
  <c r="F6" i="5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5" i="5"/>
  <c r="F4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E29" i="6"/>
  <c r="E24" i="6"/>
  <c r="E25" i="6" s="1"/>
  <c r="E26" i="6" s="1"/>
  <c r="E27" i="6" s="1"/>
  <c r="E28" i="6" s="1"/>
  <c r="E23" i="6"/>
  <c r="E6" i="6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5" i="6"/>
  <c r="G4" i="7"/>
  <c r="G6" i="7"/>
  <c r="G8" i="7"/>
  <c r="G10" i="7"/>
  <c r="G12" i="7"/>
  <c r="J3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4" i="9" l="1"/>
  <c r="G4" i="9" s="1"/>
  <c r="H4" i="9" s="1"/>
  <c r="F9" i="9"/>
  <c r="G9" i="9" s="1"/>
  <c r="H9" i="9" s="1"/>
  <c r="F17" i="9"/>
  <c r="G17" i="9" s="1"/>
  <c r="H17" i="9" s="1"/>
  <c r="F25" i="9"/>
  <c r="G25" i="9" s="1"/>
  <c r="H25" i="9" s="1"/>
  <c r="F10" i="9"/>
  <c r="G10" i="9" s="1"/>
  <c r="H10" i="9" s="1"/>
  <c r="F18" i="9"/>
  <c r="G18" i="9" s="1"/>
  <c r="H18" i="9" s="1"/>
  <c r="F26" i="9"/>
  <c r="G26" i="9" s="1"/>
  <c r="H26" i="9" s="1"/>
  <c r="F3" i="9"/>
  <c r="G3" i="9" s="1"/>
  <c r="H3" i="9" s="1"/>
  <c r="F11" i="9"/>
  <c r="G11" i="9" s="1"/>
  <c r="H11" i="9" s="1"/>
  <c r="F19" i="9"/>
  <c r="G19" i="9" s="1"/>
  <c r="H19" i="9" s="1"/>
  <c r="F27" i="9"/>
  <c r="G27" i="9" s="1"/>
  <c r="H27" i="9" s="1"/>
  <c r="F12" i="9"/>
  <c r="G12" i="9" s="1"/>
  <c r="H12" i="9" s="1"/>
  <c r="F20" i="9"/>
  <c r="G20" i="9" s="1"/>
  <c r="H20" i="9" s="1"/>
  <c r="F5" i="9"/>
  <c r="G5" i="9" s="1"/>
  <c r="H5" i="9" s="1"/>
  <c r="F13" i="9"/>
  <c r="G13" i="9" s="1"/>
  <c r="H13" i="9" s="1"/>
  <c r="F21" i="9"/>
  <c r="G21" i="9" s="1"/>
  <c r="H21" i="9" s="1"/>
  <c r="F6" i="9"/>
  <c r="G6" i="9" s="1"/>
  <c r="H6" i="9" s="1"/>
  <c r="F14" i="9"/>
  <c r="G14" i="9" s="1"/>
  <c r="H14" i="9" s="1"/>
  <c r="F22" i="9"/>
  <c r="G22" i="9" s="1"/>
  <c r="H22" i="9" s="1"/>
  <c r="F7" i="9"/>
  <c r="G7" i="9" s="1"/>
  <c r="H7" i="9" s="1"/>
  <c r="F15" i="9"/>
  <c r="G15" i="9" s="1"/>
  <c r="H15" i="9" s="1"/>
  <c r="F23" i="9"/>
  <c r="G23" i="9" s="1"/>
  <c r="H23" i="9" s="1"/>
  <c r="F28" i="9"/>
  <c r="G28" i="9" s="1"/>
  <c r="H28" i="9" s="1"/>
  <c r="F8" i="9"/>
  <c r="G8" i="9" s="1"/>
  <c r="H8" i="9" s="1"/>
  <c r="F16" i="9"/>
  <c r="G16" i="9" s="1"/>
  <c r="H16" i="9" s="1"/>
  <c r="D15" i="1"/>
  <c r="G26" i="4"/>
  <c r="H23" i="4"/>
  <c r="F23" i="4"/>
  <c r="H24" i="4"/>
  <c r="F7" i="4"/>
  <c r="F8" i="4"/>
  <c r="F15" i="4"/>
  <c r="F16" i="4"/>
  <c r="G15" i="4"/>
  <c r="G23" i="4"/>
  <c r="I26" i="4"/>
  <c r="I13" i="4"/>
  <c r="I21" i="4"/>
  <c r="G10" i="4"/>
  <c r="I18" i="4"/>
  <c r="F13" i="4"/>
  <c r="F21" i="4"/>
  <c r="G8" i="4"/>
  <c r="G16" i="4"/>
  <c r="G24" i="4"/>
  <c r="H13" i="4"/>
  <c r="H21" i="4"/>
  <c r="I28" i="4"/>
  <c r="I20" i="4"/>
  <c r="F6" i="4"/>
  <c r="F14" i="4"/>
  <c r="F22" i="4"/>
  <c r="G9" i="4"/>
  <c r="G17" i="4"/>
  <c r="G25" i="4"/>
  <c r="H14" i="4"/>
  <c r="H22" i="4"/>
  <c r="G11" i="4"/>
  <c r="I25" i="4"/>
  <c r="I17" i="4"/>
  <c r="F9" i="4"/>
  <c r="F17" i="4"/>
  <c r="F25" i="4"/>
  <c r="G12" i="4"/>
  <c r="G20" i="4"/>
  <c r="G28" i="4"/>
  <c r="H17" i="4"/>
  <c r="H25" i="4"/>
  <c r="I24" i="4"/>
  <c r="G13" i="4"/>
  <c r="G21" i="4"/>
  <c r="H10" i="4"/>
  <c r="H18" i="4"/>
  <c r="G19" i="4"/>
  <c r="G22" i="4"/>
  <c r="H11" i="4"/>
  <c r="H19" i="4"/>
  <c r="H27" i="4"/>
  <c r="I22" i="4"/>
  <c r="F12" i="4"/>
  <c r="F20" i="4"/>
  <c r="F28" i="4"/>
  <c r="J8" i="6"/>
  <c r="J6" i="6"/>
  <c r="J10" i="6"/>
  <c r="J4" i="6"/>
  <c r="L11" i="9" l="1"/>
  <c r="L13" i="9"/>
  <c r="L9" i="9"/>
  <c r="L7" i="9"/>
  <c r="D6" i="1" s="1"/>
  <c r="L3" i="9"/>
  <c r="L5" i="9"/>
  <c r="D21" i="1"/>
  <c r="D22" i="1" s="1"/>
  <c r="D20" i="1"/>
  <c r="D19" i="1"/>
  <c r="D14" i="1"/>
  <c r="D13" i="1"/>
  <c r="D12" i="1"/>
  <c r="D18" i="1"/>
  <c r="D17" i="1"/>
  <c r="D16" i="1"/>
  <c r="C15" i="1" l="1"/>
  <c r="E15" i="1" s="1"/>
  <c r="C17" i="1"/>
  <c r="E17" i="1" s="1"/>
  <c r="C13" i="1"/>
  <c r="E13" i="1" s="1"/>
  <c r="C18" i="1"/>
  <c r="E18" i="1" s="1"/>
  <c r="C12" i="1"/>
  <c r="E12" i="1" s="1"/>
  <c r="C21" i="1"/>
  <c r="C20" i="1"/>
  <c r="E20" i="1" s="1"/>
  <c r="C19" i="1"/>
  <c r="E19" i="1" s="1"/>
  <c r="C14" i="1"/>
  <c r="E14" i="1" s="1"/>
  <c r="C16" i="1"/>
  <c r="E16" i="1" s="1"/>
  <c r="C22" i="1" l="1"/>
  <c r="E22" i="1" s="1"/>
  <c r="E21" i="1"/>
  <c r="E2" i="1" l="1"/>
  <c r="E3" i="1" s="1"/>
  <c r="E4" i="1" s="1"/>
</calcChain>
</file>

<file path=xl/sharedStrings.xml><?xml version="1.0" encoding="utf-8"?>
<sst xmlns="http://schemas.openxmlformats.org/spreadsheetml/2006/main" count="253" uniqueCount="160">
  <si>
    <t>Date</t>
  </si>
  <si>
    <t>Year</t>
  </si>
  <si>
    <t>Average of P/E</t>
  </si>
  <si>
    <t>Industry name</t>
  </si>
  <si>
    <t>Number of firms</t>
  </si>
  <si>
    <t>Dividends + Buybacks</t>
  </si>
  <si>
    <t>Advertising</t>
  </si>
  <si>
    <t>Aerospace/Defense</t>
  </si>
  <si>
    <t>Air Transport</t>
  </si>
  <si>
    <t>Apparel</t>
  </si>
  <si>
    <t>Auto &amp; Truck</t>
  </si>
  <si>
    <t>Auto Parts</t>
  </si>
  <si>
    <t>Bank (Money Center)</t>
  </si>
  <si>
    <t>Banks (Regional)</t>
  </si>
  <si>
    <t>Beverage (Alcoholic)</t>
  </si>
  <si>
    <t>Beverage (Soft)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</si>
  <si>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</si>
  <si>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</si>
  <si>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</si>
  <si>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</si>
  <si>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</si>
  <si>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</si>
  <si>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</si>
  <si>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</si>
  <si>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</si>
  <si>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</si>
  <si>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Computers/Peripherals</t>
  </si>
  <si>
    <t>Construction Supplies</t>
  </si>
  <si>
    <t>Diversified</t>
  </si>
  <si>
    <t>Drugs (Biotechnology)</t>
  </si>
  <si>
    <t>Drugs (Pharmaceutical)</t>
  </si>
  <si>
    <t>Education</t>
  </si>
  <si>
    <t>Electrical Equipment</t>
  </si>
  <si>
    <t>Electronics (Consumer &amp; Office)</t>
  </si>
  <si>
    <t>Electronics (General)</t>
  </si>
  <si>
    <t>Engineering/Construction</t>
  </si>
  <si>
    <t>Entertainment</t>
  </si>
  <si>
    <t>Environmental &amp; Waste Services</t>
  </si>
  <si>
    <t>Farming/Agriculture</t>
  </si>
  <si>
    <t>Financial Svcs. (Non-bank &amp; Insurance)</t>
  </si>
  <si>
    <t>Food Processing</t>
  </si>
  <si>
    <t>Food Wholesalers</t>
  </si>
  <si>
    <t>Furn/Home Furnishings</t>
  </si>
  <si>
    <t>Green &amp; Renewable Energy</t>
  </si>
  <si>
    <t>Healthcare Products</t>
  </si>
  <si>
    <t>Healthcare Support Services</t>
  </si>
  <si>
    <t>Heathcare Information and Technology</t>
  </si>
  <si>
    <t>Homebuilding</t>
  </si>
  <si>
    <t>Hospitals/Healthcare Facilities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</si>
  <si>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</si>
  <si>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</si>
  <si>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</si>
  <si>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</si>
  <si>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</si>
  <si>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</si>
  <si>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Investments &amp; Asset Management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</si>
  <si>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</si>
  <si>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</si>
  <si>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</si>
  <si>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</si>
  <si>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</si>
  <si>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</si>
  <si>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</si>
  <si>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</si>
  <si>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</si>
  <si>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Power</t>
  </si>
  <si>
    <t>Precious Metals</t>
  </si>
  <si>
    <t>Publishing &amp; Newspapers</t>
  </si>
  <si>
    <t>R.E.I.T.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</si>
  <si>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</si>
  <si>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</si>
  <si>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</si>
  <si>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</si>
  <si>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</si>
  <si>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Restaurant/Dining</t>
  </si>
  <si>
    <t>Retail (Automotive)</t>
  </si>
  <si>
    <t>Retail (Building Supply)</t>
  </si>
  <si>
    <t>Retail (Distributors)</t>
  </si>
  <si>
    <t>Retail (General)</t>
  </si>
  <si>
    <t>Retail (Grocery and Food)</t>
  </si>
  <si>
    <t>Retail (REITs)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</si>
  <si>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</si>
  <si>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</si>
  <si>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</si>
  <si>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</si>
  <si>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</si>
  <si>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</si>
  <si>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Software (Entertainment)</t>
  </si>
  <si>
    <t>Software (Internet)</t>
  </si>
  <si>
    <t>Software (System &amp; Application)</t>
  </si>
  <si>
    <t>Steel</t>
  </si>
  <si>
    <t>Telecom (Wireless)</t>
  </si>
  <si>
    <t>Telecom. Equipment</t>
  </si>
  <si>
    <t>Telecom. Services</t>
  </si>
  <si>
    <t>Tobacco</t>
  </si>
  <si>
    <t>Transportation</t>
  </si>
  <si>
    <t>Transportation (Railroads)</t>
  </si>
  <si>
    <t>Trucking</t>
  </si>
  <si>
    <t>Utility (General)</t>
  </si>
  <si>
    <t>Utility (Water)</t>
  </si>
  <si>
    <t xml:space="preserve">  Dividends </t>
  </si>
  <si>
    <t>Buyback</t>
  </si>
  <si>
    <t>Buyback/Dividend</t>
  </si>
  <si>
    <t>10 Year Bond Data</t>
  </si>
  <si>
    <t>Indian Market ERP</t>
  </si>
  <si>
    <t>Mean</t>
  </si>
  <si>
    <t>Trimmed Mean (10%)</t>
  </si>
  <si>
    <t>Beginning Year</t>
  </si>
  <si>
    <t>20 Years</t>
  </si>
  <si>
    <t>15 Years</t>
  </si>
  <si>
    <t>7 Years</t>
  </si>
  <si>
    <t>5 Years</t>
  </si>
  <si>
    <t>Latest</t>
  </si>
  <si>
    <t>10 Y Bond Average Range</t>
  </si>
  <si>
    <t>Average Rate -</t>
  </si>
  <si>
    <t>Closing Price</t>
  </si>
  <si>
    <t>Monthly Returns</t>
  </si>
  <si>
    <t>Closing</t>
  </si>
  <si>
    <t>Nifty Average Range</t>
  </si>
  <si>
    <t>Average Return</t>
  </si>
  <si>
    <t>CAGR Nifty Returns -</t>
  </si>
  <si>
    <t>10 Years</t>
  </si>
  <si>
    <t>Source: Market Risk Premia</t>
  </si>
  <si>
    <t>Source - Damodaran</t>
  </si>
  <si>
    <t>Source: Investing.com</t>
  </si>
  <si>
    <t>Source: NSE</t>
  </si>
  <si>
    <t>Nifty EPS</t>
  </si>
  <si>
    <t>EPS CAGR 5 Years</t>
  </si>
  <si>
    <t>EPS CAGR 7 Years</t>
  </si>
  <si>
    <t>EPS CAGR 10 Years</t>
  </si>
  <si>
    <t>EPS CAGR 3 Years</t>
  </si>
  <si>
    <t>-</t>
  </si>
  <si>
    <t>Average EPS CAGR -</t>
  </si>
  <si>
    <t>3 Year</t>
  </si>
  <si>
    <t>5 Year</t>
  </si>
  <si>
    <t>7 Year</t>
  </si>
  <si>
    <t>10 Year</t>
  </si>
  <si>
    <t>Dividend Yield</t>
  </si>
  <si>
    <t>Dividend Anount</t>
  </si>
  <si>
    <t>Buyback Amount</t>
  </si>
  <si>
    <t>Total Earnings</t>
  </si>
  <si>
    <t>Nifty Total Earnings Yield</t>
  </si>
  <si>
    <t>Average Nifty Earnings Yield -</t>
  </si>
  <si>
    <t>3 Years</t>
  </si>
  <si>
    <t>Valuing the Nifty 50 Index</t>
  </si>
  <si>
    <t>Key Inputs</t>
  </si>
  <si>
    <t>Current Nifty Level</t>
  </si>
  <si>
    <t>Total Yield</t>
  </si>
  <si>
    <t>Expected Growth</t>
  </si>
  <si>
    <t>Cost of Equity</t>
  </si>
  <si>
    <t>Assumptions</t>
  </si>
  <si>
    <t>Expected Dividends and buyback</t>
  </si>
  <si>
    <t>Cumulative PV Factor (Risk Free Rate + Equity Risk Premium)</t>
  </si>
  <si>
    <t>Present Value of Expected dividends and Buybacks</t>
  </si>
  <si>
    <t>EPS Growth</t>
  </si>
  <si>
    <t>RF Rate</t>
  </si>
  <si>
    <t>ERP</t>
  </si>
  <si>
    <t>Risk-Free Rate</t>
  </si>
  <si>
    <t>Equity Risk Premium</t>
  </si>
  <si>
    <t>Average ERP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</si>
</sst>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-45C]#,##0.00"/>
    <numFmt numFmtId="165" formatCode="0.0"/>
    <numFmt numFmtId="166" formatCode="#,##0.0"/>
    <numFmt numFmtId="167" formatCode="&quot;₹&quot;\ #,##0.00"/>
    <numFmt numFmtId="168" formatCode="0.0000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i/>
      <sz val="11"/>
      <color theme="1"/>
      <name val="Calibri"/>
      <family val="2"/>
    </font>
    <font>
      <b/>
      <sz val="11"/>
      <color theme="0" tint="-4.9989318521683403E-2"/>
      <name val="Calibri"/>
      <family val="2"/>
    </font>
    <font>
      <sz val="11"/>
      <color theme="0" tint="-4.9989318521683403E-2"/>
      <name val="Calibri"/>
      <family val="2"/>
    </font>
    <font>
      <sz val="11"/>
      <color rgb="FF3333FF"/>
      <name val="Calibri"/>
      <family val="2"/>
    </font>
    <font>
      <b/>
      <sz val="16"/>
      <color theme="1"/>
      <name val="Calibri"/>
      <family val="2"/>
    </font>
    <font>
      <b/>
      <sz val="18"/>
      <color theme="0"/>
      <name val="Calibri"/>
      <family val="2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1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0" fontId="0" fillId="0" borderId="0" xfId="0" applyNumberFormat="1"/>
    <xf numFmtId="1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2" fontId="0" fillId="0" borderId="0" xfId="0" applyNumberFormat="1"/>
    <xf numFmtId="10" fontId="0" fillId="3" borderId="0" xfId="0" applyNumberFormat="1" applyFill="1"/>
    <xf numFmtId="10" fontId="0" fillId="3" borderId="0" xfId="1" applyNumberFormat="1" applyFont="1" applyFill="1"/>
    <xf numFmtId="166" fontId="0" fillId="0" borderId="0" xfId="0" applyNumberFormat="1" applyAlignment="1">
      <alignment horizontal="right"/>
    </xf>
    <xf numFmtId="10" fontId="3" fillId="3" borderId="0" xfId="0" applyNumberFormat="1" applyFont="1" applyFill="1"/>
    <xf numFmtId="10" fontId="3" fillId="3" borderId="0" xfId="1" applyNumberFormat="1" applyFont="1" applyFill="1"/>
    <xf numFmtId="0" fontId="5" fillId="0" borderId="0" xfId="0" applyFont="1"/>
    <xf numFmtId="0" fontId="4" fillId="2" borderId="0" xfId="0" applyFont="1" applyFill="1" applyAlignment="1">
      <alignment horizontal="left"/>
    </xf>
    <xf numFmtId="166" fontId="0" fillId="0" borderId="0" xfId="0" applyNumberFormat="1"/>
    <xf numFmtId="165" fontId="0" fillId="0" borderId="0" xfId="0" applyNumberFormat="1"/>
    <xf numFmtId="167" fontId="0" fillId="0" borderId="0" xfId="0" applyNumberFormat="1"/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2" fillId="2" borderId="0" xfId="0" applyFont="1" applyFill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4" fontId="0" fillId="0" borderId="8" xfId="0" applyNumberForma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7" fontId="0" fillId="0" borderId="2" xfId="0" applyNumberFormat="1" applyBorder="1"/>
    <xf numFmtId="167" fontId="0" fillId="0" borderId="3" xfId="0" applyNumberFormat="1" applyBorder="1"/>
    <xf numFmtId="167" fontId="0" fillId="0" borderId="4" xfId="0" applyNumberFormat="1" applyBorder="1"/>
    <xf numFmtId="4" fontId="8" fillId="0" borderId="3" xfId="0" applyNumberFormat="1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10" fontId="0" fillId="5" borderId="10" xfId="0" applyNumberFormat="1" applyFill="1" applyBorder="1" applyAlignment="1">
      <alignment horizontal="center"/>
    </xf>
    <xf numFmtId="10" fontId="0" fillId="0" borderId="0" xfId="1" applyNumberFormat="1" applyFont="1" applyProtection="1"/>
    <xf numFmtId="0" fontId="1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rgb="FFFACEBC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ACEBC"/>
      <color rgb="FF3333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u="sng"/>
              <a:t>Historical Dividend and Buyback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'ExpectedDiv&amp;BB'!$E$2</c:f>
              <c:strCache>
                <c:ptCount val="1"/>
                <c:pt idx="0">
                  <c:v>Dividend Anount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0"/>
                    </a:schemeClr>
                  </a:gs>
                  <a:gs pos="23000">
                    <a:schemeClr val="accent1">
                      <a:lumMod val="89000"/>
                    </a:schemeClr>
                  </a:gs>
                  <a:gs pos="69000">
                    <a:schemeClr val="accent1">
                      <a:lumMod val="75000"/>
                    </a:schemeClr>
                  </a:gs>
                  <a:gs pos="97000">
                    <a:schemeClr val="accent1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bg1">
                    <a:lumMod val="50000"/>
                    <a:alpha val="92000"/>
                  </a:schemeClr>
                </a:solidFill>
              </a:ln>
              <a:effectLst/>
            </c:spPr>
          </c:marker>
          <c:cat>
            <c:numRef>
              <c:f>'ExpectedDiv&amp;BB'!$B$3:$B$28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'ExpectedDiv&amp;BB'!$E$3:$E$28</c:f>
              <c:numCache>
                <c:formatCode>"₹"\ #,##0.00</c:formatCode>
                <c:ptCount val="26"/>
                <c:pt idx="0">
                  <c:v>17.138823825000003</c:v>
                </c:pt>
                <c:pt idx="1">
                  <c:v>13.307253931451607</c:v>
                </c:pt>
                <c:pt idx="2">
                  <c:v>18.565451447543168</c:v>
                </c:pt>
                <c:pt idx="3">
                  <c:v>29.255277140748017</c:v>
                </c:pt>
                <c:pt idx="4">
                  <c:v>35.874612401574801</c:v>
                </c:pt>
                <c:pt idx="5">
                  <c:v>41.217004125166014</c:v>
                </c:pt>
                <c:pt idx="6">
                  <c:v>48.435294190000036</c:v>
                </c:pt>
                <c:pt idx="7">
                  <c:v>51.270929760709514</c:v>
                </c:pt>
                <c:pt idx="8">
                  <c:v>55.24708834688348</c:v>
                </c:pt>
                <c:pt idx="9">
                  <c:v>57.304600003429378</c:v>
                </c:pt>
                <c:pt idx="10">
                  <c:v>54.419339474206325</c:v>
                </c:pt>
                <c:pt idx="11">
                  <c:v>69.680302995951394</c:v>
                </c:pt>
                <c:pt idx="12">
                  <c:v>81.477466683266968</c:v>
                </c:pt>
                <c:pt idx="13">
                  <c:v>85.54438052999997</c:v>
                </c:pt>
                <c:pt idx="14">
                  <c:v>100.64052201844268</c:v>
                </c:pt>
                <c:pt idx="15">
                  <c:v>114.90185925571221</c:v>
                </c:pt>
                <c:pt idx="16">
                  <c:v>111.51981273616741</c:v>
                </c:pt>
                <c:pt idx="17">
                  <c:v>110.02717375672039</c:v>
                </c:pt>
                <c:pt idx="18">
                  <c:v>129.79417211382091</c:v>
                </c:pt>
                <c:pt idx="19">
                  <c:v>144.25370824489792</c:v>
                </c:pt>
                <c:pt idx="20">
                  <c:v>159.26571319444437</c:v>
                </c:pt>
                <c:pt idx="21">
                  <c:v>175.42732733030917</c:v>
                </c:pt>
                <c:pt idx="22">
                  <c:v>223.61999688172031</c:v>
                </c:pt>
                <c:pt idx="23">
                  <c:v>261.30462603658538</c:v>
                </c:pt>
                <c:pt idx="24">
                  <c:v>290.36291325301181</c:v>
                </c:pt>
                <c:pt idx="25">
                  <c:v>320.4839464285713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C47-45DC-BD00-9FE336EA4CF0}"/>
            </c:ext>
          </c:extLst>
        </c:ser>
        <c:ser>
          <c:idx val="1"/>
          <c:order val="1"/>
          <c:tx>
            <c:strRef>
              <c:f>'ExpectedDiv&amp;BB'!$F$2</c:f>
              <c:strCache>
                <c:ptCount val="1"/>
                <c:pt idx="0">
                  <c:v>Buyback Amount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'ExpectedDiv&amp;BB'!$B$3:$B$28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'ExpectedDiv&amp;BB'!$F$3:$F$28</c:f>
              <c:numCache>
                <c:formatCode>"₹"\ #,##0.00</c:formatCode>
                <c:ptCount val="26"/>
                <c:pt idx="0">
                  <c:v>2.9199583382959529</c:v>
                </c:pt>
                <c:pt idx="1">
                  <c:v>2.2671699921603992</c:v>
                </c:pt>
                <c:pt idx="2">
                  <c:v>3.1630142950303846</c:v>
                </c:pt>
                <c:pt idx="3">
                  <c:v>4.9842504537376646</c:v>
                </c:pt>
                <c:pt idx="4">
                  <c:v>6.1119931381938759</c:v>
                </c:pt>
                <c:pt idx="5">
                  <c:v>7.0221816913306867</c:v>
                </c:pt>
                <c:pt idx="6">
                  <c:v>8.2519688971660283</c:v>
                </c:pt>
                <c:pt idx="7">
                  <c:v>8.7350789293132749</c:v>
                </c:pt>
                <c:pt idx="8">
                  <c:v>9.4125009937813253</c:v>
                </c:pt>
                <c:pt idx="9">
                  <c:v>9.7630412863368043</c:v>
                </c:pt>
                <c:pt idx="10">
                  <c:v>9.271476601006885</c:v>
                </c:pt>
                <c:pt idx="11">
                  <c:v>11.871502025199019</c:v>
                </c:pt>
                <c:pt idx="12">
                  <c:v>13.881396451371485</c:v>
                </c:pt>
                <c:pt idx="13">
                  <c:v>14.574280579194607</c:v>
                </c:pt>
                <c:pt idx="14">
                  <c:v>17.146225110824318</c:v>
                </c:pt>
                <c:pt idx="15">
                  <c:v>19.575943217878596</c:v>
                </c:pt>
                <c:pt idx="16">
                  <c:v>18.999740612840753</c:v>
                </c:pt>
                <c:pt idx="17">
                  <c:v>18.745438236049626</c:v>
                </c:pt>
                <c:pt idx="18">
                  <c:v>22.113161264493677</c:v>
                </c:pt>
                <c:pt idx="19">
                  <c:v>24.576646712791639</c:v>
                </c:pt>
                <c:pt idx="20">
                  <c:v>27.134256819211426</c:v>
                </c:pt>
                <c:pt idx="21">
                  <c:v>29.887726977852267</c:v>
                </c:pt>
                <c:pt idx="22">
                  <c:v>38.098359675769295</c:v>
                </c:pt>
                <c:pt idx="23">
                  <c:v>44.518727155469378</c:v>
                </c:pt>
                <c:pt idx="24">
                  <c:v>49.469416241288435</c:v>
                </c:pt>
                <c:pt idx="25">
                  <c:v>54.601166405542422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7-45DC-BD00-9FE336EA4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923888"/>
        <c:axId val="2016933488"/>
      </c:lineChart>
      <c:catAx>
        <c:axId val="201692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33488"/>
        <c:crosses val="autoZero"/>
        <c:auto val="1"/>
        <c:lblAlgn val="ctr"/>
        <c:lblOffset val="100"/>
        <c:noMultiLvlLbl val="0"/>
      </c:catAx>
      <c:valAx>
        <c:axId val="20169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2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Average Nifty 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NiftyEPSGrowth!$E$2</c:f>
              <c:strCache>
                <c:ptCount val="1"/>
                <c:pt idx="0">
                  <c:v>Nifty 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NiftyEPSGrowth!$B$3:$B$28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NiftyEPSGrowth!$E$3:$E$28</c:f>
              <c:numCache>
                <c:formatCode>"₹"\ #,##0.00</c:formatCode>
                <c:ptCount val="26"/>
                <c:pt idx="0">
                  <c:v>62.812842082826066</c:v>
                </c:pt>
                <c:pt idx="1">
                  <c:v>68.406521803516597</c:v>
                </c:pt>
                <c:pt idx="2">
                  <c:v>64.988153937721918</c:v>
                </c:pt>
                <c:pt idx="3">
                  <c:v>87.067371270773151</c:v>
                </c:pt>
                <c:pt idx="4">
                  <c:v>107.35863044927213</c:v>
                </c:pt>
                <c:pt idx="5">
                  <c:v>155.12246685625172</c:v>
                </c:pt>
                <c:pt idx="6">
                  <c:v>178.38349628992995</c:v>
                </c:pt>
                <c:pt idx="7">
                  <c:v>219.36026163682519</c:v>
                </c:pt>
                <c:pt idx="8">
                  <c:v>224.89733976075692</c:v>
                </c:pt>
                <c:pt idx="9">
                  <c:v>223.57395028304757</c:v>
                </c:pt>
                <c:pt idx="10">
                  <c:v>238.63134937214903</c:v>
                </c:pt>
                <c:pt idx="11">
                  <c:v>268.72340249672646</c:v>
                </c:pt>
                <c:pt idx="12">
                  <c:v>299.63973706390601</c:v>
                </c:pt>
                <c:pt idx="13">
                  <c:v>332.49933028377967</c:v>
                </c:pt>
                <c:pt idx="14">
                  <c:v>374.51282077683157</c:v>
                </c:pt>
                <c:pt idx="15">
                  <c:v>369.91041494422302</c:v>
                </c:pt>
                <c:pt idx="16">
                  <c:v>370.92471266064615</c:v>
                </c:pt>
                <c:pt idx="17">
                  <c:v>390.70336012453657</c:v>
                </c:pt>
                <c:pt idx="18">
                  <c:v>409.90723896240615</c:v>
                </c:pt>
                <c:pt idx="19">
                  <c:v>416.546004439348</c:v>
                </c:pt>
                <c:pt idx="20">
                  <c:v>390.18150234115939</c:v>
                </c:pt>
                <c:pt idx="21">
                  <c:v>520.78778826113182</c:v>
                </c:pt>
                <c:pt idx="22">
                  <c:v>805.43258556819478</c:v>
                </c:pt>
                <c:pt idx="23">
                  <c:v>874.2064852808154</c:v>
                </c:pt>
                <c:pt idx="24">
                  <c:v>1038.7645191573306</c:v>
                </c:pt>
                <c:pt idx="25">
                  <c:v>1122.7584838261566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AEB-4C1A-8151-4E91233C6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352976"/>
        <c:axId val="270355856"/>
      </c:lineChart>
      <c:catAx>
        <c:axId val="27035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55856"/>
        <c:crosses val="autoZero"/>
        <c:auto val="1"/>
        <c:lblAlgn val="ctr"/>
        <c:lblOffset val="100"/>
        <c:noMultiLvlLbl val="0"/>
      </c:catAx>
      <c:valAx>
        <c:axId val="2703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5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Average</a:t>
            </a:r>
            <a:r>
              <a:rPr lang="en-US" b="1" u="sng" baseline="0"/>
              <a:t> Nifty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'Nifty Historical'!$G$2</c:f>
              <c:strCache>
                <c:ptCount val="1"/>
                <c:pt idx="0">
                  <c:v>Nifty Average 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'Nifty Historical'!$F$3:$F$28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'Nifty Historical'!$G$3:$G$28</c:f>
              <c:numCache>
                <c:formatCode>#,##0.0</c:formatCode>
                <c:ptCount val="26"/>
                <c:pt idx="0">
                  <c:v>1390.9125000000001</c:v>
                </c:pt>
                <c:pt idx="1">
                  <c:v>1117.575</c:v>
                </c:pt>
                <c:pt idx="2">
                  <c:v>1045.4833333333333</c:v>
                </c:pt>
                <c:pt idx="3">
                  <c:v>1264.0708333333334</c:v>
                </c:pt>
                <c:pt idx="4">
                  <c:v>1750.25</c:v>
                </c:pt>
                <c:pt idx="5">
                  <c:v>2297.104166666667</c:v>
                </c:pt>
                <c:pt idx="6">
                  <c:v>3420.4750000000004</c:v>
                </c:pt>
                <c:pt idx="7">
                  <c:v>4680.645833333333</c:v>
                </c:pt>
                <c:pt idx="8">
                  <c:v>4198.833333333333</c:v>
                </c:pt>
                <c:pt idx="9">
                  <c:v>4183.4458333333332</c:v>
                </c:pt>
                <c:pt idx="10">
                  <c:v>5462.0916666666662</c:v>
                </c:pt>
                <c:pt idx="11">
                  <c:v>5319.9291666666677</c:v>
                </c:pt>
                <c:pt idx="12">
                  <c:v>5410.5625</c:v>
                </c:pt>
                <c:pt idx="13">
                  <c:v>5908.0875000000005</c:v>
                </c:pt>
                <c:pt idx="14">
                  <c:v>7453.4958333333334</c:v>
                </c:pt>
                <c:pt idx="15">
                  <c:v>8298.8208333333332</c:v>
                </c:pt>
                <c:pt idx="16">
                  <c:v>8138.208333333333</c:v>
                </c:pt>
                <c:pt idx="17">
                  <c:v>9661.4166666666661</c:v>
                </c:pt>
                <c:pt idx="18">
                  <c:v>10826.45</c:v>
                </c:pt>
                <c:pt idx="19">
                  <c:v>11535.400000000001</c:v>
                </c:pt>
                <c:pt idx="20">
                  <c:v>11150.458333333334</c:v>
                </c:pt>
                <c:pt idx="21">
                  <c:v>15942.679166666667</c:v>
                </c:pt>
                <c:pt idx="22">
                  <c:v>17329.466666666667</c:v>
                </c:pt>
                <c:pt idx="23">
                  <c:v>18975.362499999999</c:v>
                </c:pt>
                <c:pt idx="24">
                  <c:v>23596.725000000002</c:v>
                </c:pt>
                <c:pt idx="25">
                  <c:v>23573.25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34B-4DA7-9310-C66122BB7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242544"/>
        <c:axId val="499227184"/>
      </c:lineChart>
      <c:catAx>
        <c:axId val="4992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27184"/>
        <c:crosses val="autoZero"/>
        <c:auto val="1"/>
        <c:lblAlgn val="ctr"/>
        <c:lblOffset val="100"/>
        <c:noMultiLvlLbl val="0"/>
      </c:catAx>
      <c:valAx>
        <c:axId val="4992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4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'Rf Historical'!$F$3</c:f>
              <c:strCache>
                <c:ptCount val="1"/>
                <c:pt idx="0">
                  <c:v>10 Y Bond Average 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'Rf Historical'!$E$4:$E$29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'Rf Historical'!$F$4:$F$29</c:f>
              <c:numCache>
                <c:formatCode>0.00%</c:formatCode>
                <c:ptCount val="26"/>
                <c:pt idx="0">
                  <c:v>0.11044916666666667</c:v>
                </c:pt>
                <c:pt idx="1">
                  <c:v>9.3700833333333344E-2</c:v>
                </c:pt>
                <c:pt idx="2">
                  <c:v>7.1952500000000016E-2</c:v>
                </c:pt>
                <c:pt idx="3">
                  <c:v>5.6047500000000007E-2</c:v>
                </c:pt>
                <c:pt idx="4">
                  <c:v>5.9314166666666675E-2</c:v>
                </c:pt>
                <c:pt idx="5">
                  <c:v>6.9710000000000008E-2</c:v>
                </c:pt>
                <c:pt idx="6">
                  <c:v>7.662833333333334E-2</c:v>
                </c:pt>
                <c:pt idx="7">
                  <c:v>7.9529166666666651E-2</c:v>
                </c:pt>
                <c:pt idx="8">
                  <c:v>7.8546666666666667E-2</c:v>
                </c:pt>
                <c:pt idx="9">
                  <c:v>6.948583333333333E-2</c:v>
                </c:pt>
                <c:pt idx="10">
                  <c:v>7.8485000000000013E-2</c:v>
                </c:pt>
                <c:pt idx="11">
                  <c:v>8.3657499999999996E-2</c:v>
                </c:pt>
                <c:pt idx="12">
                  <c:v>8.2949999999999996E-2</c:v>
                </c:pt>
                <c:pt idx="13">
                  <c:v>8.1975833333333317E-2</c:v>
                </c:pt>
                <c:pt idx="14">
                  <c:v>8.555083333333334E-2</c:v>
                </c:pt>
                <c:pt idx="15">
                  <c:v>7.7501666666666677E-2</c:v>
                </c:pt>
                <c:pt idx="16">
                  <c:v>7.1738333333333348E-2</c:v>
                </c:pt>
                <c:pt idx="17">
                  <c:v>6.7472499999999991E-2</c:v>
                </c:pt>
                <c:pt idx="18">
                  <c:v>7.718916666666667E-2</c:v>
                </c:pt>
                <c:pt idx="19">
                  <c:v>6.918500000000001E-2</c:v>
                </c:pt>
                <c:pt idx="20">
                  <c:v>6.0612500000000007E-2</c:v>
                </c:pt>
                <c:pt idx="21">
                  <c:v>6.1889999999999994E-2</c:v>
                </c:pt>
                <c:pt idx="22">
                  <c:v>7.1882500000000002E-2</c:v>
                </c:pt>
                <c:pt idx="23">
                  <c:v>7.2236666666666671E-2</c:v>
                </c:pt>
                <c:pt idx="24">
                  <c:v>6.9460000000000008E-2</c:v>
                </c:pt>
                <c:pt idx="25">
                  <c:v>6.5575999999999995E-2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C79-4077-8543-385DDB8FA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766240"/>
        <c:axId val="560767680"/>
      </c:lineChart>
      <c:catAx>
        <c:axId val="5607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67680"/>
        <c:crosses val="autoZero"/>
        <c:auto val="1"/>
        <c:lblAlgn val="ctr"/>
        <c:lblOffset val="100"/>
        <c:noMultiLvlLbl val="0"/>
      </c:catAx>
      <c:valAx>
        <c:axId val="560767680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6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'ERP Historical'!$C$3</c:f>
              <c:strCache>
                <c:ptCount val="1"/>
                <c:pt idx="0">
                  <c:v>ERP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'ERP Historical'!$B$4:$B$29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'ERP Historical'!$C$4:$C$29</c:f>
              <c:numCache>
                <c:formatCode>0.00%</c:formatCode>
                <c:ptCount val="26"/>
                <c:pt idx="0">
                  <c:v>1.9900000000000001E-2</c:v>
                </c:pt>
                <c:pt idx="1">
                  <c:v>5.5E-2</c:v>
                </c:pt>
                <c:pt idx="2">
                  <c:v>4.9200000000000001E-2</c:v>
                </c:pt>
                <c:pt idx="3">
                  <c:v>7.0800000000000002E-2</c:v>
                </c:pt>
                <c:pt idx="4">
                  <c:v>4.5600000000000002E-2</c:v>
                </c:pt>
                <c:pt idx="5">
                  <c:v>4.8599999999999997E-2</c:v>
                </c:pt>
                <c:pt idx="6">
                  <c:v>3.1800000000000002E-2</c:v>
                </c:pt>
                <c:pt idx="7">
                  <c:v>3.0800000000000001E-2</c:v>
                </c:pt>
                <c:pt idx="8">
                  <c:v>4.1099999999999998E-2</c:v>
                </c:pt>
                <c:pt idx="9">
                  <c:v>3.2199999999999999E-2</c:v>
                </c:pt>
                <c:pt idx="10">
                  <c:v>2.7E-2</c:v>
                </c:pt>
                <c:pt idx="11">
                  <c:v>3.6600000000000001E-2</c:v>
                </c:pt>
                <c:pt idx="12">
                  <c:v>3.6499999999999998E-2</c:v>
                </c:pt>
                <c:pt idx="13">
                  <c:v>2.8199999999999999E-2</c:v>
                </c:pt>
                <c:pt idx="14">
                  <c:v>2.3599999999999999E-2</c:v>
                </c:pt>
                <c:pt idx="15">
                  <c:v>2.5600000000000001E-2</c:v>
                </c:pt>
                <c:pt idx="16">
                  <c:v>2.3800000000000002E-2</c:v>
                </c:pt>
                <c:pt idx="17">
                  <c:v>1.9300000000000001E-2</c:v>
                </c:pt>
                <c:pt idx="18">
                  <c:v>2.01E-2</c:v>
                </c:pt>
                <c:pt idx="19">
                  <c:v>2.1899999999999999E-2</c:v>
                </c:pt>
                <c:pt idx="20">
                  <c:v>1.95E-2</c:v>
                </c:pt>
                <c:pt idx="21">
                  <c:v>1.8100000000000002E-2</c:v>
                </c:pt>
                <c:pt idx="22">
                  <c:v>1.5800000000000002E-2</c:v>
                </c:pt>
                <c:pt idx="23">
                  <c:v>1.6500000000000001E-2</c:v>
                </c:pt>
                <c:pt idx="24">
                  <c:v>1.43E-2</c:v>
                </c:pt>
                <c:pt idx="25">
                  <c:v>1.67E-2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51-4848-9778-E11CB1825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746560"/>
        <c:axId val="560758560"/>
      </c:lineChart>
      <c:catAx>
        <c:axId val="5607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58560"/>
        <c:crosses val="autoZero"/>
        <c:auto val="1"/>
        <c:lblAlgn val="ctr"/>
        <c:lblOffset val="100"/>
        <c:noMultiLvlLbl val="0"/>
      </c:catAx>
      <c:valAx>
        <c:axId val="560758560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13</xdr:row>
      <xdr:rowOff>177800</xdr:rowOff>
    </xdr:from>
    <xdr:to>
      <xdr:col>13</xdr:col>
      <xdr:colOff>260350</xdr:colOff>
      <xdr:row>28</xdr:row>
      <xdr:rowOff>53148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3006AE-78F1-156C-F890-B2452359B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374650</xdr:colOff>
      <xdr:row>10</xdr:row>
      <xdr:rowOff>95250</xdr:rowOff>
    </xdr:from>
    <xdr:to>
      <xdr:col>14</xdr:col>
      <xdr:colOff>165100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3912F0-9D52-C78B-E342-38AE5F7BD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12</xdr:row>
      <xdr:rowOff>57150</xdr:rowOff>
    </xdr:from>
    <xdr:to>
      <xdr:col>14</xdr:col>
      <xdr:colOff>279400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2A536-7272-9213-8B4F-52737B9F6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603250</xdr:colOff>
      <xdr:row>13</xdr:row>
      <xdr:rowOff>50800</xdr:rowOff>
    </xdr:from>
    <xdr:to>
      <xdr:col>13</xdr:col>
      <xdr:colOff>95250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E8CF5-7B80-6D47-686D-F0DCD6E7C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44450</xdr:rowOff>
    </xdr:from>
    <xdr:to>
      <xdr:col>10</xdr:col>
      <xdr:colOff>190500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2C3EE5-EE65-168B-C463-5EE575EAC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BA96-C9B0-43BD-AA62-EBF2E0064528}">
  <sheetPr>
    <tabColor rgb="FF002060"/>
  </sheetPr>
  <dimension ref="A1"/>
  <sheetViews>
    <sheetView workbookViewId="0">
      <selection activeCell="H21" sqref="H21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D1E1-19EA-4BCE-9FC1-D4394C127827}">
  <dimension ref="B2:L22"/>
  <sheetViews>
    <sheetView showGridLines="0" zoomScale="120" zoomScaleNormal="120" workbookViewId="0">
      <selection activeCell="C6" sqref="C6"/>
    </sheetView>
  </sheetViews>
  <sheetFormatPr defaultRowHeight="14.4" x14ac:dyDescent="0.3"/>
  <cols>
    <col min="1" max="1" width="1.88671875" customWidth="1"/>
    <col min="2" max="2" width="25.33203125" customWidth="1"/>
    <col min="3" max="3" width="17.109375" customWidth="1"/>
    <col min="4" max="4" width="28.109375" customWidth="1"/>
    <col min="5" max="5" width="32.77734375" customWidth="1"/>
    <col min="9" max="9" width="9.6640625" bestFit="1" customWidth="1"/>
    <col min="10" max="10" width="10.6640625" bestFit="1" customWidth="1"/>
    <col min="11" max="12" width="8" bestFit="1" customWidth="1"/>
  </cols>
  <sheetData>
    <row r="2" spans="2:12" ht="32.4" customHeight="1" x14ac:dyDescent="0.3">
      <c r="B2" s="53" t="s">
        <v>144</v>
      </c>
      <c r="C2" s="53"/>
      <c r="D2" s="53"/>
      <c r="E2" s="28">
        <f>IF(OR(C5="",C6="",C7="",C8="",C9=""),"Provide Input Data",SUM(E12:E22))</f>
        <v>33157.104972402769</v>
      </c>
    </row>
    <row r="3" spans="2:12" ht="18" customHeight="1" x14ac:dyDescent="0.3">
      <c r="B3" s="54" t="s">
        <v>145</v>
      </c>
      <c r="C3" s="54"/>
      <c r="D3" s="27" t="s">
        <v>150</v>
      </c>
      <c r="E3" s="29" t="str">
        <f>IF(OR(C5="",C6="",C7="",C8="",C9=""),"Provide Input Data",IF(E2&gt;(1.05*D5),"Undervalued",IF(E2&lt;(0.95*D5),"Overvalued","Fairly Valued")))</f>
        <v>Undervalued</v>
      </c>
      <c r="I3" s="25" t="s">
        <v>147</v>
      </c>
      <c r="J3" s="25" t="s">
        <v>154</v>
      </c>
      <c r="K3" s="25" t="s">
        <v>155</v>
      </c>
      <c r="L3" s="25" t="s">
        <v>156</v>
      </c>
    </row>
    <row r="4" spans="2:12" x14ac:dyDescent="0.3">
      <c r="B4" s="30" t="s">
        <v>0</v>
      </c>
      <c r="C4" s="36">
        <f ca="1">TODAY()</f>
        <v>45919</v>
      </c>
      <c r="D4" s="31">
        <f ca="1">C4</f>
        <v>45919</v>
      </c>
      <c r="E4" s="55" t="str">
        <f>IF(OR(C5="",C6="",C7="",C8="",C9=""),"Provide Input Data","The market implied fair value of Nifty is "&amp;ROUNDUP(E2,0)&amp;". The Nifty is currently trading at "&amp;ROUNDUP(D5,0)&amp;". A "&amp;TEXT(ABS((D5-E2)/D5),"0.00%"))&amp;" "&amp;IF(E3="undervalued",
"appreciation",IF(E3="Overvalued","correction","adjustment"))&amp;" is expected from this level."</f>
        <v>The market implied fair value of Nifty is 33158. The Nifty is currently trading at 24008. A 38.11% appreciation is expected from this level.</v>
      </c>
      <c r="I4" s="26" t="s">
        <v>108</v>
      </c>
      <c r="J4" s="26" t="s">
        <v>133</v>
      </c>
      <c r="K4" s="26" t="s">
        <v>108</v>
      </c>
      <c r="L4" s="26" t="s">
        <v>108</v>
      </c>
    </row>
    <row r="5" spans="2:12" x14ac:dyDescent="0.3">
      <c r="B5" s="32" t="s">
        <v>146</v>
      </c>
      <c r="C5" s="49">
        <v>24008</v>
      </c>
      <c r="D5" s="33">
        <f>C5</f>
        <v>24008</v>
      </c>
      <c r="E5" s="56"/>
      <c r="I5" s="26" t="s">
        <v>109</v>
      </c>
      <c r="J5" s="26" t="s">
        <v>134</v>
      </c>
      <c r="K5" s="26" t="s">
        <v>109</v>
      </c>
      <c r="L5" s="26" t="s">
        <v>109</v>
      </c>
    </row>
    <row r="6" spans="2:12" x14ac:dyDescent="0.3">
      <c r="B6" s="32" t="s">
        <v>147</v>
      </c>
      <c r="C6" s="50" t="s">
        <v>108</v>
      </c>
      <c r="D6" s="34">
        <f>VLOOKUP(C6,'ExpectedDiv&amp;BB'!K3:L13,2,0)</f>
        <v>1.5177651531123609E-2</v>
      </c>
      <c r="E6" s="56"/>
      <c r="I6" s="26" t="s">
        <v>121</v>
      </c>
      <c r="J6" s="26" t="s">
        <v>135</v>
      </c>
      <c r="K6" s="26" t="s">
        <v>110</v>
      </c>
      <c r="L6" s="26" t="s">
        <v>110</v>
      </c>
    </row>
    <row r="7" spans="2:12" x14ac:dyDescent="0.3">
      <c r="B7" s="32" t="s">
        <v>148</v>
      </c>
      <c r="C7" s="50" t="s">
        <v>136</v>
      </c>
      <c r="D7" s="34">
        <f>VLOOKUP(C7,NiftyEPSGrowth!L3:M9,2,0)</f>
        <v>0.10202008706451099</v>
      </c>
      <c r="E7" s="56"/>
      <c r="I7" s="26" t="s">
        <v>110</v>
      </c>
      <c r="J7" s="26" t="s">
        <v>136</v>
      </c>
      <c r="K7" s="26" t="s">
        <v>111</v>
      </c>
      <c r="L7" s="26" t="s">
        <v>111</v>
      </c>
    </row>
    <row r="8" spans="2:12" x14ac:dyDescent="0.3">
      <c r="B8" s="32" t="s">
        <v>157</v>
      </c>
      <c r="C8" s="50" t="s">
        <v>112</v>
      </c>
      <c r="D8" s="34">
        <f>VLOOKUP(C8,'Rf Historical'!I4:J12,2,0)</f>
        <v>6.448000000000001E-2</v>
      </c>
      <c r="E8" s="56"/>
      <c r="I8" s="26" t="s">
        <v>111</v>
      </c>
      <c r="J8" s="26"/>
      <c r="K8" s="26" t="s">
        <v>112</v>
      </c>
      <c r="L8" s="26" t="s">
        <v>112</v>
      </c>
    </row>
    <row r="9" spans="2:12" x14ac:dyDescent="0.3">
      <c r="B9" s="32" t="s">
        <v>158</v>
      </c>
      <c r="C9" s="50" t="s">
        <v>112</v>
      </c>
      <c r="D9" s="34">
        <f>VLOOKUP(C9,'ERP Historical'!F4:G12,2,0)</f>
        <v>1.67E-2</v>
      </c>
      <c r="E9" s="56"/>
      <c r="I9" s="26" t="s">
        <v>143</v>
      </c>
      <c r="J9" s="26"/>
      <c r="K9" s="26"/>
      <c r="L9" s="26"/>
    </row>
    <row r="10" spans="2:12" x14ac:dyDescent="0.3">
      <c r="B10" s="35" t="s">
        <v>149</v>
      </c>
      <c r="C10" s="37"/>
      <c r="D10" s="51">
        <f>SUM(D8:D9)</f>
        <v>8.1180000000000002E-2</v>
      </c>
      <c r="E10" s="57"/>
    </row>
    <row r="11" spans="2:12" ht="51.6" customHeight="1" x14ac:dyDescent="0.3">
      <c r="B11" s="24" t="s">
        <v>1</v>
      </c>
      <c r="C11" s="23" t="s">
        <v>151</v>
      </c>
      <c r="D11" s="23" t="s">
        <v>152</v>
      </c>
      <c r="E11" s="23" t="s">
        <v>153</v>
      </c>
    </row>
    <row r="12" spans="2:12" x14ac:dyDescent="0.3">
      <c r="B12" s="38">
        <v>2025</v>
      </c>
      <c r="C12" s="40">
        <f>$D$5*$D$6*(1+$D$7)^(B12-($B$12-1))</f>
        <v>401.55965329722164</v>
      </c>
      <c r="D12" s="43">
        <f>1/(1+$D$10)^(B12-($B$12-1))</f>
        <v>0.92491537024362269</v>
      </c>
      <c r="E12" s="46">
        <f>C12*D12</f>
        <v>371.40869540430054</v>
      </c>
    </row>
    <row r="13" spans="2:12" x14ac:dyDescent="0.3">
      <c r="B13" s="39">
        <f>B12+1</f>
        <v>2026</v>
      </c>
      <c r="C13" s="41">
        <f t="shared" ref="C13:C21" si="0">$D$5*$D$6*(1+$D$7)^(B13-($B$12-1))</f>
        <v>442.52680408819901</v>
      </c>
      <c r="D13" s="44">
        <f t="shared" ref="D13:D21" si="1">1/(1+$D$10)^(B13-($B$12-1))</f>
        <v>0.85546844211289763</v>
      </c>
      <c r="E13" s="47">
        <f t="shared" ref="E13:E22" si="2">C13*D13</f>
        <v>378.56771568653107</v>
      </c>
    </row>
    <row r="14" spans="2:12" x14ac:dyDescent="0.3">
      <c r="B14" s="39">
        <f t="shared" ref="B14:B21" si="3">B13+1</f>
        <v>2027</v>
      </c>
      <c r="C14" s="41">
        <f t="shared" si="0"/>
        <v>487.67342716965686</v>
      </c>
      <c r="D14" s="44">
        <f t="shared" si="1"/>
        <v>0.79123591086858569</v>
      </c>
      <c r="E14" s="47">
        <f t="shared" si="2"/>
        <v>385.86472835298832</v>
      </c>
    </row>
    <row r="15" spans="2:12" x14ac:dyDescent="0.3">
      <c r="B15" s="39">
        <f t="shared" si="3"/>
        <v>2028</v>
      </c>
      <c r="C15" s="41">
        <f t="shared" si="0"/>
        <v>537.42591266855368</v>
      </c>
      <c r="D15" s="44">
        <f t="shared" si="1"/>
        <v>0.73182625545106805</v>
      </c>
      <c r="E15" s="47">
        <f t="shared" si="2"/>
        <v>393.30239325060035</v>
      </c>
    </row>
    <row r="16" spans="2:12" x14ac:dyDescent="0.3">
      <c r="B16" s="39">
        <f t="shared" si="3"/>
        <v>2029</v>
      </c>
      <c r="C16" s="41">
        <f t="shared" si="0"/>
        <v>592.25415106972378</v>
      </c>
      <c r="D16" s="44">
        <f t="shared" si="1"/>
        <v>0.67687735201452859</v>
      </c>
      <c r="E16" s="47">
        <f t="shared" si="2"/>
        <v>400.88342149568723</v>
      </c>
    </row>
    <row r="17" spans="2:5" x14ac:dyDescent="0.3">
      <c r="B17" s="39">
        <f t="shared" si="3"/>
        <v>2030</v>
      </c>
      <c r="C17" s="41">
        <f t="shared" si="0"/>
        <v>652.675971126175</v>
      </c>
      <c r="D17" s="44">
        <f t="shared" si="1"/>
        <v>0.62605426664804065</v>
      </c>
      <c r="E17" s="47">
        <f t="shared" si="2"/>
        <v>408.61057646219524</v>
      </c>
    </row>
    <row r="18" spans="2:5" x14ac:dyDescent="0.3">
      <c r="B18" s="39">
        <f t="shared" si="3"/>
        <v>2031</v>
      </c>
      <c r="C18" s="41">
        <f t="shared" si="0"/>
        <v>719.26203052538165</v>
      </c>
      <c r="D18" s="44">
        <f t="shared" si="1"/>
        <v>0.57904721382937219</v>
      </c>
      <c r="E18" s="47">
        <f t="shared" si="2"/>
        <v>416.48667478897909</v>
      </c>
    </row>
    <row r="19" spans="2:5" x14ac:dyDescent="0.3">
      <c r="B19" s="39">
        <f t="shared" si="3"/>
        <v>2032</v>
      </c>
      <c r="C19" s="41">
        <f t="shared" si="0"/>
        <v>792.6412055017779</v>
      </c>
      <c r="D19" s="44">
        <f t="shared" si="1"/>
        <v>0.53556966816753182</v>
      </c>
      <c r="E19" s="47">
        <f t="shared" si="2"/>
        <v>424.51458740649957</v>
      </c>
    </row>
    <row r="20" spans="2:5" x14ac:dyDescent="0.3">
      <c r="B20" s="39">
        <f t="shared" si="3"/>
        <v>2033</v>
      </c>
      <c r="C20" s="41">
        <f t="shared" si="0"/>
        <v>873.50653029798821</v>
      </c>
      <c r="D20" s="44">
        <f t="shared" si="1"/>
        <v>0.49535661792442692</v>
      </c>
      <c r="E20" s="47">
        <f t="shared" si="2"/>
        <v>432.69724058331241</v>
      </c>
    </row>
    <row r="21" spans="2:5" x14ac:dyDescent="0.3">
      <c r="B21" s="39">
        <f t="shared" si="3"/>
        <v>2034</v>
      </c>
      <c r="C21" s="41">
        <f t="shared" si="0"/>
        <v>962.62174257040795</v>
      </c>
      <c r="D21" s="44">
        <f t="shared" si="1"/>
        <v>0.45816294967020005</v>
      </c>
      <c r="E21" s="47">
        <f t="shared" si="2"/>
        <v>441.0376169927261</v>
      </c>
    </row>
    <row r="22" spans="2:5" x14ac:dyDescent="0.3">
      <c r="B22" s="37" t="str">
        <f>B21&amp;" -"&amp;" ∞"</f>
        <v>2034 - ∞</v>
      </c>
      <c r="C22" s="42">
        <f>C21*(1+D7)/D9</f>
        <v>63522.664464528876</v>
      </c>
      <c r="D22" s="45">
        <f>D21</f>
        <v>0.45816294967020005</v>
      </c>
      <c r="E22" s="48">
        <f t="shared" si="2"/>
        <v>29103.73132197895</v>
      </c>
    </row>
  </sheetData>
  <sheetProtection algorithmName="SHA-512" hashValue="ki/IXqUKTVmxm2sqpbMr67fvEPx9vZLzooUlDudz4CmYV140slXnDWS/qUJ6Hm5f2M7vgbVmGINuayRZXzHraA==" saltValue="yeyxbqbzER8UQw+vEEzaDg==" spinCount="100000" sheet="1" objects="1" scenarios="1"/>
  <mergeCells count="3">
    <mergeCell ref="B2:D2"/>
    <mergeCell ref="B3:C3"/>
    <mergeCell ref="E4:E10"/>
  </mergeCells>
  <conditionalFormatting sqref="E3">
    <cfRule type="containsText" dxfId="2" priority="1" operator="containsText" text="Fairly Valued">
      <formula>NOT(ISERROR(SEARCH("Fairly Valued",E3)))</formula>
    </cfRule>
    <cfRule type="containsText" dxfId="1" priority="2" operator="containsText" text="Overvalued">
      <formula>NOT(ISERROR(SEARCH("Overvalued",E3)))</formula>
    </cfRule>
    <cfRule type="containsText" dxfId="0" priority="3" operator="containsText" text="Undervalued">
      <formula>NOT(ISERROR(SEARCH("Undervalued",E3)))</formula>
    </cfRule>
  </conditionalFormatting>
  <dataValidations count="4">
    <dataValidation type="list" allowBlank="1" showInputMessage="1" showErrorMessage="1" sqref="C7" xr:uid="{8FD51A8D-AF8A-4327-B15B-6677E7FC449B}">
      <formula1>$J$4:$J$7</formula1>
    </dataValidation>
    <dataValidation type="list" allowBlank="1" showInputMessage="1" showErrorMessage="1" sqref="C6" xr:uid="{984FE023-75A8-4DEC-AEB0-1756832B6792}">
      <formula1>$I$4:$I$9</formula1>
    </dataValidation>
    <dataValidation type="list" allowBlank="1" showInputMessage="1" showErrorMessage="1" sqref="C9" xr:uid="{E9646843-755F-4FEA-AF95-41D7EFF393CE}">
      <formula1>$L$4:$L$8</formula1>
    </dataValidation>
    <dataValidation type="list" allowBlank="1" showInputMessage="1" showErrorMessage="1" sqref="C8" xr:uid="{BA182179-747D-4356-BA4C-6857F5C12503}">
      <formula1>$K$4:$K$8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286B-3274-4B93-A3D6-8164EBA1D233}">
  <sheetPr>
    <tabColor rgb="FF00206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C3F96-BD77-44A8-8BAD-C6FB5B412FF3}">
  <dimension ref="B2:L28"/>
  <sheetViews>
    <sheetView showGridLines="0" zoomScale="120" zoomScaleNormal="120" workbookViewId="0">
      <selection activeCell="F9" sqref="F9"/>
    </sheetView>
  </sheetViews>
  <sheetFormatPr defaultRowHeight="14.4" x14ac:dyDescent="0.3"/>
  <cols>
    <col min="1" max="1" width="1.88671875" customWidth="1"/>
    <col min="2" max="2" width="5.6640625" customWidth="1"/>
    <col min="3" max="3" width="18" bestFit="1" customWidth="1"/>
    <col min="4" max="4" width="13.88671875" customWidth="1"/>
    <col min="5" max="5" width="16.109375" customWidth="1"/>
    <col min="6" max="6" width="15.77734375" customWidth="1"/>
    <col min="7" max="7" width="13.5546875" customWidth="1"/>
    <col min="8" max="8" width="22.109375" bestFit="1" customWidth="1"/>
    <col min="10" max="10" width="25.88671875" bestFit="1" customWidth="1"/>
  </cols>
  <sheetData>
    <row r="2" spans="2:12" x14ac:dyDescent="0.3">
      <c r="B2" s="18" t="s">
        <v>1</v>
      </c>
      <c r="C2" s="22" t="s">
        <v>118</v>
      </c>
      <c r="D2" s="22" t="s">
        <v>137</v>
      </c>
      <c r="E2" s="22" t="s">
        <v>138</v>
      </c>
      <c r="F2" s="22" t="s">
        <v>139</v>
      </c>
      <c r="G2" s="22" t="s">
        <v>140</v>
      </c>
      <c r="H2" s="22" t="s">
        <v>141</v>
      </c>
    </row>
    <row r="3" spans="2:12" x14ac:dyDescent="0.3">
      <c r="B3" s="2">
        <v>2000</v>
      </c>
      <c r="C3" s="19">
        <v>1390.9125000000001</v>
      </c>
      <c r="D3" s="4">
        <v>1.2322000000000001E-2</v>
      </c>
      <c r="E3" s="21">
        <f>C3*D3</f>
        <v>17.138823825000003</v>
      </c>
      <c r="F3" s="21">
        <f>E3*'2025 BB Data'!$J$4</f>
        <v>2.9199583382959529</v>
      </c>
      <c r="G3" s="21">
        <f>SUM(E3:F3)</f>
        <v>20.058782163295955</v>
      </c>
      <c r="H3" s="52">
        <f>G3/C3</f>
        <v>1.4421311306998788E-2</v>
      </c>
      <c r="J3" s="18" t="s">
        <v>142</v>
      </c>
      <c r="K3" s="18" t="s">
        <v>108</v>
      </c>
      <c r="L3" s="12">
        <f>AVERAGE(H9:H28)</f>
        <v>1.5177651531123609E-2</v>
      </c>
    </row>
    <row r="4" spans="2:12" x14ac:dyDescent="0.3">
      <c r="B4" s="2">
        <v>2001</v>
      </c>
      <c r="C4" s="19">
        <v>1117.575</v>
      </c>
      <c r="D4" s="4">
        <v>1.1907258064516124E-2</v>
      </c>
      <c r="E4" s="21">
        <f t="shared" ref="E4:E28" si="0">C4*D4</f>
        <v>13.307253931451607</v>
      </c>
      <c r="F4" s="21">
        <f>E4*'2025 BB Data'!$J$4</f>
        <v>2.2671699921603992</v>
      </c>
      <c r="G4" s="21">
        <f t="shared" ref="G4:G28" si="1">SUM(E4:F4)</f>
        <v>15.574423923612006</v>
      </c>
      <c r="H4" s="52">
        <f t="shared" ref="H4:H28" si="2">G4/C4</f>
        <v>1.393590937844172E-2</v>
      </c>
    </row>
    <row r="5" spans="2:12" x14ac:dyDescent="0.3">
      <c r="B5" s="2">
        <v>2002</v>
      </c>
      <c r="C5" s="19">
        <v>1045.4833333333333</v>
      </c>
      <c r="D5" s="4">
        <v>1.7757768924302794E-2</v>
      </c>
      <c r="E5" s="21">
        <f t="shared" si="0"/>
        <v>18.565451447543168</v>
      </c>
      <c r="F5" s="21">
        <f>E5*'2025 BB Data'!$J$4</f>
        <v>3.1630142950303846</v>
      </c>
      <c r="G5" s="21">
        <f t="shared" si="1"/>
        <v>21.728465742573555</v>
      </c>
      <c r="H5" s="52">
        <f t="shared" si="2"/>
        <v>2.0783177550326219E-2</v>
      </c>
      <c r="J5" s="18" t="s">
        <v>142</v>
      </c>
      <c r="K5" s="18" t="s">
        <v>109</v>
      </c>
      <c r="L5" s="12">
        <f>AVERAGE(H14:H28)</f>
        <v>1.540456478702144E-2</v>
      </c>
    </row>
    <row r="6" spans="2:12" x14ac:dyDescent="0.3">
      <c r="B6" s="2">
        <v>2003</v>
      </c>
      <c r="C6" s="19">
        <v>1264.0708333333334</v>
      </c>
      <c r="D6" s="4">
        <v>2.314370078740156E-2</v>
      </c>
      <c r="E6" s="21">
        <f t="shared" si="0"/>
        <v>29.255277140748017</v>
      </c>
      <c r="F6" s="21">
        <f>E6*'2025 BB Data'!$J$4</f>
        <v>4.9842504537376646</v>
      </c>
      <c r="G6" s="21">
        <f t="shared" si="1"/>
        <v>34.239527594485679</v>
      </c>
      <c r="H6" s="52">
        <f t="shared" si="2"/>
        <v>2.708671594312213E-2</v>
      </c>
    </row>
    <row r="7" spans="2:12" x14ac:dyDescent="0.3">
      <c r="B7" s="2">
        <v>2004</v>
      </c>
      <c r="C7" s="19">
        <v>1750.25</v>
      </c>
      <c r="D7" s="4">
        <v>2.0496850393700784E-2</v>
      </c>
      <c r="E7" s="21">
        <f t="shared" si="0"/>
        <v>35.874612401574801</v>
      </c>
      <c r="F7" s="21">
        <f>E7*'2025 BB Data'!$J$4</f>
        <v>6.1119931381938759</v>
      </c>
      <c r="G7" s="21">
        <f t="shared" si="1"/>
        <v>41.986605539768675</v>
      </c>
      <c r="H7" s="52">
        <f t="shared" si="2"/>
        <v>2.3988919034291487E-2</v>
      </c>
      <c r="J7" s="18" t="s">
        <v>142</v>
      </c>
      <c r="K7" s="18" t="s">
        <v>121</v>
      </c>
      <c r="L7" s="12">
        <f>AVERAGE(H19:H28)</f>
        <v>1.4916103740124512E-2</v>
      </c>
    </row>
    <row r="8" spans="2:12" x14ac:dyDescent="0.3">
      <c r="B8" s="2">
        <v>2005</v>
      </c>
      <c r="C8" s="19">
        <v>2297.104166666667</v>
      </c>
      <c r="D8" s="4">
        <v>1.7943027888446216E-2</v>
      </c>
      <c r="E8" s="21">
        <f t="shared" si="0"/>
        <v>41.217004125166014</v>
      </c>
      <c r="F8" s="21">
        <f>E8*'2025 BB Data'!$J$4</f>
        <v>7.0221816913306867</v>
      </c>
      <c r="G8" s="21">
        <f t="shared" si="1"/>
        <v>48.2391858164967</v>
      </c>
      <c r="H8" s="52">
        <f t="shared" si="2"/>
        <v>2.0999999267119301E-2</v>
      </c>
    </row>
    <row r="9" spans="2:12" x14ac:dyDescent="0.3">
      <c r="B9" s="2">
        <v>2006</v>
      </c>
      <c r="C9" s="19">
        <v>3420.4750000000004</v>
      </c>
      <c r="D9" s="4">
        <v>1.4160400000000009E-2</v>
      </c>
      <c r="E9" s="21">
        <f t="shared" si="0"/>
        <v>48.435294190000036</v>
      </c>
      <c r="F9" s="21">
        <f>E9*'2025 BB Data'!$J$4</f>
        <v>8.2519688971660283</v>
      </c>
      <c r="G9" s="21">
        <f t="shared" si="1"/>
        <v>56.687263087166066</v>
      </c>
      <c r="H9" s="52">
        <f t="shared" si="2"/>
        <v>1.6572921330273153E-2</v>
      </c>
      <c r="J9" s="18" t="s">
        <v>142</v>
      </c>
      <c r="K9" s="18" t="s">
        <v>110</v>
      </c>
      <c r="L9" s="12">
        <f>AVERAGE(H22:H28)</f>
        <v>1.5109070025462214E-2</v>
      </c>
    </row>
    <row r="10" spans="2:12" x14ac:dyDescent="0.3">
      <c r="B10" s="2">
        <v>2007</v>
      </c>
      <c r="C10" s="19">
        <v>4680.645833333333</v>
      </c>
      <c r="D10" s="4">
        <v>1.095381526104418E-2</v>
      </c>
      <c r="E10" s="21">
        <f t="shared" si="0"/>
        <v>51.270929760709514</v>
      </c>
      <c r="F10" s="21">
        <f>E10*'2025 BB Data'!$J$4</f>
        <v>8.7350789293132749</v>
      </c>
      <c r="G10" s="21">
        <f t="shared" si="1"/>
        <v>60.006008690022789</v>
      </c>
      <c r="H10" s="52">
        <f t="shared" si="2"/>
        <v>1.282002758309303E-2</v>
      </c>
    </row>
    <row r="11" spans="2:12" x14ac:dyDescent="0.3">
      <c r="B11" s="2">
        <v>2008</v>
      </c>
      <c r="C11" s="19">
        <v>4198.833333333333</v>
      </c>
      <c r="D11" s="4">
        <v>1.3157723577235776E-2</v>
      </c>
      <c r="E11" s="21">
        <f t="shared" si="0"/>
        <v>55.24708834688348</v>
      </c>
      <c r="F11" s="21">
        <f>E11*'2025 BB Data'!$J$4</f>
        <v>9.4125009937813253</v>
      </c>
      <c r="G11" s="21">
        <f t="shared" si="1"/>
        <v>64.659589340664809</v>
      </c>
      <c r="H11" s="52">
        <f t="shared" si="2"/>
        <v>1.5399417935299047E-2</v>
      </c>
      <c r="J11" s="18" t="s">
        <v>142</v>
      </c>
      <c r="K11" s="18" t="s">
        <v>111</v>
      </c>
      <c r="L11" s="12">
        <f>AVERAGE(H24:H28)</f>
        <v>1.488216875334249E-2</v>
      </c>
    </row>
    <row r="12" spans="2:12" x14ac:dyDescent="0.3">
      <c r="B12" s="2">
        <v>2009</v>
      </c>
      <c r="C12" s="19">
        <v>4183.4458333333332</v>
      </c>
      <c r="D12" s="4">
        <v>1.3697942386831282E-2</v>
      </c>
      <c r="E12" s="21">
        <f t="shared" si="0"/>
        <v>57.304600003429378</v>
      </c>
      <c r="F12" s="21">
        <f>E12*'2025 BB Data'!$J$4</f>
        <v>9.7630412863368043</v>
      </c>
      <c r="G12" s="21">
        <f t="shared" si="1"/>
        <v>67.067641289766186</v>
      </c>
      <c r="H12" s="52">
        <f t="shared" si="2"/>
        <v>1.6031674356908613E-2</v>
      </c>
    </row>
    <row r="13" spans="2:12" x14ac:dyDescent="0.3">
      <c r="B13" s="2">
        <v>2010</v>
      </c>
      <c r="C13" s="19">
        <v>5462.0916666666662</v>
      </c>
      <c r="D13" s="4">
        <v>9.9630952380952344E-3</v>
      </c>
      <c r="E13" s="21">
        <f t="shared" si="0"/>
        <v>54.419339474206325</v>
      </c>
      <c r="F13" s="21">
        <f>E13*'2025 BB Data'!$J$4</f>
        <v>9.271476601006885</v>
      </c>
      <c r="G13" s="21">
        <f t="shared" si="1"/>
        <v>63.690816075213206</v>
      </c>
      <c r="H13" s="52">
        <f t="shared" si="2"/>
        <v>1.1660517611576739E-2</v>
      </c>
      <c r="J13" s="18" t="s">
        <v>142</v>
      </c>
      <c r="K13" s="18" t="s">
        <v>143</v>
      </c>
      <c r="L13" s="12">
        <f>AVERAGE(H26:H28)</f>
        <v>1.547667020514539E-2</v>
      </c>
    </row>
    <row r="14" spans="2:12" x14ac:dyDescent="0.3">
      <c r="B14" s="2">
        <v>2011</v>
      </c>
      <c r="C14" s="19">
        <v>5319.9291666666677</v>
      </c>
      <c r="D14" s="4">
        <v>1.3097975708502017E-2</v>
      </c>
      <c r="E14" s="21">
        <f t="shared" si="0"/>
        <v>69.680302995951394</v>
      </c>
      <c r="F14" s="21">
        <f>E14*'2025 BB Data'!$J$4</f>
        <v>11.871502025199019</v>
      </c>
      <c r="G14" s="21">
        <f t="shared" si="1"/>
        <v>81.551805021150415</v>
      </c>
      <c r="H14" s="52">
        <f t="shared" si="2"/>
        <v>1.532949076317283E-2</v>
      </c>
    </row>
    <row r="15" spans="2:12" x14ac:dyDescent="0.3">
      <c r="B15" s="2">
        <v>2012</v>
      </c>
      <c r="C15" s="19">
        <v>5410.5625</v>
      </c>
      <c r="D15" s="4">
        <v>1.5058964143426301E-2</v>
      </c>
      <c r="E15" s="21">
        <f t="shared" si="0"/>
        <v>81.477466683266968</v>
      </c>
      <c r="F15" s="21">
        <f>E15*'2025 BB Data'!$J$4</f>
        <v>13.881396451371485</v>
      </c>
      <c r="G15" s="21">
        <f t="shared" si="1"/>
        <v>95.358863134638455</v>
      </c>
      <c r="H15" s="52">
        <f t="shared" si="2"/>
        <v>1.7624574734075884E-2</v>
      </c>
    </row>
    <row r="16" spans="2:12" x14ac:dyDescent="0.3">
      <c r="B16" s="2">
        <v>2013</v>
      </c>
      <c r="C16" s="19">
        <v>5908.0875000000005</v>
      </c>
      <c r="D16" s="4">
        <v>1.4479199999999994E-2</v>
      </c>
      <c r="E16" s="21">
        <f t="shared" si="0"/>
        <v>85.54438052999997</v>
      </c>
      <c r="F16" s="21">
        <f>E16*'2025 BB Data'!$J$4</f>
        <v>14.574280579194607</v>
      </c>
      <c r="G16" s="21">
        <f t="shared" si="1"/>
        <v>100.11866110919458</v>
      </c>
      <c r="H16" s="52">
        <f t="shared" si="2"/>
        <v>1.6946035601062875E-2</v>
      </c>
    </row>
    <row r="17" spans="2:8" x14ac:dyDescent="0.3">
      <c r="B17" s="2">
        <v>2014</v>
      </c>
      <c r="C17" s="19">
        <v>7453.4958333333334</v>
      </c>
      <c r="D17" s="4">
        <v>1.350245901639345E-2</v>
      </c>
      <c r="E17" s="21">
        <f t="shared" si="0"/>
        <v>100.64052201844268</v>
      </c>
      <c r="F17" s="21">
        <f>E17*'2025 BB Data'!$J$4</f>
        <v>17.146225110824318</v>
      </c>
      <c r="G17" s="21">
        <f t="shared" si="1"/>
        <v>117.786747129267</v>
      </c>
      <c r="H17" s="52">
        <f t="shared" si="2"/>
        <v>1.5802886291624949E-2</v>
      </c>
    </row>
    <row r="18" spans="2:8" x14ac:dyDescent="0.3">
      <c r="B18" s="2">
        <v>2015</v>
      </c>
      <c r="C18" s="19">
        <v>8298.8208333333332</v>
      </c>
      <c r="D18" s="4">
        <v>1.3845564516129014E-2</v>
      </c>
      <c r="E18" s="21">
        <f t="shared" si="0"/>
        <v>114.90185925571221</v>
      </c>
      <c r="F18" s="21">
        <f>E18*'2025 BB Data'!$J$4</f>
        <v>19.575943217878596</v>
      </c>
      <c r="G18" s="21">
        <f t="shared" si="1"/>
        <v>134.4778024735908</v>
      </c>
      <c r="H18" s="52">
        <f t="shared" si="2"/>
        <v>1.6204447014139957E-2</v>
      </c>
    </row>
    <row r="19" spans="2:8" x14ac:dyDescent="0.3">
      <c r="B19" s="2">
        <v>2016</v>
      </c>
      <c r="C19" s="19">
        <v>8138.208333333333</v>
      </c>
      <c r="D19" s="4">
        <v>1.370323886639677E-2</v>
      </c>
      <c r="E19" s="21">
        <f t="shared" si="0"/>
        <v>111.51981273616741</v>
      </c>
      <c r="F19" s="21">
        <f>E19*'2025 BB Data'!$J$4</f>
        <v>18.999740612840753</v>
      </c>
      <c r="G19" s="21">
        <f t="shared" si="1"/>
        <v>130.51955334900816</v>
      </c>
      <c r="H19" s="52">
        <f t="shared" si="2"/>
        <v>1.6037873202927527E-2</v>
      </c>
    </row>
    <row r="20" spans="2:8" x14ac:dyDescent="0.3">
      <c r="B20" s="2">
        <v>2017</v>
      </c>
      <c r="C20" s="19">
        <v>9661.4166666666661</v>
      </c>
      <c r="D20" s="4">
        <v>1.1388306451612899E-2</v>
      </c>
      <c r="E20" s="21">
        <f t="shared" si="0"/>
        <v>110.02717375672039</v>
      </c>
      <c r="F20" s="21">
        <f>E20*'2025 BB Data'!$J$4</f>
        <v>18.745438236049626</v>
      </c>
      <c r="G20" s="21">
        <f t="shared" si="1"/>
        <v>128.77261199277001</v>
      </c>
      <c r="H20" s="52">
        <f t="shared" si="2"/>
        <v>1.332854346682457E-2</v>
      </c>
    </row>
    <row r="21" spans="2:8" x14ac:dyDescent="0.3">
      <c r="B21" s="2">
        <v>2018</v>
      </c>
      <c r="C21" s="19">
        <v>10826.45</v>
      </c>
      <c r="D21" s="4">
        <v>1.1988617886178839E-2</v>
      </c>
      <c r="E21" s="21">
        <f t="shared" si="0"/>
        <v>129.79417211382091</v>
      </c>
      <c r="F21" s="21">
        <f>E21*'2025 BB Data'!$J$4</f>
        <v>22.113161264493677</v>
      </c>
      <c r="G21" s="21">
        <f t="shared" si="1"/>
        <v>151.90733337831458</v>
      </c>
      <c r="H21" s="52">
        <f t="shared" si="2"/>
        <v>1.4031130553257491E-2</v>
      </c>
    </row>
    <row r="22" spans="2:8" x14ac:dyDescent="0.3">
      <c r="B22" s="2">
        <v>2019</v>
      </c>
      <c r="C22" s="19">
        <v>11535.400000000001</v>
      </c>
      <c r="D22" s="4">
        <v>1.2505306122448974E-2</v>
      </c>
      <c r="E22" s="21">
        <f t="shared" si="0"/>
        <v>144.25370824489792</v>
      </c>
      <c r="F22" s="21">
        <f>E22*'2025 BB Data'!$J$4</f>
        <v>24.576646712791639</v>
      </c>
      <c r="G22" s="21">
        <f t="shared" si="1"/>
        <v>168.83035495768956</v>
      </c>
      <c r="H22" s="52">
        <f t="shared" si="2"/>
        <v>1.4635847474529669E-2</v>
      </c>
    </row>
    <row r="23" spans="2:8" x14ac:dyDescent="0.3">
      <c r="B23" s="2">
        <v>2020</v>
      </c>
      <c r="C23" s="19">
        <v>11150.458333333334</v>
      </c>
      <c r="D23" s="4">
        <v>1.4283333333333325E-2</v>
      </c>
      <c r="E23" s="21">
        <f t="shared" si="0"/>
        <v>159.26571319444437</v>
      </c>
      <c r="F23" s="21">
        <f>E23*'2025 BB Data'!$J$4</f>
        <v>27.134256819211426</v>
      </c>
      <c r="G23" s="21">
        <f t="shared" si="1"/>
        <v>186.3999700136558</v>
      </c>
      <c r="H23" s="52">
        <f t="shared" si="2"/>
        <v>1.6716798936993394E-2</v>
      </c>
    </row>
    <row r="24" spans="2:8" x14ac:dyDescent="0.3">
      <c r="B24" s="2">
        <v>2021</v>
      </c>
      <c r="C24" s="19">
        <v>15942.679166666667</v>
      </c>
      <c r="D24" s="4">
        <v>1.1003629032258067E-2</v>
      </c>
      <c r="E24" s="21">
        <f t="shared" si="0"/>
        <v>175.42732733030917</v>
      </c>
      <c r="F24" s="21">
        <f>E24*'2025 BB Data'!$J$4</f>
        <v>29.887726977852267</v>
      </c>
      <c r="G24" s="21">
        <f t="shared" si="1"/>
        <v>205.31505430816145</v>
      </c>
      <c r="H24" s="52">
        <f t="shared" si="2"/>
        <v>1.287832817569578E-2</v>
      </c>
    </row>
    <row r="25" spans="2:8" x14ac:dyDescent="0.3">
      <c r="B25" s="2">
        <v>2022</v>
      </c>
      <c r="C25" s="19">
        <v>17329.466666666667</v>
      </c>
      <c r="D25" s="4">
        <v>1.2904032258064508E-2</v>
      </c>
      <c r="E25" s="21">
        <f t="shared" si="0"/>
        <v>223.61999688172031</v>
      </c>
      <c r="F25" s="21">
        <f>E25*'2025 BB Data'!$J$4</f>
        <v>38.098359675769295</v>
      </c>
      <c r="G25" s="21">
        <f t="shared" si="1"/>
        <v>261.71835655748959</v>
      </c>
      <c r="H25" s="52">
        <f t="shared" si="2"/>
        <v>1.5102504975580489E-2</v>
      </c>
    </row>
    <row r="26" spans="2:8" x14ac:dyDescent="0.3">
      <c r="B26" s="2">
        <v>2023</v>
      </c>
      <c r="C26" s="19">
        <v>18975.362499999999</v>
      </c>
      <c r="D26" s="4">
        <v>1.3770731707317074E-2</v>
      </c>
      <c r="E26" s="21">
        <f t="shared" si="0"/>
        <v>261.30462603658538</v>
      </c>
      <c r="F26" s="21">
        <f>E26*'2025 BB Data'!$J$4</f>
        <v>44.518727155469378</v>
      </c>
      <c r="G26" s="21">
        <f t="shared" si="1"/>
        <v>305.82335319205475</v>
      </c>
      <c r="H26" s="52">
        <f t="shared" si="2"/>
        <v>1.6116864865799257E-2</v>
      </c>
    </row>
    <row r="27" spans="2:8" x14ac:dyDescent="0.3">
      <c r="B27" s="2">
        <v>2024</v>
      </c>
      <c r="C27" s="19">
        <v>23596.725000000002</v>
      </c>
      <c r="D27" s="4">
        <v>1.2305220883534126E-2</v>
      </c>
      <c r="E27" s="21">
        <f t="shared" si="0"/>
        <v>290.36291325301181</v>
      </c>
      <c r="F27" s="21">
        <f>E27*'2025 BB Data'!$J$4</f>
        <v>49.469416241288435</v>
      </c>
      <c r="G27" s="21">
        <f t="shared" si="1"/>
        <v>339.83232949430027</v>
      </c>
      <c r="H27" s="52">
        <f t="shared" si="2"/>
        <v>1.4401673515892575E-2</v>
      </c>
    </row>
    <row r="28" spans="2:8" x14ac:dyDescent="0.3">
      <c r="B28" s="2">
        <v>2025</v>
      </c>
      <c r="C28" s="19">
        <v>23573.25</v>
      </c>
      <c r="D28" s="4">
        <v>1.3595238095238091E-2</v>
      </c>
      <c r="E28" s="21">
        <f t="shared" si="0"/>
        <v>320.4839464285713</v>
      </c>
      <c r="F28" s="21">
        <f>E28*'2025 BB Data'!$J$4</f>
        <v>54.601166405542422</v>
      </c>
      <c r="G28" s="21">
        <f t="shared" si="1"/>
        <v>375.08511283411372</v>
      </c>
      <c r="H28" s="52">
        <f t="shared" si="2"/>
        <v>1.5911472233744339E-2</v>
      </c>
    </row>
  </sheetData>
  <sheetProtection algorithmName="SHA-512" hashValue="abw75c+hzG+b7H6Bu+zqzd7PEB5WUvXnIQCk3pBlk8tVjMxjhH3E20BCCE+7OIpSgiZuPUxc05GyakWQIfv8Qg==" saltValue="qvhhUGRkIM/UeeJLmm35lA==" spinCount="100000" sheet="1" objects="1" scenario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C661-4FE1-4A70-A46C-AD1F508D0712}">
  <dimension ref="B2:U30"/>
  <sheetViews>
    <sheetView showGridLines="0" zoomScale="120" zoomScaleNormal="120" workbookViewId="0">
      <selection activeCell="F17" sqref="F17"/>
    </sheetView>
  </sheetViews>
  <sheetFormatPr defaultRowHeight="14.4" x14ac:dyDescent="0.3"/>
  <cols>
    <col min="1" max="1" width="1.88671875" customWidth="1"/>
    <col min="2" max="2" width="9.88671875" bestFit="1" customWidth="1"/>
    <col min="3" max="3" width="18" bestFit="1" customWidth="1"/>
    <col min="4" max="4" width="13.33203125" bestFit="1" customWidth="1"/>
    <col min="5" max="5" width="10.5546875" bestFit="1" customWidth="1"/>
    <col min="6" max="6" width="17.109375" customWidth="1"/>
    <col min="7" max="7" width="17" customWidth="1"/>
    <col min="8" max="8" width="17.109375" customWidth="1"/>
    <col min="9" max="9" width="19" customWidth="1"/>
    <col min="10" max="10" width="7.21875" customWidth="1"/>
    <col min="11" max="11" width="17.6640625" bestFit="1" customWidth="1"/>
    <col min="12" max="12" width="7.21875" customWidth="1"/>
    <col min="13" max="13" width="14.5546875" customWidth="1"/>
    <col min="14" max="14" width="19.77734375" bestFit="1" customWidth="1"/>
    <col min="16" max="16" width="10.33203125" bestFit="1" customWidth="1"/>
    <col min="17" max="17" width="13.33203125" bestFit="1" customWidth="1"/>
    <col min="18" max="18" width="13.44140625" bestFit="1" customWidth="1"/>
    <col min="19" max="19" width="19.77734375" bestFit="1" customWidth="1"/>
    <col min="21" max="21" width="10" bestFit="1" customWidth="1"/>
  </cols>
  <sheetData>
    <row r="2" spans="2:21" x14ac:dyDescent="0.3">
      <c r="B2" s="18" t="s">
        <v>1</v>
      </c>
      <c r="C2" s="22" t="s">
        <v>118</v>
      </c>
      <c r="D2" s="22" t="s">
        <v>2</v>
      </c>
      <c r="E2" s="22" t="s">
        <v>126</v>
      </c>
      <c r="F2" s="22" t="s">
        <v>130</v>
      </c>
      <c r="G2" s="22" t="s">
        <v>127</v>
      </c>
      <c r="H2" s="22" t="s">
        <v>128</v>
      </c>
      <c r="I2" s="22" t="s">
        <v>129</v>
      </c>
    </row>
    <row r="3" spans="2:21" x14ac:dyDescent="0.3">
      <c r="B3" s="2">
        <v>2000</v>
      </c>
      <c r="C3" s="19">
        <v>1390.9125000000001</v>
      </c>
      <c r="D3" s="20">
        <v>22.143759999999993</v>
      </c>
      <c r="E3" s="21">
        <f>C3/D3</f>
        <v>62.812842082826066</v>
      </c>
      <c r="F3" s="3" t="s">
        <v>131</v>
      </c>
      <c r="G3" s="3" t="s">
        <v>131</v>
      </c>
      <c r="H3" s="3" t="s">
        <v>131</v>
      </c>
      <c r="I3" s="3" t="s">
        <v>131</v>
      </c>
      <c r="K3" s="18" t="s">
        <v>132</v>
      </c>
      <c r="L3" s="18" t="s">
        <v>133</v>
      </c>
      <c r="M3" s="12">
        <f>AVERAGE(F6:F28)</f>
        <v>0.13042418294642835</v>
      </c>
      <c r="U3" s="11"/>
    </row>
    <row r="4" spans="2:21" x14ac:dyDescent="0.3">
      <c r="B4" s="2">
        <v>2001</v>
      </c>
      <c r="C4" s="19">
        <v>1117.575</v>
      </c>
      <c r="D4" s="20">
        <v>16.337258064516131</v>
      </c>
      <c r="E4" s="21">
        <f t="shared" ref="E4:E28" si="0">C4/D4</f>
        <v>68.406521803516597</v>
      </c>
      <c r="F4" s="3" t="s">
        <v>131</v>
      </c>
      <c r="G4" s="3" t="s">
        <v>131</v>
      </c>
      <c r="H4" s="3" t="s">
        <v>131</v>
      </c>
      <c r="I4" s="3" t="s">
        <v>131</v>
      </c>
    </row>
    <row r="5" spans="2:21" x14ac:dyDescent="0.3">
      <c r="B5" s="2">
        <v>2002</v>
      </c>
      <c r="C5" s="19">
        <v>1045.4833333333333</v>
      </c>
      <c r="D5" s="20">
        <v>16.087290836653384</v>
      </c>
      <c r="E5" s="21">
        <f t="shared" si="0"/>
        <v>64.988153937721918</v>
      </c>
      <c r="F5" s="3" t="s">
        <v>131</v>
      </c>
      <c r="G5" s="3" t="s">
        <v>131</v>
      </c>
      <c r="H5" s="3" t="s">
        <v>131</v>
      </c>
      <c r="I5" s="3" t="s">
        <v>131</v>
      </c>
      <c r="K5" s="18" t="s">
        <v>132</v>
      </c>
      <c r="L5" s="18" t="s">
        <v>134</v>
      </c>
      <c r="M5" s="12">
        <f>AVERAGE(G8:G28)</f>
        <v>0.12356049910404457</v>
      </c>
    </row>
    <row r="6" spans="2:21" x14ac:dyDescent="0.3">
      <c r="B6" s="2">
        <v>2003</v>
      </c>
      <c r="C6" s="19">
        <v>1264.0708333333334</v>
      </c>
      <c r="D6" s="20">
        <v>14.518307086614177</v>
      </c>
      <c r="E6" s="21">
        <f t="shared" si="0"/>
        <v>87.067371270773151</v>
      </c>
      <c r="F6" s="7">
        <f>_xlfn.RRI(3,E3,E6)</f>
        <v>0.11498492616726064</v>
      </c>
      <c r="G6" s="3" t="s">
        <v>131</v>
      </c>
      <c r="H6" s="3" t="s">
        <v>131</v>
      </c>
      <c r="I6" s="3" t="s">
        <v>131</v>
      </c>
    </row>
    <row r="7" spans="2:21" x14ac:dyDescent="0.3">
      <c r="B7" s="2">
        <v>2004</v>
      </c>
      <c r="C7" s="19">
        <v>1750.25</v>
      </c>
      <c r="D7" s="20">
        <v>16.302834645669293</v>
      </c>
      <c r="E7" s="21">
        <f t="shared" si="0"/>
        <v>107.35863044927213</v>
      </c>
      <c r="F7" s="7">
        <f t="shared" ref="F7:F28" si="1">_xlfn.RRI(3,E4,E7)</f>
        <v>0.16210798314855324</v>
      </c>
      <c r="G7" s="3" t="s">
        <v>131</v>
      </c>
      <c r="H7" s="3" t="s">
        <v>131</v>
      </c>
      <c r="I7" s="3" t="s">
        <v>131</v>
      </c>
      <c r="K7" s="18" t="s">
        <v>132</v>
      </c>
      <c r="L7" s="18" t="s">
        <v>135</v>
      </c>
      <c r="M7" s="12">
        <f>AVERAGE(H10:H28)</f>
        <v>0.11031447508910362</v>
      </c>
    </row>
    <row r="8" spans="2:21" x14ac:dyDescent="0.3">
      <c r="B8" s="2">
        <v>2005</v>
      </c>
      <c r="C8" s="19">
        <v>2297.104166666667</v>
      </c>
      <c r="D8" s="20">
        <v>14.808326693227089</v>
      </c>
      <c r="E8" s="21">
        <f t="shared" si="0"/>
        <v>155.12246685625172</v>
      </c>
      <c r="F8" s="7">
        <f t="shared" si="1"/>
        <v>0.33643190159479075</v>
      </c>
      <c r="G8" s="7">
        <f>_xlfn.RRI(5,E3,E8)</f>
        <v>0.19818878874089996</v>
      </c>
      <c r="H8" s="3" t="s">
        <v>131</v>
      </c>
      <c r="I8" s="3" t="s">
        <v>131</v>
      </c>
    </row>
    <row r="9" spans="2:21" x14ac:dyDescent="0.3">
      <c r="B9" s="2">
        <v>2006</v>
      </c>
      <c r="C9" s="19">
        <v>3420.4750000000004</v>
      </c>
      <c r="D9" s="20">
        <v>19.17484</v>
      </c>
      <c r="E9" s="21">
        <f t="shared" si="0"/>
        <v>178.38349628992995</v>
      </c>
      <c r="F9" s="7">
        <f t="shared" si="1"/>
        <v>0.27008585637162441</v>
      </c>
      <c r="G9" s="7">
        <f t="shared" ref="G9:G28" si="2">_xlfn.RRI(5,E4,E9)</f>
        <v>0.21129920611185149</v>
      </c>
      <c r="H9" s="3" t="s">
        <v>131</v>
      </c>
      <c r="I9" s="3" t="s">
        <v>131</v>
      </c>
      <c r="K9" s="18" t="s">
        <v>132</v>
      </c>
      <c r="L9" s="18" t="s">
        <v>136</v>
      </c>
      <c r="M9" s="12">
        <f>AVERAGE(I13:I28)</f>
        <v>0.10202008706451099</v>
      </c>
    </row>
    <row r="10" spans="2:21" x14ac:dyDescent="0.3">
      <c r="B10" s="2">
        <v>2007</v>
      </c>
      <c r="C10" s="19">
        <v>4680.645833333333</v>
      </c>
      <c r="D10" s="20">
        <v>21.3377108433735</v>
      </c>
      <c r="E10" s="21">
        <f t="shared" si="0"/>
        <v>219.36026163682519</v>
      </c>
      <c r="F10" s="7">
        <f t="shared" si="1"/>
        <v>0.26893778914791988</v>
      </c>
      <c r="G10" s="7">
        <f t="shared" si="2"/>
        <v>0.27545385563450409</v>
      </c>
      <c r="H10" s="7">
        <f>_xlfn.RRI(7,E3,E10)</f>
        <v>0.19560321176415307</v>
      </c>
      <c r="I10" s="3" t="s">
        <v>131</v>
      </c>
    </row>
    <row r="11" spans="2:21" x14ac:dyDescent="0.3">
      <c r="B11" s="2">
        <v>2008</v>
      </c>
      <c r="C11" s="19">
        <v>4198.833333333333</v>
      </c>
      <c r="D11" s="20">
        <v>18.670000000000005</v>
      </c>
      <c r="E11" s="21">
        <f t="shared" si="0"/>
        <v>224.89733976075692</v>
      </c>
      <c r="F11" s="7">
        <f t="shared" si="1"/>
        <v>0.1318004751584656</v>
      </c>
      <c r="G11" s="7">
        <f t="shared" si="2"/>
        <v>0.20899854213825964</v>
      </c>
      <c r="H11" s="7">
        <f t="shared" ref="H11:H28" si="3">_xlfn.RRI(7,E4,E11)</f>
        <v>0.18533463032239239</v>
      </c>
      <c r="I11" s="3" t="s">
        <v>131</v>
      </c>
    </row>
    <row r="12" spans="2:21" x14ac:dyDescent="0.3">
      <c r="B12" s="2">
        <v>2009</v>
      </c>
      <c r="C12" s="19">
        <v>4183.4458333333332</v>
      </c>
      <c r="D12" s="20">
        <v>18.711687242798348</v>
      </c>
      <c r="E12" s="21">
        <f t="shared" si="0"/>
        <v>223.57395028304757</v>
      </c>
      <c r="F12" s="7">
        <f t="shared" si="1"/>
        <v>7.8173970657531733E-2</v>
      </c>
      <c r="G12" s="7">
        <f t="shared" si="2"/>
        <v>0.15802209966830683</v>
      </c>
      <c r="H12" s="7">
        <f t="shared" si="3"/>
        <v>0.19304077148727883</v>
      </c>
      <c r="I12" s="3" t="s">
        <v>131</v>
      </c>
    </row>
    <row r="13" spans="2:21" x14ac:dyDescent="0.3">
      <c r="B13" s="2">
        <v>2010</v>
      </c>
      <c r="C13" s="19">
        <v>5462.0916666666662</v>
      </c>
      <c r="D13" s="20">
        <v>22.889246031746044</v>
      </c>
      <c r="E13" s="21">
        <f t="shared" si="0"/>
        <v>238.63134937214903</v>
      </c>
      <c r="F13" s="7">
        <f t="shared" si="1"/>
        <v>2.8465782709432563E-2</v>
      </c>
      <c r="G13" s="7">
        <f t="shared" si="2"/>
        <v>8.9959996632940742E-2</v>
      </c>
      <c r="H13" s="7">
        <f t="shared" si="3"/>
        <v>0.15492332385043817</v>
      </c>
      <c r="I13" s="7">
        <f>_xlfn.RRI(10,E3,E13)</f>
        <v>0.14279387823949197</v>
      </c>
    </row>
    <row r="14" spans="2:21" x14ac:dyDescent="0.3">
      <c r="B14" s="2">
        <v>2011</v>
      </c>
      <c r="C14" s="19">
        <v>5319.9291666666677</v>
      </c>
      <c r="D14" s="20">
        <v>19.79704453441294</v>
      </c>
      <c r="E14" s="21">
        <f t="shared" si="0"/>
        <v>268.72340249672646</v>
      </c>
      <c r="F14" s="7">
        <f t="shared" si="1"/>
        <v>6.1142536476900489E-2</v>
      </c>
      <c r="G14" s="7">
        <f t="shared" si="2"/>
        <v>8.540086562276894E-2</v>
      </c>
      <c r="H14" s="7">
        <f t="shared" si="3"/>
        <v>0.14005046300896273</v>
      </c>
      <c r="I14" s="7">
        <f t="shared" ref="I14:I28" si="4">_xlfn.RRI(10,E4,E14)</f>
        <v>0.14662339363976717</v>
      </c>
    </row>
    <row r="15" spans="2:21" x14ac:dyDescent="0.3">
      <c r="B15" s="2">
        <v>2012</v>
      </c>
      <c r="C15" s="19">
        <v>5410.5625</v>
      </c>
      <c r="D15" s="20">
        <v>18.056892430278886</v>
      </c>
      <c r="E15" s="21">
        <f t="shared" si="0"/>
        <v>299.63973706390601</v>
      </c>
      <c r="F15" s="7">
        <f t="shared" si="1"/>
        <v>0.10253589007534591</v>
      </c>
      <c r="G15" s="7">
        <f t="shared" si="2"/>
        <v>6.4359376336524665E-2</v>
      </c>
      <c r="H15" s="7">
        <f t="shared" si="3"/>
        <v>9.8617180573222996E-2</v>
      </c>
      <c r="I15" s="7">
        <f t="shared" si="4"/>
        <v>0.16513573043193408</v>
      </c>
    </row>
    <row r="16" spans="2:21" x14ac:dyDescent="0.3">
      <c r="B16" s="2">
        <v>2013</v>
      </c>
      <c r="C16" s="19">
        <v>5908.0875000000005</v>
      </c>
      <c r="D16" s="20">
        <v>17.768719999999998</v>
      </c>
      <c r="E16" s="21">
        <f t="shared" si="0"/>
        <v>332.49933028377967</v>
      </c>
      <c r="F16" s="7">
        <f t="shared" si="1"/>
        <v>0.11691749241570881</v>
      </c>
      <c r="G16" s="7">
        <f t="shared" si="2"/>
        <v>8.1337567330797E-2</v>
      </c>
      <c r="H16" s="7">
        <f t="shared" si="3"/>
        <v>9.3034145114450295E-2</v>
      </c>
      <c r="I16" s="7">
        <f t="shared" si="4"/>
        <v>0.14338774808122978</v>
      </c>
    </row>
    <row r="17" spans="2:9" x14ac:dyDescent="0.3">
      <c r="B17" s="2">
        <v>2014</v>
      </c>
      <c r="C17" s="19">
        <v>7453.4958333333334</v>
      </c>
      <c r="D17" s="20">
        <v>19.901844262295086</v>
      </c>
      <c r="E17" s="21">
        <f t="shared" si="0"/>
        <v>374.51282077683157</v>
      </c>
      <c r="F17" s="7">
        <f t="shared" si="1"/>
        <v>0.11700144070899365</v>
      </c>
      <c r="G17" s="7">
        <f t="shared" si="2"/>
        <v>0.10868736415111391</v>
      </c>
      <c r="H17" s="7">
        <f t="shared" si="3"/>
        <v>7.9411304429918506E-2</v>
      </c>
      <c r="I17" s="7">
        <f t="shared" si="4"/>
        <v>0.13308625854786249</v>
      </c>
    </row>
    <row r="18" spans="2:9" x14ac:dyDescent="0.3">
      <c r="B18" s="2">
        <v>2015</v>
      </c>
      <c r="C18" s="19">
        <v>8298.8208333333332</v>
      </c>
      <c r="D18" s="20">
        <v>22.434677419354824</v>
      </c>
      <c r="E18" s="21">
        <f t="shared" si="0"/>
        <v>369.91041494422302</v>
      </c>
      <c r="F18" s="7">
        <f t="shared" si="1"/>
        <v>7.2751302787209537E-2</v>
      </c>
      <c r="G18" s="7">
        <f t="shared" si="2"/>
        <v>9.1625852764487314E-2</v>
      </c>
      <c r="H18" s="7">
        <f t="shared" si="3"/>
        <v>7.3675831590459984E-2</v>
      </c>
      <c r="I18" s="7">
        <f t="shared" si="4"/>
        <v>9.0792606687271071E-2</v>
      </c>
    </row>
    <row r="19" spans="2:9" x14ac:dyDescent="0.3">
      <c r="B19" s="2">
        <v>2016</v>
      </c>
      <c r="C19" s="19">
        <v>8138.208333333333</v>
      </c>
      <c r="D19" s="20">
        <v>21.940323886639675</v>
      </c>
      <c r="E19" s="21">
        <f t="shared" si="0"/>
        <v>370.92471266064615</v>
      </c>
      <c r="F19" s="7">
        <f t="shared" si="1"/>
        <v>3.7126341094639193E-2</v>
      </c>
      <c r="G19" s="7">
        <f t="shared" si="2"/>
        <v>6.6586434676725315E-2</v>
      </c>
      <c r="H19" s="7">
        <f t="shared" si="3"/>
        <v>7.5001880798047038E-2</v>
      </c>
      <c r="I19" s="7">
        <f t="shared" si="4"/>
        <v>7.5952526582665048E-2</v>
      </c>
    </row>
    <row r="20" spans="2:9" x14ac:dyDescent="0.3">
      <c r="B20" s="2">
        <v>2017</v>
      </c>
      <c r="C20" s="19">
        <v>9661.4166666666661</v>
      </c>
      <c r="D20" s="20">
        <v>24.728266129032246</v>
      </c>
      <c r="E20" s="21">
        <f t="shared" si="0"/>
        <v>390.70336012453657</v>
      </c>
      <c r="F20" s="7">
        <f t="shared" si="1"/>
        <v>1.420750253841141E-2</v>
      </c>
      <c r="G20" s="7">
        <f t="shared" si="2"/>
        <v>5.4507196150941128E-2</v>
      </c>
      <c r="H20" s="7">
        <f t="shared" si="3"/>
        <v>7.2972327211644705E-2</v>
      </c>
      <c r="I20" s="7">
        <f t="shared" si="4"/>
        <v>5.9421833660979972E-2</v>
      </c>
    </row>
    <row r="21" spans="2:9" x14ac:dyDescent="0.3">
      <c r="B21" s="2">
        <v>2018</v>
      </c>
      <c r="C21" s="19">
        <v>10826.45</v>
      </c>
      <c r="D21" s="20">
        <v>26.411951219512197</v>
      </c>
      <c r="E21" s="21">
        <f t="shared" si="0"/>
        <v>409.90723896240615</v>
      </c>
      <c r="F21" s="7">
        <f t="shared" si="1"/>
        <v>3.4815701183913417E-2</v>
      </c>
      <c r="G21" s="7">
        <f t="shared" si="2"/>
        <v>4.2747032605347179E-2</v>
      </c>
      <c r="H21" s="7">
        <f t="shared" si="3"/>
        <v>6.2177645103367984E-2</v>
      </c>
      <c r="I21" s="7">
        <f t="shared" si="4"/>
        <v>6.1867006540307523E-2</v>
      </c>
    </row>
    <row r="22" spans="2:9" x14ac:dyDescent="0.3">
      <c r="B22" s="2">
        <v>2019</v>
      </c>
      <c r="C22" s="19">
        <v>11535.400000000001</v>
      </c>
      <c r="D22" s="20">
        <v>27.692979591836743</v>
      </c>
      <c r="E22" s="21">
        <f t="shared" si="0"/>
        <v>416.546004439348</v>
      </c>
      <c r="F22" s="7">
        <f t="shared" si="1"/>
        <v>3.942318871367978E-2</v>
      </c>
      <c r="G22" s="7">
        <f t="shared" si="2"/>
        <v>2.1502083292235241E-2</v>
      </c>
      <c r="H22" s="7">
        <f t="shared" si="3"/>
        <v>4.8184304381110987E-2</v>
      </c>
      <c r="I22" s="7">
        <f t="shared" si="4"/>
        <v>6.4202260944854483E-2</v>
      </c>
    </row>
    <row r="23" spans="2:9" x14ac:dyDescent="0.3">
      <c r="B23" s="2">
        <v>2020</v>
      </c>
      <c r="C23" s="19">
        <v>11150.458333333334</v>
      </c>
      <c r="D23" s="20">
        <v>28.577619047619052</v>
      </c>
      <c r="E23" s="21">
        <f t="shared" si="0"/>
        <v>390.18150234115939</v>
      </c>
      <c r="F23" s="7">
        <f t="shared" si="1"/>
        <v>-4.4542770433897427E-4</v>
      </c>
      <c r="G23" s="7">
        <f t="shared" si="2"/>
        <v>1.0727363342452945E-2</v>
      </c>
      <c r="H23" s="7">
        <f t="shared" si="3"/>
        <v>2.3116594561150006E-2</v>
      </c>
      <c r="I23" s="7">
        <f t="shared" si="4"/>
        <v>5.0398076883762633E-2</v>
      </c>
    </row>
    <row r="24" spans="2:9" x14ac:dyDescent="0.3">
      <c r="B24" s="2">
        <v>2021</v>
      </c>
      <c r="C24" s="19">
        <v>15942.679166666667</v>
      </c>
      <c r="D24" s="20">
        <v>30.612620967741925</v>
      </c>
      <c r="E24" s="21">
        <f t="shared" si="0"/>
        <v>520.78778826113182</v>
      </c>
      <c r="F24" s="7">
        <f t="shared" si="1"/>
        <v>8.3074675733433967E-2</v>
      </c>
      <c r="G24" s="7">
        <f t="shared" si="2"/>
        <v>7.0224785460718975E-2</v>
      </c>
      <c r="H24" s="7">
        <f t="shared" si="3"/>
        <v>4.8229313191587408E-2</v>
      </c>
      <c r="I24" s="7">
        <f t="shared" si="4"/>
        <v>6.8404061311642339E-2</v>
      </c>
    </row>
    <row r="25" spans="2:9" x14ac:dyDescent="0.3">
      <c r="B25" s="2">
        <v>2022</v>
      </c>
      <c r="C25" s="19">
        <v>17329.466666666667</v>
      </c>
      <c r="D25" s="20">
        <v>21.515725806451627</v>
      </c>
      <c r="E25" s="21">
        <f t="shared" si="0"/>
        <v>805.43258556819478</v>
      </c>
      <c r="F25" s="7">
        <f t="shared" si="1"/>
        <v>0.24582031277037242</v>
      </c>
      <c r="G25" s="7">
        <f t="shared" si="2"/>
        <v>0.15567683981313141</v>
      </c>
      <c r="H25" s="7">
        <f t="shared" si="3"/>
        <v>0.11757348911620191</v>
      </c>
      <c r="I25" s="7">
        <f t="shared" si="4"/>
        <v>0.1039336683007388</v>
      </c>
    </row>
    <row r="26" spans="2:9" x14ac:dyDescent="0.3">
      <c r="B26" s="2">
        <v>2023</v>
      </c>
      <c r="C26" s="19">
        <v>18975.362499999999</v>
      </c>
      <c r="D26" s="20">
        <v>21.705813008130079</v>
      </c>
      <c r="E26" s="21">
        <f t="shared" si="0"/>
        <v>874.2064852808154</v>
      </c>
      <c r="F26" s="7">
        <f t="shared" si="1"/>
        <v>0.30852627951851397</v>
      </c>
      <c r="G26" s="7">
        <f t="shared" si="2"/>
        <v>0.16355170580091749</v>
      </c>
      <c r="H26" s="7">
        <f t="shared" si="3"/>
        <v>0.13028964976945523</v>
      </c>
      <c r="I26" s="7">
        <f t="shared" si="4"/>
        <v>0.10149447956256075</v>
      </c>
    </row>
    <row r="27" spans="2:9" x14ac:dyDescent="0.3">
      <c r="B27" s="2">
        <v>2024</v>
      </c>
      <c r="C27" s="19">
        <v>23596.725000000002</v>
      </c>
      <c r="D27" s="20">
        <v>22.716144578313283</v>
      </c>
      <c r="E27" s="21">
        <f t="shared" si="0"/>
        <v>1038.7645191573306</v>
      </c>
      <c r="F27" s="7">
        <f t="shared" si="1"/>
        <v>0.25878658226870344</v>
      </c>
      <c r="G27" s="7">
        <f t="shared" si="2"/>
        <v>0.20052394537834917</v>
      </c>
      <c r="H27" s="7">
        <f t="shared" si="3"/>
        <v>0.14991870192873868</v>
      </c>
      <c r="I27" s="7">
        <f t="shared" si="4"/>
        <v>0.10740133251057515</v>
      </c>
    </row>
    <row r="28" spans="2:9" x14ac:dyDescent="0.3">
      <c r="B28" s="2">
        <v>2025</v>
      </c>
      <c r="C28" s="19">
        <v>23573.25</v>
      </c>
      <c r="D28" s="20">
        <v>20.995833333333319</v>
      </c>
      <c r="E28" s="21">
        <f t="shared" si="0"/>
        <v>1122.7584838261566</v>
      </c>
      <c r="F28" s="7">
        <f t="shared" si="1"/>
        <v>0.1170837042307864</v>
      </c>
      <c r="G28" s="7">
        <f t="shared" si="2"/>
        <v>0.23538957953166206</v>
      </c>
      <c r="H28" s="7">
        <f t="shared" si="3"/>
        <v>0.15482025849038816</v>
      </c>
      <c r="I28" s="7">
        <f t="shared" si="4"/>
        <v>0.11742653110653256</v>
      </c>
    </row>
    <row r="30" spans="2:9" x14ac:dyDescent="0.3">
      <c r="B30" s="17" t="s">
        <v>125</v>
      </c>
    </row>
  </sheetData>
  <sheetProtection algorithmName="SHA-512" hashValue="y1mZmV9Cmq2unHUYqV+6KB8cHvut4crwh+T17hgVDO1VPWUISxWKr4EVpi0pRwq0V96cn726ehz3UOFv6Y2FKg==" saltValue="fVrZKyvA07mSZ5tGkJQlVQ==" spinCount="100000" sheet="1" objects="1" scenarios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F64E-A329-4451-9763-62CC8BC11676}">
  <dimension ref="B2:L309"/>
  <sheetViews>
    <sheetView showGridLines="0" zoomScale="120" zoomScaleNormal="120" workbookViewId="0">
      <selection activeCell="F17" sqref="F17"/>
    </sheetView>
  </sheetViews>
  <sheetFormatPr defaultRowHeight="14.4" x14ac:dyDescent="0.3"/>
  <cols>
    <col min="1" max="1" width="1.88671875" customWidth="1"/>
    <col min="2" max="2" width="9.88671875" bestFit="1" customWidth="1"/>
    <col min="3" max="3" width="11.5546875" bestFit="1" customWidth="1"/>
    <col min="4" max="4" width="15.109375" bestFit="1" customWidth="1"/>
    <col min="7" max="7" width="18" bestFit="1" customWidth="1"/>
    <col min="8" max="8" width="14" bestFit="1" customWidth="1"/>
    <col min="10" max="10" width="18.33203125" bestFit="1" customWidth="1"/>
    <col min="12" max="12" width="10.77734375" customWidth="1"/>
  </cols>
  <sheetData>
    <row r="2" spans="2:12" x14ac:dyDescent="0.3">
      <c r="B2" s="10" t="s">
        <v>0</v>
      </c>
      <c r="C2" s="9" t="s">
        <v>115</v>
      </c>
      <c r="D2" s="9" t="s">
        <v>116</v>
      </c>
      <c r="F2" s="10" t="s">
        <v>1</v>
      </c>
      <c r="G2" s="9" t="s">
        <v>118</v>
      </c>
      <c r="H2" s="9" t="s">
        <v>119</v>
      </c>
    </row>
    <row r="3" spans="2:12" x14ac:dyDescent="0.3">
      <c r="B3" s="1">
        <v>36526</v>
      </c>
      <c r="C3" s="14">
        <v>1546.2</v>
      </c>
      <c r="F3" s="2">
        <v>2000</v>
      </c>
      <c r="G3" s="14">
        <f>AVERAGEIFS($C$3:$C$307,$B$3:$B$307,"&gt;="&amp;DATE(F3,1,1),$B$3:$B$307,"&lt;="&amp;DATE(F3,12,31))</f>
        <v>1390.9125000000001</v>
      </c>
      <c r="J3" s="9" t="s">
        <v>120</v>
      </c>
      <c r="K3" s="10" t="s">
        <v>108</v>
      </c>
      <c r="L3" s="13">
        <f>_xlfn.RRI(20,G9,G28)</f>
        <v>0.10132792714661765</v>
      </c>
    </row>
    <row r="4" spans="2:12" x14ac:dyDescent="0.3">
      <c r="B4" s="1">
        <v>36557</v>
      </c>
      <c r="C4" s="14">
        <v>1654.8</v>
      </c>
      <c r="D4" s="7">
        <f>C4/C3-1</f>
        <v>7.0236709351959581E-2</v>
      </c>
      <c r="F4" s="2">
        <f>F3+1</f>
        <v>2001</v>
      </c>
      <c r="G4" s="14">
        <f t="shared" ref="G4:G28" si="0">AVERAGEIFS($C$3:$C$307,$B$3:$B$307,"&gt;="&amp;DATE(F4,1,1),$B$3:$B$307,"&lt;="&amp;DATE(F4,12,31))</f>
        <v>1117.575</v>
      </c>
      <c r="H4" s="7">
        <f>G4/G3-1</f>
        <v>-0.19651667520422744</v>
      </c>
    </row>
    <row r="5" spans="2:12" x14ac:dyDescent="0.3">
      <c r="B5" s="1">
        <v>36586</v>
      </c>
      <c r="C5" s="14">
        <v>1528.45</v>
      </c>
      <c r="D5" s="7">
        <f t="shared" ref="D5:D68" si="1">C5/C4-1</f>
        <v>-7.6353637901861227E-2</v>
      </c>
      <c r="F5" s="2">
        <f t="shared" ref="F5:F28" si="2">F4+1</f>
        <v>2002</v>
      </c>
      <c r="G5" s="14">
        <f t="shared" si="0"/>
        <v>1045.4833333333333</v>
      </c>
      <c r="H5" s="7">
        <f t="shared" ref="H5:H28" si="3">G5/G4-1</f>
        <v>-6.4507229194162963E-2</v>
      </c>
      <c r="J5" s="9" t="s">
        <v>120</v>
      </c>
      <c r="K5" s="10" t="s">
        <v>109</v>
      </c>
      <c r="L5" s="13">
        <f>_xlfn.RRI(15,G14,G28)</f>
        <v>0.10433518023032606</v>
      </c>
    </row>
    <row r="6" spans="2:12" x14ac:dyDescent="0.3">
      <c r="B6" s="1">
        <v>36617</v>
      </c>
      <c r="C6" s="14">
        <v>1406.55</v>
      </c>
      <c r="D6" s="7">
        <f t="shared" si="1"/>
        <v>-7.9753999149465238E-2</v>
      </c>
      <c r="F6" s="2">
        <f t="shared" si="2"/>
        <v>2003</v>
      </c>
      <c r="G6" s="14">
        <f t="shared" si="0"/>
        <v>1264.0708333333334</v>
      </c>
      <c r="H6" s="7">
        <f t="shared" si="3"/>
        <v>0.20907793843357947</v>
      </c>
    </row>
    <row r="7" spans="2:12" x14ac:dyDescent="0.3">
      <c r="B7" s="1">
        <v>36647</v>
      </c>
      <c r="C7" s="14">
        <v>1380.45</v>
      </c>
      <c r="D7" s="7">
        <f t="shared" si="1"/>
        <v>-1.8556041377839283E-2</v>
      </c>
      <c r="F7" s="2">
        <f t="shared" si="2"/>
        <v>2004</v>
      </c>
      <c r="G7" s="14">
        <f t="shared" si="0"/>
        <v>1750.25</v>
      </c>
      <c r="H7" s="7">
        <f t="shared" si="3"/>
        <v>0.38461386327902236</v>
      </c>
      <c r="J7" s="9" t="s">
        <v>120</v>
      </c>
      <c r="K7" s="10" t="s">
        <v>121</v>
      </c>
      <c r="L7" s="13">
        <f>_xlfn.RRI(10,G19,G28)</f>
        <v>0.11221581421246651</v>
      </c>
    </row>
    <row r="8" spans="2:12" x14ac:dyDescent="0.3">
      <c r="B8" s="1">
        <v>36678</v>
      </c>
      <c r="C8" s="14">
        <v>1471.45</v>
      </c>
      <c r="D8" s="7">
        <f t="shared" si="1"/>
        <v>6.5920533159476991E-2</v>
      </c>
      <c r="F8" s="2">
        <f t="shared" si="2"/>
        <v>2005</v>
      </c>
      <c r="G8" s="14">
        <f t="shared" si="0"/>
        <v>2297.104166666667</v>
      </c>
      <c r="H8" s="7">
        <f t="shared" si="3"/>
        <v>0.31244346045802995</v>
      </c>
    </row>
    <row r="9" spans="2:12" x14ac:dyDescent="0.3">
      <c r="B9" s="1">
        <v>36708</v>
      </c>
      <c r="C9" s="14">
        <v>1332.85</v>
      </c>
      <c r="D9" s="7">
        <f t="shared" si="1"/>
        <v>-9.4192803017431825E-2</v>
      </c>
      <c r="F9" s="2">
        <f t="shared" si="2"/>
        <v>2006</v>
      </c>
      <c r="G9" s="14">
        <f t="shared" si="0"/>
        <v>3420.4750000000004</v>
      </c>
      <c r="H9" s="7">
        <f t="shared" si="3"/>
        <v>0.48903782842528187</v>
      </c>
      <c r="J9" s="9" t="s">
        <v>120</v>
      </c>
      <c r="K9" s="10" t="s">
        <v>110</v>
      </c>
      <c r="L9" s="13">
        <f>_xlfn.RRI(7,G22,G28)</f>
        <v>0.10749295409678306</v>
      </c>
    </row>
    <row r="10" spans="2:12" x14ac:dyDescent="0.3">
      <c r="B10" s="1">
        <v>36739</v>
      </c>
      <c r="C10" s="14">
        <v>1394.1</v>
      </c>
      <c r="D10" s="7">
        <f t="shared" si="1"/>
        <v>4.5954158382413679E-2</v>
      </c>
      <c r="F10" s="2">
        <f t="shared" si="2"/>
        <v>2007</v>
      </c>
      <c r="G10" s="14">
        <f t="shared" si="0"/>
        <v>4680.645833333333</v>
      </c>
      <c r="H10" s="7">
        <f t="shared" si="3"/>
        <v>0.36841983447718007</v>
      </c>
    </row>
    <row r="11" spans="2:12" x14ac:dyDescent="0.3">
      <c r="B11" s="1">
        <v>36770</v>
      </c>
      <c r="C11" s="14">
        <v>1271.6500000000001</v>
      </c>
      <c r="D11" s="7">
        <f t="shared" si="1"/>
        <v>-8.7834445161752983E-2</v>
      </c>
      <c r="F11" s="2">
        <f t="shared" si="2"/>
        <v>2008</v>
      </c>
      <c r="G11" s="14">
        <f t="shared" si="0"/>
        <v>4198.833333333333</v>
      </c>
      <c r="H11" s="7">
        <f t="shared" si="3"/>
        <v>-0.10293718370417193</v>
      </c>
      <c r="J11" s="9" t="s">
        <v>120</v>
      </c>
      <c r="K11" s="10" t="s">
        <v>111</v>
      </c>
      <c r="L11" s="13">
        <f>_xlfn.RRI(5,G24,G28)</f>
        <v>8.1363312464119764E-2</v>
      </c>
    </row>
    <row r="12" spans="2:12" x14ac:dyDescent="0.3">
      <c r="B12" s="1">
        <v>36800</v>
      </c>
      <c r="C12" s="14">
        <v>1172.75</v>
      </c>
      <c r="D12" s="7">
        <f t="shared" si="1"/>
        <v>-7.7772972122832629E-2</v>
      </c>
      <c r="F12" s="2">
        <f t="shared" si="2"/>
        <v>2009</v>
      </c>
      <c r="G12" s="14">
        <f t="shared" si="0"/>
        <v>4183.4458333333332</v>
      </c>
      <c r="H12" s="7">
        <f t="shared" si="3"/>
        <v>-3.6647084507600569E-3</v>
      </c>
    </row>
    <row r="13" spans="2:12" x14ac:dyDescent="0.3">
      <c r="B13" s="1">
        <v>36831</v>
      </c>
      <c r="C13" s="14">
        <v>1268.1500000000001</v>
      </c>
      <c r="D13" s="7">
        <f t="shared" si="1"/>
        <v>8.1347260712001823E-2</v>
      </c>
      <c r="F13" s="2">
        <f t="shared" si="2"/>
        <v>2010</v>
      </c>
      <c r="G13" s="14">
        <f t="shared" si="0"/>
        <v>5462.0916666666662</v>
      </c>
      <c r="H13" s="7">
        <f t="shared" si="3"/>
        <v>0.30564417092369034</v>
      </c>
    </row>
    <row r="14" spans="2:12" x14ac:dyDescent="0.3">
      <c r="B14" s="1">
        <v>36861</v>
      </c>
      <c r="C14" s="14">
        <v>1263.55</v>
      </c>
      <c r="D14" s="7">
        <f t="shared" si="1"/>
        <v>-3.6273311516777929E-3</v>
      </c>
      <c r="F14" s="2">
        <f t="shared" si="2"/>
        <v>2011</v>
      </c>
      <c r="G14" s="14">
        <f t="shared" si="0"/>
        <v>5319.9291666666677</v>
      </c>
      <c r="H14" s="7">
        <f t="shared" si="3"/>
        <v>-2.6027117206320227E-2</v>
      </c>
    </row>
    <row r="15" spans="2:12" x14ac:dyDescent="0.3">
      <c r="B15" s="1">
        <v>36892</v>
      </c>
      <c r="C15" s="14">
        <v>1371.7</v>
      </c>
      <c r="D15" s="7">
        <f t="shared" si="1"/>
        <v>8.5592180760555747E-2</v>
      </c>
      <c r="F15" s="2">
        <f t="shared" si="2"/>
        <v>2012</v>
      </c>
      <c r="G15" s="14">
        <f t="shared" si="0"/>
        <v>5410.5625</v>
      </c>
      <c r="H15" s="7">
        <f t="shared" si="3"/>
        <v>1.7036567686129711E-2</v>
      </c>
    </row>
    <row r="16" spans="2:12" x14ac:dyDescent="0.3">
      <c r="B16" s="1">
        <v>36923</v>
      </c>
      <c r="C16" s="14">
        <v>1351.4</v>
      </c>
      <c r="D16" s="7">
        <f t="shared" si="1"/>
        <v>-1.4799154334038001E-2</v>
      </c>
      <c r="F16" s="2">
        <f t="shared" si="2"/>
        <v>2013</v>
      </c>
      <c r="G16" s="14">
        <f t="shared" si="0"/>
        <v>5908.0875000000005</v>
      </c>
      <c r="H16" s="7">
        <f t="shared" si="3"/>
        <v>9.1954394760249247E-2</v>
      </c>
    </row>
    <row r="17" spans="2:8" x14ac:dyDescent="0.3">
      <c r="B17" s="1">
        <v>36951</v>
      </c>
      <c r="C17" s="14">
        <v>1148.2</v>
      </c>
      <c r="D17" s="7">
        <f t="shared" si="1"/>
        <v>-0.15036258694686999</v>
      </c>
      <c r="F17" s="2">
        <f t="shared" si="2"/>
        <v>2014</v>
      </c>
      <c r="G17" s="14">
        <f t="shared" si="0"/>
        <v>7453.4958333333334</v>
      </c>
      <c r="H17" s="7">
        <f t="shared" si="3"/>
        <v>0.26157505848268703</v>
      </c>
    </row>
    <row r="18" spans="2:8" x14ac:dyDescent="0.3">
      <c r="B18" s="1">
        <v>36982</v>
      </c>
      <c r="C18" s="14">
        <v>1125.25</v>
      </c>
      <c r="D18" s="7">
        <f t="shared" si="1"/>
        <v>-1.9987807002264435E-2</v>
      </c>
      <c r="F18" s="2">
        <f t="shared" si="2"/>
        <v>2015</v>
      </c>
      <c r="G18" s="14">
        <f t="shared" si="0"/>
        <v>8298.8208333333332</v>
      </c>
      <c r="H18" s="7">
        <f t="shared" si="3"/>
        <v>0.11341322500236184</v>
      </c>
    </row>
    <row r="19" spans="2:8" x14ac:dyDescent="0.3">
      <c r="B19" s="1">
        <v>37012</v>
      </c>
      <c r="C19" s="14">
        <v>1167.9000000000001</v>
      </c>
      <c r="D19" s="7">
        <f t="shared" si="1"/>
        <v>3.7902688291490794E-2</v>
      </c>
      <c r="F19" s="2">
        <f t="shared" si="2"/>
        <v>2016</v>
      </c>
      <c r="G19" s="14">
        <f t="shared" si="0"/>
        <v>8138.208333333333</v>
      </c>
      <c r="H19" s="7">
        <f t="shared" si="3"/>
        <v>-1.9353653154539519E-2</v>
      </c>
    </row>
    <row r="20" spans="2:8" x14ac:dyDescent="0.3">
      <c r="B20" s="1">
        <v>37043</v>
      </c>
      <c r="C20" s="14">
        <v>1107.9000000000001</v>
      </c>
      <c r="D20" s="7">
        <f t="shared" si="1"/>
        <v>-5.1374261494991025E-2</v>
      </c>
      <c r="F20" s="2">
        <f t="shared" si="2"/>
        <v>2017</v>
      </c>
      <c r="G20" s="14">
        <f t="shared" si="0"/>
        <v>9661.4166666666661</v>
      </c>
      <c r="H20" s="7">
        <f t="shared" si="3"/>
        <v>0.18716752766016276</v>
      </c>
    </row>
    <row r="21" spans="2:8" x14ac:dyDescent="0.3">
      <c r="B21" s="1">
        <v>37073</v>
      </c>
      <c r="C21" s="14">
        <v>1072.8499999999999</v>
      </c>
      <c r="D21" s="7">
        <f t="shared" si="1"/>
        <v>-3.1636429280621159E-2</v>
      </c>
      <c r="F21" s="2">
        <f t="shared" si="2"/>
        <v>2018</v>
      </c>
      <c r="G21" s="14">
        <f t="shared" si="0"/>
        <v>10826.45</v>
      </c>
      <c r="H21" s="7">
        <f t="shared" si="3"/>
        <v>0.12058618042557612</v>
      </c>
    </row>
    <row r="22" spans="2:8" x14ac:dyDescent="0.3">
      <c r="B22" s="1">
        <v>37104</v>
      </c>
      <c r="C22" s="14">
        <v>1053.75</v>
      </c>
      <c r="D22" s="7">
        <f t="shared" si="1"/>
        <v>-1.7803047956377771E-2</v>
      </c>
      <c r="F22" s="2">
        <f t="shared" si="2"/>
        <v>2019</v>
      </c>
      <c r="G22" s="14">
        <f t="shared" si="0"/>
        <v>11535.400000000001</v>
      </c>
      <c r="H22" s="7">
        <f t="shared" si="3"/>
        <v>6.5483145444721114E-2</v>
      </c>
    </row>
    <row r="23" spans="2:8" x14ac:dyDescent="0.3">
      <c r="B23" s="1">
        <v>37135</v>
      </c>
      <c r="C23" s="14">
        <v>913.85</v>
      </c>
      <c r="D23" s="7">
        <f t="shared" si="1"/>
        <v>-0.13276393831553968</v>
      </c>
      <c r="F23" s="2">
        <f t="shared" si="2"/>
        <v>2020</v>
      </c>
      <c r="G23" s="14">
        <f t="shared" si="0"/>
        <v>11150.458333333334</v>
      </c>
      <c r="H23" s="7">
        <f t="shared" si="3"/>
        <v>-3.3370465407932759E-2</v>
      </c>
    </row>
    <row r="24" spans="2:8" x14ac:dyDescent="0.3">
      <c r="B24" s="1">
        <v>37165</v>
      </c>
      <c r="C24" s="14">
        <v>971.9</v>
      </c>
      <c r="D24" s="7">
        <f t="shared" si="1"/>
        <v>6.3522459922306762E-2</v>
      </c>
      <c r="F24" s="2">
        <f t="shared" si="2"/>
        <v>2021</v>
      </c>
      <c r="G24" s="14">
        <f t="shared" si="0"/>
        <v>15942.679166666667</v>
      </c>
      <c r="H24" s="7">
        <f t="shared" si="3"/>
        <v>0.42977792392689373</v>
      </c>
    </row>
    <row r="25" spans="2:8" x14ac:dyDescent="0.3">
      <c r="B25" s="1">
        <v>37196</v>
      </c>
      <c r="C25" s="14">
        <v>1067.1500000000001</v>
      </c>
      <c r="D25" s="7">
        <f t="shared" si="1"/>
        <v>9.8003909867270478E-2</v>
      </c>
      <c r="F25" s="2">
        <f t="shared" si="2"/>
        <v>2022</v>
      </c>
      <c r="G25" s="14">
        <f t="shared" si="0"/>
        <v>17329.466666666667</v>
      </c>
      <c r="H25" s="7">
        <f t="shared" si="3"/>
        <v>8.698585008845483E-2</v>
      </c>
    </row>
    <row r="26" spans="2:8" x14ac:dyDescent="0.3">
      <c r="B26" s="1">
        <v>37226</v>
      </c>
      <c r="C26" s="14">
        <v>1059.05</v>
      </c>
      <c r="D26" s="7">
        <f t="shared" si="1"/>
        <v>-7.5903106404912046E-3</v>
      </c>
      <c r="F26" s="2">
        <f t="shared" si="2"/>
        <v>2023</v>
      </c>
      <c r="G26" s="14">
        <f t="shared" si="0"/>
        <v>18975.362499999999</v>
      </c>
      <c r="H26" s="7">
        <f t="shared" si="3"/>
        <v>9.4976715959713909E-2</v>
      </c>
    </row>
    <row r="27" spans="2:8" x14ac:dyDescent="0.3">
      <c r="B27" s="1">
        <v>37257</v>
      </c>
      <c r="C27" s="14">
        <v>1075.4000000000001</v>
      </c>
      <c r="D27" s="7">
        <f t="shared" si="1"/>
        <v>1.543836457202219E-2</v>
      </c>
      <c r="F27" s="2">
        <f t="shared" si="2"/>
        <v>2024</v>
      </c>
      <c r="G27" s="14">
        <f t="shared" si="0"/>
        <v>23596.725000000002</v>
      </c>
      <c r="H27" s="7">
        <f t="shared" si="3"/>
        <v>0.24354541316404377</v>
      </c>
    </row>
    <row r="28" spans="2:8" x14ac:dyDescent="0.3">
      <c r="B28" s="1">
        <v>37288</v>
      </c>
      <c r="C28" s="14">
        <v>1142.05</v>
      </c>
      <c r="D28" s="7">
        <f t="shared" si="1"/>
        <v>6.1976938813464555E-2</v>
      </c>
      <c r="F28" s="2">
        <f t="shared" si="2"/>
        <v>2025</v>
      </c>
      <c r="G28" s="14">
        <f t="shared" si="0"/>
        <v>23573.25</v>
      </c>
      <c r="H28" s="7">
        <f t="shared" si="3"/>
        <v>-9.9484144515826767E-4</v>
      </c>
    </row>
    <row r="29" spans="2:8" x14ac:dyDescent="0.3">
      <c r="B29" s="1">
        <v>37316</v>
      </c>
      <c r="C29" s="14">
        <v>1129.55</v>
      </c>
      <c r="D29" s="7">
        <f t="shared" si="1"/>
        <v>-1.0945230068736045E-2</v>
      </c>
    </row>
    <row r="30" spans="2:8" x14ac:dyDescent="0.3">
      <c r="B30" s="1">
        <v>37347</v>
      </c>
      <c r="C30" s="14">
        <v>1084.5</v>
      </c>
      <c r="D30" s="7">
        <f t="shared" si="1"/>
        <v>-3.9883139303262372E-2</v>
      </c>
    </row>
    <row r="31" spans="2:8" x14ac:dyDescent="0.3">
      <c r="B31" s="1">
        <v>37377</v>
      </c>
      <c r="C31" s="14">
        <v>1028.8</v>
      </c>
      <c r="D31" s="7">
        <f t="shared" si="1"/>
        <v>-5.136007376671281E-2</v>
      </c>
    </row>
    <row r="32" spans="2:8" x14ac:dyDescent="0.3">
      <c r="B32" s="1">
        <v>37408</v>
      </c>
      <c r="C32" s="14">
        <v>1057.8</v>
      </c>
      <c r="D32" s="7">
        <f t="shared" si="1"/>
        <v>2.8188180404354668E-2</v>
      </c>
    </row>
    <row r="33" spans="2:4" x14ac:dyDescent="0.3">
      <c r="B33" s="1">
        <v>37438</v>
      </c>
      <c r="C33" s="14">
        <v>958.9</v>
      </c>
      <c r="D33" s="7">
        <f t="shared" si="1"/>
        <v>-9.3495934959349603E-2</v>
      </c>
    </row>
    <row r="34" spans="2:4" x14ac:dyDescent="0.3">
      <c r="B34" s="1">
        <v>37469</v>
      </c>
      <c r="C34" s="14">
        <v>1010.6</v>
      </c>
      <c r="D34" s="7">
        <f t="shared" si="1"/>
        <v>5.3915945354051642E-2</v>
      </c>
    </row>
    <row r="35" spans="2:4" x14ac:dyDescent="0.3">
      <c r="B35" s="1">
        <v>37500</v>
      </c>
      <c r="C35" s="14">
        <v>963.15</v>
      </c>
      <c r="D35" s="7">
        <f t="shared" si="1"/>
        <v>-4.6952305561052898E-2</v>
      </c>
    </row>
    <row r="36" spans="2:4" x14ac:dyDescent="0.3">
      <c r="B36" s="1">
        <v>37530</v>
      </c>
      <c r="C36" s="14">
        <v>951.4</v>
      </c>
      <c r="D36" s="7">
        <f t="shared" si="1"/>
        <v>-1.2199553548253084E-2</v>
      </c>
    </row>
    <row r="37" spans="2:4" x14ac:dyDescent="0.3">
      <c r="B37" s="1">
        <v>37561</v>
      </c>
      <c r="C37" s="14">
        <v>1050.1500000000001</v>
      </c>
      <c r="D37" s="7">
        <f t="shared" si="1"/>
        <v>0.1037944082404878</v>
      </c>
    </row>
    <row r="38" spans="2:4" x14ac:dyDescent="0.3">
      <c r="B38" s="1">
        <v>37591</v>
      </c>
      <c r="C38" s="14">
        <v>1093.5</v>
      </c>
      <c r="D38" s="7">
        <f t="shared" si="1"/>
        <v>4.1279817168975663E-2</v>
      </c>
    </row>
    <row r="39" spans="2:4" x14ac:dyDescent="0.3">
      <c r="B39" s="1">
        <v>37622</v>
      </c>
      <c r="C39" s="14">
        <v>1041.8499999999999</v>
      </c>
      <c r="D39" s="7">
        <f t="shared" si="1"/>
        <v>-4.7233653406492992E-2</v>
      </c>
    </row>
    <row r="40" spans="2:4" x14ac:dyDescent="0.3">
      <c r="B40" s="1">
        <v>37653</v>
      </c>
      <c r="C40" s="14">
        <v>1063.4000000000001</v>
      </c>
      <c r="D40" s="7">
        <f t="shared" si="1"/>
        <v>2.0684359552718856E-2</v>
      </c>
    </row>
    <row r="41" spans="2:4" x14ac:dyDescent="0.3">
      <c r="B41" s="1">
        <v>37681</v>
      </c>
      <c r="C41" s="14">
        <v>978.2</v>
      </c>
      <c r="D41" s="7">
        <f t="shared" si="1"/>
        <v>-8.0120368628926131E-2</v>
      </c>
    </row>
    <row r="42" spans="2:4" x14ac:dyDescent="0.3">
      <c r="B42" s="1">
        <v>37712</v>
      </c>
      <c r="C42" s="14">
        <v>934.05</v>
      </c>
      <c r="D42" s="7">
        <f t="shared" si="1"/>
        <v>-4.5133919443876569E-2</v>
      </c>
    </row>
    <row r="43" spans="2:4" x14ac:dyDescent="0.3">
      <c r="B43" s="1">
        <v>37742</v>
      </c>
      <c r="C43" s="14">
        <v>1006.8</v>
      </c>
      <c r="D43" s="7">
        <f t="shared" si="1"/>
        <v>7.7886622771800251E-2</v>
      </c>
    </row>
    <row r="44" spans="2:4" x14ac:dyDescent="0.3">
      <c r="B44" s="1">
        <v>37773</v>
      </c>
      <c r="C44" s="14">
        <v>1134.1500000000001</v>
      </c>
      <c r="D44" s="7">
        <f t="shared" si="1"/>
        <v>0.12648986889153768</v>
      </c>
    </row>
    <row r="45" spans="2:4" x14ac:dyDescent="0.3">
      <c r="B45" s="1">
        <v>37803</v>
      </c>
      <c r="C45" s="14">
        <v>1185.8499999999999</v>
      </c>
      <c r="D45" s="7">
        <f t="shared" si="1"/>
        <v>4.5584799188819636E-2</v>
      </c>
    </row>
    <row r="46" spans="2:4" x14ac:dyDescent="0.3">
      <c r="B46" s="1">
        <v>37834</v>
      </c>
      <c r="C46" s="14">
        <v>1356.55</v>
      </c>
      <c r="D46" s="7">
        <f t="shared" si="1"/>
        <v>0.14394737951680225</v>
      </c>
    </row>
    <row r="47" spans="2:4" x14ac:dyDescent="0.3">
      <c r="B47" s="1">
        <v>37865</v>
      </c>
      <c r="C47" s="14">
        <v>1417.1</v>
      </c>
      <c r="D47" s="7">
        <f t="shared" si="1"/>
        <v>4.4635288046883659E-2</v>
      </c>
    </row>
    <row r="48" spans="2:4" x14ac:dyDescent="0.3">
      <c r="B48" s="1">
        <v>37895</v>
      </c>
      <c r="C48" s="14">
        <v>1555.9</v>
      </c>
      <c r="D48" s="7">
        <f t="shared" si="1"/>
        <v>9.7946510479147708E-2</v>
      </c>
    </row>
    <row r="49" spans="2:4" x14ac:dyDescent="0.3">
      <c r="B49" s="1">
        <v>37926</v>
      </c>
      <c r="C49" s="14">
        <v>1615.25</v>
      </c>
      <c r="D49" s="7">
        <f t="shared" si="1"/>
        <v>3.8145125008033798E-2</v>
      </c>
    </row>
    <row r="50" spans="2:4" x14ac:dyDescent="0.3">
      <c r="B50" s="1">
        <v>37956</v>
      </c>
      <c r="C50" s="14">
        <v>1879.75</v>
      </c>
      <c r="D50" s="7">
        <f t="shared" si="1"/>
        <v>0.16375174121652991</v>
      </c>
    </row>
    <row r="51" spans="2:4" x14ac:dyDescent="0.3">
      <c r="B51" s="1">
        <v>37987</v>
      </c>
      <c r="C51" s="14">
        <v>1809.75</v>
      </c>
      <c r="D51" s="7">
        <f t="shared" si="1"/>
        <v>-3.7238994547147186E-2</v>
      </c>
    </row>
    <row r="52" spans="2:4" x14ac:dyDescent="0.3">
      <c r="B52" s="1">
        <v>38018</v>
      </c>
      <c r="C52" s="14">
        <v>1800.3</v>
      </c>
      <c r="D52" s="7">
        <f t="shared" si="1"/>
        <v>-5.2217157065893582E-3</v>
      </c>
    </row>
    <row r="53" spans="2:4" x14ac:dyDescent="0.3">
      <c r="B53" s="1">
        <v>38047</v>
      </c>
      <c r="C53" s="14">
        <v>1771.9</v>
      </c>
      <c r="D53" s="7">
        <f t="shared" si="1"/>
        <v>-1.5775148586346655E-2</v>
      </c>
    </row>
    <row r="54" spans="2:4" x14ac:dyDescent="0.3">
      <c r="B54" s="1">
        <v>38078</v>
      </c>
      <c r="C54" s="14">
        <v>1796.1</v>
      </c>
      <c r="D54" s="7">
        <f t="shared" si="1"/>
        <v>1.3657655623906528E-2</v>
      </c>
    </row>
    <row r="55" spans="2:4" x14ac:dyDescent="0.3">
      <c r="B55" s="1">
        <v>38108</v>
      </c>
      <c r="C55" s="14">
        <v>1483.6</v>
      </c>
      <c r="D55" s="7">
        <f t="shared" si="1"/>
        <v>-0.17398808529591892</v>
      </c>
    </row>
    <row r="56" spans="2:4" x14ac:dyDescent="0.3">
      <c r="B56" s="1">
        <v>38139</v>
      </c>
      <c r="C56" s="14">
        <v>1505.6</v>
      </c>
      <c r="D56" s="7">
        <f t="shared" si="1"/>
        <v>1.4828794823402491E-2</v>
      </c>
    </row>
    <row r="57" spans="2:4" x14ac:dyDescent="0.3">
      <c r="B57" s="1">
        <v>38169</v>
      </c>
      <c r="C57" s="14">
        <v>1632.3</v>
      </c>
      <c r="D57" s="7">
        <f t="shared" si="1"/>
        <v>8.415249734325192E-2</v>
      </c>
    </row>
    <row r="58" spans="2:4" x14ac:dyDescent="0.3">
      <c r="B58" s="1">
        <v>38200</v>
      </c>
      <c r="C58" s="14">
        <v>1631.75</v>
      </c>
      <c r="D58" s="7">
        <f t="shared" si="1"/>
        <v>-3.3694786497573403E-4</v>
      </c>
    </row>
    <row r="59" spans="2:4" x14ac:dyDescent="0.3">
      <c r="B59" s="1">
        <v>38231</v>
      </c>
      <c r="C59" s="14">
        <v>1745.5</v>
      </c>
      <c r="D59" s="7">
        <f t="shared" si="1"/>
        <v>6.971043358357587E-2</v>
      </c>
    </row>
    <row r="60" spans="2:4" x14ac:dyDescent="0.3">
      <c r="B60" s="1">
        <v>38261</v>
      </c>
      <c r="C60" s="14">
        <v>1786.9</v>
      </c>
      <c r="D60" s="7">
        <f t="shared" si="1"/>
        <v>2.3718132340303733E-2</v>
      </c>
    </row>
    <row r="61" spans="2:4" x14ac:dyDescent="0.3">
      <c r="B61" s="1">
        <v>38292</v>
      </c>
      <c r="C61" s="14">
        <v>1958.8</v>
      </c>
      <c r="D61" s="7">
        <f t="shared" si="1"/>
        <v>9.6200123118249437E-2</v>
      </c>
    </row>
    <row r="62" spans="2:4" x14ac:dyDescent="0.3">
      <c r="B62" s="1">
        <v>38322</v>
      </c>
      <c r="C62" s="14">
        <v>2080.5</v>
      </c>
      <c r="D62" s="7">
        <f t="shared" si="1"/>
        <v>6.2129875433939219E-2</v>
      </c>
    </row>
    <row r="63" spans="2:4" x14ac:dyDescent="0.3">
      <c r="B63" s="1">
        <v>38353</v>
      </c>
      <c r="C63" s="14">
        <v>2057.6</v>
      </c>
      <c r="D63" s="7">
        <f t="shared" si="1"/>
        <v>-1.100696947849078E-2</v>
      </c>
    </row>
    <row r="64" spans="2:4" x14ac:dyDescent="0.3">
      <c r="B64" s="1">
        <v>38384</v>
      </c>
      <c r="C64" s="14">
        <v>2103.25</v>
      </c>
      <c r="D64" s="7">
        <f t="shared" si="1"/>
        <v>2.2186041990668759E-2</v>
      </c>
    </row>
    <row r="65" spans="2:4" x14ac:dyDescent="0.3">
      <c r="B65" s="1">
        <v>38412</v>
      </c>
      <c r="C65" s="14">
        <v>2035.65</v>
      </c>
      <c r="D65" s="7">
        <f t="shared" si="1"/>
        <v>-3.21407345774396E-2</v>
      </c>
    </row>
    <row r="66" spans="2:4" x14ac:dyDescent="0.3">
      <c r="B66" s="1">
        <v>38443</v>
      </c>
      <c r="C66" s="14">
        <v>1902.5</v>
      </c>
      <c r="D66" s="7">
        <f t="shared" si="1"/>
        <v>-6.5409083093852183E-2</v>
      </c>
    </row>
    <row r="67" spans="2:4" x14ac:dyDescent="0.3">
      <c r="B67" s="1">
        <v>38473</v>
      </c>
      <c r="C67" s="14">
        <v>2087.5500000000002</v>
      </c>
      <c r="D67" s="7">
        <f t="shared" si="1"/>
        <v>9.7266754270696643E-2</v>
      </c>
    </row>
    <row r="68" spans="2:4" x14ac:dyDescent="0.3">
      <c r="B68" s="1">
        <v>38504</v>
      </c>
      <c r="C68" s="14">
        <v>2220.6</v>
      </c>
      <c r="D68" s="7">
        <f t="shared" si="1"/>
        <v>6.3735000359272709E-2</v>
      </c>
    </row>
    <row r="69" spans="2:4" x14ac:dyDescent="0.3">
      <c r="B69" s="1">
        <v>38534</v>
      </c>
      <c r="C69" s="14">
        <v>2312.3000000000002</v>
      </c>
      <c r="D69" s="7">
        <f t="shared" ref="D69:D132" si="4">C69/C68-1</f>
        <v>4.129514545618318E-2</v>
      </c>
    </row>
    <row r="70" spans="2:4" x14ac:dyDescent="0.3">
      <c r="B70" s="1">
        <v>38565</v>
      </c>
      <c r="C70" s="14">
        <v>2384.65</v>
      </c>
      <c r="D70" s="7">
        <f t="shared" si="4"/>
        <v>3.1289192578817682E-2</v>
      </c>
    </row>
    <row r="71" spans="2:4" x14ac:dyDescent="0.3">
      <c r="B71" s="1">
        <v>38596</v>
      </c>
      <c r="C71" s="14">
        <v>2601.4</v>
      </c>
      <c r="D71" s="7">
        <f t="shared" si="4"/>
        <v>9.0893841863585845E-2</v>
      </c>
    </row>
    <row r="72" spans="2:4" x14ac:dyDescent="0.3">
      <c r="B72" s="1">
        <v>38626</v>
      </c>
      <c r="C72" s="14">
        <v>2370.9499999999998</v>
      </c>
      <c r="D72" s="7">
        <f t="shared" si="4"/>
        <v>-8.8586914738218003E-2</v>
      </c>
    </row>
    <row r="73" spans="2:4" x14ac:dyDescent="0.3">
      <c r="B73" s="1">
        <v>38657</v>
      </c>
      <c r="C73" s="14">
        <v>2652.25</v>
      </c>
      <c r="D73" s="7">
        <f t="shared" si="4"/>
        <v>0.11864442523039287</v>
      </c>
    </row>
    <row r="74" spans="2:4" x14ac:dyDescent="0.3">
      <c r="B74" s="1">
        <v>38687</v>
      </c>
      <c r="C74" s="14">
        <v>2836.55</v>
      </c>
      <c r="D74" s="7">
        <f t="shared" si="4"/>
        <v>6.9488170421340367E-2</v>
      </c>
    </row>
    <row r="75" spans="2:4" x14ac:dyDescent="0.3">
      <c r="B75" s="1">
        <v>38718</v>
      </c>
      <c r="C75" s="14">
        <v>3001.1</v>
      </c>
      <c r="D75" s="7">
        <f t="shared" si="4"/>
        <v>5.8010611482258279E-2</v>
      </c>
    </row>
    <row r="76" spans="2:4" x14ac:dyDescent="0.3">
      <c r="B76" s="1">
        <v>38749</v>
      </c>
      <c r="C76" s="14">
        <v>3074.7</v>
      </c>
      <c r="D76" s="7">
        <f t="shared" si="4"/>
        <v>2.4524341074939171E-2</v>
      </c>
    </row>
    <row r="77" spans="2:4" x14ac:dyDescent="0.3">
      <c r="B77" s="1">
        <v>38777</v>
      </c>
      <c r="C77" s="14">
        <v>3402.55</v>
      </c>
      <c r="D77" s="7">
        <f t="shared" si="4"/>
        <v>0.10662828893875842</v>
      </c>
    </row>
    <row r="78" spans="2:4" x14ac:dyDescent="0.3">
      <c r="B78" s="1">
        <v>38808</v>
      </c>
      <c r="C78" s="14">
        <v>3557.6</v>
      </c>
      <c r="D78" s="7">
        <f t="shared" si="4"/>
        <v>4.5568764603018286E-2</v>
      </c>
    </row>
    <row r="79" spans="2:4" x14ac:dyDescent="0.3">
      <c r="B79" s="1">
        <v>38838</v>
      </c>
      <c r="C79" s="14">
        <v>3071.05</v>
      </c>
      <c r="D79" s="7">
        <f t="shared" si="4"/>
        <v>-0.13676354845963568</v>
      </c>
    </row>
    <row r="80" spans="2:4" x14ac:dyDescent="0.3">
      <c r="B80" s="1">
        <v>38869</v>
      </c>
      <c r="C80" s="14">
        <v>3128.2</v>
      </c>
      <c r="D80" s="7">
        <f t="shared" si="4"/>
        <v>1.8609270444961634E-2</v>
      </c>
    </row>
    <row r="81" spans="2:4" x14ac:dyDescent="0.3">
      <c r="B81" s="1">
        <v>38899</v>
      </c>
      <c r="C81" s="14">
        <v>3143.2</v>
      </c>
      <c r="D81" s="7">
        <f t="shared" si="4"/>
        <v>4.7950898280160192E-3</v>
      </c>
    </row>
    <row r="82" spans="2:4" x14ac:dyDescent="0.3">
      <c r="B82" s="1">
        <v>38930</v>
      </c>
      <c r="C82" s="14">
        <v>3413.9</v>
      </c>
      <c r="D82" s="7">
        <f t="shared" si="4"/>
        <v>8.6122423008399229E-2</v>
      </c>
    </row>
    <row r="83" spans="2:4" x14ac:dyDescent="0.3">
      <c r="B83" s="1">
        <v>38961</v>
      </c>
      <c r="C83" s="14">
        <v>3588.4</v>
      </c>
      <c r="D83" s="7">
        <f t="shared" si="4"/>
        <v>5.1114561059199204E-2</v>
      </c>
    </row>
    <row r="84" spans="2:4" x14ac:dyDescent="0.3">
      <c r="B84" s="1">
        <v>38991</v>
      </c>
      <c r="C84" s="14">
        <v>3744.1</v>
      </c>
      <c r="D84" s="7">
        <f t="shared" si="4"/>
        <v>4.3389811615204499E-2</v>
      </c>
    </row>
    <row r="85" spans="2:4" x14ac:dyDescent="0.3">
      <c r="B85" s="1">
        <v>39022</v>
      </c>
      <c r="C85" s="14">
        <v>3954.5</v>
      </c>
      <c r="D85" s="7">
        <f t="shared" si="4"/>
        <v>5.619508025960851E-2</v>
      </c>
    </row>
    <row r="86" spans="2:4" x14ac:dyDescent="0.3">
      <c r="B86" s="1">
        <v>39052</v>
      </c>
      <c r="C86" s="14">
        <v>3966.4</v>
      </c>
      <c r="D86" s="7">
        <f t="shared" si="4"/>
        <v>3.0092299911492759E-3</v>
      </c>
    </row>
    <row r="87" spans="2:4" x14ac:dyDescent="0.3">
      <c r="B87" s="1">
        <v>39083</v>
      </c>
      <c r="C87" s="14">
        <v>4082.7</v>
      </c>
      <c r="D87" s="7">
        <f t="shared" si="4"/>
        <v>2.9321298910851112E-2</v>
      </c>
    </row>
    <row r="88" spans="2:4" x14ac:dyDescent="0.3">
      <c r="B88" s="1">
        <v>39114</v>
      </c>
      <c r="C88" s="14">
        <v>3745.3</v>
      </c>
      <c r="D88" s="7">
        <f t="shared" si="4"/>
        <v>-8.2641389276704058E-2</v>
      </c>
    </row>
    <row r="89" spans="2:4" x14ac:dyDescent="0.3">
      <c r="B89" s="1">
        <v>39142</v>
      </c>
      <c r="C89" s="14">
        <v>3821.55</v>
      </c>
      <c r="D89" s="7">
        <f t="shared" si="4"/>
        <v>2.0358849758363773E-2</v>
      </c>
    </row>
    <row r="90" spans="2:4" x14ac:dyDescent="0.3">
      <c r="B90" s="1">
        <v>39173</v>
      </c>
      <c r="C90" s="14">
        <v>4087.9</v>
      </c>
      <c r="D90" s="7">
        <f t="shared" si="4"/>
        <v>6.9696850754275008E-2</v>
      </c>
    </row>
    <row r="91" spans="2:4" x14ac:dyDescent="0.3">
      <c r="B91" s="1">
        <v>39203</v>
      </c>
      <c r="C91" s="14">
        <v>4295.8</v>
      </c>
      <c r="D91" s="7">
        <f t="shared" si="4"/>
        <v>5.0857408449326069E-2</v>
      </c>
    </row>
    <row r="92" spans="2:4" x14ac:dyDescent="0.3">
      <c r="B92" s="1">
        <v>39234</v>
      </c>
      <c r="C92" s="14">
        <v>4318.3</v>
      </c>
      <c r="D92" s="7">
        <f t="shared" si="4"/>
        <v>5.2376740071697903E-3</v>
      </c>
    </row>
    <row r="93" spans="2:4" x14ac:dyDescent="0.3">
      <c r="B93" s="1">
        <v>39264</v>
      </c>
      <c r="C93" s="14">
        <v>4528.8500000000004</v>
      </c>
      <c r="D93" s="7">
        <f t="shared" si="4"/>
        <v>4.8757612949540396E-2</v>
      </c>
    </row>
    <row r="94" spans="2:4" x14ac:dyDescent="0.3">
      <c r="B94" s="1">
        <v>39295</v>
      </c>
      <c r="C94" s="14">
        <v>4464</v>
      </c>
      <c r="D94" s="7">
        <f t="shared" si="4"/>
        <v>-1.4319308433708433E-2</v>
      </c>
    </row>
    <row r="95" spans="2:4" x14ac:dyDescent="0.3">
      <c r="B95" s="1">
        <v>39326</v>
      </c>
      <c r="C95" s="14">
        <v>5021.3500000000004</v>
      </c>
      <c r="D95" s="7">
        <f t="shared" si="4"/>
        <v>0.12485439068100357</v>
      </c>
    </row>
    <row r="96" spans="2:4" x14ac:dyDescent="0.3">
      <c r="B96" s="1">
        <v>39356</v>
      </c>
      <c r="C96" s="14">
        <v>5900.65</v>
      </c>
      <c r="D96" s="7">
        <f t="shared" si="4"/>
        <v>0.17511227060451851</v>
      </c>
    </row>
    <row r="97" spans="2:4" x14ac:dyDescent="0.3">
      <c r="B97" s="1">
        <v>39387</v>
      </c>
      <c r="C97" s="14">
        <v>5762.75</v>
      </c>
      <c r="D97" s="7">
        <f t="shared" si="4"/>
        <v>-2.3370306661130491E-2</v>
      </c>
    </row>
    <row r="98" spans="2:4" x14ac:dyDescent="0.3">
      <c r="B98" s="1">
        <v>39417</v>
      </c>
      <c r="C98" s="14">
        <v>6138.6</v>
      </c>
      <c r="D98" s="7">
        <f t="shared" si="4"/>
        <v>6.5220597804867442E-2</v>
      </c>
    </row>
    <row r="99" spans="2:4" x14ac:dyDescent="0.3">
      <c r="B99" s="1">
        <v>39448</v>
      </c>
      <c r="C99" s="14">
        <v>5137.45</v>
      </c>
      <c r="D99" s="7">
        <f t="shared" si="4"/>
        <v>-0.16309093278597731</v>
      </c>
    </row>
    <row r="100" spans="2:4" x14ac:dyDescent="0.3">
      <c r="B100" s="1">
        <v>39479</v>
      </c>
      <c r="C100" s="14">
        <v>5223.5</v>
      </c>
      <c r="D100" s="7">
        <f t="shared" si="4"/>
        <v>1.674955474019213E-2</v>
      </c>
    </row>
    <row r="101" spans="2:4" x14ac:dyDescent="0.3">
      <c r="B101" s="1">
        <v>39508</v>
      </c>
      <c r="C101" s="14">
        <v>4734.5</v>
      </c>
      <c r="D101" s="7">
        <f t="shared" si="4"/>
        <v>-9.3615391978558393E-2</v>
      </c>
    </row>
    <row r="102" spans="2:4" x14ac:dyDescent="0.3">
      <c r="B102" s="1">
        <v>39539</v>
      </c>
      <c r="C102" s="14">
        <v>5165.8999999999996</v>
      </c>
      <c r="D102" s="7">
        <f t="shared" si="4"/>
        <v>9.1118386313232547E-2</v>
      </c>
    </row>
    <row r="103" spans="2:4" x14ac:dyDescent="0.3">
      <c r="B103" s="1">
        <v>39569</v>
      </c>
      <c r="C103" s="14">
        <v>4870.1000000000004</v>
      </c>
      <c r="D103" s="7">
        <f t="shared" si="4"/>
        <v>-5.726010956464489E-2</v>
      </c>
    </row>
    <row r="104" spans="2:4" x14ac:dyDescent="0.3">
      <c r="B104" s="1">
        <v>39600</v>
      </c>
      <c r="C104" s="14">
        <v>4040.55</v>
      </c>
      <c r="D104" s="7">
        <f t="shared" si="4"/>
        <v>-0.17033531138990987</v>
      </c>
    </row>
    <row r="105" spans="2:4" x14ac:dyDescent="0.3">
      <c r="B105" s="1">
        <v>39630</v>
      </c>
      <c r="C105" s="14">
        <v>4332.95</v>
      </c>
      <c r="D105" s="7">
        <f t="shared" si="4"/>
        <v>7.2366385764314201E-2</v>
      </c>
    </row>
    <row r="106" spans="2:4" x14ac:dyDescent="0.3">
      <c r="B106" s="1">
        <v>39661</v>
      </c>
      <c r="C106" s="14">
        <v>4360</v>
      </c>
      <c r="D106" s="7">
        <f t="shared" si="4"/>
        <v>6.2428599453028255E-3</v>
      </c>
    </row>
    <row r="107" spans="2:4" x14ac:dyDescent="0.3">
      <c r="B107" s="1">
        <v>39692</v>
      </c>
      <c r="C107" s="14">
        <v>3921.2</v>
      </c>
      <c r="D107" s="7">
        <f t="shared" si="4"/>
        <v>-0.10064220183486239</v>
      </c>
    </row>
    <row r="108" spans="2:4" x14ac:dyDescent="0.3">
      <c r="B108" s="1">
        <v>39722</v>
      </c>
      <c r="C108" s="14">
        <v>2885.6</v>
      </c>
      <c r="D108" s="7">
        <f t="shared" si="4"/>
        <v>-0.26410282566561261</v>
      </c>
    </row>
    <row r="109" spans="2:4" x14ac:dyDescent="0.3">
      <c r="B109" s="1">
        <v>39753</v>
      </c>
      <c r="C109" s="14">
        <v>2755.1</v>
      </c>
      <c r="D109" s="7">
        <f t="shared" si="4"/>
        <v>-4.5224563349043567E-2</v>
      </c>
    </row>
    <row r="110" spans="2:4" x14ac:dyDescent="0.3">
      <c r="B110" s="1">
        <v>39783</v>
      </c>
      <c r="C110" s="14">
        <v>2959.15</v>
      </c>
      <c r="D110" s="7">
        <f t="shared" si="4"/>
        <v>7.406264745381308E-2</v>
      </c>
    </row>
    <row r="111" spans="2:4" x14ac:dyDescent="0.3">
      <c r="B111" s="1">
        <v>39814</v>
      </c>
      <c r="C111" s="14">
        <v>2874.8</v>
      </c>
      <c r="D111" s="7">
        <f t="shared" si="4"/>
        <v>-2.8504807123667208E-2</v>
      </c>
    </row>
    <row r="112" spans="2:4" x14ac:dyDescent="0.3">
      <c r="B112" s="1">
        <v>39845</v>
      </c>
      <c r="C112" s="14">
        <v>2763.65</v>
      </c>
      <c r="D112" s="7">
        <f t="shared" si="4"/>
        <v>-3.8663559204118569E-2</v>
      </c>
    </row>
    <row r="113" spans="2:4" x14ac:dyDescent="0.3">
      <c r="B113" s="1">
        <v>39873</v>
      </c>
      <c r="C113" s="14">
        <v>3020.95</v>
      </c>
      <c r="D113" s="7">
        <f t="shared" si="4"/>
        <v>9.310151430173863E-2</v>
      </c>
    </row>
    <row r="114" spans="2:4" x14ac:dyDescent="0.3">
      <c r="B114" s="1">
        <v>39904</v>
      </c>
      <c r="C114" s="14">
        <v>3473.95</v>
      </c>
      <c r="D114" s="7">
        <f t="shared" si="4"/>
        <v>0.14995282940796772</v>
      </c>
    </row>
    <row r="115" spans="2:4" x14ac:dyDescent="0.3">
      <c r="B115" s="1">
        <v>39934</v>
      </c>
      <c r="C115" s="14">
        <v>4448.95</v>
      </c>
      <c r="D115" s="7">
        <f t="shared" si="4"/>
        <v>0.28066034341311763</v>
      </c>
    </row>
    <row r="116" spans="2:4" x14ac:dyDescent="0.3">
      <c r="B116" s="1">
        <v>39965</v>
      </c>
      <c r="C116" s="14">
        <v>4291.1000000000004</v>
      </c>
      <c r="D116" s="7">
        <f t="shared" si="4"/>
        <v>-3.5480281864259999E-2</v>
      </c>
    </row>
    <row r="117" spans="2:4" x14ac:dyDescent="0.3">
      <c r="B117" s="1">
        <v>39995</v>
      </c>
      <c r="C117" s="14">
        <v>4636.45</v>
      </c>
      <c r="D117" s="7">
        <f t="shared" si="4"/>
        <v>8.0480529467968465E-2</v>
      </c>
    </row>
    <row r="118" spans="2:4" x14ac:dyDescent="0.3">
      <c r="B118" s="1">
        <v>40026</v>
      </c>
      <c r="C118" s="14">
        <v>4662.1000000000004</v>
      </c>
      <c r="D118" s="7">
        <f t="shared" si="4"/>
        <v>5.5322498894629923E-3</v>
      </c>
    </row>
    <row r="119" spans="2:4" x14ac:dyDescent="0.3">
      <c r="B119" s="1">
        <v>40057</v>
      </c>
      <c r="C119" s="14">
        <v>5083.95</v>
      </c>
      <c r="D119" s="7">
        <f t="shared" si="4"/>
        <v>9.0484974582269562E-2</v>
      </c>
    </row>
    <row r="120" spans="2:4" x14ac:dyDescent="0.3">
      <c r="B120" s="1">
        <v>40087</v>
      </c>
      <c r="C120" s="14">
        <v>4711.7</v>
      </c>
      <c r="D120" s="7">
        <f t="shared" si="4"/>
        <v>-7.3220625694587871E-2</v>
      </c>
    </row>
    <row r="121" spans="2:4" x14ac:dyDescent="0.3">
      <c r="B121" s="1">
        <v>40118</v>
      </c>
      <c r="C121" s="14">
        <v>5032.7</v>
      </c>
      <c r="D121" s="7">
        <f t="shared" si="4"/>
        <v>6.8128276418278011E-2</v>
      </c>
    </row>
    <row r="122" spans="2:4" x14ac:dyDescent="0.3">
      <c r="B122" s="1">
        <v>40148</v>
      </c>
      <c r="C122" s="14">
        <v>5201.05</v>
      </c>
      <c r="D122" s="7">
        <f t="shared" si="4"/>
        <v>3.3451228962584789E-2</v>
      </c>
    </row>
    <row r="123" spans="2:4" x14ac:dyDescent="0.3">
      <c r="B123" s="1">
        <v>40179</v>
      </c>
      <c r="C123" s="14">
        <v>4882.05</v>
      </c>
      <c r="D123" s="7">
        <f t="shared" si="4"/>
        <v>-6.1333769142769223E-2</v>
      </c>
    </row>
    <row r="124" spans="2:4" x14ac:dyDescent="0.3">
      <c r="B124" s="1">
        <v>40210</v>
      </c>
      <c r="C124" s="14">
        <v>4922.3</v>
      </c>
      <c r="D124" s="7">
        <f t="shared" si="4"/>
        <v>8.2444874591616202E-3</v>
      </c>
    </row>
    <row r="125" spans="2:4" x14ac:dyDescent="0.3">
      <c r="B125" s="1">
        <v>40238</v>
      </c>
      <c r="C125" s="14">
        <v>5249.1</v>
      </c>
      <c r="D125" s="7">
        <f t="shared" si="4"/>
        <v>6.6391727444487403E-2</v>
      </c>
    </row>
    <row r="126" spans="2:4" x14ac:dyDescent="0.3">
      <c r="B126" s="1">
        <v>40269</v>
      </c>
      <c r="C126" s="14">
        <v>5278</v>
      </c>
      <c r="D126" s="7">
        <f t="shared" si="4"/>
        <v>5.5057057400316189E-3</v>
      </c>
    </row>
    <row r="127" spans="2:4" x14ac:dyDescent="0.3">
      <c r="B127" s="1">
        <v>40299</v>
      </c>
      <c r="C127" s="14">
        <v>5086.3</v>
      </c>
      <c r="D127" s="7">
        <f t="shared" si="4"/>
        <v>-3.6320575975748337E-2</v>
      </c>
    </row>
    <row r="128" spans="2:4" x14ac:dyDescent="0.3">
      <c r="B128" s="1">
        <v>40330</v>
      </c>
      <c r="C128" s="14">
        <v>5312.5</v>
      </c>
      <c r="D128" s="7">
        <f t="shared" si="4"/>
        <v>4.4472406267817455E-2</v>
      </c>
    </row>
    <row r="129" spans="2:4" x14ac:dyDescent="0.3">
      <c r="B129" s="1">
        <v>40360</v>
      </c>
      <c r="C129" s="14">
        <v>5367.6</v>
      </c>
      <c r="D129" s="7">
        <f t="shared" si="4"/>
        <v>1.0371764705882525E-2</v>
      </c>
    </row>
    <row r="130" spans="2:4" x14ac:dyDescent="0.3">
      <c r="B130" s="1">
        <v>40391</v>
      </c>
      <c r="C130" s="14">
        <v>5402.4</v>
      </c>
      <c r="D130" s="7">
        <f t="shared" si="4"/>
        <v>6.4833445115133337E-3</v>
      </c>
    </row>
    <row r="131" spans="2:4" x14ac:dyDescent="0.3">
      <c r="B131" s="1">
        <v>40422</v>
      </c>
      <c r="C131" s="14">
        <v>6029.95</v>
      </c>
      <c r="D131" s="7">
        <f t="shared" si="4"/>
        <v>0.11616133570265075</v>
      </c>
    </row>
    <row r="132" spans="2:4" x14ac:dyDescent="0.3">
      <c r="B132" s="1">
        <v>40452</v>
      </c>
      <c r="C132" s="14">
        <v>6017.7</v>
      </c>
      <c r="D132" s="7">
        <f t="shared" si="4"/>
        <v>-2.0315259662185836E-3</v>
      </c>
    </row>
    <row r="133" spans="2:4" x14ac:dyDescent="0.3">
      <c r="B133" s="1">
        <v>40483</v>
      </c>
      <c r="C133" s="14">
        <v>5862.7</v>
      </c>
      <c r="D133" s="7">
        <f t="shared" ref="D133:D196" si="5">C133/C132-1</f>
        <v>-2.5757349153331055E-2</v>
      </c>
    </row>
    <row r="134" spans="2:4" x14ac:dyDescent="0.3">
      <c r="B134" s="1">
        <v>40513</v>
      </c>
      <c r="C134" s="14">
        <v>6134.5</v>
      </c>
      <c r="D134" s="7">
        <f t="shared" si="5"/>
        <v>4.6360891739301024E-2</v>
      </c>
    </row>
    <row r="135" spans="2:4" x14ac:dyDescent="0.3">
      <c r="B135" s="1">
        <v>40544</v>
      </c>
      <c r="C135" s="14">
        <v>5505.9</v>
      </c>
      <c r="D135" s="7">
        <f t="shared" si="5"/>
        <v>-0.10246963892737804</v>
      </c>
    </row>
    <row r="136" spans="2:4" x14ac:dyDescent="0.3">
      <c r="B136" s="1">
        <v>40575</v>
      </c>
      <c r="C136" s="14">
        <v>5333.25</v>
      </c>
      <c r="D136" s="7">
        <f t="shared" si="5"/>
        <v>-3.1357271290797128E-2</v>
      </c>
    </row>
    <row r="137" spans="2:4" x14ac:dyDescent="0.3">
      <c r="B137" s="1">
        <v>40603</v>
      </c>
      <c r="C137" s="14">
        <v>5833.75</v>
      </c>
      <c r="D137" s="7">
        <f t="shared" si="5"/>
        <v>9.384521633150511E-2</v>
      </c>
    </row>
    <row r="138" spans="2:4" x14ac:dyDescent="0.3">
      <c r="B138" s="1">
        <v>40634</v>
      </c>
      <c r="C138" s="14">
        <v>5749.5</v>
      </c>
      <c r="D138" s="7">
        <f t="shared" si="5"/>
        <v>-1.4441825583886847E-2</v>
      </c>
    </row>
    <row r="139" spans="2:4" x14ac:dyDescent="0.3">
      <c r="B139" s="1">
        <v>40664</v>
      </c>
      <c r="C139" s="14">
        <v>5560.15</v>
      </c>
      <c r="D139" s="7">
        <f t="shared" si="5"/>
        <v>-3.2933298547699885E-2</v>
      </c>
    </row>
    <row r="140" spans="2:4" x14ac:dyDescent="0.3">
      <c r="B140" s="1">
        <v>40695</v>
      </c>
      <c r="C140" s="14">
        <v>5647.4</v>
      </c>
      <c r="D140" s="7">
        <f t="shared" si="5"/>
        <v>1.5692022697229469E-2</v>
      </c>
    </row>
    <row r="141" spans="2:4" x14ac:dyDescent="0.3">
      <c r="B141" s="1">
        <v>40725</v>
      </c>
      <c r="C141" s="14">
        <v>5482</v>
      </c>
      <c r="D141" s="7">
        <f t="shared" si="5"/>
        <v>-2.9287813861245793E-2</v>
      </c>
    </row>
    <row r="142" spans="2:4" x14ac:dyDescent="0.3">
      <c r="B142" s="1">
        <v>40756</v>
      </c>
      <c r="C142" s="14">
        <v>5001</v>
      </c>
      <c r="D142" s="7">
        <f t="shared" si="5"/>
        <v>-8.774170010944915E-2</v>
      </c>
    </row>
    <row r="143" spans="2:4" x14ac:dyDescent="0.3">
      <c r="B143" s="1">
        <v>40787</v>
      </c>
      <c r="C143" s="14">
        <v>4943.25</v>
      </c>
      <c r="D143" s="7">
        <f t="shared" si="5"/>
        <v>-1.1547690461907623E-2</v>
      </c>
    </row>
    <row r="144" spans="2:4" x14ac:dyDescent="0.3">
      <c r="B144" s="1">
        <v>40817</v>
      </c>
      <c r="C144" s="14">
        <v>5326.6</v>
      </c>
      <c r="D144" s="7">
        <f t="shared" si="5"/>
        <v>7.7550194709958165E-2</v>
      </c>
    </row>
    <row r="145" spans="2:4" x14ac:dyDescent="0.3">
      <c r="B145" s="1">
        <v>40848</v>
      </c>
      <c r="C145" s="14">
        <v>4832.05</v>
      </c>
      <c r="D145" s="7">
        <f t="shared" si="5"/>
        <v>-9.2845342244583851E-2</v>
      </c>
    </row>
    <row r="146" spans="2:4" x14ac:dyDescent="0.3">
      <c r="B146" s="1">
        <v>40878</v>
      </c>
      <c r="C146" s="14">
        <v>4624.3</v>
      </c>
      <c r="D146" s="7">
        <f t="shared" si="5"/>
        <v>-4.2994174315249212E-2</v>
      </c>
    </row>
    <row r="147" spans="2:4" x14ac:dyDescent="0.3">
      <c r="B147" s="1">
        <v>40909</v>
      </c>
      <c r="C147" s="14">
        <v>5199.25</v>
      </c>
      <c r="D147" s="7">
        <f t="shared" si="5"/>
        <v>0.12433233137988453</v>
      </c>
    </row>
    <row r="148" spans="2:4" x14ac:dyDescent="0.3">
      <c r="B148" s="1">
        <v>40940</v>
      </c>
      <c r="C148" s="14">
        <v>5385.2</v>
      </c>
      <c r="D148" s="7">
        <f t="shared" si="5"/>
        <v>3.5764773765446956E-2</v>
      </c>
    </row>
    <row r="149" spans="2:4" x14ac:dyDescent="0.3">
      <c r="B149" s="1">
        <v>40969</v>
      </c>
      <c r="C149" s="14">
        <v>5295.55</v>
      </c>
      <c r="D149" s="7">
        <f t="shared" si="5"/>
        <v>-1.6647478273787319E-2</v>
      </c>
    </row>
    <row r="150" spans="2:4" x14ac:dyDescent="0.3">
      <c r="B150" s="1">
        <v>41000</v>
      </c>
      <c r="C150" s="14">
        <v>5248.15</v>
      </c>
      <c r="D150" s="7">
        <f t="shared" si="5"/>
        <v>-8.950911614468815E-3</v>
      </c>
    </row>
    <row r="151" spans="2:4" x14ac:dyDescent="0.3">
      <c r="B151" s="1">
        <v>41030</v>
      </c>
      <c r="C151" s="14">
        <v>4924.25</v>
      </c>
      <c r="D151" s="7">
        <f t="shared" si="5"/>
        <v>-6.1716985985537653E-2</v>
      </c>
    </row>
    <row r="152" spans="2:4" x14ac:dyDescent="0.3">
      <c r="B152" s="1">
        <v>41061</v>
      </c>
      <c r="C152" s="14">
        <v>5278.9</v>
      </c>
      <c r="D152" s="7">
        <f t="shared" si="5"/>
        <v>7.2021119967507596E-2</v>
      </c>
    </row>
    <row r="153" spans="2:4" x14ac:dyDescent="0.3">
      <c r="B153" s="1">
        <v>41091</v>
      </c>
      <c r="C153" s="14">
        <v>5229</v>
      </c>
      <c r="D153" s="7">
        <f t="shared" si="5"/>
        <v>-9.4527268938603415E-3</v>
      </c>
    </row>
    <row r="154" spans="2:4" x14ac:dyDescent="0.3">
      <c r="B154" s="1">
        <v>41122</v>
      </c>
      <c r="C154" s="14">
        <v>5258.5</v>
      </c>
      <c r="D154" s="7">
        <f t="shared" si="5"/>
        <v>5.6416140753490218E-3</v>
      </c>
    </row>
    <row r="155" spans="2:4" x14ac:dyDescent="0.3">
      <c r="B155" s="1">
        <v>41153</v>
      </c>
      <c r="C155" s="14">
        <v>5703.3</v>
      </c>
      <c r="D155" s="7">
        <f t="shared" si="5"/>
        <v>8.4586859370542999E-2</v>
      </c>
    </row>
    <row r="156" spans="2:4" x14ac:dyDescent="0.3">
      <c r="B156" s="1">
        <v>41183</v>
      </c>
      <c r="C156" s="14">
        <v>5619.7</v>
      </c>
      <c r="D156" s="7">
        <f t="shared" si="5"/>
        <v>-1.465818035172628E-2</v>
      </c>
    </row>
    <row r="157" spans="2:4" x14ac:dyDescent="0.3">
      <c r="B157" s="1">
        <v>41214</v>
      </c>
      <c r="C157" s="14">
        <v>5879.85</v>
      </c>
      <c r="D157" s="7">
        <f t="shared" si="5"/>
        <v>4.6292506717440451E-2</v>
      </c>
    </row>
    <row r="158" spans="2:4" x14ac:dyDescent="0.3">
      <c r="B158" s="1">
        <v>41244</v>
      </c>
      <c r="C158" s="14">
        <v>5905.1</v>
      </c>
      <c r="D158" s="7">
        <f t="shared" si="5"/>
        <v>4.294327236239015E-3</v>
      </c>
    </row>
    <row r="159" spans="2:4" x14ac:dyDescent="0.3">
      <c r="B159" s="1">
        <v>41275</v>
      </c>
      <c r="C159" s="14">
        <v>6034.75</v>
      </c>
      <c r="D159" s="7">
        <f t="shared" si="5"/>
        <v>2.195559770367983E-2</v>
      </c>
    </row>
    <row r="160" spans="2:4" x14ac:dyDescent="0.3">
      <c r="B160" s="1">
        <v>41306</v>
      </c>
      <c r="C160" s="14">
        <v>5693.05</v>
      </c>
      <c r="D160" s="7">
        <f t="shared" si="5"/>
        <v>-5.6622063880028106E-2</v>
      </c>
    </row>
    <row r="161" spans="2:4" x14ac:dyDescent="0.3">
      <c r="B161" s="1">
        <v>41334</v>
      </c>
      <c r="C161" s="14">
        <v>5682.55</v>
      </c>
      <c r="D161" s="7">
        <f t="shared" si="5"/>
        <v>-1.844354080852928E-3</v>
      </c>
    </row>
    <row r="162" spans="2:4" x14ac:dyDescent="0.3">
      <c r="B162" s="1">
        <v>41365</v>
      </c>
      <c r="C162" s="14">
        <v>5930.2</v>
      </c>
      <c r="D162" s="7">
        <f t="shared" si="5"/>
        <v>4.3580786794660709E-2</v>
      </c>
    </row>
    <row r="163" spans="2:4" x14ac:dyDescent="0.3">
      <c r="B163" s="1">
        <v>41395</v>
      </c>
      <c r="C163" s="14">
        <v>5985.95</v>
      </c>
      <c r="D163" s="7">
        <f t="shared" si="5"/>
        <v>9.401032005665888E-3</v>
      </c>
    </row>
    <row r="164" spans="2:4" x14ac:dyDescent="0.3">
      <c r="B164" s="1">
        <v>41426</v>
      </c>
      <c r="C164" s="14">
        <v>5842.2</v>
      </c>
      <c r="D164" s="7">
        <f t="shared" si="5"/>
        <v>-2.4014567445434731E-2</v>
      </c>
    </row>
    <row r="165" spans="2:4" x14ac:dyDescent="0.3">
      <c r="B165" s="1">
        <v>41456</v>
      </c>
      <c r="C165" s="14">
        <v>5742</v>
      </c>
      <c r="D165" s="7">
        <f t="shared" si="5"/>
        <v>-1.715107322583953E-2</v>
      </c>
    </row>
    <row r="166" spans="2:4" x14ac:dyDescent="0.3">
      <c r="B166" s="1">
        <v>41487</v>
      </c>
      <c r="C166" s="14">
        <v>5471.8</v>
      </c>
      <c r="D166" s="7">
        <f t="shared" si="5"/>
        <v>-4.7056774642981525E-2</v>
      </c>
    </row>
    <row r="167" spans="2:4" x14ac:dyDescent="0.3">
      <c r="B167" s="1">
        <v>41518</v>
      </c>
      <c r="C167" s="14">
        <v>5735.3</v>
      </c>
      <c r="D167" s="7">
        <f t="shared" si="5"/>
        <v>4.8155999853795928E-2</v>
      </c>
    </row>
    <row r="168" spans="2:4" x14ac:dyDescent="0.3">
      <c r="B168" s="1">
        <v>41548</v>
      </c>
      <c r="C168" s="14">
        <v>6299.15</v>
      </c>
      <c r="D168" s="7">
        <f t="shared" si="5"/>
        <v>9.8312206859274998E-2</v>
      </c>
    </row>
    <row r="169" spans="2:4" x14ac:dyDescent="0.3">
      <c r="B169" s="1">
        <v>41579</v>
      </c>
      <c r="C169" s="14">
        <v>6176.1</v>
      </c>
      <c r="D169" s="7">
        <f t="shared" si="5"/>
        <v>-1.9534381622917318E-2</v>
      </c>
    </row>
    <row r="170" spans="2:4" x14ac:dyDescent="0.3">
      <c r="B170" s="1">
        <v>41609</v>
      </c>
      <c r="C170" s="14">
        <v>6304</v>
      </c>
      <c r="D170" s="7">
        <f t="shared" si="5"/>
        <v>2.0708861579313842E-2</v>
      </c>
    </row>
    <row r="171" spans="2:4" x14ac:dyDescent="0.3">
      <c r="B171" s="1">
        <v>41640</v>
      </c>
      <c r="C171" s="14">
        <v>6089.5</v>
      </c>
      <c r="D171" s="7">
        <f t="shared" si="5"/>
        <v>-3.4026015228426409E-2</v>
      </c>
    </row>
    <row r="172" spans="2:4" x14ac:dyDescent="0.3">
      <c r="B172" s="1">
        <v>41671</v>
      </c>
      <c r="C172" s="14">
        <v>6276.95</v>
      </c>
      <c r="D172" s="7">
        <f t="shared" si="5"/>
        <v>3.0782494457673115E-2</v>
      </c>
    </row>
    <row r="173" spans="2:4" x14ac:dyDescent="0.3">
      <c r="B173" s="1">
        <v>41699</v>
      </c>
      <c r="C173" s="14">
        <v>6704.2</v>
      </c>
      <c r="D173" s="7">
        <f t="shared" si="5"/>
        <v>6.8066497263798542E-2</v>
      </c>
    </row>
    <row r="174" spans="2:4" x14ac:dyDescent="0.3">
      <c r="B174" s="1">
        <v>41730</v>
      </c>
      <c r="C174" s="14">
        <v>6696.4</v>
      </c>
      <c r="D174" s="7">
        <f t="shared" si="5"/>
        <v>-1.1634497777512909E-3</v>
      </c>
    </row>
    <row r="175" spans="2:4" x14ac:dyDescent="0.3">
      <c r="B175" s="1">
        <v>41760</v>
      </c>
      <c r="C175" s="14">
        <v>7229.95</v>
      </c>
      <c r="D175" s="7">
        <f t="shared" si="5"/>
        <v>7.9677139955797172E-2</v>
      </c>
    </row>
    <row r="176" spans="2:4" x14ac:dyDescent="0.3">
      <c r="B176" s="1">
        <v>41791</v>
      </c>
      <c r="C176" s="14">
        <v>7611.35</v>
      </c>
      <c r="D176" s="7">
        <f t="shared" si="5"/>
        <v>5.2752785288971538E-2</v>
      </c>
    </row>
    <row r="177" spans="2:4" x14ac:dyDescent="0.3">
      <c r="B177" s="1">
        <v>41821</v>
      </c>
      <c r="C177" s="14">
        <v>7721.3</v>
      </c>
      <c r="D177" s="7">
        <f t="shared" si="5"/>
        <v>1.4445532001550188E-2</v>
      </c>
    </row>
    <row r="178" spans="2:4" x14ac:dyDescent="0.3">
      <c r="B178" s="1">
        <v>41852</v>
      </c>
      <c r="C178" s="14">
        <v>7954.35</v>
      </c>
      <c r="D178" s="7">
        <f t="shared" si="5"/>
        <v>3.018274124823539E-2</v>
      </c>
    </row>
    <row r="179" spans="2:4" x14ac:dyDescent="0.3">
      <c r="B179" s="1">
        <v>41883</v>
      </c>
      <c r="C179" s="14">
        <v>7964.8</v>
      </c>
      <c r="D179" s="7">
        <f t="shared" si="5"/>
        <v>1.3137465663441983E-3</v>
      </c>
    </row>
    <row r="180" spans="2:4" x14ac:dyDescent="0.3">
      <c r="B180" s="1">
        <v>41913</v>
      </c>
      <c r="C180" s="14">
        <v>8322.2000000000007</v>
      </c>
      <c r="D180" s="7">
        <f t="shared" si="5"/>
        <v>4.4872438730413799E-2</v>
      </c>
    </row>
    <row r="181" spans="2:4" x14ac:dyDescent="0.3">
      <c r="B181" s="1">
        <v>41944</v>
      </c>
      <c r="C181" s="14">
        <v>8588.25</v>
      </c>
      <c r="D181" s="7">
        <f t="shared" si="5"/>
        <v>3.1968710196822903E-2</v>
      </c>
    </row>
    <row r="182" spans="2:4" x14ac:dyDescent="0.3">
      <c r="B182" s="1">
        <v>41974</v>
      </c>
      <c r="C182" s="14">
        <v>8282.7000000000007</v>
      </c>
      <c r="D182" s="7">
        <f t="shared" si="5"/>
        <v>-3.5577678805344459E-2</v>
      </c>
    </row>
    <row r="183" spans="2:4" x14ac:dyDescent="0.3">
      <c r="B183" s="1">
        <v>42005</v>
      </c>
      <c r="C183" s="14">
        <v>8808.9</v>
      </c>
      <c r="D183" s="7">
        <f t="shared" si="5"/>
        <v>6.3530008330616727E-2</v>
      </c>
    </row>
    <row r="184" spans="2:4" x14ac:dyDescent="0.3">
      <c r="B184" s="1">
        <v>42036</v>
      </c>
      <c r="C184" s="14">
        <v>8901.85</v>
      </c>
      <c r="D184" s="7">
        <f t="shared" si="5"/>
        <v>1.0551828264596219E-2</v>
      </c>
    </row>
    <row r="185" spans="2:4" x14ac:dyDescent="0.3">
      <c r="B185" s="1">
        <v>42064</v>
      </c>
      <c r="C185" s="14">
        <v>8491</v>
      </c>
      <c r="D185" s="7">
        <f t="shared" si="5"/>
        <v>-4.6153327679077982E-2</v>
      </c>
    </row>
    <row r="186" spans="2:4" x14ac:dyDescent="0.3">
      <c r="B186" s="1">
        <v>42095</v>
      </c>
      <c r="C186" s="14">
        <v>8181.5</v>
      </c>
      <c r="D186" s="7">
        <f t="shared" si="5"/>
        <v>-3.6450359203862859E-2</v>
      </c>
    </row>
    <row r="187" spans="2:4" x14ac:dyDescent="0.3">
      <c r="B187" s="1">
        <v>42125</v>
      </c>
      <c r="C187" s="14">
        <v>8433.65</v>
      </c>
      <c r="D187" s="7">
        <f t="shared" si="5"/>
        <v>3.0819531870683869E-2</v>
      </c>
    </row>
    <row r="188" spans="2:4" x14ac:dyDescent="0.3">
      <c r="B188" s="1">
        <v>42156</v>
      </c>
      <c r="C188" s="14">
        <v>8368.5</v>
      </c>
      <c r="D188" s="7">
        <f t="shared" si="5"/>
        <v>-7.7250063732784424E-3</v>
      </c>
    </row>
    <row r="189" spans="2:4" x14ac:dyDescent="0.3">
      <c r="B189" s="1">
        <v>42186</v>
      </c>
      <c r="C189" s="14">
        <v>8532.85</v>
      </c>
      <c r="D189" s="7">
        <f t="shared" si="5"/>
        <v>1.9639122901356387E-2</v>
      </c>
    </row>
    <row r="190" spans="2:4" x14ac:dyDescent="0.3">
      <c r="B190" s="1">
        <v>42217</v>
      </c>
      <c r="C190" s="14">
        <v>7971.3</v>
      </c>
      <c r="D190" s="7">
        <f t="shared" si="5"/>
        <v>-6.5810368165384436E-2</v>
      </c>
    </row>
    <row r="191" spans="2:4" x14ac:dyDescent="0.3">
      <c r="B191" s="1">
        <v>42248</v>
      </c>
      <c r="C191" s="14">
        <v>7948.9</v>
      </c>
      <c r="D191" s="7">
        <f t="shared" si="5"/>
        <v>-2.8100811661837533E-3</v>
      </c>
    </row>
    <row r="192" spans="2:4" x14ac:dyDescent="0.3">
      <c r="B192" s="1">
        <v>42278</v>
      </c>
      <c r="C192" s="14">
        <v>8065.8</v>
      </c>
      <c r="D192" s="7">
        <f t="shared" si="5"/>
        <v>1.4706437368692482E-2</v>
      </c>
    </row>
    <row r="193" spans="2:4" x14ac:dyDescent="0.3">
      <c r="B193" s="1">
        <v>42309</v>
      </c>
      <c r="C193" s="14">
        <v>7935.25</v>
      </c>
      <c r="D193" s="7">
        <f t="shared" si="5"/>
        <v>-1.6185623248778813E-2</v>
      </c>
    </row>
    <row r="194" spans="2:4" x14ac:dyDescent="0.3">
      <c r="B194" s="1">
        <v>42339</v>
      </c>
      <c r="C194" s="14">
        <v>7946.35</v>
      </c>
      <c r="D194" s="7">
        <f t="shared" si="5"/>
        <v>1.3988217132416825E-3</v>
      </c>
    </row>
    <row r="195" spans="2:4" x14ac:dyDescent="0.3">
      <c r="B195" s="1">
        <v>42370</v>
      </c>
      <c r="C195" s="14">
        <v>7563.55</v>
      </c>
      <c r="D195" s="7">
        <f t="shared" si="5"/>
        <v>-4.8173060587565431E-2</v>
      </c>
    </row>
    <row r="196" spans="2:4" x14ac:dyDescent="0.3">
      <c r="B196" s="1">
        <v>42401</v>
      </c>
      <c r="C196" s="14">
        <v>6987.05</v>
      </c>
      <c r="D196" s="7">
        <f t="shared" si="5"/>
        <v>-7.6220822232946128E-2</v>
      </c>
    </row>
    <row r="197" spans="2:4" x14ac:dyDescent="0.3">
      <c r="B197" s="1">
        <v>42430</v>
      </c>
      <c r="C197" s="14">
        <v>7738.4</v>
      </c>
      <c r="D197" s="7">
        <f t="shared" ref="D197:D260" si="6">C197/C196-1</f>
        <v>0.10753465339449408</v>
      </c>
    </row>
    <row r="198" spans="2:4" x14ac:dyDescent="0.3">
      <c r="B198" s="1">
        <v>42461</v>
      </c>
      <c r="C198" s="14">
        <v>7849.8</v>
      </c>
      <c r="D198" s="7">
        <f t="shared" si="6"/>
        <v>1.4395740721596217E-2</v>
      </c>
    </row>
    <row r="199" spans="2:4" x14ac:dyDescent="0.3">
      <c r="B199" s="1">
        <v>42491</v>
      </c>
      <c r="C199" s="14">
        <v>8160.1</v>
      </c>
      <c r="D199" s="7">
        <f t="shared" si="6"/>
        <v>3.9529669545721013E-2</v>
      </c>
    </row>
    <row r="200" spans="2:4" x14ac:dyDescent="0.3">
      <c r="B200" s="1">
        <v>42522</v>
      </c>
      <c r="C200" s="14">
        <v>8287.75</v>
      </c>
      <c r="D200" s="7">
        <f t="shared" si="6"/>
        <v>1.5643190647173455E-2</v>
      </c>
    </row>
    <row r="201" spans="2:4" x14ac:dyDescent="0.3">
      <c r="B201" s="1">
        <v>42552</v>
      </c>
      <c r="C201" s="14">
        <v>8638.5</v>
      </c>
      <c r="D201" s="7">
        <f t="shared" si="6"/>
        <v>4.2321498597327478E-2</v>
      </c>
    </row>
    <row r="202" spans="2:4" x14ac:dyDescent="0.3">
      <c r="B202" s="1">
        <v>42583</v>
      </c>
      <c r="C202" s="14">
        <v>8786.2000000000007</v>
      </c>
      <c r="D202" s="7">
        <f t="shared" si="6"/>
        <v>1.7097875788620875E-2</v>
      </c>
    </row>
    <row r="203" spans="2:4" x14ac:dyDescent="0.3">
      <c r="B203" s="1">
        <v>42614</v>
      </c>
      <c r="C203" s="14">
        <v>8611.15</v>
      </c>
      <c r="D203" s="7">
        <f t="shared" si="6"/>
        <v>-1.992328879379035E-2</v>
      </c>
    </row>
    <row r="204" spans="2:4" x14ac:dyDescent="0.3">
      <c r="B204" s="1">
        <v>42644</v>
      </c>
      <c r="C204" s="14">
        <v>8625.7000000000007</v>
      </c>
      <c r="D204" s="7">
        <f t="shared" si="6"/>
        <v>1.6896697885881995E-3</v>
      </c>
    </row>
    <row r="205" spans="2:4" x14ac:dyDescent="0.3">
      <c r="B205" s="1">
        <v>42675</v>
      </c>
      <c r="C205" s="14">
        <v>8224.5</v>
      </c>
      <c r="D205" s="7">
        <f t="shared" si="6"/>
        <v>-4.6512167128465065E-2</v>
      </c>
    </row>
    <row r="206" spans="2:4" x14ac:dyDescent="0.3">
      <c r="B206" s="1">
        <v>42705</v>
      </c>
      <c r="C206" s="14">
        <v>8185.8</v>
      </c>
      <c r="D206" s="7">
        <f t="shared" si="6"/>
        <v>-4.7054532190407006E-3</v>
      </c>
    </row>
    <row r="207" spans="2:4" x14ac:dyDescent="0.3">
      <c r="B207" s="1">
        <v>42736</v>
      </c>
      <c r="C207" s="14">
        <v>8561.2999999999993</v>
      </c>
      <c r="D207" s="7">
        <f t="shared" si="6"/>
        <v>4.5872120012704798E-2</v>
      </c>
    </row>
    <row r="208" spans="2:4" x14ac:dyDescent="0.3">
      <c r="B208" s="1">
        <v>42767</v>
      </c>
      <c r="C208" s="14">
        <v>8879.6</v>
      </c>
      <c r="D208" s="7">
        <f t="shared" si="6"/>
        <v>3.7178933105953771E-2</v>
      </c>
    </row>
    <row r="209" spans="2:4" x14ac:dyDescent="0.3">
      <c r="B209" s="1">
        <v>42795</v>
      </c>
      <c r="C209" s="14">
        <v>9173.75</v>
      </c>
      <c r="D209" s="7">
        <f t="shared" si="6"/>
        <v>3.3126492184332612E-2</v>
      </c>
    </row>
    <row r="210" spans="2:4" x14ac:dyDescent="0.3">
      <c r="B210" s="1">
        <v>42826</v>
      </c>
      <c r="C210" s="14">
        <v>9304.0499999999993</v>
      </c>
      <c r="D210" s="7">
        <f t="shared" si="6"/>
        <v>1.4203569968660457E-2</v>
      </c>
    </row>
    <row r="211" spans="2:4" x14ac:dyDescent="0.3">
      <c r="B211" s="1">
        <v>42856</v>
      </c>
      <c r="C211" s="14">
        <v>9621.25</v>
      </c>
      <c r="D211" s="7">
        <f t="shared" si="6"/>
        <v>3.4092680069432113E-2</v>
      </c>
    </row>
    <row r="212" spans="2:4" x14ac:dyDescent="0.3">
      <c r="B212" s="1">
        <v>42887</v>
      </c>
      <c r="C212" s="14">
        <v>9520.9</v>
      </c>
      <c r="D212" s="7">
        <f t="shared" si="6"/>
        <v>-1.0430037677017112E-2</v>
      </c>
    </row>
    <row r="213" spans="2:4" x14ac:dyDescent="0.3">
      <c r="B213" s="1">
        <v>42917</v>
      </c>
      <c r="C213" s="14">
        <v>10077.1</v>
      </c>
      <c r="D213" s="7">
        <f t="shared" si="6"/>
        <v>5.8418846957745574E-2</v>
      </c>
    </row>
    <row r="214" spans="2:4" x14ac:dyDescent="0.3">
      <c r="B214" s="1">
        <v>42948</v>
      </c>
      <c r="C214" s="14">
        <v>9917.9</v>
      </c>
      <c r="D214" s="7">
        <f t="shared" si="6"/>
        <v>-1.5798195909537571E-2</v>
      </c>
    </row>
    <row r="215" spans="2:4" x14ac:dyDescent="0.3">
      <c r="B215" s="1">
        <v>42979</v>
      </c>
      <c r="C215" s="14">
        <v>9788.6</v>
      </c>
      <c r="D215" s="7">
        <f t="shared" si="6"/>
        <v>-1.3037034049546703E-2</v>
      </c>
    </row>
    <row r="216" spans="2:4" x14ac:dyDescent="0.3">
      <c r="B216" s="1">
        <v>43009</v>
      </c>
      <c r="C216" s="14">
        <v>10335.299999999999</v>
      </c>
      <c r="D216" s="7">
        <f t="shared" si="6"/>
        <v>5.585068344809252E-2</v>
      </c>
    </row>
    <row r="217" spans="2:4" x14ac:dyDescent="0.3">
      <c r="B217" s="1">
        <v>43040</v>
      </c>
      <c r="C217" s="14">
        <v>10226.549999999999</v>
      </c>
      <c r="D217" s="7">
        <f t="shared" si="6"/>
        <v>-1.0522190937853781E-2</v>
      </c>
    </row>
    <row r="218" spans="2:4" x14ac:dyDescent="0.3">
      <c r="B218" s="1">
        <v>43070</v>
      </c>
      <c r="C218" s="14">
        <v>10530.7</v>
      </c>
      <c r="D218" s="7">
        <f t="shared" si="6"/>
        <v>2.9741212823484187E-2</v>
      </c>
    </row>
    <row r="219" spans="2:4" x14ac:dyDescent="0.3">
      <c r="B219" s="1">
        <v>43101</v>
      </c>
      <c r="C219" s="14">
        <v>11027.7</v>
      </c>
      <c r="D219" s="7">
        <f t="shared" si="6"/>
        <v>4.7195343139582402E-2</v>
      </c>
    </row>
    <row r="220" spans="2:4" x14ac:dyDescent="0.3">
      <c r="B220" s="1">
        <v>43132</v>
      </c>
      <c r="C220" s="14">
        <v>10492.85</v>
      </c>
      <c r="D220" s="7">
        <f t="shared" si="6"/>
        <v>-4.8500593958849092E-2</v>
      </c>
    </row>
    <row r="221" spans="2:4" x14ac:dyDescent="0.3">
      <c r="B221" s="1">
        <v>43160</v>
      </c>
      <c r="C221" s="14">
        <v>10113.700000000001</v>
      </c>
      <c r="D221" s="7">
        <f t="shared" si="6"/>
        <v>-3.6134129430993478E-2</v>
      </c>
    </row>
    <row r="222" spans="2:4" x14ac:dyDescent="0.3">
      <c r="B222" s="1">
        <v>43191</v>
      </c>
      <c r="C222" s="14">
        <v>10739.35</v>
      </c>
      <c r="D222" s="7">
        <f t="shared" si="6"/>
        <v>6.1861633230172908E-2</v>
      </c>
    </row>
    <row r="223" spans="2:4" x14ac:dyDescent="0.3">
      <c r="B223" s="1">
        <v>43221</v>
      </c>
      <c r="C223" s="14">
        <v>10736.15</v>
      </c>
      <c r="D223" s="7">
        <f t="shared" si="6"/>
        <v>-2.9796961641070929E-4</v>
      </c>
    </row>
    <row r="224" spans="2:4" x14ac:dyDescent="0.3">
      <c r="B224" s="1">
        <v>43252</v>
      </c>
      <c r="C224" s="14">
        <v>10714.3</v>
      </c>
      <c r="D224" s="7">
        <f t="shared" si="6"/>
        <v>-2.0351802089203508E-3</v>
      </c>
    </row>
    <row r="225" spans="2:4" x14ac:dyDescent="0.3">
      <c r="B225" s="1">
        <v>43282</v>
      </c>
      <c r="C225" s="14">
        <v>11356.5</v>
      </c>
      <c r="D225" s="7">
        <f t="shared" si="6"/>
        <v>5.9938586748551126E-2</v>
      </c>
    </row>
    <row r="226" spans="2:4" x14ac:dyDescent="0.3">
      <c r="B226" s="1">
        <v>43313</v>
      </c>
      <c r="C226" s="14">
        <v>11680.5</v>
      </c>
      <c r="D226" s="7">
        <f t="shared" si="6"/>
        <v>2.8529916787742637E-2</v>
      </c>
    </row>
    <row r="227" spans="2:4" x14ac:dyDescent="0.3">
      <c r="B227" s="1">
        <v>43344</v>
      </c>
      <c r="C227" s="14">
        <v>10930.45</v>
      </c>
      <c r="D227" s="7">
        <f t="shared" si="6"/>
        <v>-6.42138607080176E-2</v>
      </c>
    </row>
    <row r="228" spans="2:4" x14ac:dyDescent="0.3">
      <c r="B228" s="1">
        <v>43374</v>
      </c>
      <c r="C228" s="14">
        <v>10386.6</v>
      </c>
      <c r="D228" s="7">
        <f t="shared" si="6"/>
        <v>-4.975549954484948E-2</v>
      </c>
    </row>
    <row r="229" spans="2:4" x14ac:dyDescent="0.3">
      <c r="B229" s="1">
        <v>43405</v>
      </c>
      <c r="C229" s="14">
        <v>10876.75</v>
      </c>
      <c r="D229" s="7">
        <f t="shared" si="6"/>
        <v>4.7190610979531256E-2</v>
      </c>
    </row>
    <row r="230" spans="2:4" x14ac:dyDescent="0.3">
      <c r="B230" s="1">
        <v>43435</v>
      </c>
      <c r="C230" s="14">
        <v>10862.55</v>
      </c>
      <c r="D230" s="7">
        <f t="shared" si="6"/>
        <v>-1.3055370400165689E-3</v>
      </c>
    </row>
    <row r="231" spans="2:4" x14ac:dyDescent="0.3">
      <c r="B231" s="1">
        <v>43466</v>
      </c>
      <c r="C231" s="14">
        <v>10830.95</v>
      </c>
      <c r="D231" s="7">
        <f t="shared" si="6"/>
        <v>-2.909077518630343E-3</v>
      </c>
    </row>
    <row r="232" spans="2:4" x14ac:dyDescent="0.3">
      <c r="B232" s="1">
        <v>43497</v>
      </c>
      <c r="C232" s="14">
        <v>10792.5</v>
      </c>
      <c r="D232" s="7">
        <f t="shared" si="6"/>
        <v>-3.5500117718206825E-3</v>
      </c>
    </row>
    <row r="233" spans="2:4" x14ac:dyDescent="0.3">
      <c r="B233" s="1">
        <v>43525</v>
      </c>
      <c r="C233" s="14">
        <v>11623.9</v>
      </c>
      <c r="D233" s="7">
        <f t="shared" si="6"/>
        <v>7.7034977993977183E-2</v>
      </c>
    </row>
    <row r="234" spans="2:4" x14ac:dyDescent="0.3">
      <c r="B234" s="1">
        <v>43556</v>
      </c>
      <c r="C234" s="14">
        <v>11748.15</v>
      </c>
      <c r="D234" s="7">
        <f t="shared" si="6"/>
        <v>1.0689183492631482E-2</v>
      </c>
    </row>
    <row r="235" spans="2:4" x14ac:dyDescent="0.3">
      <c r="B235" s="1">
        <v>43586</v>
      </c>
      <c r="C235" s="14">
        <v>11922.8</v>
      </c>
      <c r="D235" s="7">
        <f t="shared" si="6"/>
        <v>1.4866170418321056E-2</v>
      </c>
    </row>
    <row r="236" spans="2:4" x14ac:dyDescent="0.3">
      <c r="B236" s="1">
        <v>43617</v>
      </c>
      <c r="C236" s="14">
        <v>11788.85</v>
      </c>
      <c r="D236" s="7">
        <f t="shared" si="6"/>
        <v>-1.1234777065789792E-2</v>
      </c>
    </row>
    <row r="237" spans="2:4" x14ac:dyDescent="0.3">
      <c r="B237" s="1">
        <v>43647</v>
      </c>
      <c r="C237" s="14">
        <v>11118</v>
      </c>
      <c r="D237" s="7">
        <f t="shared" si="6"/>
        <v>-5.6905465757898344E-2</v>
      </c>
    </row>
    <row r="238" spans="2:4" x14ac:dyDescent="0.3">
      <c r="B238" s="1">
        <v>43678</v>
      </c>
      <c r="C238" s="14">
        <v>11023.25</v>
      </c>
      <c r="D238" s="7">
        <f t="shared" si="6"/>
        <v>-8.5222162259399603E-3</v>
      </c>
    </row>
    <row r="239" spans="2:4" x14ac:dyDescent="0.3">
      <c r="B239" s="1">
        <v>43709</v>
      </c>
      <c r="C239" s="14">
        <v>11474.45</v>
      </c>
      <c r="D239" s="7">
        <f t="shared" si="6"/>
        <v>4.0931667158052409E-2</v>
      </c>
    </row>
    <row r="240" spans="2:4" x14ac:dyDescent="0.3">
      <c r="B240" s="1">
        <v>43739</v>
      </c>
      <c r="C240" s="14">
        <v>11877.45</v>
      </c>
      <c r="D240" s="7">
        <f t="shared" si="6"/>
        <v>3.5121509091939007E-2</v>
      </c>
    </row>
    <row r="241" spans="2:4" x14ac:dyDescent="0.3">
      <c r="B241" s="1">
        <v>43770</v>
      </c>
      <c r="C241" s="14">
        <v>12056.05</v>
      </c>
      <c r="D241" s="7">
        <f t="shared" si="6"/>
        <v>1.5036897650589909E-2</v>
      </c>
    </row>
    <row r="242" spans="2:4" x14ac:dyDescent="0.3">
      <c r="B242" s="1">
        <v>43800</v>
      </c>
      <c r="C242" s="14">
        <v>12168.45</v>
      </c>
      <c r="D242" s="7">
        <f t="shared" si="6"/>
        <v>9.3231199273395848E-3</v>
      </c>
    </row>
    <row r="243" spans="2:4" x14ac:dyDescent="0.3">
      <c r="B243" s="1">
        <v>43831</v>
      </c>
      <c r="C243" s="14">
        <v>11962.1</v>
      </c>
      <c r="D243" s="7">
        <f t="shared" si="6"/>
        <v>-1.6957788378963667E-2</v>
      </c>
    </row>
    <row r="244" spans="2:4" x14ac:dyDescent="0.3">
      <c r="B244" s="1">
        <v>43862</v>
      </c>
      <c r="C244" s="14">
        <v>11201.75</v>
      </c>
      <c r="D244" s="7">
        <f t="shared" si="6"/>
        <v>-6.3563253943705544E-2</v>
      </c>
    </row>
    <row r="245" spans="2:4" x14ac:dyDescent="0.3">
      <c r="B245" s="1">
        <v>43891</v>
      </c>
      <c r="C245" s="14">
        <v>8597.75</v>
      </c>
      <c r="D245" s="7">
        <f t="shared" si="6"/>
        <v>-0.23246367755038277</v>
      </c>
    </row>
    <row r="246" spans="2:4" x14ac:dyDescent="0.3">
      <c r="B246" s="1">
        <v>43922</v>
      </c>
      <c r="C246" s="14">
        <v>9859.9</v>
      </c>
      <c r="D246" s="7">
        <f t="shared" si="6"/>
        <v>0.14680003489284976</v>
      </c>
    </row>
    <row r="247" spans="2:4" x14ac:dyDescent="0.3">
      <c r="B247" s="1">
        <v>43952</v>
      </c>
      <c r="C247" s="14">
        <v>9580.2999999999993</v>
      </c>
      <c r="D247" s="7">
        <f t="shared" si="6"/>
        <v>-2.8357285570847601E-2</v>
      </c>
    </row>
    <row r="248" spans="2:4" x14ac:dyDescent="0.3">
      <c r="B248" s="1">
        <v>43983</v>
      </c>
      <c r="C248" s="14">
        <v>10302.1</v>
      </c>
      <c r="D248" s="7">
        <f t="shared" si="6"/>
        <v>7.5342108284709441E-2</v>
      </c>
    </row>
    <row r="249" spans="2:4" x14ac:dyDescent="0.3">
      <c r="B249" s="1">
        <v>44013</v>
      </c>
      <c r="C249" s="14">
        <v>11073.45</v>
      </c>
      <c r="D249" s="7">
        <f t="shared" si="6"/>
        <v>7.4873084128478595E-2</v>
      </c>
    </row>
    <row r="250" spans="2:4" x14ac:dyDescent="0.3">
      <c r="B250" s="1">
        <v>44044</v>
      </c>
      <c r="C250" s="14">
        <v>11387.5</v>
      </c>
      <c r="D250" s="7">
        <f t="shared" si="6"/>
        <v>2.8360628349791472E-2</v>
      </c>
    </row>
    <row r="251" spans="2:4" x14ac:dyDescent="0.3">
      <c r="B251" s="1">
        <v>44075</v>
      </c>
      <c r="C251" s="14">
        <v>11247.55</v>
      </c>
      <c r="D251" s="7">
        <f t="shared" si="6"/>
        <v>-1.2289791437980258E-2</v>
      </c>
    </row>
    <row r="252" spans="2:4" x14ac:dyDescent="0.3">
      <c r="B252" s="1">
        <v>44105</v>
      </c>
      <c r="C252" s="14">
        <v>11642.4</v>
      </c>
      <c r="D252" s="7">
        <f t="shared" si="6"/>
        <v>3.5105422958777721E-2</v>
      </c>
    </row>
    <row r="253" spans="2:4" x14ac:dyDescent="0.3">
      <c r="B253" s="1">
        <v>44136</v>
      </c>
      <c r="C253" s="14">
        <v>12968.95</v>
      </c>
      <c r="D253" s="7">
        <f t="shared" si="6"/>
        <v>0.11394128358414091</v>
      </c>
    </row>
    <row r="254" spans="2:4" x14ac:dyDescent="0.3">
      <c r="B254" s="1">
        <v>44166</v>
      </c>
      <c r="C254" s="14">
        <v>13981.75</v>
      </c>
      <c r="D254" s="7">
        <f t="shared" si="6"/>
        <v>7.8094217342190353E-2</v>
      </c>
    </row>
    <row r="255" spans="2:4" x14ac:dyDescent="0.3">
      <c r="B255" s="1">
        <v>44197</v>
      </c>
      <c r="C255" s="14">
        <v>13634.6</v>
      </c>
      <c r="D255" s="7">
        <f t="shared" si="6"/>
        <v>-2.4828794678777633E-2</v>
      </c>
    </row>
    <row r="256" spans="2:4" x14ac:dyDescent="0.3">
      <c r="B256" s="1">
        <v>44228</v>
      </c>
      <c r="C256" s="14">
        <v>14529.15</v>
      </c>
      <c r="D256" s="7">
        <f t="shared" si="6"/>
        <v>6.5608818740557018E-2</v>
      </c>
    </row>
    <row r="257" spans="2:4" x14ac:dyDescent="0.3">
      <c r="B257" s="1">
        <v>44256</v>
      </c>
      <c r="C257" s="14">
        <v>14690.7</v>
      </c>
      <c r="D257" s="7">
        <f t="shared" si="6"/>
        <v>1.111902623346861E-2</v>
      </c>
    </row>
    <row r="258" spans="2:4" x14ac:dyDescent="0.3">
      <c r="B258" s="1">
        <v>44287</v>
      </c>
      <c r="C258" s="14">
        <v>14631.1</v>
      </c>
      <c r="D258" s="7">
        <f t="shared" si="6"/>
        <v>-4.0569884348601315E-3</v>
      </c>
    </row>
    <row r="259" spans="2:4" x14ac:dyDescent="0.3">
      <c r="B259" s="1">
        <v>44317</v>
      </c>
      <c r="C259" s="14">
        <v>15582.8</v>
      </c>
      <c r="D259" s="7">
        <f t="shared" si="6"/>
        <v>6.5046373820150105E-2</v>
      </c>
    </row>
    <row r="260" spans="2:4" x14ac:dyDescent="0.3">
      <c r="B260" s="1">
        <v>44348</v>
      </c>
      <c r="C260" s="14">
        <v>15721.5</v>
      </c>
      <c r="D260" s="7">
        <f t="shared" si="6"/>
        <v>8.9008393870164682E-3</v>
      </c>
    </row>
    <row r="261" spans="2:4" x14ac:dyDescent="0.3">
      <c r="B261" s="1">
        <v>44378</v>
      </c>
      <c r="C261" s="14">
        <v>15763.05</v>
      </c>
      <c r="D261" s="7">
        <f t="shared" ref="D261:D307" si="7">C261/C260-1</f>
        <v>2.6428775880162902E-3</v>
      </c>
    </row>
    <row r="262" spans="2:4" x14ac:dyDescent="0.3">
      <c r="B262" s="1">
        <v>44409</v>
      </c>
      <c r="C262" s="14">
        <v>17132.2</v>
      </c>
      <c r="D262" s="7">
        <f t="shared" si="7"/>
        <v>8.6858190515160638E-2</v>
      </c>
    </row>
    <row r="263" spans="2:4" x14ac:dyDescent="0.3">
      <c r="B263" s="1">
        <v>44440</v>
      </c>
      <c r="C263" s="14">
        <v>17618.150000000001</v>
      </c>
      <c r="D263" s="7">
        <f t="shared" si="7"/>
        <v>2.8364716732235173E-2</v>
      </c>
    </row>
    <row r="264" spans="2:4" x14ac:dyDescent="0.3">
      <c r="B264" s="1">
        <v>44470</v>
      </c>
      <c r="C264" s="14">
        <v>17671.650000000001</v>
      </c>
      <c r="D264" s="7">
        <f t="shared" si="7"/>
        <v>3.0366411910445201E-3</v>
      </c>
    </row>
    <row r="265" spans="2:4" x14ac:dyDescent="0.3">
      <c r="B265" s="1">
        <v>44501</v>
      </c>
      <c r="C265" s="14">
        <v>16983.2</v>
      </c>
      <c r="D265" s="7">
        <f t="shared" si="7"/>
        <v>-3.8957878862471818E-2</v>
      </c>
    </row>
    <row r="266" spans="2:4" x14ac:dyDescent="0.3">
      <c r="B266" s="1">
        <v>44531</v>
      </c>
      <c r="C266" s="14">
        <v>17354.05</v>
      </c>
      <c r="D266" s="7">
        <f t="shared" si="7"/>
        <v>2.1836285270149247E-2</v>
      </c>
    </row>
    <row r="267" spans="2:4" x14ac:dyDescent="0.3">
      <c r="B267" s="1">
        <v>44562</v>
      </c>
      <c r="C267" s="14">
        <v>17339.849999999999</v>
      </c>
      <c r="D267" s="7">
        <f t="shared" si="7"/>
        <v>-8.1825279977876253E-4</v>
      </c>
    </row>
    <row r="268" spans="2:4" x14ac:dyDescent="0.3">
      <c r="B268" s="1">
        <v>44593</v>
      </c>
      <c r="C268" s="14">
        <v>16793.900000000001</v>
      </c>
      <c r="D268" s="7">
        <f t="shared" si="7"/>
        <v>-3.1485278131010208E-2</v>
      </c>
    </row>
    <row r="269" spans="2:4" x14ac:dyDescent="0.3">
      <c r="B269" s="1">
        <v>44621</v>
      </c>
      <c r="C269" s="14">
        <v>17464.75</v>
      </c>
      <c r="D269" s="7">
        <f t="shared" si="7"/>
        <v>3.9946051840251462E-2</v>
      </c>
    </row>
    <row r="270" spans="2:4" x14ac:dyDescent="0.3">
      <c r="B270" s="1">
        <v>44652</v>
      </c>
      <c r="C270" s="14">
        <v>17102.55</v>
      </c>
      <c r="D270" s="7">
        <f t="shared" si="7"/>
        <v>-2.0738916961307807E-2</v>
      </c>
    </row>
    <row r="271" spans="2:4" x14ac:dyDescent="0.3">
      <c r="B271" s="1">
        <v>44682</v>
      </c>
      <c r="C271" s="14">
        <v>16584.55</v>
      </c>
      <c r="D271" s="7">
        <f t="shared" si="7"/>
        <v>-3.0287881046978327E-2</v>
      </c>
    </row>
    <row r="272" spans="2:4" x14ac:dyDescent="0.3">
      <c r="B272" s="1">
        <v>44713</v>
      </c>
      <c r="C272" s="14">
        <v>15780.25</v>
      </c>
      <c r="D272" s="7">
        <f t="shared" si="7"/>
        <v>-4.8496944445281853E-2</v>
      </c>
    </row>
    <row r="273" spans="2:4" x14ac:dyDescent="0.3">
      <c r="B273" s="1">
        <v>44743</v>
      </c>
      <c r="C273" s="14">
        <v>17158.25</v>
      </c>
      <c r="D273" s="7">
        <f t="shared" si="7"/>
        <v>8.7324345305048956E-2</v>
      </c>
    </row>
    <row r="274" spans="2:4" x14ac:dyDescent="0.3">
      <c r="B274" s="1">
        <v>44774</v>
      </c>
      <c r="C274" s="14">
        <v>17759.3</v>
      </c>
      <c r="D274" s="7">
        <f t="shared" si="7"/>
        <v>3.5029796162195925E-2</v>
      </c>
    </row>
    <row r="275" spans="2:4" x14ac:dyDescent="0.3">
      <c r="B275" s="1">
        <v>44805</v>
      </c>
      <c r="C275" s="14">
        <v>17094.349999999999</v>
      </c>
      <c r="D275" s="7">
        <f t="shared" si="7"/>
        <v>-3.7442354146841383E-2</v>
      </c>
    </row>
    <row r="276" spans="2:4" x14ac:dyDescent="0.3">
      <c r="B276" s="1">
        <v>44835</v>
      </c>
      <c r="C276" s="14">
        <v>18012.2</v>
      </c>
      <c r="D276" s="7">
        <f t="shared" si="7"/>
        <v>5.3693179325332796E-2</v>
      </c>
    </row>
    <row r="277" spans="2:4" x14ac:dyDescent="0.3">
      <c r="B277" s="1">
        <v>44866</v>
      </c>
      <c r="C277" s="14">
        <v>18758.349999999999</v>
      </c>
      <c r="D277" s="7">
        <f t="shared" si="7"/>
        <v>4.1424701035964295E-2</v>
      </c>
    </row>
    <row r="278" spans="2:4" x14ac:dyDescent="0.3">
      <c r="B278" s="1">
        <v>44896</v>
      </c>
      <c r="C278" s="14">
        <v>18105.3</v>
      </c>
      <c r="D278" s="7">
        <f t="shared" si="7"/>
        <v>-3.4813829574562805E-2</v>
      </c>
    </row>
    <row r="279" spans="2:4" x14ac:dyDescent="0.3">
      <c r="B279" s="1">
        <v>44927</v>
      </c>
      <c r="C279" s="14">
        <v>17662.150000000001</v>
      </c>
      <c r="D279" s="7">
        <f t="shared" si="7"/>
        <v>-2.4476258333195111E-2</v>
      </c>
    </row>
    <row r="280" spans="2:4" x14ac:dyDescent="0.3">
      <c r="B280" s="1">
        <v>44958</v>
      </c>
      <c r="C280" s="14">
        <v>17303.95</v>
      </c>
      <c r="D280" s="7">
        <f t="shared" si="7"/>
        <v>-2.0280656658447582E-2</v>
      </c>
    </row>
    <row r="281" spans="2:4" x14ac:dyDescent="0.3">
      <c r="B281" s="1">
        <v>44986</v>
      </c>
      <c r="C281" s="14">
        <v>17359.75</v>
      </c>
      <c r="D281" s="7">
        <f t="shared" si="7"/>
        <v>3.2246972512055549E-3</v>
      </c>
    </row>
    <row r="282" spans="2:4" x14ac:dyDescent="0.3">
      <c r="B282" s="1">
        <v>45017</v>
      </c>
      <c r="C282" s="14">
        <v>18065</v>
      </c>
      <c r="D282" s="7">
        <f t="shared" si="7"/>
        <v>4.0625585045867663E-2</v>
      </c>
    </row>
    <row r="283" spans="2:4" x14ac:dyDescent="0.3">
      <c r="B283" s="1">
        <v>45047</v>
      </c>
      <c r="C283" s="14">
        <v>18534.400000000001</v>
      </c>
      <c r="D283" s="7">
        <f t="shared" si="7"/>
        <v>2.5983946858566309E-2</v>
      </c>
    </row>
    <row r="284" spans="2:4" x14ac:dyDescent="0.3">
      <c r="B284" s="1">
        <v>45078</v>
      </c>
      <c r="C284" s="14">
        <v>19189.05</v>
      </c>
      <c r="D284" s="7">
        <f t="shared" si="7"/>
        <v>3.5320808874309328E-2</v>
      </c>
    </row>
    <row r="285" spans="2:4" x14ac:dyDescent="0.3">
      <c r="B285" s="1">
        <v>45108</v>
      </c>
      <c r="C285" s="14">
        <v>19753.8</v>
      </c>
      <c r="D285" s="7">
        <f t="shared" si="7"/>
        <v>2.9430847280089489E-2</v>
      </c>
    </row>
    <row r="286" spans="2:4" x14ac:dyDescent="0.3">
      <c r="B286" s="1">
        <v>45139</v>
      </c>
      <c r="C286" s="14">
        <v>19253.8</v>
      </c>
      <c r="D286" s="7">
        <f t="shared" si="7"/>
        <v>-2.5311585618969512E-2</v>
      </c>
    </row>
    <row r="287" spans="2:4" x14ac:dyDescent="0.3">
      <c r="B287" s="1">
        <v>45170</v>
      </c>
      <c r="C287" s="14">
        <v>19638.3</v>
      </c>
      <c r="D287" s="7">
        <f t="shared" si="7"/>
        <v>1.9970083827608009E-2</v>
      </c>
    </row>
    <row r="288" spans="2:4" x14ac:dyDescent="0.3">
      <c r="B288" s="1">
        <v>45200</v>
      </c>
      <c r="C288" s="14">
        <v>19079.599999999999</v>
      </c>
      <c r="D288" s="7">
        <f t="shared" si="7"/>
        <v>-2.844950937708457E-2</v>
      </c>
    </row>
    <row r="289" spans="2:4" x14ac:dyDescent="0.3">
      <c r="B289" s="1">
        <v>45231</v>
      </c>
      <c r="C289" s="14">
        <v>20133.150000000001</v>
      </c>
      <c r="D289" s="7">
        <f t="shared" si="7"/>
        <v>5.5218662865049728E-2</v>
      </c>
    </row>
    <row r="290" spans="2:4" x14ac:dyDescent="0.3">
      <c r="B290" s="1">
        <v>45261</v>
      </c>
      <c r="C290" s="14">
        <v>21731.4</v>
      </c>
      <c r="D290" s="7">
        <f t="shared" si="7"/>
        <v>7.9384001013254268E-2</v>
      </c>
    </row>
    <row r="291" spans="2:4" x14ac:dyDescent="0.3">
      <c r="B291" s="1">
        <v>45292</v>
      </c>
      <c r="C291" s="14">
        <v>21725.7</v>
      </c>
      <c r="D291" s="7">
        <f t="shared" si="7"/>
        <v>-2.6229327148741266E-4</v>
      </c>
    </row>
    <row r="292" spans="2:4" x14ac:dyDescent="0.3">
      <c r="B292" s="1">
        <v>45323</v>
      </c>
      <c r="C292" s="14">
        <v>21982.799999999999</v>
      </c>
      <c r="D292" s="7">
        <f t="shared" si="7"/>
        <v>1.1833910990209695E-2</v>
      </c>
    </row>
    <row r="293" spans="2:4" x14ac:dyDescent="0.3">
      <c r="B293" s="1">
        <v>45352</v>
      </c>
      <c r="C293" s="14">
        <v>22326.9</v>
      </c>
      <c r="D293" s="7">
        <f t="shared" si="7"/>
        <v>1.5653147005840973E-2</v>
      </c>
    </row>
    <row r="294" spans="2:4" x14ac:dyDescent="0.3">
      <c r="B294" s="1">
        <v>45383</v>
      </c>
      <c r="C294" s="14">
        <v>22604.85</v>
      </c>
      <c r="D294" s="7">
        <f t="shared" si="7"/>
        <v>1.2449108474530624E-2</v>
      </c>
    </row>
    <row r="295" spans="2:4" x14ac:dyDescent="0.3">
      <c r="B295" s="1">
        <v>45413</v>
      </c>
      <c r="C295" s="14">
        <v>22530.7</v>
      </c>
      <c r="D295" s="7">
        <f t="shared" si="7"/>
        <v>-3.2802694996869608E-3</v>
      </c>
    </row>
    <row r="296" spans="2:4" x14ac:dyDescent="0.3">
      <c r="B296" s="1">
        <v>45444</v>
      </c>
      <c r="C296" s="14">
        <v>24010.6</v>
      </c>
      <c r="D296" s="7">
        <f t="shared" si="7"/>
        <v>6.5683711558007341E-2</v>
      </c>
    </row>
    <row r="297" spans="2:4" x14ac:dyDescent="0.3">
      <c r="B297" s="1">
        <v>45474</v>
      </c>
      <c r="C297" s="14">
        <v>24951.15</v>
      </c>
      <c r="D297" s="7">
        <f t="shared" si="7"/>
        <v>3.917228224200997E-2</v>
      </c>
    </row>
    <row r="298" spans="2:4" x14ac:dyDescent="0.3">
      <c r="B298" s="1">
        <v>45505</v>
      </c>
      <c r="C298" s="14">
        <v>25235.9</v>
      </c>
      <c r="D298" s="7">
        <f t="shared" si="7"/>
        <v>1.141229963348378E-2</v>
      </c>
    </row>
    <row r="299" spans="2:4" x14ac:dyDescent="0.3">
      <c r="B299" s="1">
        <v>45536</v>
      </c>
      <c r="C299" s="14">
        <v>25810.85</v>
      </c>
      <c r="D299" s="7">
        <f t="shared" si="7"/>
        <v>2.2783019428670892E-2</v>
      </c>
    </row>
    <row r="300" spans="2:4" x14ac:dyDescent="0.3">
      <c r="B300" s="1">
        <v>45566</v>
      </c>
      <c r="C300" s="14">
        <v>24205.35</v>
      </c>
      <c r="D300" s="7">
        <f t="shared" si="7"/>
        <v>-6.2202523357425266E-2</v>
      </c>
    </row>
    <row r="301" spans="2:4" x14ac:dyDescent="0.3">
      <c r="B301" s="1">
        <v>45597</v>
      </c>
      <c r="C301" s="14">
        <v>24131.1</v>
      </c>
      <c r="D301" s="7">
        <f t="shared" si="7"/>
        <v>-3.0675036717089377E-3</v>
      </c>
    </row>
    <row r="302" spans="2:4" x14ac:dyDescent="0.3">
      <c r="B302" s="1">
        <v>45627</v>
      </c>
      <c r="C302" s="14">
        <v>23644.799999999999</v>
      </c>
      <c r="D302" s="7">
        <f t="shared" si="7"/>
        <v>-2.0152417419844082E-2</v>
      </c>
    </row>
    <row r="303" spans="2:4" x14ac:dyDescent="0.3">
      <c r="B303" s="1">
        <v>45658</v>
      </c>
      <c r="C303" s="14">
        <v>23508.400000000001</v>
      </c>
      <c r="D303" s="7">
        <f t="shared" si="7"/>
        <v>-5.7687102449586192E-3</v>
      </c>
    </row>
    <row r="304" spans="2:4" x14ac:dyDescent="0.3">
      <c r="B304" s="1">
        <v>45689</v>
      </c>
      <c r="C304" s="14">
        <v>22124.7</v>
      </c>
      <c r="D304" s="7">
        <f t="shared" si="7"/>
        <v>-5.8859811811948104E-2</v>
      </c>
    </row>
    <row r="305" spans="2:4" x14ac:dyDescent="0.3">
      <c r="B305" s="1">
        <v>45717</v>
      </c>
      <c r="C305" s="14">
        <v>23519.35</v>
      </c>
      <c r="D305" s="7">
        <f t="shared" si="7"/>
        <v>6.3035882972424462E-2</v>
      </c>
    </row>
    <row r="306" spans="2:4" x14ac:dyDescent="0.3">
      <c r="B306" s="1">
        <v>45748</v>
      </c>
      <c r="C306" s="14">
        <v>24334.2</v>
      </c>
      <c r="D306" s="7">
        <f t="shared" si="7"/>
        <v>3.4645940470293679E-2</v>
      </c>
    </row>
    <row r="307" spans="2:4" x14ac:dyDescent="0.3">
      <c r="B307" s="1">
        <v>45778</v>
      </c>
      <c r="C307" s="14">
        <v>24379.599999999999</v>
      </c>
      <c r="D307" s="7">
        <f t="shared" si="7"/>
        <v>1.8656869755322436E-3</v>
      </c>
    </row>
    <row r="309" spans="2:4" x14ac:dyDescent="0.3">
      <c r="B309" s="17" t="s">
        <v>124</v>
      </c>
    </row>
  </sheetData>
  <sheetProtection algorithmName="SHA-512" hashValue="xufuecRnTO5Cqp4lkJAUlacv4m/UwYxK7gvhJDYupj7iXELo/sJJdWBeH9Hn6sqEd7Cxk/AOtPqsWSnxTIoGUw==" saltValue="mKKAhqpVU78WRM6kQzSOAw==" spinCount="100000" sheet="1" objects="1" scenarios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26A69-299C-44DC-9E61-02F851398B14}">
  <dimension ref="B2:J310"/>
  <sheetViews>
    <sheetView showGridLines="0" zoomScale="120" zoomScaleNormal="120" workbookViewId="0">
      <selection activeCell="F17" sqref="F17"/>
    </sheetView>
  </sheetViews>
  <sheetFormatPr defaultRowHeight="14.4" x14ac:dyDescent="0.3"/>
  <cols>
    <col min="1" max="1" width="1.88671875" customWidth="1"/>
    <col min="2" max="2" width="9.88671875" bestFit="1" customWidth="1"/>
    <col min="6" max="6" width="22.6640625" bestFit="1" customWidth="1"/>
    <col min="8" max="8" width="13.21875" bestFit="1" customWidth="1"/>
  </cols>
  <sheetData>
    <row r="2" spans="2:10" x14ac:dyDescent="0.3">
      <c r="B2" s="58" t="s">
        <v>103</v>
      </c>
      <c r="C2" s="58"/>
    </row>
    <row r="3" spans="2:10" x14ac:dyDescent="0.3">
      <c r="B3" s="10" t="s">
        <v>0</v>
      </c>
      <c r="C3" s="9" t="s">
        <v>117</v>
      </c>
      <c r="E3" s="10" t="s">
        <v>1</v>
      </c>
      <c r="F3" s="9" t="s">
        <v>113</v>
      </c>
    </row>
    <row r="4" spans="2:10" x14ac:dyDescent="0.3">
      <c r="B4" s="1">
        <v>45778</v>
      </c>
      <c r="C4" s="7">
        <v>6.448000000000001E-2</v>
      </c>
      <c r="E4" s="2">
        <v>2000</v>
      </c>
      <c r="F4" s="7">
        <f>AVERAGEIFS($C$4:$C$308,$B$4:$B$308,"&gt;="&amp;DATE(E4,1,1),$B$4:$B$308,"&lt;="&amp;DATE(E4,12,31))</f>
        <v>0.11044916666666667</v>
      </c>
      <c r="H4" s="10" t="s">
        <v>114</v>
      </c>
      <c r="I4" s="8" t="s">
        <v>108</v>
      </c>
      <c r="J4" s="13">
        <f>AVERAGE(F10:F29)</f>
        <v>7.4077675000000023E-2</v>
      </c>
    </row>
    <row r="5" spans="2:10" x14ac:dyDescent="0.3">
      <c r="B5" s="1">
        <v>45748</v>
      </c>
      <c r="C5" s="7">
        <v>6.3500000000000001E-2</v>
      </c>
      <c r="E5" s="2">
        <f>E4+1</f>
        <v>2001</v>
      </c>
      <c r="F5" s="7">
        <f t="shared" ref="F5:F29" si="0">AVERAGEIFS($C$4:$C$308,$B$4:$B$308,"&gt;="&amp;DATE(E5,1,1),$B$4:$B$308,"&lt;="&amp;DATE(E5,12,31))</f>
        <v>9.3700833333333344E-2</v>
      </c>
    </row>
    <row r="6" spans="2:10" x14ac:dyDescent="0.3">
      <c r="B6" s="1">
        <v>45717</v>
      </c>
      <c r="C6" s="7">
        <v>6.5799999999999997E-2</v>
      </c>
      <c r="E6" s="2">
        <f t="shared" ref="E6:E29" si="1">E5+1</f>
        <v>2002</v>
      </c>
      <c r="F6" s="7">
        <f t="shared" si="0"/>
        <v>7.1952500000000016E-2</v>
      </c>
      <c r="H6" s="10" t="s">
        <v>114</v>
      </c>
      <c r="I6" s="10" t="s">
        <v>109</v>
      </c>
      <c r="J6" s="13">
        <f>AVERAGE(F15:F29)</f>
        <v>7.3258566666666677E-2</v>
      </c>
    </row>
    <row r="7" spans="2:10" x14ac:dyDescent="0.3">
      <c r="B7" s="1">
        <v>45689</v>
      </c>
      <c r="C7" s="7">
        <v>6.7199999999999996E-2</v>
      </c>
      <c r="E7" s="2">
        <f t="shared" si="1"/>
        <v>2003</v>
      </c>
      <c r="F7" s="7">
        <f t="shared" si="0"/>
        <v>5.6047500000000007E-2</v>
      </c>
    </row>
    <row r="8" spans="2:10" x14ac:dyDescent="0.3">
      <c r="B8" s="1">
        <v>45658</v>
      </c>
      <c r="C8" s="7">
        <v>6.6900000000000001E-2</v>
      </c>
      <c r="E8" s="2">
        <f t="shared" si="1"/>
        <v>2004</v>
      </c>
      <c r="F8" s="7">
        <f t="shared" si="0"/>
        <v>5.9314166666666675E-2</v>
      </c>
      <c r="H8" s="10" t="s">
        <v>114</v>
      </c>
      <c r="I8" s="10" t="s">
        <v>110</v>
      </c>
      <c r="J8" s="13">
        <f>AVERAGE(F23:F29)</f>
        <v>6.7263238095238112E-2</v>
      </c>
    </row>
    <row r="9" spans="2:10" x14ac:dyDescent="0.3">
      <c r="B9" s="1">
        <v>45627</v>
      </c>
      <c r="C9" s="7">
        <v>6.7599999999999993E-2</v>
      </c>
      <c r="E9" s="2">
        <f t="shared" si="1"/>
        <v>2005</v>
      </c>
      <c r="F9" s="7">
        <f t="shared" si="0"/>
        <v>6.9710000000000008E-2</v>
      </c>
    </row>
    <row r="10" spans="2:10" x14ac:dyDescent="0.3">
      <c r="B10" s="1">
        <v>45597</v>
      </c>
      <c r="C10" s="7">
        <v>6.7510000000000001E-2</v>
      </c>
      <c r="E10" s="2">
        <f t="shared" si="1"/>
        <v>2006</v>
      </c>
      <c r="F10" s="7">
        <f t="shared" si="0"/>
        <v>7.662833333333334E-2</v>
      </c>
      <c r="H10" s="10" t="s">
        <v>114</v>
      </c>
      <c r="I10" s="10" t="s">
        <v>111</v>
      </c>
      <c r="J10" s="13">
        <f>AVERAGE(F25:F29)</f>
        <v>6.8209033333333322E-2</v>
      </c>
    </row>
    <row r="11" spans="2:10" x14ac:dyDescent="0.3">
      <c r="B11" s="1">
        <v>45566</v>
      </c>
      <c r="C11" s="7">
        <v>6.8409999999999999E-2</v>
      </c>
      <c r="E11" s="2">
        <f t="shared" si="1"/>
        <v>2007</v>
      </c>
      <c r="F11" s="7">
        <f t="shared" si="0"/>
        <v>7.9529166666666651E-2</v>
      </c>
    </row>
    <row r="12" spans="2:10" x14ac:dyDescent="0.3">
      <c r="B12" s="1">
        <v>45536</v>
      </c>
      <c r="C12" s="7">
        <v>6.7500000000000004E-2</v>
      </c>
      <c r="E12" s="2">
        <f t="shared" si="1"/>
        <v>2008</v>
      </c>
      <c r="F12" s="7">
        <f t="shared" si="0"/>
        <v>7.8546666666666667E-2</v>
      </c>
      <c r="H12" s="10" t="s">
        <v>114</v>
      </c>
      <c r="I12" s="10" t="s">
        <v>112</v>
      </c>
      <c r="J12" s="13">
        <f>C4</f>
        <v>6.448000000000001E-2</v>
      </c>
    </row>
    <row r="13" spans="2:10" x14ac:dyDescent="0.3">
      <c r="B13" s="1">
        <v>45505</v>
      </c>
      <c r="C13" s="7">
        <v>6.863000000000001E-2</v>
      </c>
      <c r="E13" s="2">
        <f t="shared" si="1"/>
        <v>2009</v>
      </c>
      <c r="F13" s="7">
        <f t="shared" si="0"/>
        <v>6.948583333333333E-2</v>
      </c>
    </row>
    <row r="14" spans="2:10" x14ac:dyDescent="0.3">
      <c r="B14" s="1">
        <v>45474</v>
      </c>
      <c r="C14" s="7">
        <v>6.924000000000001E-2</v>
      </c>
      <c r="E14" s="2">
        <f t="shared" si="1"/>
        <v>2010</v>
      </c>
      <c r="F14" s="7">
        <f t="shared" si="0"/>
        <v>7.8485000000000013E-2</v>
      </c>
    </row>
    <row r="15" spans="2:10" x14ac:dyDescent="0.3">
      <c r="B15" s="1">
        <v>45444</v>
      </c>
      <c r="C15" s="7">
        <v>7.0080000000000003E-2</v>
      </c>
      <c r="E15" s="2">
        <f t="shared" si="1"/>
        <v>2011</v>
      </c>
      <c r="F15" s="7">
        <f t="shared" si="0"/>
        <v>8.3657499999999996E-2</v>
      </c>
    </row>
    <row r="16" spans="2:10" x14ac:dyDescent="0.3">
      <c r="B16" s="1">
        <v>45413</v>
      </c>
      <c r="C16" s="7">
        <v>6.9859999999999992E-2</v>
      </c>
      <c r="E16" s="2">
        <f t="shared" si="1"/>
        <v>2012</v>
      </c>
      <c r="F16" s="7">
        <f t="shared" si="0"/>
        <v>8.2949999999999996E-2</v>
      </c>
    </row>
    <row r="17" spans="2:6" x14ac:dyDescent="0.3">
      <c r="B17" s="1">
        <v>45383</v>
      </c>
      <c r="C17" s="7">
        <v>7.195E-2</v>
      </c>
      <c r="E17" s="2">
        <f t="shared" si="1"/>
        <v>2013</v>
      </c>
      <c r="F17" s="7">
        <f t="shared" si="0"/>
        <v>8.1975833333333317E-2</v>
      </c>
    </row>
    <row r="18" spans="2:6" x14ac:dyDescent="0.3">
      <c r="B18" s="1">
        <v>45352</v>
      </c>
      <c r="C18" s="7">
        <v>7.0519999999999999E-2</v>
      </c>
      <c r="E18" s="2">
        <f t="shared" si="1"/>
        <v>2014</v>
      </c>
      <c r="F18" s="7">
        <f t="shared" si="0"/>
        <v>8.555083333333334E-2</v>
      </c>
    </row>
    <row r="19" spans="2:6" x14ac:dyDescent="0.3">
      <c r="B19" s="1">
        <v>45323</v>
      </c>
      <c r="C19" s="7">
        <v>7.078000000000001E-2</v>
      </c>
      <c r="E19" s="2">
        <f t="shared" si="1"/>
        <v>2015</v>
      </c>
      <c r="F19" s="7">
        <f t="shared" si="0"/>
        <v>7.7501666666666677E-2</v>
      </c>
    </row>
    <row r="20" spans="2:6" x14ac:dyDescent="0.3">
      <c r="B20" s="1">
        <v>45292</v>
      </c>
      <c r="C20" s="7">
        <v>7.1440000000000003E-2</v>
      </c>
      <c r="E20" s="2">
        <f t="shared" si="1"/>
        <v>2016</v>
      </c>
      <c r="F20" s="7">
        <f t="shared" si="0"/>
        <v>7.1738333333333348E-2</v>
      </c>
    </row>
    <row r="21" spans="2:6" x14ac:dyDescent="0.3">
      <c r="B21" s="1">
        <v>45261</v>
      </c>
      <c r="C21" s="7">
        <v>7.1760000000000004E-2</v>
      </c>
      <c r="E21" s="2">
        <f t="shared" si="1"/>
        <v>2017</v>
      </c>
      <c r="F21" s="7">
        <f t="shared" si="0"/>
        <v>6.7472499999999991E-2</v>
      </c>
    </row>
    <row r="22" spans="2:6" x14ac:dyDescent="0.3">
      <c r="B22" s="1">
        <v>45231</v>
      </c>
      <c r="C22" s="7">
        <v>7.2789999999999994E-2</v>
      </c>
      <c r="E22" s="2">
        <f t="shared" si="1"/>
        <v>2018</v>
      </c>
      <c r="F22" s="7">
        <f t="shared" si="0"/>
        <v>7.718916666666667E-2</v>
      </c>
    </row>
    <row r="23" spans="2:6" x14ac:dyDescent="0.3">
      <c r="B23" s="1">
        <v>45200</v>
      </c>
      <c r="C23" s="7">
        <v>7.3510000000000006E-2</v>
      </c>
      <c r="E23" s="2">
        <f t="shared" si="1"/>
        <v>2019</v>
      </c>
      <c r="F23" s="7">
        <f t="shared" si="0"/>
        <v>6.918500000000001E-2</v>
      </c>
    </row>
    <row r="24" spans="2:6" x14ac:dyDescent="0.3">
      <c r="B24" s="1">
        <v>45170</v>
      </c>
      <c r="C24" s="7">
        <v>7.2099999999999997E-2</v>
      </c>
      <c r="E24" s="2">
        <f t="shared" si="1"/>
        <v>2020</v>
      </c>
      <c r="F24" s="7">
        <f t="shared" si="0"/>
        <v>6.0612500000000007E-2</v>
      </c>
    </row>
    <row r="25" spans="2:6" x14ac:dyDescent="0.3">
      <c r="B25" s="1">
        <v>45139</v>
      </c>
      <c r="C25" s="7">
        <v>7.1660000000000001E-2</v>
      </c>
      <c r="E25" s="2">
        <f t="shared" si="1"/>
        <v>2021</v>
      </c>
      <c r="F25" s="7">
        <f t="shared" si="0"/>
        <v>6.1889999999999994E-2</v>
      </c>
    </row>
    <row r="26" spans="2:6" x14ac:dyDescent="0.3">
      <c r="B26" s="1">
        <v>45108</v>
      </c>
      <c r="C26" s="7">
        <v>7.1719999999999992E-2</v>
      </c>
      <c r="E26" s="2">
        <f t="shared" si="1"/>
        <v>2022</v>
      </c>
      <c r="F26" s="7">
        <f t="shared" si="0"/>
        <v>7.1882500000000002E-2</v>
      </c>
    </row>
    <row r="27" spans="2:6" x14ac:dyDescent="0.3">
      <c r="B27" s="1">
        <v>45078</v>
      </c>
      <c r="C27" s="7">
        <v>7.1099999999999997E-2</v>
      </c>
      <c r="E27" s="2">
        <f t="shared" si="1"/>
        <v>2023</v>
      </c>
      <c r="F27" s="7">
        <f t="shared" si="0"/>
        <v>7.2236666666666671E-2</v>
      </c>
    </row>
    <row r="28" spans="2:6" x14ac:dyDescent="0.3">
      <c r="B28" s="1">
        <v>45047</v>
      </c>
      <c r="C28" s="7">
        <v>6.9889999999999994E-2</v>
      </c>
      <c r="E28" s="2">
        <f t="shared" si="1"/>
        <v>2024</v>
      </c>
      <c r="F28" s="7">
        <f t="shared" si="0"/>
        <v>6.9460000000000008E-2</v>
      </c>
    </row>
    <row r="29" spans="2:6" x14ac:dyDescent="0.3">
      <c r="B29" s="1">
        <v>45017</v>
      </c>
      <c r="C29" s="7">
        <v>7.1160000000000001E-2</v>
      </c>
      <c r="E29" s="2">
        <f t="shared" si="1"/>
        <v>2025</v>
      </c>
      <c r="F29" s="7">
        <f t="shared" si="0"/>
        <v>6.5575999999999995E-2</v>
      </c>
    </row>
    <row r="30" spans="2:6" x14ac:dyDescent="0.3">
      <c r="B30" s="1">
        <v>44986</v>
      </c>
      <c r="C30" s="7">
        <v>7.3150000000000007E-2</v>
      </c>
    </row>
    <row r="31" spans="2:6" x14ac:dyDescent="0.3">
      <c r="B31" s="1">
        <v>44958</v>
      </c>
      <c r="C31" s="7">
        <v>7.4569999999999997E-2</v>
      </c>
    </row>
    <row r="32" spans="2:6" x14ac:dyDescent="0.3">
      <c r="B32" s="1">
        <v>44927</v>
      </c>
      <c r="C32" s="7">
        <v>7.3429999999999995E-2</v>
      </c>
    </row>
    <row r="33" spans="2:3" x14ac:dyDescent="0.3">
      <c r="B33" s="1">
        <v>44896</v>
      </c>
      <c r="C33" s="7">
        <v>7.3270000000000002E-2</v>
      </c>
    </row>
    <row r="34" spans="2:3" x14ac:dyDescent="0.3">
      <c r="B34" s="1">
        <v>44866</v>
      </c>
      <c r="C34" s="7">
        <v>7.2800000000000004E-2</v>
      </c>
    </row>
    <row r="35" spans="2:3" x14ac:dyDescent="0.3">
      <c r="B35" s="1">
        <v>44835</v>
      </c>
      <c r="C35" s="7">
        <v>7.4450000000000002E-2</v>
      </c>
    </row>
    <row r="36" spans="2:3" x14ac:dyDescent="0.3">
      <c r="B36" s="1">
        <v>44805</v>
      </c>
      <c r="C36" s="7">
        <v>7.397999999999999E-2</v>
      </c>
    </row>
    <row r="37" spans="2:3" x14ac:dyDescent="0.3">
      <c r="B37" s="1">
        <v>44774</v>
      </c>
      <c r="C37" s="7">
        <v>7.1879999999999999E-2</v>
      </c>
    </row>
    <row r="38" spans="2:3" x14ac:dyDescent="0.3">
      <c r="B38" s="1">
        <v>44743</v>
      </c>
      <c r="C38" s="7">
        <v>7.3200000000000001E-2</v>
      </c>
    </row>
    <row r="39" spans="2:3" x14ac:dyDescent="0.3">
      <c r="B39" s="1">
        <v>44713</v>
      </c>
      <c r="C39" s="7">
        <v>7.4499999999999997E-2</v>
      </c>
    </row>
    <row r="40" spans="2:3" x14ac:dyDescent="0.3">
      <c r="B40" s="1">
        <v>44682</v>
      </c>
      <c r="C40" s="7">
        <v>7.4149999999999994E-2</v>
      </c>
    </row>
    <row r="41" spans="2:3" x14ac:dyDescent="0.3">
      <c r="B41" s="1">
        <v>44652</v>
      </c>
      <c r="C41" s="7">
        <v>7.1390000000000009E-2</v>
      </c>
    </row>
    <row r="42" spans="2:3" x14ac:dyDescent="0.3">
      <c r="B42" s="1">
        <v>44621</v>
      </c>
      <c r="C42" s="7">
        <v>6.8430000000000005E-2</v>
      </c>
    </row>
    <row r="43" spans="2:3" x14ac:dyDescent="0.3">
      <c r="B43" s="1">
        <v>44593</v>
      </c>
      <c r="C43" s="7">
        <v>6.7699999999999996E-2</v>
      </c>
    </row>
    <row r="44" spans="2:3" x14ac:dyDescent="0.3">
      <c r="B44" s="1">
        <v>44562</v>
      </c>
      <c r="C44" s="7">
        <v>6.6839999999999997E-2</v>
      </c>
    </row>
    <row r="45" spans="2:3" x14ac:dyDescent="0.3">
      <c r="B45" s="1">
        <v>44531</v>
      </c>
      <c r="C45" s="7">
        <v>6.454E-2</v>
      </c>
    </row>
    <row r="46" spans="2:3" x14ac:dyDescent="0.3">
      <c r="B46" s="1">
        <v>44501</v>
      </c>
      <c r="C46" s="7">
        <v>6.3259999999999997E-2</v>
      </c>
    </row>
    <row r="47" spans="2:3" x14ac:dyDescent="0.3">
      <c r="B47" s="1">
        <v>44470</v>
      </c>
      <c r="C47" s="7">
        <v>6.3879999999999992E-2</v>
      </c>
    </row>
    <row r="48" spans="2:3" x14ac:dyDescent="0.3">
      <c r="B48" s="1">
        <v>44440</v>
      </c>
      <c r="C48" s="7">
        <v>6.2230000000000001E-2</v>
      </c>
    </row>
    <row r="49" spans="2:3" x14ac:dyDescent="0.3">
      <c r="B49" s="1">
        <v>44409</v>
      </c>
      <c r="C49" s="7">
        <v>6.2149999999999997E-2</v>
      </c>
    </row>
    <row r="50" spans="2:3" x14ac:dyDescent="0.3">
      <c r="B50" s="1">
        <v>44378</v>
      </c>
      <c r="C50" s="7">
        <v>6.2039999999999998E-2</v>
      </c>
    </row>
    <row r="51" spans="2:3" x14ac:dyDescent="0.3">
      <c r="B51" s="1">
        <v>44348</v>
      </c>
      <c r="C51" s="7">
        <v>6.0510000000000001E-2</v>
      </c>
    </row>
    <row r="52" spans="2:3" x14ac:dyDescent="0.3">
      <c r="B52" s="1">
        <v>44317</v>
      </c>
      <c r="C52" s="7">
        <v>6.0220000000000003E-2</v>
      </c>
    </row>
    <row r="53" spans="2:3" x14ac:dyDescent="0.3">
      <c r="B53" s="1">
        <v>44287</v>
      </c>
      <c r="C53" s="7">
        <v>6.0299999999999999E-2</v>
      </c>
    </row>
    <row r="54" spans="2:3" x14ac:dyDescent="0.3">
      <c r="B54" s="1">
        <v>44256</v>
      </c>
      <c r="C54" s="7">
        <v>6.1769999999999999E-2</v>
      </c>
    </row>
    <row r="55" spans="2:3" x14ac:dyDescent="0.3">
      <c r="B55" s="1">
        <v>44228</v>
      </c>
      <c r="C55" s="7">
        <v>6.2289999999999998E-2</v>
      </c>
    </row>
    <row r="56" spans="2:3" x14ac:dyDescent="0.3">
      <c r="B56" s="1">
        <v>44197</v>
      </c>
      <c r="C56" s="7">
        <v>5.9490000000000001E-2</v>
      </c>
    </row>
    <row r="57" spans="2:3" x14ac:dyDescent="0.3">
      <c r="B57" s="1">
        <v>44166</v>
      </c>
      <c r="C57" s="7">
        <v>5.8939999999999999E-2</v>
      </c>
    </row>
    <row r="58" spans="2:3" x14ac:dyDescent="0.3">
      <c r="B58" s="1">
        <v>44136</v>
      </c>
      <c r="C58" s="7">
        <v>5.9109999999999996E-2</v>
      </c>
    </row>
    <row r="59" spans="2:3" x14ac:dyDescent="0.3">
      <c r="B59" s="1">
        <v>44105</v>
      </c>
      <c r="C59" s="7">
        <v>5.8810000000000001E-2</v>
      </c>
    </row>
    <row r="60" spans="2:3" x14ac:dyDescent="0.3">
      <c r="B60" s="1">
        <v>44075</v>
      </c>
      <c r="C60" s="7">
        <v>6.0149999999999995E-2</v>
      </c>
    </row>
    <row r="61" spans="2:3" x14ac:dyDescent="0.3">
      <c r="B61" s="1">
        <v>44044</v>
      </c>
      <c r="C61" s="7">
        <v>6.0780000000000001E-2</v>
      </c>
    </row>
    <row r="62" spans="2:3" x14ac:dyDescent="0.3">
      <c r="B62" s="1">
        <v>44013</v>
      </c>
      <c r="C62" s="7">
        <v>5.8369999999999998E-2</v>
      </c>
    </row>
    <row r="63" spans="2:3" x14ac:dyDescent="0.3">
      <c r="B63" s="1">
        <v>43983</v>
      </c>
      <c r="C63" s="7">
        <v>5.8880000000000002E-2</v>
      </c>
    </row>
    <row r="64" spans="2:3" x14ac:dyDescent="0.3">
      <c r="B64" s="1">
        <v>43952</v>
      </c>
      <c r="C64" s="7">
        <v>6.0129999999999996E-2</v>
      </c>
    </row>
    <row r="65" spans="2:3" x14ac:dyDescent="0.3">
      <c r="B65" s="1">
        <v>43922</v>
      </c>
      <c r="C65" s="7">
        <v>6.1100000000000002E-2</v>
      </c>
    </row>
    <row r="66" spans="2:3" x14ac:dyDescent="0.3">
      <c r="B66" s="1">
        <v>43891</v>
      </c>
      <c r="C66" s="7">
        <v>6.1379999999999997E-2</v>
      </c>
    </row>
    <row r="67" spans="2:3" x14ac:dyDescent="0.3">
      <c r="B67" s="1">
        <v>43862</v>
      </c>
      <c r="C67" s="7">
        <v>6.3710000000000003E-2</v>
      </c>
    </row>
    <row r="68" spans="2:3" x14ac:dyDescent="0.3">
      <c r="B68" s="1">
        <v>43831</v>
      </c>
      <c r="C68" s="7">
        <v>6.5990000000000007E-2</v>
      </c>
    </row>
    <row r="69" spans="2:3" x14ac:dyDescent="0.3">
      <c r="B69" s="1">
        <v>43800</v>
      </c>
      <c r="C69" s="7">
        <v>6.5540000000000001E-2</v>
      </c>
    </row>
    <row r="70" spans="2:3" x14ac:dyDescent="0.3">
      <c r="B70" s="1">
        <v>43770</v>
      </c>
      <c r="C70" s="7">
        <v>6.4600000000000005E-2</v>
      </c>
    </row>
    <row r="71" spans="2:3" x14ac:dyDescent="0.3">
      <c r="B71" s="1">
        <v>43739</v>
      </c>
      <c r="C71" s="7">
        <v>6.6430000000000003E-2</v>
      </c>
    </row>
    <row r="72" spans="2:3" x14ac:dyDescent="0.3">
      <c r="B72" s="1">
        <v>43709</v>
      </c>
      <c r="C72" s="7">
        <v>6.695000000000001E-2</v>
      </c>
    </row>
    <row r="73" spans="2:3" x14ac:dyDescent="0.3">
      <c r="B73" s="1">
        <v>43678</v>
      </c>
      <c r="C73" s="7">
        <v>6.5560000000000007E-2</v>
      </c>
    </row>
    <row r="74" spans="2:3" x14ac:dyDescent="0.3">
      <c r="B74" s="1">
        <v>43647</v>
      </c>
      <c r="C74" s="7">
        <v>6.3689999999999997E-2</v>
      </c>
    </row>
    <row r="75" spans="2:3" x14ac:dyDescent="0.3">
      <c r="B75" s="1">
        <v>43617</v>
      </c>
      <c r="C75" s="7">
        <v>6.878999999999999E-2</v>
      </c>
    </row>
    <row r="76" spans="2:3" x14ac:dyDescent="0.3">
      <c r="B76" s="1">
        <v>43586</v>
      </c>
      <c r="C76" s="7">
        <v>7.0319999999999994E-2</v>
      </c>
    </row>
    <row r="77" spans="2:3" x14ac:dyDescent="0.3">
      <c r="B77" s="1">
        <v>43556</v>
      </c>
      <c r="C77" s="7">
        <v>7.4139999999999998E-2</v>
      </c>
    </row>
    <row r="78" spans="2:3" x14ac:dyDescent="0.3">
      <c r="B78" s="1">
        <v>43525</v>
      </c>
      <c r="C78" s="7">
        <v>7.3459999999999998E-2</v>
      </c>
    </row>
    <row r="79" spans="2:3" x14ac:dyDescent="0.3">
      <c r="B79" s="1">
        <v>43497</v>
      </c>
      <c r="C79" s="7">
        <v>7.5910000000000005E-2</v>
      </c>
    </row>
    <row r="80" spans="2:3" x14ac:dyDescent="0.3">
      <c r="B80" s="1">
        <v>43466</v>
      </c>
      <c r="C80" s="7">
        <v>7.4829999999999994E-2</v>
      </c>
    </row>
    <row r="81" spans="2:3" x14ac:dyDescent="0.3">
      <c r="B81" s="1">
        <v>43435</v>
      </c>
      <c r="C81" s="7">
        <v>7.3700000000000002E-2</v>
      </c>
    </row>
    <row r="82" spans="2:3" x14ac:dyDescent="0.3">
      <c r="B82" s="1">
        <v>43405</v>
      </c>
      <c r="C82" s="7">
        <v>7.6069999999999999E-2</v>
      </c>
    </row>
    <row r="83" spans="2:3" x14ac:dyDescent="0.3">
      <c r="B83" s="1">
        <v>43374</v>
      </c>
      <c r="C83" s="7">
        <v>7.8530000000000003E-2</v>
      </c>
    </row>
    <row r="84" spans="2:3" x14ac:dyDescent="0.3">
      <c r="B84" s="1">
        <v>43344</v>
      </c>
      <c r="C84" s="7">
        <v>8.0239999999999992E-2</v>
      </c>
    </row>
    <row r="85" spans="2:3" x14ac:dyDescent="0.3">
      <c r="B85" s="1">
        <v>43313</v>
      </c>
      <c r="C85" s="7">
        <v>7.9509999999999997E-2</v>
      </c>
    </row>
    <row r="86" spans="2:3" x14ac:dyDescent="0.3">
      <c r="B86" s="1">
        <v>43282</v>
      </c>
      <c r="C86" s="7">
        <v>7.7719999999999997E-2</v>
      </c>
    </row>
    <row r="87" spans="2:3" x14ac:dyDescent="0.3">
      <c r="B87" s="1">
        <v>43252</v>
      </c>
      <c r="C87" s="7">
        <v>7.9029999999999989E-2</v>
      </c>
    </row>
    <row r="88" spans="2:3" x14ac:dyDescent="0.3">
      <c r="B88" s="1">
        <v>43221</v>
      </c>
      <c r="C88" s="7">
        <v>7.8259999999999996E-2</v>
      </c>
    </row>
    <row r="89" spans="2:3" x14ac:dyDescent="0.3">
      <c r="B89" s="1">
        <v>43191</v>
      </c>
      <c r="C89" s="7">
        <v>7.7670000000000003E-2</v>
      </c>
    </row>
    <row r="90" spans="2:3" x14ac:dyDescent="0.3">
      <c r="B90" s="1">
        <v>43160</v>
      </c>
      <c r="C90" s="7">
        <v>7.397999999999999E-2</v>
      </c>
    </row>
    <row r="91" spans="2:3" x14ac:dyDescent="0.3">
      <c r="B91" s="1">
        <v>43132</v>
      </c>
      <c r="C91" s="7">
        <v>7.7259999999999995E-2</v>
      </c>
    </row>
    <row r="92" spans="2:3" x14ac:dyDescent="0.3">
      <c r="B92" s="1">
        <v>43101</v>
      </c>
      <c r="C92" s="7">
        <v>7.4299999999999991E-2</v>
      </c>
    </row>
    <row r="93" spans="2:3" x14ac:dyDescent="0.3">
      <c r="B93" s="1">
        <v>43070</v>
      </c>
      <c r="C93" s="7">
        <v>7.3259999999999992E-2</v>
      </c>
    </row>
    <row r="94" spans="2:3" x14ac:dyDescent="0.3">
      <c r="B94" s="1">
        <v>43040</v>
      </c>
      <c r="C94" s="7">
        <v>7.0580000000000004E-2</v>
      </c>
    </row>
    <row r="95" spans="2:3" x14ac:dyDescent="0.3">
      <c r="B95" s="1">
        <v>43009</v>
      </c>
      <c r="C95" s="7">
        <v>6.862E-2</v>
      </c>
    </row>
    <row r="96" spans="2:3" x14ac:dyDescent="0.3">
      <c r="B96" s="1">
        <v>42979</v>
      </c>
      <c r="C96" s="7">
        <v>6.6630000000000009E-2</v>
      </c>
    </row>
    <row r="97" spans="2:3" x14ac:dyDescent="0.3">
      <c r="B97" s="1">
        <v>42948</v>
      </c>
      <c r="C97" s="7">
        <v>6.5250000000000002E-2</v>
      </c>
    </row>
    <row r="98" spans="2:3" x14ac:dyDescent="0.3">
      <c r="B98" s="1">
        <v>42917</v>
      </c>
      <c r="C98" s="7">
        <v>6.4649999999999999E-2</v>
      </c>
    </row>
    <row r="99" spans="2:3" x14ac:dyDescent="0.3">
      <c r="B99" s="1">
        <v>42887</v>
      </c>
      <c r="C99" s="7">
        <v>6.5110000000000001E-2</v>
      </c>
    </row>
    <row r="100" spans="2:3" x14ac:dyDescent="0.3">
      <c r="B100" s="1">
        <v>42856</v>
      </c>
      <c r="C100" s="7">
        <v>6.6610000000000003E-2</v>
      </c>
    </row>
    <row r="101" spans="2:3" x14ac:dyDescent="0.3">
      <c r="B101" s="1">
        <v>42826</v>
      </c>
      <c r="C101" s="7">
        <v>6.9610000000000005E-2</v>
      </c>
    </row>
    <row r="102" spans="2:3" x14ac:dyDescent="0.3">
      <c r="B102" s="1">
        <v>42795</v>
      </c>
      <c r="C102" s="7">
        <v>6.658E-2</v>
      </c>
    </row>
    <row r="103" spans="2:3" x14ac:dyDescent="0.3">
      <c r="B103" s="1">
        <v>42767</v>
      </c>
      <c r="C103" s="7">
        <v>6.8699999999999997E-2</v>
      </c>
    </row>
    <row r="104" spans="2:3" x14ac:dyDescent="0.3">
      <c r="B104" s="1">
        <v>42736</v>
      </c>
      <c r="C104" s="7">
        <v>6.4070000000000002E-2</v>
      </c>
    </row>
    <row r="105" spans="2:3" x14ac:dyDescent="0.3">
      <c r="B105" s="1">
        <v>42705</v>
      </c>
      <c r="C105" s="7">
        <v>6.5119999999999997E-2</v>
      </c>
    </row>
    <row r="106" spans="2:3" x14ac:dyDescent="0.3">
      <c r="B106" s="1">
        <v>42675</v>
      </c>
      <c r="C106" s="7">
        <v>6.2430000000000006E-2</v>
      </c>
    </row>
    <row r="107" spans="2:3" x14ac:dyDescent="0.3">
      <c r="B107" s="1">
        <v>42644</v>
      </c>
      <c r="C107" s="7">
        <v>6.8849999999999995E-2</v>
      </c>
    </row>
    <row r="108" spans="2:3" x14ac:dyDescent="0.3">
      <c r="B108" s="1">
        <v>42614</v>
      </c>
      <c r="C108" s="7">
        <v>6.9580000000000003E-2</v>
      </c>
    </row>
    <row r="109" spans="2:3" x14ac:dyDescent="0.3">
      <c r="B109" s="1">
        <v>42583</v>
      </c>
      <c r="C109" s="7">
        <v>7.1099999999999997E-2</v>
      </c>
    </row>
    <row r="110" spans="2:3" x14ac:dyDescent="0.3">
      <c r="B110" s="1">
        <v>42552</v>
      </c>
      <c r="C110" s="7">
        <v>7.1629999999999999E-2</v>
      </c>
    </row>
    <row r="111" spans="2:3" x14ac:dyDescent="0.3">
      <c r="B111" s="1">
        <v>42522</v>
      </c>
      <c r="C111" s="7">
        <v>7.4480000000000005E-2</v>
      </c>
    </row>
    <row r="112" spans="2:3" x14ac:dyDescent="0.3">
      <c r="B112" s="1">
        <v>42491</v>
      </c>
      <c r="C112" s="7">
        <v>7.4709999999999999E-2</v>
      </c>
    </row>
    <row r="113" spans="2:3" x14ac:dyDescent="0.3">
      <c r="B113" s="1">
        <v>42461</v>
      </c>
      <c r="C113" s="7">
        <v>7.4349999999999999E-2</v>
      </c>
    </row>
    <row r="114" spans="2:3" x14ac:dyDescent="0.3">
      <c r="B114" s="1">
        <v>42430</v>
      </c>
      <c r="C114" s="7">
        <v>7.458999999999999E-2</v>
      </c>
    </row>
    <row r="115" spans="2:3" x14ac:dyDescent="0.3">
      <c r="B115" s="1">
        <v>42401</v>
      </c>
      <c r="C115" s="7">
        <v>7.6230000000000006E-2</v>
      </c>
    </row>
    <row r="116" spans="2:3" x14ac:dyDescent="0.3">
      <c r="B116" s="1">
        <v>42370</v>
      </c>
      <c r="C116" s="7">
        <v>7.7789999999999998E-2</v>
      </c>
    </row>
    <row r="117" spans="2:3" x14ac:dyDescent="0.3">
      <c r="B117" s="1">
        <v>42339</v>
      </c>
      <c r="C117" s="7">
        <v>7.7579999999999996E-2</v>
      </c>
    </row>
    <row r="118" spans="2:3" x14ac:dyDescent="0.3">
      <c r="B118" s="1">
        <v>42309</v>
      </c>
      <c r="C118" s="7">
        <v>7.7859999999999999E-2</v>
      </c>
    </row>
    <row r="119" spans="2:3" x14ac:dyDescent="0.3">
      <c r="B119" s="1">
        <v>42278</v>
      </c>
      <c r="C119" s="7">
        <v>7.6399999999999996E-2</v>
      </c>
    </row>
    <row r="120" spans="2:3" x14ac:dyDescent="0.3">
      <c r="B120" s="1">
        <v>42248</v>
      </c>
      <c r="C120" s="7">
        <v>7.5389999999999999E-2</v>
      </c>
    </row>
    <row r="121" spans="2:3" x14ac:dyDescent="0.3">
      <c r="B121" s="1">
        <v>42217</v>
      </c>
      <c r="C121" s="7">
        <v>7.7839999999999993E-2</v>
      </c>
    </row>
    <row r="122" spans="2:3" x14ac:dyDescent="0.3">
      <c r="B122" s="1">
        <v>42186</v>
      </c>
      <c r="C122" s="7">
        <v>7.8060000000000004E-2</v>
      </c>
    </row>
    <row r="123" spans="2:3" x14ac:dyDescent="0.3">
      <c r="B123" s="1">
        <v>42156</v>
      </c>
      <c r="C123" s="7">
        <v>7.8609999999999999E-2</v>
      </c>
    </row>
    <row r="124" spans="2:3" x14ac:dyDescent="0.3">
      <c r="B124" s="1">
        <v>42125</v>
      </c>
      <c r="C124" s="7">
        <v>7.8149999999999997E-2</v>
      </c>
    </row>
    <row r="125" spans="2:3" x14ac:dyDescent="0.3">
      <c r="B125" s="1">
        <v>42095</v>
      </c>
      <c r="C125" s="7">
        <v>7.8600000000000003E-2</v>
      </c>
    </row>
    <row r="126" spans="2:3" x14ac:dyDescent="0.3">
      <c r="B126" s="1">
        <v>42064</v>
      </c>
      <c r="C126" s="7">
        <v>7.7380000000000004E-2</v>
      </c>
    </row>
    <row r="127" spans="2:3" x14ac:dyDescent="0.3">
      <c r="B127" s="1">
        <v>42036</v>
      </c>
      <c r="C127" s="7">
        <v>7.7240000000000003E-2</v>
      </c>
    </row>
    <row r="128" spans="2:3" x14ac:dyDescent="0.3">
      <c r="B128" s="1">
        <v>42005</v>
      </c>
      <c r="C128" s="7">
        <v>7.6909999999999992E-2</v>
      </c>
    </row>
    <row r="129" spans="2:3" x14ac:dyDescent="0.3">
      <c r="B129" s="1">
        <v>41974</v>
      </c>
      <c r="C129" s="7">
        <v>7.8550000000000009E-2</v>
      </c>
    </row>
    <row r="130" spans="2:3" x14ac:dyDescent="0.3">
      <c r="B130" s="1">
        <v>41944</v>
      </c>
      <c r="C130" s="7">
        <v>8.0869999999999997E-2</v>
      </c>
    </row>
    <row r="131" spans="2:3" x14ac:dyDescent="0.3">
      <c r="B131" s="1">
        <v>41913</v>
      </c>
      <c r="C131" s="7">
        <v>8.2780000000000006E-2</v>
      </c>
    </row>
    <row r="132" spans="2:3" x14ac:dyDescent="0.3">
      <c r="B132" s="1">
        <v>41883</v>
      </c>
      <c r="C132" s="7">
        <v>8.5109999999999991E-2</v>
      </c>
    </row>
    <row r="133" spans="2:3" x14ac:dyDescent="0.3">
      <c r="B133" s="1">
        <v>41852</v>
      </c>
      <c r="C133" s="7">
        <v>8.5589999999999999E-2</v>
      </c>
    </row>
    <row r="134" spans="2:3" x14ac:dyDescent="0.3">
      <c r="B134" s="1">
        <v>41821</v>
      </c>
      <c r="C134" s="7">
        <v>8.7179999999999994E-2</v>
      </c>
    </row>
    <row r="135" spans="2:3" x14ac:dyDescent="0.3">
      <c r="B135" s="1">
        <v>41791</v>
      </c>
      <c r="C135" s="7">
        <v>8.7440000000000004E-2</v>
      </c>
    </row>
    <row r="136" spans="2:3" x14ac:dyDescent="0.3">
      <c r="B136" s="1">
        <v>41760</v>
      </c>
      <c r="C136" s="7">
        <v>8.6449999999999999E-2</v>
      </c>
    </row>
    <row r="137" spans="2:3" x14ac:dyDescent="0.3">
      <c r="B137" s="1">
        <v>41730</v>
      </c>
      <c r="C137" s="7">
        <v>8.8279999999999997E-2</v>
      </c>
    </row>
    <row r="138" spans="2:3" x14ac:dyDescent="0.3">
      <c r="B138" s="1">
        <v>41699</v>
      </c>
      <c r="C138" s="7">
        <v>8.8040000000000007E-2</v>
      </c>
    </row>
    <row r="139" spans="2:3" x14ac:dyDescent="0.3">
      <c r="B139" s="1">
        <v>41671</v>
      </c>
      <c r="C139" s="7">
        <v>8.8620000000000004E-2</v>
      </c>
    </row>
    <row r="140" spans="2:3" x14ac:dyDescent="0.3">
      <c r="B140" s="1">
        <v>41640</v>
      </c>
      <c r="C140" s="7">
        <v>8.77E-2</v>
      </c>
    </row>
    <row r="141" spans="2:3" x14ac:dyDescent="0.3">
      <c r="B141" s="1">
        <v>41609</v>
      </c>
      <c r="C141" s="7">
        <v>8.8200000000000001E-2</v>
      </c>
    </row>
    <row r="142" spans="2:3" x14ac:dyDescent="0.3">
      <c r="B142" s="1">
        <v>41579</v>
      </c>
      <c r="C142" s="7">
        <v>9.0440000000000006E-2</v>
      </c>
    </row>
    <row r="143" spans="2:3" x14ac:dyDescent="0.3">
      <c r="B143" s="1">
        <v>41548</v>
      </c>
      <c r="C143" s="7">
        <v>8.6249999999999993E-2</v>
      </c>
    </row>
    <row r="144" spans="2:3" x14ac:dyDescent="0.3">
      <c r="B144" s="1">
        <v>41518</v>
      </c>
      <c r="C144" s="7">
        <v>8.7660000000000002E-2</v>
      </c>
    </row>
    <row r="145" spans="2:3" x14ac:dyDescent="0.3">
      <c r="B145" s="1">
        <v>41487</v>
      </c>
      <c r="C145" s="7">
        <v>8.5959999999999995E-2</v>
      </c>
    </row>
    <row r="146" spans="2:3" x14ac:dyDescent="0.3">
      <c r="B146" s="1">
        <v>41456</v>
      </c>
      <c r="C146" s="7">
        <v>8.1720000000000001E-2</v>
      </c>
    </row>
    <row r="147" spans="2:3" x14ac:dyDescent="0.3">
      <c r="B147" s="1">
        <v>41426</v>
      </c>
      <c r="C147" s="7">
        <v>7.4389999999999998E-2</v>
      </c>
    </row>
    <row r="148" spans="2:3" x14ac:dyDescent="0.3">
      <c r="B148" s="1">
        <v>41395</v>
      </c>
      <c r="C148" s="7">
        <v>7.4429999999999996E-2</v>
      </c>
    </row>
    <row r="149" spans="2:3" x14ac:dyDescent="0.3">
      <c r="B149" s="1">
        <v>41365</v>
      </c>
      <c r="C149" s="7">
        <v>7.7310000000000004E-2</v>
      </c>
    </row>
    <row r="150" spans="2:3" x14ac:dyDescent="0.3">
      <c r="B150" s="1">
        <v>41334</v>
      </c>
      <c r="C150" s="7">
        <v>7.9509999999999997E-2</v>
      </c>
    </row>
    <row r="151" spans="2:3" x14ac:dyDescent="0.3">
      <c r="B151" s="1">
        <v>41306</v>
      </c>
      <c r="C151" s="7">
        <v>7.8719999999999998E-2</v>
      </c>
    </row>
    <row r="152" spans="2:3" x14ac:dyDescent="0.3">
      <c r="B152" s="1">
        <v>41275</v>
      </c>
      <c r="C152" s="7">
        <v>7.9119999999999996E-2</v>
      </c>
    </row>
    <row r="153" spans="2:3" x14ac:dyDescent="0.3">
      <c r="B153" s="1">
        <v>41244</v>
      </c>
      <c r="C153" s="7">
        <v>8.0489999999999992E-2</v>
      </c>
    </row>
    <row r="154" spans="2:3" x14ac:dyDescent="0.3">
      <c r="B154" s="1">
        <v>41214</v>
      </c>
      <c r="C154" s="7">
        <v>8.1750000000000003E-2</v>
      </c>
    </row>
    <row r="155" spans="2:3" x14ac:dyDescent="0.3">
      <c r="B155" s="1">
        <v>41183</v>
      </c>
      <c r="C155" s="7">
        <v>8.2150000000000001E-2</v>
      </c>
    </row>
    <row r="156" spans="2:3" x14ac:dyDescent="0.3">
      <c r="B156" s="1">
        <v>41153</v>
      </c>
      <c r="C156" s="7">
        <v>8.1489999999999993E-2</v>
      </c>
    </row>
    <row r="157" spans="2:3" x14ac:dyDescent="0.3">
      <c r="B157" s="1">
        <v>41122</v>
      </c>
      <c r="C157" s="7">
        <v>8.2409999999999997E-2</v>
      </c>
    </row>
    <row r="158" spans="2:3" x14ac:dyDescent="0.3">
      <c r="B158" s="1">
        <v>41091</v>
      </c>
      <c r="C158" s="7">
        <v>8.2449999999999996E-2</v>
      </c>
    </row>
    <row r="159" spans="2:3" x14ac:dyDescent="0.3">
      <c r="B159" s="1">
        <v>41061</v>
      </c>
      <c r="C159" s="7">
        <v>8.3800000000000013E-2</v>
      </c>
    </row>
    <row r="160" spans="2:3" x14ac:dyDescent="0.3">
      <c r="B160" s="1">
        <v>41030</v>
      </c>
      <c r="C160" s="7">
        <v>8.3770000000000011E-2</v>
      </c>
    </row>
    <row r="161" spans="2:3" x14ac:dyDescent="0.3">
      <c r="B161" s="1">
        <v>41000</v>
      </c>
      <c r="C161" s="7">
        <v>8.6709999999999995E-2</v>
      </c>
    </row>
    <row r="162" spans="2:3" x14ac:dyDescent="0.3">
      <c r="B162" s="1">
        <v>40969</v>
      </c>
      <c r="C162" s="7">
        <v>8.5719999999999991E-2</v>
      </c>
    </row>
    <row r="163" spans="2:3" x14ac:dyDescent="0.3">
      <c r="B163" s="1">
        <v>40940</v>
      </c>
      <c r="C163" s="7">
        <v>8.1989999999999993E-2</v>
      </c>
    </row>
    <row r="164" spans="2:3" x14ac:dyDescent="0.3">
      <c r="B164" s="1">
        <v>40909</v>
      </c>
      <c r="C164" s="7">
        <v>8.2669999999999993E-2</v>
      </c>
    </row>
    <row r="165" spans="2:3" x14ac:dyDescent="0.3">
      <c r="B165" s="1">
        <v>40878</v>
      </c>
      <c r="C165" s="7">
        <v>8.5600000000000009E-2</v>
      </c>
    </row>
    <row r="166" spans="2:3" x14ac:dyDescent="0.3">
      <c r="B166" s="1">
        <v>40848</v>
      </c>
      <c r="C166" s="7">
        <v>8.7379999999999999E-2</v>
      </c>
    </row>
    <row r="167" spans="2:3" x14ac:dyDescent="0.3">
      <c r="B167" s="1">
        <v>40817</v>
      </c>
      <c r="C167" s="7">
        <v>8.8789999999999994E-2</v>
      </c>
    </row>
    <row r="168" spans="2:3" x14ac:dyDescent="0.3">
      <c r="B168" s="1">
        <v>40787</v>
      </c>
      <c r="C168" s="7">
        <v>8.4419999999999995E-2</v>
      </c>
    </row>
    <row r="169" spans="2:3" x14ac:dyDescent="0.3">
      <c r="B169" s="1">
        <v>40756</v>
      </c>
      <c r="C169" s="7">
        <v>8.3190000000000014E-2</v>
      </c>
    </row>
    <row r="170" spans="2:3" x14ac:dyDescent="0.3">
      <c r="B170" s="1">
        <v>40725</v>
      </c>
      <c r="C170" s="7">
        <v>8.4540000000000004E-2</v>
      </c>
    </row>
    <row r="171" spans="2:3" x14ac:dyDescent="0.3">
      <c r="B171" s="1">
        <v>40695</v>
      </c>
      <c r="C171" s="7">
        <v>8.3260000000000001E-2</v>
      </c>
    </row>
    <row r="172" spans="2:3" x14ac:dyDescent="0.3">
      <c r="B172" s="1">
        <v>40664</v>
      </c>
      <c r="C172" s="7">
        <v>8.410999999999999E-2</v>
      </c>
    </row>
    <row r="173" spans="2:3" x14ac:dyDescent="0.3">
      <c r="B173" s="1">
        <v>40634</v>
      </c>
      <c r="C173" s="7">
        <v>8.1349999999999992E-2</v>
      </c>
    </row>
    <row r="174" spans="2:3" x14ac:dyDescent="0.3">
      <c r="B174" s="1">
        <v>40603</v>
      </c>
      <c r="C174" s="7">
        <v>7.9850000000000004E-2</v>
      </c>
    </row>
    <row r="175" spans="2:3" x14ac:dyDescent="0.3">
      <c r="B175" s="1">
        <v>40575</v>
      </c>
      <c r="C175" s="7">
        <v>7.9920000000000005E-2</v>
      </c>
    </row>
    <row r="176" spans="2:3" x14ac:dyDescent="0.3">
      <c r="B176" s="1">
        <v>40544</v>
      </c>
      <c r="C176" s="7">
        <v>8.1479999999999997E-2</v>
      </c>
    </row>
    <row r="177" spans="2:3" x14ac:dyDescent="0.3">
      <c r="B177" s="1">
        <v>40513</v>
      </c>
      <c r="C177" s="7">
        <v>7.9130000000000006E-2</v>
      </c>
    </row>
    <row r="178" spans="2:3" x14ac:dyDescent="0.3">
      <c r="B178" s="1">
        <v>40483</v>
      </c>
      <c r="C178" s="7">
        <v>8.0660000000000009E-2</v>
      </c>
    </row>
    <row r="179" spans="2:3" x14ac:dyDescent="0.3">
      <c r="B179" s="1">
        <v>40452</v>
      </c>
      <c r="C179" s="7">
        <v>8.1210000000000004E-2</v>
      </c>
    </row>
    <row r="180" spans="2:3" x14ac:dyDescent="0.3">
      <c r="B180" s="1">
        <v>40422</v>
      </c>
      <c r="C180" s="7">
        <v>7.8520000000000006E-2</v>
      </c>
    </row>
    <row r="181" spans="2:3" x14ac:dyDescent="0.3">
      <c r="B181" s="1">
        <v>40391</v>
      </c>
      <c r="C181" s="7">
        <v>7.936E-2</v>
      </c>
    </row>
    <row r="182" spans="2:3" x14ac:dyDescent="0.3">
      <c r="B182" s="1">
        <v>40360</v>
      </c>
      <c r="C182" s="7">
        <v>7.8030000000000002E-2</v>
      </c>
    </row>
    <row r="183" spans="2:3" x14ac:dyDescent="0.3">
      <c r="B183" s="1">
        <v>40330</v>
      </c>
      <c r="C183" s="7">
        <v>7.5609999999999997E-2</v>
      </c>
    </row>
    <row r="184" spans="2:3" x14ac:dyDescent="0.3">
      <c r="B184" s="1">
        <v>40299</v>
      </c>
      <c r="C184" s="7">
        <v>7.5639999999999999E-2</v>
      </c>
    </row>
    <row r="185" spans="2:3" x14ac:dyDescent="0.3">
      <c r="B185" s="1">
        <v>40269</v>
      </c>
      <c r="C185" s="7">
        <v>8.0610000000000001E-2</v>
      </c>
    </row>
    <row r="186" spans="2:3" x14ac:dyDescent="0.3">
      <c r="B186" s="1">
        <v>40238</v>
      </c>
      <c r="C186" s="7">
        <v>7.85E-2</v>
      </c>
    </row>
    <row r="187" spans="2:3" x14ac:dyDescent="0.3">
      <c r="B187" s="1">
        <v>40210</v>
      </c>
      <c r="C187" s="7">
        <v>7.8640000000000002E-2</v>
      </c>
    </row>
    <row r="188" spans="2:3" x14ac:dyDescent="0.3">
      <c r="B188" s="1">
        <v>40179</v>
      </c>
      <c r="C188" s="7">
        <v>7.5910000000000005E-2</v>
      </c>
    </row>
    <row r="189" spans="2:3" x14ac:dyDescent="0.3">
      <c r="B189" s="1">
        <v>40148</v>
      </c>
      <c r="C189" s="7">
        <v>7.6789999999999997E-2</v>
      </c>
    </row>
    <row r="190" spans="2:3" x14ac:dyDescent="0.3">
      <c r="B190" s="1">
        <v>40118</v>
      </c>
      <c r="C190" s="7">
        <v>7.2569999999999996E-2</v>
      </c>
    </row>
    <row r="191" spans="2:3" x14ac:dyDescent="0.3">
      <c r="B191" s="1">
        <v>40087</v>
      </c>
      <c r="C191" s="7">
        <v>7.306E-2</v>
      </c>
    </row>
    <row r="192" spans="2:3" x14ac:dyDescent="0.3">
      <c r="B192" s="1">
        <v>40057</v>
      </c>
      <c r="C192" s="7">
        <v>7.2149999999999992E-2</v>
      </c>
    </row>
    <row r="193" spans="2:3" x14ac:dyDescent="0.3">
      <c r="B193" s="1">
        <v>40026</v>
      </c>
      <c r="C193" s="7">
        <v>7.4340000000000003E-2</v>
      </c>
    </row>
    <row r="194" spans="2:3" x14ac:dyDescent="0.3">
      <c r="B194" s="1">
        <v>39995</v>
      </c>
      <c r="C194" s="7">
        <v>6.9980000000000001E-2</v>
      </c>
    </row>
    <row r="195" spans="2:3" x14ac:dyDescent="0.3">
      <c r="B195" s="1">
        <v>39965</v>
      </c>
      <c r="C195" s="7">
        <v>7.0129999999999998E-2</v>
      </c>
    </row>
    <row r="196" spans="2:3" x14ac:dyDescent="0.3">
      <c r="B196" s="1">
        <v>39934</v>
      </c>
      <c r="C196" s="7">
        <v>6.7099999999999993E-2</v>
      </c>
    </row>
    <row r="197" spans="2:3" x14ac:dyDescent="0.3">
      <c r="B197" s="1">
        <v>39904</v>
      </c>
      <c r="C197" s="7">
        <v>6.2420000000000003E-2</v>
      </c>
    </row>
    <row r="198" spans="2:3" x14ac:dyDescent="0.3">
      <c r="B198" s="1">
        <v>39873</v>
      </c>
      <c r="C198" s="7">
        <v>7.0140000000000008E-2</v>
      </c>
    </row>
    <row r="199" spans="2:3" x14ac:dyDescent="0.3">
      <c r="B199" s="1">
        <v>39845</v>
      </c>
      <c r="C199" s="7">
        <v>6.3280000000000003E-2</v>
      </c>
    </row>
    <row r="200" spans="2:3" x14ac:dyDescent="0.3">
      <c r="B200" s="1">
        <v>39814</v>
      </c>
      <c r="C200" s="7">
        <v>6.1870000000000001E-2</v>
      </c>
    </row>
    <row r="201" spans="2:3" x14ac:dyDescent="0.3">
      <c r="B201" s="1">
        <v>39783</v>
      </c>
      <c r="C201" s="7">
        <v>5.2600000000000001E-2</v>
      </c>
    </row>
    <row r="202" spans="2:3" x14ac:dyDescent="0.3">
      <c r="B202" s="1">
        <v>39753</v>
      </c>
      <c r="C202" s="7">
        <v>7.0800000000000002E-2</v>
      </c>
    </row>
    <row r="203" spans="2:3" x14ac:dyDescent="0.3">
      <c r="B203" s="1">
        <v>39722</v>
      </c>
      <c r="C203" s="7">
        <v>7.4779999999999999E-2</v>
      </c>
    </row>
    <row r="204" spans="2:3" x14ac:dyDescent="0.3">
      <c r="B204" s="1">
        <v>39692</v>
      </c>
      <c r="C204" s="7">
        <v>8.617000000000001E-2</v>
      </c>
    </row>
    <row r="205" spans="2:3" x14ac:dyDescent="0.3">
      <c r="B205" s="1">
        <v>39661</v>
      </c>
      <c r="C205" s="7">
        <v>8.6999999999999994E-2</v>
      </c>
    </row>
    <row r="206" spans="2:3" x14ac:dyDescent="0.3">
      <c r="B206" s="1">
        <v>39630</v>
      </c>
      <c r="C206" s="7">
        <v>9.3160000000000007E-2</v>
      </c>
    </row>
    <row r="207" spans="2:3" x14ac:dyDescent="0.3">
      <c r="B207" s="1">
        <v>39600</v>
      </c>
      <c r="C207" s="7">
        <v>8.7129999999999985E-2</v>
      </c>
    </row>
    <row r="208" spans="2:3" x14ac:dyDescent="0.3">
      <c r="B208" s="1">
        <v>39569</v>
      </c>
      <c r="C208" s="7">
        <v>8.1010000000000013E-2</v>
      </c>
    </row>
    <row r="209" spans="2:3" x14ac:dyDescent="0.3">
      <c r="B209" s="1">
        <v>39539</v>
      </c>
      <c r="C209" s="7">
        <v>7.9560000000000006E-2</v>
      </c>
    </row>
    <row r="210" spans="2:3" x14ac:dyDescent="0.3">
      <c r="B210" s="1">
        <v>39508</v>
      </c>
      <c r="C210" s="7">
        <v>7.9379999999999992E-2</v>
      </c>
    </row>
    <row r="211" spans="2:3" x14ac:dyDescent="0.3">
      <c r="B211" s="1">
        <v>39479</v>
      </c>
      <c r="C211" s="7">
        <v>7.5679999999999997E-2</v>
      </c>
    </row>
    <row r="212" spans="2:3" x14ac:dyDescent="0.3">
      <c r="B212" s="1">
        <v>39448</v>
      </c>
      <c r="C212" s="7">
        <v>7.5289999999999996E-2</v>
      </c>
    </row>
    <row r="213" spans="2:3" x14ac:dyDescent="0.3">
      <c r="B213" s="1">
        <v>39417</v>
      </c>
      <c r="C213" s="7">
        <v>7.7910000000000007E-2</v>
      </c>
    </row>
    <row r="214" spans="2:3" x14ac:dyDescent="0.3">
      <c r="B214" s="1">
        <v>39387</v>
      </c>
      <c r="C214" s="7">
        <v>7.9050000000000009E-2</v>
      </c>
    </row>
    <row r="215" spans="2:3" x14ac:dyDescent="0.3">
      <c r="B215" s="1">
        <v>39356</v>
      </c>
      <c r="C215" s="7">
        <v>7.8390000000000001E-2</v>
      </c>
    </row>
    <row r="216" spans="2:3" x14ac:dyDescent="0.3">
      <c r="B216" s="1">
        <v>39326</v>
      </c>
      <c r="C216" s="7">
        <v>7.9250000000000001E-2</v>
      </c>
    </row>
    <row r="217" spans="2:3" x14ac:dyDescent="0.3">
      <c r="B217" s="1">
        <v>39295</v>
      </c>
      <c r="C217" s="7">
        <v>7.9299999999999995E-2</v>
      </c>
    </row>
    <row r="218" spans="2:3" x14ac:dyDescent="0.3">
      <c r="B218" s="1">
        <v>39264</v>
      </c>
      <c r="C218" s="7">
        <v>7.8449999999999992E-2</v>
      </c>
    </row>
    <row r="219" spans="2:3" x14ac:dyDescent="0.3">
      <c r="B219" s="1">
        <v>39234</v>
      </c>
      <c r="C219" s="7">
        <v>8.1869999999999998E-2</v>
      </c>
    </row>
    <row r="220" spans="2:3" x14ac:dyDescent="0.3">
      <c r="B220" s="1">
        <v>39203</v>
      </c>
      <c r="C220" s="7">
        <v>8.0799999999999997E-2</v>
      </c>
    </row>
    <row r="221" spans="2:3" x14ac:dyDescent="0.3">
      <c r="B221" s="1">
        <v>39173</v>
      </c>
      <c r="C221" s="7">
        <v>8.1729999999999997E-2</v>
      </c>
    </row>
    <row r="222" spans="2:3" x14ac:dyDescent="0.3">
      <c r="B222" s="1">
        <v>39142</v>
      </c>
      <c r="C222" s="7">
        <v>8.022E-2</v>
      </c>
    </row>
    <row r="223" spans="2:3" x14ac:dyDescent="0.3">
      <c r="B223" s="1">
        <v>39114</v>
      </c>
      <c r="C223" s="7">
        <v>0.08</v>
      </c>
    </row>
    <row r="224" spans="2:3" x14ac:dyDescent="0.3">
      <c r="B224" s="1">
        <v>39083</v>
      </c>
      <c r="C224" s="7">
        <v>7.7380000000000004E-2</v>
      </c>
    </row>
    <row r="225" spans="2:3" x14ac:dyDescent="0.3">
      <c r="B225" s="1">
        <v>39052</v>
      </c>
      <c r="C225" s="7">
        <v>7.6189999999999994E-2</v>
      </c>
    </row>
    <row r="226" spans="2:3" x14ac:dyDescent="0.3">
      <c r="B226" s="1">
        <v>39022</v>
      </c>
      <c r="C226" s="7">
        <v>7.424E-2</v>
      </c>
    </row>
    <row r="227" spans="2:3" x14ac:dyDescent="0.3">
      <c r="B227" s="1">
        <v>38991</v>
      </c>
      <c r="C227" s="7">
        <v>7.6249999999999998E-2</v>
      </c>
    </row>
    <row r="228" spans="2:3" x14ac:dyDescent="0.3">
      <c r="B228" s="1">
        <v>38961</v>
      </c>
      <c r="C228" s="7">
        <v>7.6420000000000002E-2</v>
      </c>
    </row>
    <row r="229" spans="2:3" x14ac:dyDescent="0.3">
      <c r="B229" s="1">
        <v>38930</v>
      </c>
      <c r="C229" s="7">
        <v>7.8909999999999994E-2</v>
      </c>
    </row>
    <row r="230" spans="2:3" x14ac:dyDescent="0.3">
      <c r="B230" s="1">
        <v>38899</v>
      </c>
      <c r="C230" s="7">
        <v>8.2379999999999995E-2</v>
      </c>
    </row>
    <row r="231" spans="2:3" x14ac:dyDescent="0.3">
      <c r="B231" s="1">
        <v>38869</v>
      </c>
      <c r="C231" s="7">
        <v>8.1509999999999999E-2</v>
      </c>
    </row>
    <row r="232" spans="2:3" x14ac:dyDescent="0.3">
      <c r="B232" s="1">
        <v>38838</v>
      </c>
      <c r="C232" s="7">
        <v>7.6589999999999991E-2</v>
      </c>
    </row>
    <row r="233" spans="2:3" x14ac:dyDescent="0.3">
      <c r="B233" s="1">
        <v>38808</v>
      </c>
      <c r="C233" s="7">
        <v>7.3899999999999993E-2</v>
      </c>
    </row>
    <row r="234" spans="2:3" x14ac:dyDescent="0.3">
      <c r="B234" s="1">
        <v>38777</v>
      </c>
      <c r="C234" s="7">
        <v>7.5499999999999998E-2</v>
      </c>
    </row>
    <row r="235" spans="2:3" x14ac:dyDescent="0.3">
      <c r="B235" s="1">
        <v>38749</v>
      </c>
      <c r="C235" s="7">
        <v>7.3929999999999996E-2</v>
      </c>
    </row>
    <row r="236" spans="2:3" x14ac:dyDescent="0.3">
      <c r="B236" s="1">
        <v>38718</v>
      </c>
      <c r="C236" s="7">
        <v>7.3719999999999994E-2</v>
      </c>
    </row>
    <row r="237" spans="2:3" x14ac:dyDescent="0.3">
      <c r="B237" s="1">
        <v>38687</v>
      </c>
      <c r="C237" s="7">
        <v>7.1099999999999997E-2</v>
      </c>
    </row>
    <row r="238" spans="2:3" x14ac:dyDescent="0.3">
      <c r="B238" s="1">
        <v>38657</v>
      </c>
      <c r="C238" s="7">
        <v>7.0830000000000004E-2</v>
      </c>
    </row>
    <row r="239" spans="2:3" x14ac:dyDescent="0.3">
      <c r="B239" s="1">
        <v>38626</v>
      </c>
      <c r="C239" s="7">
        <v>7.0989999999999998E-2</v>
      </c>
    </row>
    <row r="240" spans="2:3" x14ac:dyDescent="0.3">
      <c r="B240" s="1">
        <v>38596</v>
      </c>
      <c r="C240" s="7">
        <v>7.1010000000000004E-2</v>
      </c>
    </row>
    <row r="241" spans="2:3" x14ac:dyDescent="0.3">
      <c r="B241" s="1">
        <v>38565</v>
      </c>
      <c r="C241" s="7">
        <v>7.0940000000000003E-2</v>
      </c>
    </row>
    <row r="242" spans="2:3" x14ac:dyDescent="0.3">
      <c r="B242" s="1">
        <v>38534</v>
      </c>
      <c r="C242" s="7">
        <v>6.9940000000000002E-2</v>
      </c>
    </row>
    <row r="243" spans="2:3" x14ac:dyDescent="0.3">
      <c r="B243" s="1">
        <v>38504</v>
      </c>
      <c r="C243" s="7">
        <v>6.9070000000000006E-2</v>
      </c>
    </row>
    <row r="244" spans="2:3" x14ac:dyDescent="0.3">
      <c r="B244" s="1">
        <v>38473</v>
      </c>
      <c r="C244" s="7">
        <v>6.9790000000000005E-2</v>
      </c>
    </row>
    <row r="245" spans="2:3" x14ac:dyDescent="0.3">
      <c r="B245" s="1">
        <v>38443</v>
      </c>
      <c r="C245" s="7">
        <v>7.3569999999999997E-2</v>
      </c>
    </row>
    <row r="246" spans="2:3" x14ac:dyDescent="0.3">
      <c r="B246" s="1">
        <v>38412</v>
      </c>
      <c r="C246" s="7">
        <v>6.676E-2</v>
      </c>
    </row>
    <row r="247" spans="2:3" x14ac:dyDescent="0.3">
      <c r="B247" s="1">
        <v>38384</v>
      </c>
      <c r="C247" s="7">
        <v>6.5490000000000007E-2</v>
      </c>
    </row>
    <row r="248" spans="2:3" x14ac:dyDescent="0.3">
      <c r="B248" s="1">
        <v>38353</v>
      </c>
      <c r="C248" s="7">
        <v>6.7030000000000006E-2</v>
      </c>
    </row>
    <row r="249" spans="2:3" x14ac:dyDescent="0.3">
      <c r="B249" s="1">
        <v>38322</v>
      </c>
      <c r="C249" s="7">
        <v>6.7060000000000008E-2</v>
      </c>
    </row>
    <row r="250" spans="2:3" x14ac:dyDescent="0.3">
      <c r="B250" s="1">
        <v>38292</v>
      </c>
      <c r="C250" s="7">
        <v>7.1970000000000006E-2</v>
      </c>
    </row>
    <row r="251" spans="2:3" x14ac:dyDescent="0.3">
      <c r="B251" s="1">
        <v>38261</v>
      </c>
      <c r="C251" s="7">
        <v>6.9320000000000007E-2</v>
      </c>
    </row>
    <row r="252" spans="2:3" x14ac:dyDescent="0.3">
      <c r="B252" s="1">
        <v>38231</v>
      </c>
      <c r="C252" s="7">
        <v>6.2439999999999996E-2</v>
      </c>
    </row>
    <row r="253" spans="2:3" x14ac:dyDescent="0.3">
      <c r="B253" s="1">
        <v>38200</v>
      </c>
      <c r="C253" s="7">
        <v>6.0890000000000007E-2</v>
      </c>
    </row>
    <row r="254" spans="2:3" x14ac:dyDescent="0.3">
      <c r="B254" s="1">
        <v>38169</v>
      </c>
      <c r="C254" s="7">
        <v>6.1369999999999994E-2</v>
      </c>
    </row>
    <row r="255" spans="2:3" x14ac:dyDescent="0.3">
      <c r="B255" s="1">
        <v>38139</v>
      </c>
      <c r="C255" s="7">
        <v>5.8499999999999996E-2</v>
      </c>
    </row>
    <row r="256" spans="2:3" x14ac:dyDescent="0.3">
      <c r="B256" s="1">
        <v>38108</v>
      </c>
      <c r="C256" s="7">
        <v>5.2740000000000002E-2</v>
      </c>
    </row>
    <row r="257" spans="2:3" x14ac:dyDescent="0.3">
      <c r="B257" s="1">
        <v>38078</v>
      </c>
      <c r="C257" s="7">
        <v>5.117E-2</v>
      </c>
    </row>
    <row r="258" spans="2:3" x14ac:dyDescent="0.3">
      <c r="B258" s="1">
        <v>38047</v>
      </c>
      <c r="C258" s="7">
        <v>5.1470000000000002E-2</v>
      </c>
    </row>
    <row r="259" spans="2:3" x14ac:dyDescent="0.3">
      <c r="B259" s="1">
        <v>38018</v>
      </c>
      <c r="C259" s="7">
        <v>5.2610000000000004E-2</v>
      </c>
    </row>
    <row r="260" spans="2:3" x14ac:dyDescent="0.3">
      <c r="B260" s="1">
        <v>37987</v>
      </c>
      <c r="C260" s="7">
        <v>5.2229999999999999E-2</v>
      </c>
    </row>
    <row r="261" spans="2:3" x14ac:dyDescent="0.3">
      <c r="B261" s="1">
        <v>37956</v>
      </c>
      <c r="C261" s="7">
        <v>5.1220000000000002E-2</v>
      </c>
    </row>
    <row r="262" spans="2:3" x14ac:dyDescent="0.3">
      <c r="B262" s="1">
        <v>37926</v>
      </c>
      <c r="C262" s="7">
        <v>5.1580000000000001E-2</v>
      </c>
    </row>
    <row r="263" spans="2:3" x14ac:dyDescent="0.3">
      <c r="B263" s="1">
        <v>37895</v>
      </c>
      <c r="C263" s="7">
        <v>5.0999999999999997E-2</v>
      </c>
    </row>
    <row r="264" spans="2:3" x14ac:dyDescent="0.3">
      <c r="B264" s="1">
        <v>37865</v>
      </c>
      <c r="C264" s="7">
        <v>5.1740000000000001E-2</v>
      </c>
    </row>
    <row r="265" spans="2:3" x14ac:dyDescent="0.3">
      <c r="B265" s="1">
        <v>37834</v>
      </c>
      <c r="C265" s="7">
        <v>5.2639999999999999E-2</v>
      </c>
    </row>
    <row r="266" spans="2:3" x14ac:dyDescent="0.3">
      <c r="B266" s="1">
        <v>37803</v>
      </c>
      <c r="C266" s="7">
        <v>5.6159999999999995E-2</v>
      </c>
    </row>
    <row r="267" spans="2:3" x14ac:dyDescent="0.3">
      <c r="B267" s="1">
        <v>37773</v>
      </c>
      <c r="C267" s="7">
        <v>5.7279999999999998E-2</v>
      </c>
    </row>
    <row r="268" spans="2:3" x14ac:dyDescent="0.3">
      <c r="B268" s="1">
        <v>37742</v>
      </c>
      <c r="C268" s="7">
        <v>5.7969999999999994E-2</v>
      </c>
    </row>
    <row r="269" spans="2:3" x14ac:dyDescent="0.3">
      <c r="B269" s="1">
        <v>37712</v>
      </c>
      <c r="C269" s="7">
        <v>5.8819999999999997E-2</v>
      </c>
    </row>
    <row r="270" spans="2:3" x14ac:dyDescent="0.3">
      <c r="B270" s="1">
        <v>37681</v>
      </c>
      <c r="C270" s="7">
        <v>6.1269999999999998E-2</v>
      </c>
    </row>
    <row r="271" spans="2:3" x14ac:dyDescent="0.3">
      <c r="B271" s="1">
        <v>37653</v>
      </c>
      <c r="C271" s="7">
        <v>5.9660000000000005E-2</v>
      </c>
    </row>
    <row r="272" spans="2:3" x14ac:dyDescent="0.3">
      <c r="B272" s="1">
        <v>37622</v>
      </c>
      <c r="C272" s="7">
        <v>6.3230000000000008E-2</v>
      </c>
    </row>
    <row r="273" spans="2:3" x14ac:dyDescent="0.3">
      <c r="B273" s="1">
        <v>37591</v>
      </c>
      <c r="C273" s="7">
        <v>6.0830000000000002E-2</v>
      </c>
    </row>
    <row r="274" spans="2:3" x14ac:dyDescent="0.3">
      <c r="B274" s="1">
        <v>37561</v>
      </c>
      <c r="C274" s="7">
        <v>6.4250000000000002E-2</v>
      </c>
    </row>
    <row r="275" spans="2:3" x14ac:dyDescent="0.3">
      <c r="B275" s="1">
        <v>37530</v>
      </c>
      <c r="C275" s="7">
        <v>6.9249999999999992E-2</v>
      </c>
    </row>
    <row r="276" spans="2:3" x14ac:dyDescent="0.3">
      <c r="B276" s="1">
        <v>37500</v>
      </c>
      <c r="C276" s="7">
        <v>7.1680000000000008E-2</v>
      </c>
    </row>
    <row r="277" spans="2:3" x14ac:dyDescent="0.3">
      <c r="B277" s="1">
        <v>37469</v>
      </c>
      <c r="C277" s="7">
        <v>7.1609999999999993E-2</v>
      </c>
    </row>
    <row r="278" spans="2:3" x14ac:dyDescent="0.3">
      <c r="B278" s="1">
        <v>37438</v>
      </c>
      <c r="C278" s="7">
        <v>7.3079999999999992E-2</v>
      </c>
    </row>
    <row r="279" spans="2:3" x14ac:dyDescent="0.3">
      <c r="B279" s="1">
        <v>37408</v>
      </c>
      <c r="C279" s="7">
        <v>7.485E-2</v>
      </c>
    </row>
    <row r="280" spans="2:3" x14ac:dyDescent="0.3">
      <c r="B280" s="1">
        <v>37377</v>
      </c>
      <c r="C280" s="7">
        <v>7.7229999999999993E-2</v>
      </c>
    </row>
    <row r="281" spans="2:3" x14ac:dyDescent="0.3">
      <c r="B281" s="1">
        <v>37347</v>
      </c>
      <c r="C281" s="7">
        <v>7.4099999999999999E-2</v>
      </c>
    </row>
    <row r="282" spans="2:3" x14ac:dyDescent="0.3">
      <c r="B282" s="1">
        <v>37316</v>
      </c>
      <c r="C282" s="7">
        <v>7.3590000000000003E-2</v>
      </c>
    </row>
    <row r="283" spans="2:3" x14ac:dyDescent="0.3">
      <c r="B283" s="1">
        <v>37288</v>
      </c>
      <c r="C283" s="7">
        <v>7.6270000000000004E-2</v>
      </c>
    </row>
    <row r="284" spans="2:3" x14ac:dyDescent="0.3">
      <c r="B284" s="1">
        <v>37257</v>
      </c>
      <c r="C284" s="7">
        <v>7.6689999999999994E-2</v>
      </c>
    </row>
    <row r="285" spans="2:3" x14ac:dyDescent="0.3">
      <c r="B285" s="1">
        <v>37226</v>
      </c>
      <c r="C285" s="7">
        <v>7.9390000000000002E-2</v>
      </c>
    </row>
    <row r="286" spans="2:3" x14ac:dyDescent="0.3">
      <c r="B286" s="1">
        <v>37196</v>
      </c>
      <c r="C286" s="7">
        <v>7.8799999999999995E-2</v>
      </c>
    </row>
    <row r="287" spans="2:3" x14ac:dyDescent="0.3">
      <c r="B287" s="1">
        <v>37165</v>
      </c>
      <c r="C287" s="7">
        <v>8.8000000000000009E-2</v>
      </c>
    </row>
    <row r="288" spans="2:3" x14ac:dyDescent="0.3">
      <c r="B288" s="1">
        <v>37135</v>
      </c>
      <c r="C288" s="7">
        <v>9.1219999999999996E-2</v>
      </c>
    </row>
    <row r="289" spans="2:3" x14ac:dyDescent="0.3">
      <c r="B289" s="1">
        <v>37104</v>
      </c>
      <c r="C289" s="7">
        <v>9.1140000000000013E-2</v>
      </c>
    </row>
    <row r="290" spans="2:3" x14ac:dyDescent="0.3">
      <c r="B290" s="1">
        <v>37073</v>
      </c>
      <c r="C290" s="7">
        <v>9.3629999999999991E-2</v>
      </c>
    </row>
    <row r="291" spans="2:3" x14ac:dyDescent="0.3">
      <c r="B291" s="1">
        <v>37043</v>
      </c>
      <c r="C291" s="7">
        <v>9.5009999999999997E-2</v>
      </c>
    </row>
    <row r="292" spans="2:3" x14ac:dyDescent="0.3">
      <c r="B292" s="1">
        <v>37012</v>
      </c>
      <c r="C292" s="7">
        <v>9.7619999999999998E-2</v>
      </c>
    </row>
    <row r="293" spans="2:3" x14ac:dyDescent="0.3">
      <c r="B293" s="1">
        <v>36982</v>
      </c>
      <c r="C293" s="7">
        <v>0.10125000000000001</v>
      </c>
    </row>
    <row r="294" spans="2:3" x14ac:dyDescent="0.3">
      <c r="B294" s="1">
        <v>36951</v>
      </c>
      <c r="C294" s="7">
        <v>0.10333000000000001</v>
      </c>
    </row>
    <row r="295" spans="2:3" x14ac:dyDescent="0.3">
      <c r="B295" s="1">
        <v>36923</v>
      </c>
      <c r="C295" s="7">
        <v>0.10077999999999999</v>
      </c>
    </row>
    <row r="296" spans="2:3" x14ac:dyDescent="0.3">
      <c r="B296" s="1">
        <v>36892</v>
      </c>
      <c r="C296" s="7">
        <v>0.10424</v>
      </c>
    </row>
    <row r="297" spans="2:3" x14ac:dyDescent="0.3">
      <c r="B297" s="1">
        <v>36861</v>
      </c>
      <c r="C297" s="7">
        <v>0.10884000000000001</v>
      </c>
    </row>
    <row r="298" spans="2:3" x14ac:dyDescent="0.3">
      <c r="B298" s="1">
        <v>36831</v>
      </c>
      <c r="C298" s="7">
        <v>0.11348000000000001</v>
      </c>
    </row>
    <row r="299" spans="2:3" x14ac:dyDescent="0.3">
      <c r="B299" s="1">
        <v>36800</v>
      </c>
      <c r="C299" s="7">
        <v>0.11599999999999999</v>
      </c>
    </row>
    <row r="300" spans="2:3" x14ac:dyDescent="0.3">
      <c r="B300" s="1">
        <v>36770</v>
      </c>
      <c r="C300" s="7">
        <v>0.11539999999999999</v>
      </c>
    </row>
    <row r="301" spans="2:3" x14ac:dyDescent="0.3">
      <c r="B301" s="1">
        <v>36739</v>
      </c>
      <c r="C301" s="7">
        <v>0.11505000000000001</v>
      </c>
    </row>
    <row r="302" spans="2:3" x14ac:dyDescent="0.3">
      <c r="B302" s="1">
        <v>36708</v>
      </c>
      <c r="C302" s="7">
        <v>0.11353999999999999</v>
      </c>
    </row>
    <row r="303" spans="2:3" x14ac:dyDescent="0.3">
      <c r="B303" s="1">
        <v>36678</v>
      </c>
      <c r="C303" s="7">
        <v>0.11058999999999999</v>
      </c>
    </row>
    <row r="304" spans="2:3" x14ac:dyDescent="0.3">
      <c r="B304" s="1">
        <v>36647</v>
      </c>
      <c r="C304" s="7">
        <v>0.10827000000000001</v>
      </c>
    </row>
    <row r="305" spans="2:3" x14ac:dyDescent="0.3">
      <c r="B305" s="1">
        <v>36617</v>
      </c>
      <c r="C305" s="7">
        <v>0.10364000000000001</v>
      </c>
    </row>
    <row r="306" spans="2:3" x14ac:dyDescent="0.3">
      <c r="B306" s="1">
        <v>36586</v>
      </c>
      <c r="C306" s="7">
        <v>0.10756</v>
      </c>
    </row>
    <row r="307" spans="2:3" x14ac:dyDescent="0.3">
      <c r="B307" s="1">
        <v>36557</v>
      </c>
      <c r="C307" s="7">
        <v>0.10404999999999999</v>
      </c>
    </row>
    <row r="308" spans="2:3" x14ac:dyDescent="0.3">
      <c r="B308" s="1">
        <v>36526</v>
      </c>
      <c r="C308" s="7">
        <v>0.10897</v>
      </c>
    </row>
    <row r="310" spans="2:3" x14ac:dyDescent="0.3">
      <c r="B310" s="17" t="s">
        <v>124</v>
      </c>
    </row>
  </sheetData>
  <sheetProtection algorithmName="SHA-512" hashValue="Gs5a/coyDHoZ7PYksj4V2KI3J5IB6HExiK73gnPYifaUVBOtoacqzX6Uazxfn9DZfFqqyR+X0wO4o846TrIASg==" saltValue="Xhb6q/oSqwZG6mVruwUwqQ==" spinCount="100000" sheet="1" objects="1" scenarios="1"/>
  <mergeCells count="1">
    <mergeCell ref="B2:C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5AB6-98DD-4219-BC9C-7463151A599E}">
  <dimension ref="B2:G31"/>
  <sheetViews>
    <sheetView showGridLines="0" zoomScale="120" zoomScaleNormal="120" workbookViewId="0">
      <selection activeCell="F17" sqref="F17"/>
    </sheetView>
  </sheetViews>
  <sheetFormatPr defaultRowHeight="14.4" x14ac:dyDescent="0.3"/>
  <cols>
    <col min="1" max="1" width="1.88671875" customWidth="1"/>
    <col min="2" max="2" width="13.5546875" bestFit="1" customWidth="1"/>
    <col min="3" max="3" width="12" customWidth="1"/>
    <col min="5" max="5" width="12.6640625" bestFit="1" customWidth="1"/>
  </cols>
  <sheetData>
    <row r="2" spans="2:7" x14ac:dyDescent="0.3">
      <c r="B2" s="58" t="s">
        <v>104</v>
      </c>
      <c r="C2" s="58"/>
    </row>
    <row r="3" spans="2:7" x14ac:dyDescent="0.3">
      <c r="B3" s="10" t="s">
        <v>107</v>
      </c>
      <c r="C3" s="9" t="s">
        <v>156</v>
      </c>
    </row>
    <row r="4" spans="2:7" x14ac:dyDescent="0.3">
      <c r="B4" s="2">
        <v>2000</v>
      </c>
      <c r="C4" s="5">
        <v>1.9900000000000001E-2</v>
      </c>
      <c r="E4" s="10" t="s">
        <v>159</v>
      </c>
      <c r="F4" s="10" t="s">
        <v>108</v>
      </c>
      <c r="G4" s="15">
        <f>AVERAGE(C10:C29)</f>
        <v>2.4969999999999999E-2</v>
      </c>
    </row>
    <row r="5" spans="2:7" x14ac:dyDescent="0.3">
      <c r="B5" s="2">
        <v>2001</v>
      </c>
      <c r="C5" s="5">
        <v>5.5E-2</v>
      </c>
    </row>
    <row r="6" spans="2:7" x14ac:dyDescent="0.3">
      <c r="B6" s="2">
        <v>2002</v>
      </c>
      <c r="C6" s="5">
        <v>4.9200000000000001E-2</v>
      </c>
      <c r="E6" s="10" t="s">
        <v>159</v>
      </c>
      <c r="F6" s="10" t="s">
        <v>109</v>
      </c>
      <c r="G6" s="15">
        <f>AVERAGE(C15:C29)</f>
        <v>2.2433333333333336E-2</v>
      </c>
    </row>
    <row r="7" spans="2:7" x14ac:dyDescent="0.3">
      <c r="B7" s="2">
        <v>2003</v>
      </c>
      <c r="C7" s="5">
        <v>7.0800000000000002E-2</v>
      </c>
    </row>
    <row r="8" spans="2:7" x14ac:dyDescent="0.3">
      <c r="B8" s="2">
        <v>2004</v>
      </c>
      <c r="C8" s="5">
        <v>4.5600000000000002E-2</v>
      </c>
      <c r="E8" s="10" t="s">
        <v>159</v>
      </c>
      <c r="F8" s="10" t="s">
        <v>110</v>
      </c>
      <c r="G8" s="15">
        <f>AVERAGE(C23:C29)</f>
        <v>1.7542857142857141E-2</v>
      </c>
    </row>
    <row r="9" spans="2:7" x14ac:dyDescent="0.3">
      <c r="B9" s="2">
        <v>2005</v>
      </c>
      <c r="C9" s="5">
        <v>4.8599999999999997E-2</v>
      </c>
    </row>
    <row r="10" spans="2:7" x14ac:dyDescent="0.3">
      <c r="B10" s="2">
        <v>2006</v>
      </c>
      <c r="C10" s="5">
        <v>3.1800000000000002E-2</v>
      </c>
      <c r="E10" s="10" t="s">
        <v>159</v>
      </c>
      <c r="F10" s="10" t="s">
        <v>111</v>
      </c>
      <c r="G10" s="15">
        <f>AVERAGE(C25:C29)</f>
        <v>1.6279999999999999E-2</v>
      </c>
    </row>
    <row r="11" spans="2:7" x14ac:dyDescent="0.3">
      <c r="B11" s="2">
        <v>2007</v>
      </c>
      <c r="C11" s="5">
        <v>3.0800000000000001E-2</v>
      </c>
    </row>
    <row r="12" spans="2:7" x14ac:dyDescent="0.3">
      <c r="B12" s="2">
        <v>2008</v>
      </c>
      <c r="C12" s="5">
        <v>4.1099999999999998E-2</v>
      </c>
      <c r="E12" s="10" t="s">
        <v>159</v>
      </c>
      <c r="F12" s="10" t="s">
        <v>112</v>
      </c>
      <c r="G12" s="15">
        <f>C29</f>
        <v>1.67E-2</v>
      </c>
    </row>
    <row r="13" spans="2:7" x14ac:dyDescent="0.3">
      <c r="B13" s="2">
        <v>2009</v>
      </c>
      <c r="C13" s="5">
        <v>3.2199999999999999E-2</v>
      </c>
    </row>
    <row r="14" spans="2:7" x14ac:dyDescent="0.3">
      <c r="B14" s="2">
        <v>2010</v>
      </c>
      <c r="C14" s="5">
        <v>2.7E-2</v>
      </c>
    </row>
    <row r="15" spans="2:7" x14ac:dyDescent="0.3">
      <c r="B15" s="2">
        <v>2011</v>
      </c>
      <c r="C15" s="5">
        <v>3.6600000000000001E-2</v>
      </c>
    </row>
    <row r="16" spans="2:7" x14ac:dyDescent="0.3">
      <c r="B16" s="2">
        <v>2012</v>
      </c>
      <c r="C16" s="5">
        <v>3.6499999999999998E-2</v>
      </c>
    </row>
    <row r="17" spans="2:3" x14ac:dyDescent="0.3">
      <c r="B17" s="2">
        <v>2013</v>
      </c>
      <c r="C17" s="5">
        <v>2.8199999999999999E-2</v>
      </c>
    </row>
    <row r="18" spans="2:3" x14ac:dyDescent="0.3">
      <c r="B18" s="2">
        <v>2014</v>
      </c>
      <c r="C18" s="5">
        <v>2.3599999999999999E-2</v>
      </c>
    </row>
    <row r="19" spans="2:3" x14ac:dyDescent="0.3">
      <c r="B19" s="2">
        <v>2015</v>
      </c>
      <c r="C19" s="5">
        <v>2.5600000000000001E-2</v>
      </c>
    </row>
    <row r="20" spans="2:3" x14ac:dyDescent="0.3">
      <c r="B20" s="2">
        <v>2016</v>
      </c>
      <c r="C20" s="5">
        <v>2.3800000000000002E-2</v>
      </c>
    </row>
    <row r="21" spans="2:3" x14ac:dyDescent="0.3">
      <c r="B21" s="2">
        <v>2017</v>
      </c>
      <c r="C21" s="5">
        <v>1.9300000000000001E-2</v>
      </c>
    </row>
    <row r="22" spans="2:3" x14ac:dyDescent="0.3">
      <c r="B22" s="2">
        <v>2018</v>
      </c>
      <c r="C22" s="5">
        <v>2.01E-2</v>
      </c>
    </row>
    <row r="23" spans="2:3" x14ac:dyDescent="0.3">
      <c r="B23" s="2">
        <v>2019</v>
      </c>
      <c r="C23" s="5">
        <v>2.1899999999999999E-2</v>
      </c>
    </row>
    <row r="24" spans="2:3" x14ac:dyDescent="0.3">
      <c r="B24" s="2">
        <v>2020</v>
      </c>
      <c r="C24" s="5">
        <v>1.95E-2</v>
      </c>
    </row>
    <row r="25" spans="2:3" x14ac:dyDescent="0.3">
      <c r="B25" s="2">
        <v>2021</v>
      </c>
      <c r="C25" s="5">
        <v>1.8100000000000002E-2</v>
      </c>
    </row>
    <row r="26" spans="2:3" x14ac:dyDescent="0.3">
      <c r="B26" s="2">
        <v>2022</v>
      </c>
      <c r="C26" s="5">
        <v>1.5800000000000002E-2</v>
      </c>
    </row>
    <row r="27" spans="2:3" x14ac:dyDescent="0.3">
      <c r="B27" s="2">
        <v>2023</v>
      </c>
      <c r="C27" s="5">
        <v>1.6500000000000001E-2</v>
      </c>
    </row>
    <row r="28" spans="2:3" x14ac:dyDescent="0.3">
      <c r="B28" s="2">
        <v>2024</v>
      </c>
      <c r="C28" s="5">
        <v>1.43E-2</v>
      </c>
    </row>
    <row r="29" spans="2:3" x14ac:dyDescent="0.3">
      <c r="B29" s="2">
        <v>2025</v>
      </c>
      <c r="C29" s="4">
        <v>1.67E-2</v>
      </c>
    </row>
    <row r="31" spans="2:3" x14ac:dyDescent="0.3">
      <c r="B31" s="17" t="s">
        <v>122</v>
      </c>
    </row>
  </sheetData>
  <sheetProtection algorithmName="SHA-512" hashValue="Y3+BQXCUE3teAX7/wpeVJa96/jgYfj2PYMgp88ymwWvwY9w7Vzia28yogmzMDGVk/JdRoCYkr2EA7KNJ2JmOMA==" saltValue="wsRpWH3rVy+EEgqfUMAyCg==" spinCount="100000" sheet="1" objects="1" scenarios="1"/>
  <mergeCells count="1">
    <mergeCell ref="B2:C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B6423-3309-4275-ABF3-1868AF7825B7}">
  <dimension ref="B2:J98"/>
  <sheetViews>
    <sheetView showGridLines="0" tabSelected="1" topLeftCell="B1" zoomScale="120" zoomScaleNormal="120" workbookViewId="0">
      <selection activeCell="F14" sqref="F14 D14"/>
    </sheetView>
  </sheetViews>
  <sheetFormatPr defaultRowHeight="14.4" x14ac:dyDescent="0.3"/>
  <cols>
    <col min="1" max="1" width="1.88671875" customWidth="1"/>
    <col min="2" max="2" width="33.44140625" bestFit="1" customWidth="1"/>
    <col min="3" max="3" width="14.44140625" bestFit="1" customWidth="1"/>
    <col min="4" max="4" width="12.88671875" bestFit="1" customWidth="1"/>
    <col min="5" max="5" width="18.5546875" bestFit="1" customWidth="1"/>
    <col min="6" max="6" width="12.33203125" bestFit="1" customWidth="1"/>
    <col min="7" max="7" width="16.6640625" bestFit="1" customWidth="1"/>
    <col min="8" max="8" width="8.88671875" customWidth="1"/>
    <col min="9" max="9" width="19.33203125" bestFit="1" customWidth="1"/>
    <col min="10" max="10" width="7" bestFit="1" customWidth="1"/>
  </cols>
  <sheetData>
    <row r="2" spans="2:10" x14ac:dyDescent="0.3">
      <c r="B2" s="8" t="s">
        <v>3</v>
      </c>
      <c r="C2" s="9" t="s">
        <v>4</v>
      </c>
      <c r="D2" s="9" t="s">
        <v>100</v>
      </c>
      <c r="E2" s="9" t="s">
        <v>5</v>
      </c>
      <c r="F2" s="9" t="s">
        <v>101</v>
      </c>
      <c r="G2" s="9" t="s">
        <v>102</v>
      </c>
    </row>
    <row r="3" spans="2:10" x14ac:dyDescent="0.3">
      <c r="B3" t="s">
        <v>6</v>
      </c>
      <c r="C3" s="3">
        <v>26</v>
      </c>
      <c r="D3" s="6">
        <v>2.105</v>
      </c>
      <c r="E3" s="6">
        <v>4.4499999999999993</v>
      </c>
      <c r="F3" s="6">
        <f>IF(D3&gt;E3,0,E3-D3)</f>
        <v>2.3449999999999993</v>
      </c>
      <c r="G3" s="7">
        <f>IFERROR(F3/D3,)</f>
        <v>1.1140142517814724</v>
      </c>
      <c r="I3" s="10" t="s">
        <v>105</v>
      </c>
      <c r="J3" s="15">
        <f>AVERAGE(G3:G96)</f>
        <v>0.36204952446208027</v>
      </c>
    </row>
    <row r="4" spans="2:10" x14ac:dyDescent="0.3">
      <c r="B4" t="s">
        <v>7</v>
      </c>
      <c r="C4" s="3">
        <v>20</v>
      </c>
      <c r="D4" s="6">
        <v>585.9129999999999</v>
      </c>
      <c r="E4" s="6">
        <v>585.9129999999999</v>
      </c>
      <c r="F4" s="6">
        <f t="shared" ref="F4:F67" si="0">IF(D4&gt;E4,0,E4-D4)</f>
        <v>0</v>
      </c>
      <c r="G4" s="7">
        <f t="shared" ref="G4:G67" si="1">IFERROR(F4/D4,)</f>
        <v>0</v>
      </c>
      <c r="I4" s="10" t="s">
        <v>106</v>
      </c>
      <c r="J4" s="16">
        <f>TRIMMEAN(G3:G96,0.05)</f>
        <v>0.17037098742077492</v>
      </c>
    </row>
    <row r="5" spans="2:10" x14ac:dyDescent="0.3">
      <c r="B5" t="s">
        <v>8</v>
      </c>
      <c r="C5" s="3">
        <v>4</v>
      </c>
      <c r="D5" s="6">
        <v>0.95579999999999998</v>
      </c>
      <c r="E5" s="6">
        <v>0</v>
      </c>
      <c r="F5" s="6">
        <f t="shared" si="0"/>
        <v>0</v>
      </c>
      <c r="G5" s="7">
        <f t="shared" si="1"/>
        <v>0</v>
      </c>
    </row>
    <row r="6" spans="2:10" x14ac:dyDescent="0.3">
      <c r="B6" t="s">
        <v>9</v>
      </c>
      <c r="C6" s="3">
        <v>366</v>
      </c>
      <c r="D6" s="6">
        <v>411.77249999999987</v>
      </c>
      <c r="E6" s="6">
        <v>549.28199999999993</v>
      </c>
      <c r="F6" s="6">
        <f t="shared" si="0"/>
        <v>137.50950000000006</v>
      </c>
      <c r="G6" s="7">
        <f t="shared" si="1"/>
        <v>0.33394532174926717</v>
      </c>
    </row>
    <row r="7" spans="2:10" x14ac:dyDescent="0.3">
      <c r="B7" t="s">
        <v>10</v>
      </c>
      <c r="C7" s="3">
        <v>14</v>
      </c>
      <c r="D7" s="6">
        <v>3123.5</v>
      </c>
      <c r="E7" s="6">
        <v>3735.56</v>
      </c>
      <c r="F7" s="6">
        <f t="shared" si="0"/>
        <v>612.05999999999995</v>
      </c>
      <c r="G7" s="7">
        <f t="shared" si="1"/>
        <v>0.19595325756363052</v>
      </c>
    </row>
    <row r="8" spans="2:10" x14ac:dyDescent="0.3">
      <c r="B8" t="s">
        <v>11</v>
      </c>
      <c r="C8" s="3">
        <v>117</v>
      </c>
      <c r="D8" s="6">
        <v>584.99630000000002</v>
      </c>
      <c r="E8" s="6">
        <v>637.27800000000002</v>
      </c>
      <c r="F8" s="6">
        <f t="shared" si="0"/>
        <v>52.281700000000001</v>
      </c>
      <c r="G8" s="7">
        <f t="shared" si="1"/>
        <v>8.9370992602859189E-2</v>
      </c>
    </row>
    <row r="9" spans="2:10" x14ac:dyDescent="0.3">
      <c r="B9" t="s">
        <v>12</v>
      </c>
      <c r="C9" s="3">
        <v>35</v>
      </c>
      <c r="D9" s="6">
        <v>6540.4090000000006</v>
      </c>
      <c r="E9" s="6">
        <v>6540.4090000000006</v>
      </c>
      <c r="F9" s="6">
        <f t="shared" si="0"/>
        <v>0</v>
      </c>
      <c r="G9" s="7">
        <f t="shared" si="1"/>
        <v>0</v>
      </c>
    </row>
    <row r="10" spans="2:10" x14ac:dyDescent="0.3">
      <c r="B10" t="s">
        <v>13</v>
      </c>
      <c r="C10" s="3">
        <v>6</v>
      </c>
      <c r="D10" s="6">
        <v>69.416000000000011</v>
      </c>
      <c r="E10" s="6">
        <v>69.416000000000011</v>
      </c>
      <c r="F10" s="6">
        <f t="shared" si="0"/>
        <v>0</v>
      </c>
      <c r="G10" s="7">
        <f t="shared" si="1"/>
        <v>0</v>
      </c>
    </row>
    <row r="11" spans="2:10" x14ac:dyDescent="0.3">
      <c r="B11" t="s">
        <v>14</v>
      </c>
      <c r="C11" s="3">
        <v>19</v>
      </c>
      <c r="D11" s="6">
        <v>129.82899999999998</v>
      </c>
      <c r="E11" s="6">
        <v>129.82899999999998</v>
      </c>
      <c r="F11" s="6">
        <f t="shared" si="0"/>
        <v>0</v>
      </c>
      <c r="G11" s="7">
        <f t="shared" si="1"/>
        <v>0</v>
      </c>
    </row>
    <row r="12" spans="2:10" x14ac:dyDescent="0.3">
      <c r="B12" t="s">
        <v>15</v>
      </c>
      <c r="C12" s="3">
        <v>5</v>
      </c>
      <c r="D12" s="6">
        <v>40.578000000000003</v>
      </c>
      <c r="E12" s="6">
        <v>0</v>
      </c>
      <c r="F12" s="6">
        <f t="shared" si="0"/>
        <v>0</v>
      </c>
      <c r="G12" s="7">
        <f t="shared" si="1"/>
        <v>0</v>
      </c>
    </row>
    <row r="13" spans="2:10" x14ac:dyDescent="0.3">
      <c r="B13" t="s">
        <v>16</v>
      </c>
      <c r="C13" s="3">
        <v>19</v>
      </c>
      <c r="D13" s="6">
        <v>91.328000000000003</v>
      </c>
      <c r="E13" s="6">
        <v>79.802000000000007</v>
      </c>
      <c r="F13" s="6">
        <f t="shared" si="0"/>
        <v>0</v>
      </c>
      <c r="G13" s="7">
        <f t="shared" si="1"/>
        <v>0</v>
      </c>
    </row>
    <row r="14" spans="2:10" x14ac:dyDescent="0.3">
      <c r="B14" t="s">
        <v>17</v>
      </c>
      <c r="C14" s="3">
        <v>176</v>
      </c>
      <c r="D14" s="6">
        <v>225.75952000000001</v>
      </c>
      <c r="E14" s="6">
        <v>229.32300000000001</v>
      </c>
      <c r="F14" s="6">
        <f t="shared" si="0"/>
        <v>3.5634799999999984</v>
      </c>
      <c r="G14" s="7">
        <f t="shared" si="1"/>
        <v>1.5784406345300515E-2</v>
      </c>
    </row>
    <row r="15" spans="2:10" x14ac:dyDescent="0.3">
      <c r="B15" t="s">
        <v>18</v>
      </c>
      <c r="C15" s="3">
        <v>57</v>
      </c>
      <c r="D15" s="6">
        <v>90.728999999999971</v>
      </c>
      <c r="E15" s="6">
        <v>128.63299999999998</v>
      </c>
      <c r="F15" s="6">
        <f t="shared" si="0"/>
        <v>37.904000000000011</v>
      </c>
      <c r="G15" s="7">
        <f t="shared" si="1"/>
        <v>0.417771605550596</v>
      </c>
    </row>
    <row r="16" spans="2:10" x14ac:dyDescent="0.3">
      <c r="B16" t="s">
        <v>19</v>
      </c>
      <c r="C16" s="3">
        <v>72</v>
      </c>
      <c r="D16" s="6">
        <v>235.68599999999998</v>
      </c>
      <c r="E16" s="6">
        <v>246.01999999999998</v>
      </c>
      <c r="F16" s="6">
        <f t="shared" si="0"/>
        <v>10.334000000000003</v>
      </c>
      <c r="G16" s="7">
        <f t="shared" si="1"/>
        <v>4.3846473698055909E-2</v>
      </c>
    </row>
    <row r="17" spans="2:7" x14ac:dyDescent="0.3">
      <c r="B17" t="s">
        <v>20</v>
      </c>
      <c r="C17" s="3">
        <v>8</v>
      </c>
      <c r="D17" s="6">
        <v>5.7720000000000002</v>
      </c>
      <c r="E17" s="6">
        <v>5.7720000000000002</v>
      </c>
      <c r="F17" s="6">
        <f t="shared" si="0"/>
        <v>0</v>
      </c>
      <c r="G17" s="7">
        <f t="shared" si="1"/>
        <v>0</v>
      </c>
    </row>
    <row r="18" spans="2:7" x14ac:dyDescent="0.3">
      <c r="B18" t="s">
        <v>21</v>
      </c>
      <c r="C18" s="3">
        <v>145</v>
      </c>
      <c r="D18" s="6">
        <v>524.31662000000017</v>
      </c>
      <c r="E18" s="6">
        <v>436.9649999999998</v>
      </c>
      <c r="F18" s="6">
        <f t="shared" si="0"/>
        <v>0</v>
      </c>
      <c r="G18" s="7">
        <f t="shared" si="1"/>
        <v>0</v>
      </c>
    </row>
    <row r="19" spans="2:7" x14ac:dyDescent="0.3">
      <c r="B19" t="s">
        <v>22</v>
      </c>
      <c r="C19" s="3">
        <v>9</v>
      </c>
      <c r="D19" s="6">
        <v>147.04400000000001</v>
      </c>
      <c r="E19" s="6">
        <v>154.42400000000001</v>
      </c>
      <c r="F19" s="6">
        <f t="shared" si="0"/>
        <v>7.3799999999999955</v>
      </c>
      <c r="G19" s="7">
        <f t="shared" si="1"/>
        <v>5.0189059057152929E-2</v>
      </c>
    </row>
    <row r="20" spans="2:7" x14ac:dyDescent="0.3">
      <c r="B20" t="s">
        <v>23</v>
      </c>
      <c r="C20" s="3">
        <v>184</v>
      </c>
      <c r="D20" s="6">
        <v>951.07709999999997</v>
      </c>
      <c r="E20" s="6">
        <v>1168.7929999999999</v>
      </c>
      <c r="F20" s="6">
        <f t="shared" si="0"/>
        <v>217.71589999999992</v>
      </c>
      <c r="G20" s="7">
        <f t="shared" si="1"/>
        <v>0.22891509005947039</v>
      </c>
    </row>
    <row r="21" spans="2:7" x14ac:dyDescent="0.3">
      <c r="B21" t="s">
        <v>24</v>
      </c>
      <c r="C21" s="3">
        <v>5</v>
      </c>
      <c r="D21" s="6">
        <v>1911.8</v>
      </c>
      <c r="E21" s="6">
        <v>1911.8</v>
      </c>
      <c r="F21" s="6">
        <f t="shared" si="0"/>
        <v>0</v>
      </c>
      <c r="G21" s="7">
        <f t="shared" si="1"/>
        <v>0</v>
      </c>
    </row>
    <row r="22" spans="2:7" x14ac:dyDescent="0.3">
      <c r="B22" t="s">
        <v>25</v>
      </c>
      <c r="C22" s="3">
        <v>173</v>
      </c>
      <c r="D22" s="6">
        <v>8458.2963299999974</v>
      </c>
      <c r="E22" s="6">
        <v>11112.198999999997</v>
      </c>
      <c r="F22" s="6">
        <f t="shared" si="0"/>
        <v>2653.9026699999995</v>
      </c>
      <c r="G22" s="7">
        <f t="shared" si="1"/>
        <v>0.31376326466443394</v>
      </c>
    </row>
    <row r="23" spans="2:7" x14ac:dyDescent="0.3">
      <c r="B23" t="s">
        <v>26</v>
      </c>
      <c r="C23" s="3">
        <v>9</v>
      </c>
      <c r="D23" s="6">
        <v>1.5730000000000002</v>
      </c>
      <c r="E23" s="6">
        <v>1.5730000000000002</v>
      </c>
      <c r="F23" s="6">
        <f t="shared" si="0"/>
        <v>0</v>
      </c>
      <c r="G23" s="7">
        <f t="shared" si="1"/>
        <v>0</v>
      </c>
    </row>
    <row r="24" spans="2:7" x14ac:dyDescent="0.3">
      <c r="B24" t="s">
        <v>27</v>
      </c>
      <c r="C24" s="3">
        <v>102</v>
      </c>
      <c r="D24" s="6">
        <v>928.80220000000008</v>
      </c>
      <c r="E24" s="6">
        <v>951.11400000000003</v>
      </c>
      <c r="F24" s="6">
        <f t="shared" si="0"/>
        <v>22.311799999999948</v>
      </c>
      <c r="G24" s="7">
        <f t="shared" si="1"/>
        <v>2.4022122255954979E-2</v>
      </c>
    </row>
    <row r="25" spans="2:7" x14ac:dyDescent="0.3">
      <c r="B25" t="s">
        <v>28</v>
      </c>
      <c r="C25" s="3">
        <v>15</v>
      </c>
      <c r="D25" s="6">
        <v>334.596</v>
      </c>
      <c r="E25" s="6">
        <v>340.56600000000003</v>
      </c>
      <c r="F25" s="6">
        <f t="shared" si="0"/>
        <v>5.9700000000000273</v>
      </c>
      <c r="G25" s="7">
        <f t="shared" si="1"/>
        <v>1.7842412939784179E-2</v>
      </c>
    </row>
    <row r="26" spans="2:7" x14ac:dyDescent="0.3">
      <c r="B26" t="s">
        <v>29</v>
      </c>
      <c r="C26" s="3">
        <v>9</v>
      </c>
      <c r="D26" s="6">
        <v>10.499000000000001</v>
      </c>
      <c r="E26" s="6">
        <v>10.499000000000001</v>
      </c>
      <c r="F26" s="6">
        <f t="shared" si="0"/>
        <v>0</v>
      </c>
      <c r="G26" s="7">
        <f t="shared" si="1"/>
        <v>0</v>
      </c>
    </row>
    <row r="27" spans="2:7" x14ac:dyDescent="0.3">
      <c r="B27" t="s">
        <v>30</v>
      </c>
      <c r="C27" s="3">
        <v>176</v>
      </c>
      <c r="D27" s="6">
        <v>1343.3286000000007</v>
      </c>
      <c r="E27" s="6">
        <v>1549.1330000000007</v>
      </c>
      <c r="F27" s="6">
        <f t="shared" si="0"/>
        <v>205.80439999999999</v>
      </c>
      <c r="G27" s="7">
        <f t="shared" si="1"/>
        <v>0.15320480781842943</v>
      </c>
    </row>
    <row r="28" spans="2:7" x14ac:dyDescent="0.3">
      <c r="B28" t="s">
        <v>31</v>
      </c>
      <c r="C28" s="3">
        <v>34</v>
      </c>
      <c r="D28" s="6">
        <v>16.011999999999997</v>
      </c>
      <c r="E28" s="6">
        <v>16.687999999999995</v>
      </c>
      <c r="F28" s="6">
        <f t="shared" si="0"/>
        <v>0.67599999999999838</v>
      </c>
      <c r="G28" s="7">
        <f t="shared" si="1"/>
        <v>4.2218336247814049E-2</v>
      </c>
    </row>
    <row r="29" spans="2:7" x14ac:dyDescent="0.3">
      <c r="B29" t="s">
        <v>32</v>
      </c>
      <c r="C29" s="3">
        <v>122</v>
      </c>
      <c r="D29" s="6">
        <v>386.41589999999985</v>
      </c>
      <c r="E29" s="6">
        <v>300.08000000000004</v>
      </c>
      <c r="F29" s="6">
        <f t="shared" si="0"/>
        <v>0</v>
      </c>
      <c r="G29" s="7">
        <f t="shared" si="1"/>
        <v>0</v>
      </c>
    </row>
    <row r="30" spans="2:7" x14ac:dyDescent="0.3">
      <c r="B30" t="s">
        <v>33</v>
      </c>
      <c r="C30" s="3">
        <v>8</v>
      </c>
      <c r="D30" s="6">
        <v>3.32</v>
      </c>
      <c r="E30" s="6">
        <v>3.32</v>
      </c>
      <c r="F30" s="6">
        <f t="shared" si="0"/>
        <v>0</v>
      </c>
      <c r="G30" s="7">
        <f t="shared" si="1"/>
        <v>0</v>
      </c>
    </row>
    <row r="31" spans="2:7" x14ac:dyDescent="0.3">
      <c r="B31" t="s">
        <v>34</v>
      </c>
      <c r="C31" s="3">
        <v>37</v>
      </c>
      <c r="D31" s="6">
        <v>21.730199999999996</v>
      </c>
      <c r="E31" s="6">
        <v>21.624999999999996</v>
      </c>
      <c r="F31" s="6">
        <f t="shared" si="0"/>
        <v>0</v>
      </c>
      <c r="G31" s="7">
        <f t="shared" si="1"/>
        <v>0</v>
      </c>
    </row>
    <row r="32" spans="2:7" x14ac:dyDescent="0.3">
      <c r="B32" t="s">
        <v>35</v>
      </c>
      <c r="C32" s="3">
        <v>189</v>
      </c>
      <c r="D32" s="6">
        <v>587.91290000000038</v>
      </c>
      <c r="E32" s="6">
        <v>866.25800000000027</v>
      </c>
      <c r="F32" s="6">
        <f t="shared" si="0"/>
        <v>278.34509999999989</v>
      </c>
      <c r="G32" s="7">
        <f t="shared" si="1"/>
        <v>0.47344615163232462</v>
      </c>
    </row>
    <row r="33" spans="2:7" x14ac:dyDescent="0.3">
      <c r="B33" t="s">
        <v>36</v>
      </c>
      <c r="C33" s="3">
        <v>67</v>
      </c>
      <c r="D33" s="6">
        <v>12.720000000000002</v>
      </c>
      <c r="E33" s="6">
        <v>18.970000000000002</v>
      </c>
      <c r="F33" s="6">
        <f t="shared" si="0"/>
        <v>6.25</v>
      </c>
      <c r="G33" s="7">
        <f t="shared" si="1"/>
        <v>0.49135220125786155</v>
      </c>
    </row>
    <row r="34" spans="2:7" x14ac:dyDescent="0.3">
      <c r="B34" t="s">
        <v>37</v>
      </c>
      <c r="C34" s="3">
        <v>18</v>
      </c>
      <c r="D34" s="6">
        <v>3.0330000000000004</v>
      </c>
      <c r="E34" s="6">
        <v>4.0790000000000006</v>
      </c>
      <c r="F34" s="6">
        <f t="shared" si="0"/>
        <v>1.0460000000000003</v>
      </c>
      <c r="G34" s="7">
        <f t="shared" si="1"/>
        <v>0.3448730629739532</v>
      </c>
    </row>
    <row r="35" spans="2:7" x14ac:dyDescent="0.3">
      <c r="B35" t="s">
        <v>38</v>
      </c>
      <c r="C35" s="3">
        <v>66</v>
      </c>
      <c r="D35" s="6">
        <v>81.068999999999988</v>
      </c>
      <c r="E35" s="6">
        <v>130.119</v>
      </c>
      <c r="F35" s="6">
        <f t="shared" si="0"/>
        <v>49.050000000000011</v>
      </c>
      <c r="G35" s="7">
        <f t="shared" si="1"/>
        <v>0.60504015098249664</v>
      </c>
    </row>
    <row r="36" spans="2:7" x14ac:dyDescent="0.3">
      <c r="B36" t="s">
        <v>39</v>
      </c>
      <c r="C36" s="3">
        <v>286</v>
      </c>
      <c r="D36" s="6">
        <v>3092.2034399999993</v>
      </c>
      <c r="E36" s="6">
        <v>2933.7869999999989</v>
      </c>
      <c r="F36" s="6">
        <f t="shared" si="0"/>
        <v>0</v>
      </c>
      <c r="G36" s="7">
        <f t="shared" si="1"/>
        <v>0</v>
      </c>
    </row>
    <row r="37" spans="2:7" x14ac:dyDescent="0.3">
      <c r="B37" t="s">
        <v>40</v>
      </c>
      <c r="C37" s="3">
        <v>210</v>
      </c>
      <c r="D37" s="6">
        <v>1020.5782</v>
      </c>
      <c r="E37" s="6">
        <v>1033.1380000000001</v>
      </c>
      <c r="F37" s="6">
        <f t="shared" si="0"/>
        <v>12.559800000000109</v>
      </c>
      <c r="G37" s="7">
        <f t="shared" si="1"/>
        <v>1.2306553285186875E-2</v>
      </c>
    </row>
    <row r="38" spans="2:7" x14ac:dyDescent="0.3">
      <c r="B38" t="s">
        <v>41</v>
      </c>
      <c r="C38" s="3">
        <v>40</v>
      </c>
      <c r="D38" s="6">
        <v>0.42060000000000003</v>
      </c>
      <c r="E38" s="6">
        <v>6.3360000000000003</v>
      </c>
      <c r="F38" s="6">
        <f t="shared" si="0"/>
        <v>5.9154</v>
      </c>
      <c r="G38" s="7">
        <f t="shared" si="1"/>
        <v>14.0641940085592</v>
      </c>
    </row>
    <row r="39" spans="2:7" x14ac:dyDescent="0.3">
      <c r="B39" t="s">
        <v>42</v>
      </c>
      <c r="C39" s="3">
        <v>47</v>
      </c>
      <c r="D39" s="6">
        <v>68.40800000000003</v>
      </c>
      <c r="E39" s="6">
        <v>113.48900000000003</v>
      </c>
      <c r="F39" s="6">
        <f t="shared" si="0"/>
        <v>45.081000000000003</v>
      </c>
      <c r="G39" s="7">
        <f t="shared" si="1"/>
        <v>0.6590018711261838</v>
      </c>
    </row>
    <row r="40" spans="2:7" x14ac:dyDescent="0.3">
      <c r="B40" t="s">
        <v>43</v>
      </c>
      <c r="C40" s="3">
        <v>19</v>
      </c>
      <c r="D40" s="6">
        <v>234.55600000000001</v>
      </c>
      <c r="E40" s="6">
        <v>234.55600000000001</v>
      </c>
      <c r="F40" s="6">
        <f t="shared" si="0"/>
        <v>0</v>
      </c>
      <c r="G40" s="7">
        <f t="shared" si="1"/>
        <v>0</v>
      </c>
    </row>
    <row r="41" spans="2:7" x14ac:dyDescent="0.3">
      <c r="B41" t="s">
        <v>44</v>
      </c>
      <c r="C41" s="3">
        <v>15</v>
      </c>
      <c r="D41" s="6">
        <v>3.6819999999999999</v>
      </c>
      <c r="E41" s="6">
        <v>3.6819999999999999</v>
      </c>
      <c r="F41" s="6">
        <f t="shared" si="0"/>
        <v>0</v>
      </c>
      <c r="G41" s="7">
        <f t="shared" si="1"/>
        <v>0</v>
      </c>
    </row>
    <row r="42" spans="2:7" x14ac:dyDescent="0.3">
      <c r="B42" t="s">
        <v>45</v>
      </c>
      <c r="C42" s="3">
        <v>41</v>
      </c>
      <c r="D42" s="6">
        <v>45.609200000000008</v>
      </c>
      <c r="E42" s="6">
        <v>42.192000000000007</v>
      </c>
      <c r="F42" s="6">
        <f t="shared" si="0"/>
        <v>0</v>
      </c>
      <c r="G42" s="7">
        <f t="shared" si="1"/>
        <v>0</v>
      </c>
    </row>
    <row r="43" spans="2:7" x14ac:dyDescent="0.3">
      <c r="B43" t="s">
        <v>46</v>
      </c>
      <c r="C43" s="3">
        <v>21</v>
      </c>
      <c r="D43" s="6">
        <v>121.0146</v>
      </c>
      <c r="E43" s="6">
        <v>98.028000000000006</v>
      </c>
      <c r="F43" s="6">
        <f t="shared" si="0"/>
        <v>0</v>
      </c>
      <c r="G43" s="7">
        <f t="shared" si="1"/>
        <v>0</v>
      </c>
    </row>
    <row r="44" spans="2:7" x14ac:dyDescent="0.3">
      <c r="B44" t="s">
        <v>47</v>
      </c>
      <c r="C44" s="3">
        <v>0</v>
      </c>
      <c r="D44" s="6">
        <v>0</v>
      </c>
      <c r="E44" s="6">
        <v>0</v>
      </c>
      <c r="F44" s="6">
        <f t="shared" si="0"/>
        <v>0</v>
      </c>
      <c r="G44" s="7">
        <f t="shared" si="1"/>
        <v>0</v>
      </c>
    </row>
    <row r="45" spans="2:7" x14ac:dyDescent="0.3">
      <c r="B45" t="s">
        <v>48</v>
      </c>
      <c r="C45" s="3">
        <v>36</v>
      </c>
      <c r="D45" s="6">
        <v>74.168999999999997</v>
      </c>
      <c r="E45" s="6">
        <v>74.625999999999991</v>
      </c>
      <c r="F45" s="6">
        <f t="shared" si="0"/>
        <v>0.45699999999999363</v>
      </c>
      <c r="G45" s="7">
        <f t="shared" si="1"/>
        <v>6.1616039045961739E-3</v>
      </c>
    </row>
    <row r="46" spans="2:7" x14ac:dyDescent="0.3">
      <c r="B46" t="s">
        <v>49</v>
      </c>
      <c r="C46" s="3">
        <v>72</v>
      </c>
      <c r="D46" s="6">
        <v>59.093099999999993</v>
      </c>
      <c r="E46" s="6">
        <v>64.799999999999983</v>
      </c>
      <c r="F46" s="6">
        <f t="shared" si="0"/>
        <v>5.7068999999999903</v>
      </c>
      <c r="G46" s="7">
        <f t="shared" si="1"/>
        <v>9.6574726998583438E-2</v>
      </c>
    </row>
    <row r="47" spans="2:7" x14ac:dyDescent="0.3">
      <c r="B47" t="s">
        <v>50</v>
      </c>
      <c r="C47" s="3">
        <v>37</v>
      </c>
      <c r="D47" s="6">
        <v>1797.8419999999999</v>
      </c>
      <c r="E47" s="6">
        <v>1822.3169999999998</v>
      </c>
      <c r="F47" s="6">
        <f t="shared" si="0"/>
        <v>24.474999999999909</v>
      </c>
      <c r="G47" s="7">
        <f t="shared" si="1"/>
        <v>1.3613543348080594E-2</v>
      </c>
    </row>
    <row r="48" spans="2:7" x14ac:dyDescent="0.3">
      <c r="B48" t="s">
        <v>51</v>
      </c>
      <c r="C48" s="3">
        <v>25</v>
      </c>
      <c r="D48" s="6">
        <v>79.789000000000001</v>
      </c>
      <c r="E48" s="6">
        <v>428.58899999999994</v>
      </c>
      <c r="F48" s="6">
        <f t="shared" si="0"/>
        <v>348.79999999999995</v>
      </c>
      <c r="G48" s="7">
        <f t="shared" si="1"/>
        <v>4.3715299101379879</v>
      </c>
    </row>
    <row r="49" spans="2:7" x14ac:dyDescent="0.3">
      <c r="B49" t="s">
        <v>52</v>
      </c>
      <c r="C49" s="3">
        <v>1</v>
      </c>
      <c r="D49" s="6">
        <v>0</v>
      </c>
      <c r="E49" s="6">
        <v>0</v>
      </c>
      <c r="F49" s="6">
        <f t="shared" si="0"/>
        <v>0</v>
      </c>
      <c r="G49" s="7">
        <f t="shared" si="1"/>
        <v>0</v>
      </c>
    </row>
    <row r="50" spans="2:7" x14ac:dyDescent="0.3">
      <c r="B50" t="s">
        <v>53</v>
      </c>
      <c r="C50" s="3">
        <v>8</v>
      </c>
      <c r="D50" s="6">
        <v>849.25999999999988</v>
      </c>
      <c r="E50" s="6">
        <v>802.44999999999993</v>
      </c>
      <c r="F50" s="6">
        <f t="shared" si="0"/>
        <v>0</v>
      </c>
      <c r="G50" s="7">
        <f t="shared" si="1"/>
        <v>0</v>
      </c>
    </row>
    <row r="51" spans="2:7" x14ac:dyDescent="0.3">
      <c r="B51" t="s">
        <v>54</v>
      </c>
      <c r="C51" s="3">
        <v>3</v>
      </c>
      <c r="D51" s="6">
        <v>108.52870000000001</v>
      </c>
      <c r="E51" s="6">
        <v>40.700000000000003</v>
      </c>
      <c r="F51" s="6">
        <f t="shared" si="0"/>
        <v>0</v>
      </c>
      <c r="G51" s="7">
        <f t="shared" si="1"/>
        <v>0</v>
      </c>
    </row>
    <row r="52" spans="2:7" x14ac:dyDescent="0.3">
      <c r="B52" t="s">
        <v>55</v>
      </c>
      <c r="C52" s="3">
        <v>111</v>
      </c>
      <c r="D52" s="6">
        <v>618.94999999999993</v>
      </c>
      <c r="E52" s="6">
        <v>626.43799999999999</v>
      </c>
      <c r="F52" s="6">
        <f t="shared" si="0"/>
        <v>7.4880000000000564</v>
      </c>
      <c r="G52" s="7">
        <f t="shared" si="1"/>
        <v>1.2097907746990964E-2</v>
      </c>
    </row>
    <row r="53" spans="2:7" x14ac:dyDescent="0.3">
      <c r="B53" t="s">
        <v>56</v>
      </c>
      <c r="C53" s="3">
        <v>178</v>
      </c>
      <c r="D53" s="6">
        <v>308.77596000000005</v>
      </c>
      <c r="E53" s="6">
        <v>400.59400000000005</v>
      </c>
      <c r="F53" s="6">
        <f t="shared" si="0"/>
        <v>91.818039999999996</v>
      </c>
      <c r="G53" s="7">
        <f t="shared" si="1"/>
        <v>0.2973613619402235</v>
      </c>
    </row>
    <row r="54" spans="2:7" x14ac:dyDescent="0.3">
      <c r="B54" t="s">
        <v>57</v>
      </c>
      <c r="C54" s="3">
        <v>46</v>
      </c>
      <c r="D54" s="6">
        <v>4060.0876999999996</v>
      </c>
      <c r="E54" s="6">
        <v>4107.9959999999992</v>
      </c>
      <c r="F54" s="6">
        <f t="shared" si="0"/>
        <v>47.908299999999599</v>
      </c>
      <c r="G54" s="7">
        <f t="shared" si="1"/>
        <v>1.1799819003909596E-2</v>
      </c>
    </row>
    <row r="55" spans="2:7" x14ac:dyDescent="0.3">
      <c r="B55" t="s">
        <v>58</v>
      </c>
      <c r="C55" s="3">
        <v>19</v>
      </c>
      <c r="D55" s="6">
        <v>1.6900000000000002</v>
      </c>
      <c r="E55" s="6">
        <v>1.6970000000000001</v>
      </c>
      <c r="F55" s="6">
        <f t="shared" si="0"/>
        <v>6.9999999999998952E-3</v>
      </c>
      <c r="G55" s="7">
        <f t="shared" si="1"/>
        <v>4.1420118343194643E-3</v>
      </c>
    </row>
    <row r="56" spans="2:7" x14ac:dyDescent="0.3">
      <c r="B56" t="s">
        <v>59</v>
      </c>
      <c r="C56" s="3">
        <v>1</v>
      </c>
      <c r="D56" s="6">
        <v>1828.3</v>
      </c>
      <c r="E56" s="6">
        <v>1828.3</v>
      </c>
      <c r="F56" s="6">
        <f t="shared" si="0"/>
        <v>0</v>
      </c>
      <c r="G56" s="7">
        <f t="shared" si="1"/>
        <v>0</v>
      </c>
    </row>
    <row r="57" spans="2:7" x14ac:dyDescent="0.3">
      <c r="B57" t="s">
        <v>60</v>
      </c>
      <c r="C57" s="3">
        <v>6</v>
      </c>
      <c r="D57" s="6">
        <v>181.07300000000001</v>
      </c>
      <c r="E57" s="6">
        <v>181.07300000000001</v>
      </c>
      <c r="F57" s="6">
        <f t="shared" si="0"/>
        <v>0</v>
      </c>
      <c r="G57" s="7">
        <f t="shared" si="1"/>
        <v>0</v>
      </c>
    </row>
    <row r="58" spans="2:7" x14ac:dyDescent="0.3">
      <c r="B58" t="s">
        <v>61</v>
      </c>
      <c r="C58" s="3">
        <v>10</v>
      </c>
      <c r="D58" s="6">
        <v>247.23999999999998</v>
      </c>
      <c r="E58" s="6">
        <v>247.23999999999998</v>
      </c>
      <c r="F58" s="6">
        <f t="shared" si="0"/>
        <v>0</v>
      </c>
      <c r="G58" s="7">
        <f t="shared" si="1"/>
        <v>0</v>
      </c>
    </row>
    <row r="59" spans="2:7" x14ac:dyDescent="0.3">
      <c r="B59" t="s">
        <v>62</v>
      </c>
      <c r="C59" s="3">
        <v>27</v>
      </c>
      <c r="D59" s="6">
        <v>4532.8159999999998</v>
      </c>
      <c r="E59" s="6">
        <v>4532.8159999999998</v>
      </c>
      <c r="F59" s="6">
        <f t="shared" si="0"/>
        <v>0</v>
      </c>
      <c r="G59" s="7">
        <f t="shared" si="1"/>
        <v>0</v>
      </c>
    </row>
    <row r="60" spans="2:7" x14ac:dyDescent="0.3">
      <c r="B60" t="s">
        <v>63</v>
      </c>
      <c r="C60" s="3">
        <v>93</v>
      </c>
      <c r="D60" s="6">
        <v>41.696999999999996</v>
      </c>
      <c r="E60" s="6">
        <v>56.798000000000002</v>
      </c>
      <c r="F60" s="6">
        <f t="shared" si="0"/>
        <v>15.101000000000006</v>
      </c>
      <c r="G60" s="7">
        <f t="shared" si="1"/>
        <v>0.36216034726718965</v>
      </c>
    </row>
    <row r="61" spans="2:7" x14ac:dyDescent="0.3">
      <c r="B61" t="s">
        <v>64</v>
      </c>
      <c r="C61" s="3">
        <v>53</v>
      </c>
      <c r="D61" s="6">
        <v>57.463999999999992</v>
      </c>
      <c r="E61" s="6">
        <v>57.651999999999994</v>
      </c>
      <c r="F61" s="6">
        <f t="shared" si="0"/>
        <v>0.18800000000000239</v>
      </c>
      <c r="G61" s="7">
        <f t="shared" si="1"/>
        <v>3.2716135319504807E-3</v>
      </c>
    </row>
    <row r="62" spans="2:7" x14ac:dyDescent="0.3">
      <c r="B62" t="s">
        <v>65</v>
      </c>
      <c r="C62" s="3">
        <v>34</v>
      </c>
      <c r="D62" s="6">
        <v>3508.7004000000011</v>
      </c>
      <c r="E62" s="6">
        <v>3905.5600000000009</v>
      </c>
      <c r="F62" s="6">
        <f t="shared" si="0"/>
        <v>396.85959999999977</v>
      </c>
      <c r="G62" s="7">
        <f t="shared" si="1"/>
        <v>0.11310729180525064</v>
      </c>
    </row>
    <row r="63" spans="2:7" x14ac:dyDescent="0.3">
      <c r="B63" t="s">
        <v>66</v>
      </c>
      <c r="C63" s="3">
        <v>1</v>
      </c>
      <c r="D63" s="6">
        <v>0</v>
      </c>
      <c r="E63" s="6">
        <v>0</v>
      </c>
      <c r="F63" s="6">
        <f t="shared" si="0"/>
        <v>0</v>
      </c>
      <c r="G63" s="7">
        <f t="shared" si="1"/>
        <v>0</v>
      </c>
    </row>
    <row r="64" spans="2:7" x14ac:dyDescent="0.3">
      <c r="B64" t="s">
        <v>67</v>
      </c>
      <c r="C64" s="3">
        <v>25</v>
      </c>
      <c r="D64" s="6">
        <v>60.159000000000006</v>
      </c>
      <c r="E64" s="6">
        <v>85.211000000000013</v>
      </c>
      <c r="F64" s="6">
        <f t="shared" si="0"/>
        <v>25.052000000000007</v>
      </c>
      <c r="G64" s="7">
        <f t="shared" si="1"/>
        <v>0.41642979437823108</v>
      </c>
    </row>
    <row r="65" spans="2:7" x14ac:dyDescent="0.3">
      <c r="B65" t="s">
        <v>68</v>
      </c>
      <c r="C65" s="3">
        <v>4</v>
      </c>
      <c r="D65" s="6">
        <v>616.40000000000009</v>
      </c>
      <c r="E65" s="6">
        <v>616.40000000000009</v>
      </c>
      <c r="F65" s="6">
        <f t="shared" si="0"/>
        <v>0</v>
      </c>
      <c r="G65" s="7">
        <f t="shared" si="1"/>
        <v>0</v>
      </c>
    </row>
    <row r="66" spans="2:7" x14ac:dyDescent="0.3">
      <c r="B66" t="s">
        <v>69</v>
      </c>
      <c r="C66" s="3">
        <v>151</v>
      </c>
      <c r="D66" s="6">
        <v>149.79656</v>
      </c>
      <c r="E66" s="6">
        <v>160.29200000000003</v>
      </c>
      <c r="F66" s="6">
        <f t="shared" si="0"/>
        <v>10.495440000000031</v>
      </c>
      <c r="G66" s="7">
        <f t="shared" si="1"/>
        <v>7.0064626317186657E-2</v>
      </c>
    </row>
    <row r="67" spans="2:7" x14ac:dyDescent="0.3">
      <c r="B67" t="s">
        <v>70</v>
      </c>
      <c r="C67" s="3">
        <v>17</v>
      </c>
      <c r="D67" s="6">
        <v>173.91999999999996</v>
      </c>
      <c r="E67" s="6">
        <v>173.91999999999996</v>
      </c>
      <c r="F67" s="6">
        <f t="shared" si="0"/>
        <v>0</v>
      </c>
      <c r="G67" s="7">
        <f t="shared" si="1"/>
        <v>0</v>
      </c>
    </row>
    <row r="68" spans="2:7" x14ac:dyDescent="0.3">
      <c r="B68" t="s">
        <v>71</v>
      </c>
      <c r="C68" s="3">
        <v>30</v>
      </c>
      <c r="D68" s="6">
        <v>36.132199999999997</v>
      </c>
      <c r="E68" s="6">
        <v>36.871000000000002</v>
      </c>
      <c r="F68" s="6">
        <f t="shared" ref="F68:F96" si="2">IF(D68&gt;E68,0,E68-D68)</f>
        <v>0.73880000000000479</v>
      </c>
      <c r="G68" s="7">
        <f t="shared" ref="G68:G96" si="3">IFERROR(F68/D68,)</f>
        <v>2.0447135795772325E-2</v>
      </c>
    </row>
    <row r="69" spans="2:7" x14ac:dyDescent="0.3">
      <c r="B69" t="s">
        <v>72</v>
      </c>
      <c r="C69" s="3">
        <v>12</v>
      </c>
      <c r="D69" s="6">
        <v>2.444</v>
      </c>
      <c r="E69" s="6">
        <v>2.444</v>
      </c>
      <c r="F69" s="6">
        <f t="shared" si="2"/>
        <v>0</v>
      </c>
      <c r="G69" s="7">
        <f t="shared" si="3"/>
        <v>0</v>
      </c>
    </row>
    <row r="70" spans="2:7" x14ac:dyDescent="0.3">
      <c r="B70" t="s">
        <v>73</v>
      </c>
      <c r="C70" s="3">
        <v>1</v>
      </c>
      <c r="D70" s="6">
        <v>150.80000000000001</v>
      </c>
      <c r="E70" s="6">
        <v>150.80000000000001</v>
      </c>
      <c r="F70" s="6">
        <f t="shared" si="2"/>
        <v>0</v>
      </c>
      <c r="G70" s="7">
        <f t="shared" si="3"/>
        <v>0</v>
      </c>
    </row>
    <row r="71" spans="2:7" x14ac:dyDescent="0.3">
      <c r="B71" t="s">
        <v>74</v>
      </c>
      <c r="C71" s="3">
        <v>17</v>
      </c>
      <c r="D71" s="6">
        <v>11.612</v>
      </c>
      <c r="E71" s="6">
        <v>17.594999999999999</v>
      </c>
      <c r="F71" s="6">
        <f t="shared" si="2"/>
        <v>5.9829999999999988</v>
      </c>
      <c r="G71" s="7">
        <f t="shared" si="3"/>
        <v>0.51524285222183941</v>
      </c>
    </row>
    <row r="72" spans="2:7" x14ac:dyDescent="0.3">
      <c r="B72" t="s">
        <v>75</v>
      </c>
      <c r="C72" s="3">
        <v>8</v>
      </c>
      <c r="D72" s="6">
        <v>1.2482</v>
      </c>
      <c r="E72" s="6">
        <v>0.82099999999999995</v>
      </c>
      <c r="F72" s="6">
        <f t="shared" si="2"/>
        <v>0</v>
      </c>
      <c r="G72" s="7">
        <f t="shared" si="3"/>
        <v>0</v>
      </c>
    </row>
    <row r="73" spans="2:7" x14ac:dyDescent="0.3">
      <c r="B73" t="s">
        <v>76</v>
      </c>
      <c r="C73" s="3">
        <v>4</v>
      </c>
      <c r="D73" s="6">
        <v>0.86799999999999999</v>
      </c>
      <c r="E73" s="6">
        <v>0.86799999999999999</v>
      </c>
      <c r="F73" s="6">
        <f t="shared" si="2"/>
        <v>0</v>
      </c>
      <c r="G73" s="7">
        <f t="shared" si="3"/>
        <v>0</v>
      </c>
    </row>
    <row r="74" spans="2:7" x14ac:dyDescent="0.3">
      <c r="B74" t="s">
        <v>77</v>
      </c>
      <c r="C74" s="3">
        <v>252</v>
      </c>
      <c r="D74" s="6">
        <v>71.436999999999969</v>
      </c>
      <c r="E74" s="6">
        <v>72.043999999999983</v>
      </c>
      <c r="F74" s="6">
        <f t="shared" si="2"/>
        <v>0.60700000000001353</v>
      </c>
      <c r="G74" s="7">
        <f t="shared" si="3"/>
        <v>8.4969973543123842E-3</v>
      </c>
    </row>
    <row r="75" spans="2:7" x14ac:dyDescent="0.3">
      <c r="B75" t="s">
        <v>78</v>
      </c>
      <c r="C75" s="3">
        <v>10</v>
      </c>
      <c r="D75" s="6">
        <v>0.64600000000000002</v>
      </c>
      <c r="E75" s="6">
        <v>0.64600000000000002</v>
      </c>
      <c r="F75" s="6">
        <f t="shared" si="2"/>
        <v>0</v>
      </c>
      <c r="G75" s="7">
        <f t="shared" si="3"/>
        <v>0</v>
      </c>
    </row>
    <row r="76" spans="2:7" x14ac:dyDescent="0.3">
      <c r="B76" t="s">
        <v>79</v>
      </c>
      <c r="C76" s="3">
        <v>10</v>
      </c>
      <c r="D76" s="6">
        <v>6.8000000000000005E-2</v>
      </c>
      <c r="E76" s="6">
        <v>0.09</v>
      </c>
      <c r="F76" s="6">
        <f t="shared" si="2"/>
        <v>2.1999999999999992E-2</v>
      </c>
      <c r="G76" s="7">
        <f t="shared" si="3"/>
        <v>0.32352941176470573</v>
      </c>
    </row>
    <row r="77" spans="2:7" x14ac:dyDescent="0.3">
      <c r="B77" t="s">
        <v>80</v>
      </c>
      <c r="C77" s="3">
        <v>1</v>
      </c>
      <c r="D77" s="6">
        <v>166.8</v>
      </c>
      <c r="E77" s="6">
        <v>166.8</v>
      </c>
      <c r="F77" s="6">
        <f t="shared" si="2"/>
        <v>0</v>
      </c>
      <c r="G77" s="7">
        <f t="shared" si="3"/>
        <v>0</v>
      </c>
    </row>
    <row r="78" spans="2:7" x14ac:dyDescent="0.3">
      <c r="B78" t="s">
        <v>81</v>
      </c>
      <c r="C78" s="3">
        <v>51</v>
      </c>
      <c r="D78" s="6">
        <v>33.513000000000005</v>
      </c>
      <c r="E78" s="6">
        <v>33.796000000000006</v>
      </c>
      <c r="F78" s="6">
        <f t="shared" si="2"/>
        <v>0.28300000000000125</v>
      </c>
      <c r="G78" s="7">
        <f t="shared" si="3"/>
        <v>8.4444842300003351E-3</v>
      </c>
    </row>
    <row r="79" spans="2:7" x14ac:dyDescent="0.3">
      <c r="B79" t="s">
        <v>82</v>
      </c>
      <c r="C79" s="3">
        <v>18</v>
      </c>
      <c r="D79" s="6">
        <v>130.739</v>
      </c>
      <c r="E79" s="6">
        <v>130.739</v>
      </c>
      <c r="F79" s="6">
        <f t="shared" si="2"/>
        <v>0</v>
      </c>
      <c r="G79" s="7">
        <f t="shared" si="3"/>
        <v>0</v>
      </c>
    </row>
    <row r="80" spans="2:7" x14ac:dyDescent="0.3">
      <c r="B80" t="s">
        <v>83</v>
      </c>
      <c r="C80" s="3">
        <v>13</v>
      </c>
      <c r="D80" s="6">
        <v>0.315</v>
      </c>
      <c r="E80" s="6">
        <v>1.0169999999999999</v>
      </c>
      <c r="F80" s="6">
        <f t="shared" si="2"/>
        <v>0.70199999999999996</v>
      </c>
      <c r="G80" s="7">
        <f t="shared" si="3"/>
        <v>2.2285714285714282</v>
      </c>
    </row>
    <row r="81" spans="2:7" x14ac:dyDescent="0.3">
      <c r="B81" t="s">
        <v>84</v>
      </c>
      <c r="C81" s="3">
        <v>1</v>
      </c>
      <c r="D81" s="6">
        <v>0</v>
      </c>
      <c r="E81" s="6">
        <v>0</v>
      </c>
      <c r="F81" s="6">
        <f t="shared" si="2"/>
        <v>0</v>
      </c>
      <c r="G81" s="7">
        <f t="shared" si="3"/>
        <v>0</v>
      </c>
    </row>
    <row r="82" spans="2:7" x14ac:dyDescent="0.3">
      <c r="B82" t="s">
        <v>85</v>
      </c>
      <c r="C82" s="3">
        <v>23</v>
      </c>
      <c r="D82" s="6">
        <v>59.8508</v>
      </c>
      <c r="E82" s="6">
        <v>57.063000000000002</v>
      </c>
      <c r="F82" s="6">
        <f t="shared" si="2"/>
        <v>0</v>
      </c>
      <c r="G82" s="7">
        <f t="shared" si="3"/>
        <v>0</v>
      </c>
    </row>
    <row r="83" spans="2:7" x14ac:dyDescent="0.3">
      <c r="B83" t="s">
        <v>86</v>
      </c>
      <c r="C83" s="3">
        <v>11</v>
      </c>
      <c r="D83" s="6">
        <v>42.691000000000003</v>
      </c>
      <c r="E83" s="6">
        <v>42.691000000000003</v>
      </c>
      <c r="F83" s="6">
        <f t="shared" si="2"/>
        <v>0</v>
      </c>
      <c r="G83" s="7">
        <f t="shared" si="3"/>
        <v>0</v>
      </c>
    </row>
    <row r="84" spans="2:7" x14ac:dyDescent="0.3">
      <c r="B84" t="s">
        <v>87</v>
      </c>
      <c r="C84" s="3">
        <v>4</v>
      </c>
      <c r="D84" s="6">
        <v>35.229999999999997</v>
      </c>
      <c r="E84" s="6">
        <v>35.229999999999997</v>
      </c>
      <c r="F84" s="6">
        <f t="shared" si="2"/>
        <v>0</v>
      </c>
      <c r="G84" s="7">
        <f t="shared" si="3"/>
        <v>0</v>
      </c>
    </row>
    <row r="85" spans="2:7" x14ac:dyDescent="0.3">
      <c r="B85" t="s">
        <v>88</v>
      </c>
      <c r="C85" s="3">
        <v>7</v>
      </c>
      <c r="D85" s="6">
        <v>0.83099999999999996</v>
      </c>
      <c r="E85" s="6">
        <v>0.83099999999999996</v>
      </c>
      <c r="F85" s="6">
        <f t="shared" si="2"/>
        <v>0</v>
      </c>
      <c r="G85" s="7">
        <f t="shared" si="3"/>
        <v>0</v>
      </c>
    </row>
    <row r="86" spans="2:7" x14ac:dyDescent="0.3">
      <c r="B86" t="s">
        <v>89</v>
      </c>
      <c r="C86" s="3">
        <v>73</v>
      </c>
      <c r="D86" s="6">
        <v>398.64639999999997</v>
      </c>
      <c r="E86" s="6">
        <v>411.55499999999995</v>
      </c>
      <c r="F86" s="6">
        <f t="shared" si="2"/>
        <v>12.908599999999979</v>
      </c>
      <c r="G86" s="7">
        <f t="shared" si="3"/>
        <v>3.2381077566484937E-2</v>
      </c>
    </row>
    <row r="87" spans="2:7" x14ac:dyDescent="0.3">
      <c r="B87" t="s">
        <v>90</v>
      </c>
      <c r="C87" s="3">
        <v>173</v>
      </c>
      <c r="D87" s="6">
        <v>1349.5896399999999</v>
      </c>
      <c r="E87" s="6">
        <v>1427.8629999999998</v>
      </c>
      <c r="F87" s="6">
        <f t="shared" si="2"/>
        <v>78.273359999999911</v>
      </c>
      <c r="G87" s="7">
        <f t="shared" si="3"/>
        <v>5.7997896308688256E-2</v>
      </c>
    </row>
    <row r="88" spans="2:7" x14ac:dyDescent="0.3">
      <c r="B88" t="s">
        <v>91</v>
      </c>
      <c r="C88" s="3">
        <v>4</v>
      </c>
      <c r="D88" s="6">
        <v>827.6</v>
      </c>
      <c r="E88" s="6">
        <v>869.6</v>
      </c>
      <c r="F88" s="6">
        <f t="shared" si="2"/>
        <v>42</v>
      </c>
      <c r="G88" s="7">
        <f t="shared" si="3"/>
        <v>5.0749154180763652E-2</v>
      </c>
    </row>
    <row r="89" spans="2:7" x14ac:dyDescent="0.3">
      <c r="B89" t="s">
        <v>92</v>
      </c>
      <c r="C89" s="3">
        <v>21</v>
      </c>
      <c r="D89" s="6">
        <v>7.9429999999999996</v>
      </c>
      <c r="E89" s="6">
        <v>7.9429999999999996</v>
      </c>
      <c r="F89" s="6">
        <f t="shared" si="2"/>
        <v>0</v>
      </c>
      <c r="G89" s="7">
        <f t="shared" si="3"/>
        <v>0</v>
      </c>
    </row>
    <row r="90" spans="2:7" x14ac:dyDescent="0.3">
      <c r="B90" t="s">
        <v>93</v>
      </c>
      <c r="C90" s="3">
        <v>14</v>
      </c>
      <c r="D90" s="6">
        <v>71.11</v>
      </c>
      <c r="E90" s="6">
        <v>400.71000000000004</v>
      </c>
      <c r="F90" s="6">
        <f t="shared" si="2"/>
        <v>329.6</v>
      </c>
      <c r="G90" s="7">
        <f t="shared" si="3"/>
        <v>4.6350724230066103</v>
      </c>
    </row>
    <row r="91" spans="2:7" x14ac:dyDescent="0.3">
      <c r="B91" t="s">
        <v>94</v>
      </c>
      <c r="C91" s="3">
        <v>7</v>
      </c>
      <c r="D91" s="6">
        <v>1702.8</v>
      </c>
      <c r="E91" s="6">
        <v>1710.72</v>
      </c>
      <c r="F91" s="6">
        <f t="shared" si="2"/>
        <v>7.9200000000000728</v>
      </c>
      <c r="G91" s="7">
        <f t="shared" si="3"/>
        <v>4.6511627906977169E-3</v>
      </c>
    </row>
    <row r="92" spans="2:7" x14ac:dyDescent="0.3">
      <c r="B92" t="s">
        <v>95</v>
      </c>
      <c r="C92" s="3">
        <v>55</v>
      </c>
      <c r="D92" s="6">
        <v>36.03799999999999</v>
      </c>
      <c r="E92" s="6">
        <v>60.460999999999991</v>
      </c>
      <c r="F92" s="6">
        <f t="shared" si="2"/>
        <v>24.423000000000002</v>
      </c>
      <c r="G92" s="7">
        <f t="shared" si="3"/>
        <v>0.67770131527831756</v>
      </c>
    </row>
    <row r="93" spans="2:7" x14ac:dyDescent="0.3">
      <c r="B93" t="s">
        <v>96</v>
      </c>
      <c r="C93" s="3">
        <v>2</v>
      </c>
      <c r="D93" s="6">
        <v>80</v>
      </c>
      <c r="E93" s="6">
        <v>80</v>
      </c>
      <c r="F93" s="6">
        <f t="shared" si="2"/>
        <v>0</v>
      </c>
      <c r="G93" s="7">
        <f t="shared" si="3"/>
        <v>0</v>
      </c>
    </row>
    <row r="94" spans="2:7" x14ac:dyDescent="0.3">
      <c r="B94" t="s">
        <v>97</v>
      </c>
      <c r="C94" s="3">
        <v>16</v>
      </c>
      <c r="D94" s="6">
        <v>5.6000000000000001E-2</v>
      </c>
      <c r="E94" s="6">
        <v>5.6000000000000001E-2</v>
      </c>
      <c r="F94" s="6">
        <f t="shared" si="2"/>
        <v>0</v>
      </c>
      <c r="G94" s="7">
        <f t="shared" si="3"/>
        <v>0</v>
      </c>
    </row>
    <row r="95" spans="2:7" x14ac:dyDescent="0.3">
      <c r="B95" t="s">
        <v>98</v>
      </c>
      <c r="C95" s="3">
        <v>0</v>
      </c>
      <c r="D95" s="6">
        <v>0</v>
      </c>
      <c r="E95" s="6">
        <v>0</v>
      </c>
      <c r="F95" s="6">
        <f t="shared" si="2"/>
        <v>0</v>
      </c>
      <c r="G95" s="7">
        <f t="shared" si="3"/>
        <v>0</v>
      </c>
    </row>
    <row r="96" spans="2:7" x14ac:dyDescent="0.3">
      <c r="B96" t="s">
        <v>99</v>
      </c>
      <c r="C96" s="3">
        <v>1</v>
      </c>
      <c r="D96" s="6">
        <v>0</v>
      </c>
      <c r="E96" s="6">
        <v>0</v>
      </c>
      <c r="F96" s="6">
        <f t="shared" si="2"/>
        <v>0</v>
      </c>
      <c r="G96" s="7">
        <f t="shared" si="3"/>
        <v>0</v>
      </c>
    </row>
    <row r="98" spans="2:2" x14ac:dyDescent="0.3">
      <c r="B98" s="17" t="s">
        <v>123</v>
      </c>
    </row>
  </sheetData>
  <sheetProtection algorithmName="SHA-512" hashValue="cwCIHgpl/hXIJyygCCWg1146zlddwVv0oHJle857+IWrDusiVUdWcNaySXkHvCvQpaKlQ/8oWsRjaIkKEDzRoQ==" saltValue="LR1ztuQ+vWcK/Z4jgoWdU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Valuation&gt;</vt:lpstr>
      <vt:lpstr>Nifty Val</vt:lpstr>
      <vt:lpstr>Data&gt;</vt:lpstr>
      <vt:lpstr>ExpectedDiv&amp;BB</vt:lpstr>
      <vt:lpstr>NiftyEPSGrowth</vt:lpstr>
      <vt:lpstr>Nifty Historical</vt:lpstr>
      <vt:lpstr>Rf Historical</vt:lpstr>
      <vt:lpstr>ERP Historical</vt:lpstr>
      <vt:lpstr>2025 BB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Manjarekar</dc:creator>
  <cp:lastModifiedBy>Akshay Manjarekar</cp:lastModifiedBy>
  <dcterms:created xsi:type="dcterms:W3CDTF">2025-05-05T17:11:29Z</dcterms:created>
  <dcterms:modified xsi:type="dcterms:W3CDTF">2025-09-18T18:47:50Z</dcterms:modified>
</cp:coreProperties>
</file>