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lockwealthsh-my.sharepoint.com/personal/lnance_unlockwealthshare_com/Documents/"/>
    </mc:Choice>
  </mc:AlternateContent>
  <xr:revisionPtr revIDLastSave="1474" documentId="8_{BC385524-0953-4E5A-B433-1B261F875B7E}" xr6:coauthVersionLast="47" xr6:coauthVersionMax="47" xr10:uidLastSave="{EF98C314-85D8-4850-8BE6-1EDD93A1A34A}"/>
  <workbookProtection workbookAlgorithmName="SHA-512" workbookHashValue="s5muvRU8tkBL9f6Dbftexhd9ftSv6Pkk04zE3xtS06rIcXQy5wj5Y+9SYta7gZBCs+P13Oq3pJ6e5CoojYqwAw==" workbookSaltValue="K+jPKHY0RwLP2XtcifBEVA==" workbookSpinCount="100000" lockStructure="1"/>
  <bookViews>
    <workbookView xWindow="-120" yWindow="-120" windowWidth="29040" windowHeight="15840" xr2:uid="{022A7549-2D26-454A-9DFA-780894A06C9B}"/>
  </bookViews>
  <sheets>
    <sheet name="W$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9" i="1" l="1"/>
  <c r="AW56" i="1"/>
  <c r="V8" i="1" l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AK58" i="1" l="1"/>
  <c r="AY58" i="1"/>
  <c r="CD58" i="1"/>
  <c r="CD56" i="1" l="1"/>
  <c r="CD54" i="1"/>
  <c r="CD52" i="1"/>
  <c r="CD50" i="1"/>
  <c r="CD48" i="1"/>
  <c r="CD46" i="1"/>
  <c r="CD44" i="1"/>
  <c r="CD42" i="1"/>
  <c r="CD40" i="1"/>
  <c r="CD38" i="1"/>
  <c r="CD36" i="1"/>
  <c r="CD34" i="1"/>
  <c r="CD32" i="1"/>
  <c r="CD30" i="1"/>
  <c r="CD28" i="1"/>
  <c r="CD26" i="1"/>
  <c r="CD24" i="1"/>
  <c r="CD22" i="1"/>
  <c r="CD20" i="1"/>
  <c r="CD18" i="1"/>
  <c r="CD16" i="1"/>
  <c r="CD14" i="1"/>
  <c r="CD12" i="1"/>
  <c r="CD10" i="1"/>
  <c r="BG4" i="1"/>
  <c r="BP56" i="1"/>
  <c r="BP54" i="1"/>
  <c r="BP52" i="1"/>
  <c r="BP50" i="1"/>
  <c r="BP48" i="1"/>
  <c r="BP46" i="1"/>
  <c r="BP44" i="1"/>
  <c r="BP42" i="1"/>
  <c r="BP40" i="1"/>
  <c r="BP38" i="1"/>
  <c r="BP36" i="1"/>
  <c r="BP34" i="1"/>
  <c r="BP32" i="1"/>
  <c r="BP30" i="1"/>
  <c r="BP28" i="1"/>
  <c r="BP26" i="1"/>
  <c r="BP24" i="1"/>
  <c r="BP22" i="1"/>
  <c r="BP20" i="1"/>
  <c r="BP18" i="1"/>
  <c r="BP16" i="1"/>
  <c r="BP14" i="1"/>
  <c r="BP12" i="1"/>
  <c r="BP10" i="1"/>
  <c r="BP8" i="1"/>
  <c r="BG1" i="1" l="1"/>
  <c r="AD4" i="1"/>
  <c r="AD1" i="1"/>
  <c r="AX9" i="1" s="1"/>
  <c r="AY10" i="1"/>
  <c r="AY12" i="1"/>
  <c r="AY14" i="1"/>
  <c r="AY16" i="1"/>
  <c r="AY18" i="1"/>
  <c r="AY20" i="1"/>
  <c r="AY22" i="1"/>
  <c r="AY24" i="1"/>
  <c r="AY26" i="1"/>
  <c r="AY28" i="1"/>
  <c r="AY30" i="1"/>
  <c r="AY32" i="1"/>
  <c r="AY34" i="1"/>
  <c r="AY36" i="1"/>
  <c r="AY38" i="1"/>
  <c r="AY40" i="1"/>
  <c r="AY42" i="1"/>
  <c r="AY44" i="1"/>
  <c r="AY46" i="1"/>
  <c r="AY48" i="1"/>
  <c r="AY50" i="1"/>
  <c r="AY52" i="1"/>
  <c r="AY54" i="1"/>
  <c r="AY56" i="1"/>
  <c r="D4" i="1"/>
  <c r="C4" i="1"/>
  <c r="B1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8" i="1"/>
  <c r="AK16" i="1"/>
  <c r="AK14" i="1"/>
  <c r="AK12" i="1"/>
  <c r="AK10" i="1"/>
  <c r="AK8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BI40" i="1" l="1"/>
  <c r="BI36" i="1"/>
  <c r="BI32" i="1"/>
  <c r="BI28" i="1"/>
  <c r="BI24" i="1"/>
  <c r="BI20" i="1"/>
  <c r="BI52" i="1"/>
  <c r="BI16" i="1"/>
  <c r="BI48" i="1"/>
  <c r="BI12" i="1"/>
  <c r="BI56" i="1"/>
  <c r="BI8" i="1"/>
  <c r="BI44" i="1"/>
  <c r="AJ57" i="1"/>
  <c r="AK57" i="1" s="1"/>
  <c r="BO59" i="1"/>
  <c r="BP59" i="1" s="1"/>
  <c r="BO57" i="1"/>
  <c r="BP57" i="1" s="1"/>
  <c r="CA33" i="1"/>
  <c r="CA13" i="1"/>
  <c r="CA52" i="1"/>
  <c r="CA26" i="1"/>
  <c r="CA46" i="1"/>
  <c r="CA20" i="1"/>
  <c r="CA39" i="1"/>
  <c r="BM59" i="1"/>
  <c r="BM52" i="1"/>
  <c r="BM46" i="1"/>
  <c r="BM39" i="1"/>
  <c r="AV13" i="1"/>
  <c r="AV33" i="1"/>
  <c r="AV52" i="1"/>
  <c r="AV26" i="1"/>
  <c r="AV46" i="1"/>
  <c r="AV39" i="1"/>
  <c r="AV20" i="1"/>
  <c r="BM20" i="1"/>
  <c r="BM13" i="1"/>
  <c r="BM33" i="1"/>
  <c r="BM26" i="1"/>
  <c r="AH59" i="1"/>
  <c r="AH46" i="1"/>
  <c r="AH39" i="1"/>
  <c r="AH13" i="1"/>
  <c r="AH33" i="1"/>
  <c r="AH26" i="1"/>
  <c r="AH20" i="1"/>
  <c r="AH52" i="1"/>
  <c r="I59" i="1"/>
  <c r="J59" i="1" s="1"/>
  <c r="AX37" i="1"/>
  <c r="AY37" i="1" s="1"/>
  <c r="AX13" i="1"/>
  <c r="AY13" i="1" s="1"/>
  <c r="AJ39" i="1"/>
  <c r="AK39" i="1" s="1"/>
  <c r="AJ15" i="1"/>
  <c r="AK15" i="1" s="1"/>
  <c r="AX35" i="1"/>
  <c r="AY35" i="1" s="1"/>
  <c r="AX11" i="1"/>
  <c r="AY11" i="1" s="1"/>
  <c r="AJ37" i="1"/>
  <c r="AK37" i="1" s="1"/>
  <c r="AJ13" i="1"/>
  <c r="AK13" i="1" s="1"/>
  <c r="AX57" i="1"/>
  <c r="AY57" i="1" s="1"/>
  <c r="AX33" i="1"/>
  <c r="AY33" i="1" s="1"/>
  <c r="AY9" i="1"/>
  <c r="AJ35" i="1"/>
  <c r="AK35" i="1" s="1"/>
  <c r="AJ11" i="1"/>
  <c r="AK11" i="1" s="1"/>
  <c r="AX39" i="1"/>
  <c r="AY39" i="1" s="1"/>
  <c r="AX55" i="1"/>
  <c r="AY55" i="1" s="1"/>
  <c r="AX31" i="1"/>
  <c r="AY31" i="1" s="1"/>
  <c r="AJ59" i="1"/>
  <c r="AK59" i="1" s="1"/>
  <c r="AJ33" i="1"/>
  <c r="AK33" i="1" s="1"/>
  <c r="AJ9" i="1"/>
  <c r="AK9" i="1" s="1"/>
  <c r="AX53" i="1"/>
  <c r="AY53" i="1" s="1"/>
  <c r="AX29" i="1"/>
  <c r="AY29" i="1" s="1"/>
  <c r="AJ55" i="1"/>
  <c r="AK55" i="1" s="1"/>
  <c r="AJ31" i="1"/>
  <c r="AK31" i="1" s="1"/>
  <c r="AJ7" i="1"/>
  <c r="AK7" i="1" s="1"/>
  <c r="AJ41" i="1"/>
  <c r="AK41" i="1" s="1"/>
  <c r="AX51" i="1"/>
  <c r="AY51" i="1" s="1"/>
  <c r="AX27" i="1"/>
  <c r="AY27" i="1" s="1"/>
  <c r="AJ53" i="1"/>
  <c r="AK53" i="1" s="1"/>
  <c r="AJ29" i="1"/>
  <c r="AK29" i="1" s="1"/>
  <c r="AJ47" i="1"/>
  <c r="AK47" i="1" s="1"/>
  <c r="AX43" i="1"/>
  <c r="AY43" i="1" s="1"/>
  <c r="AJ21" i="1"/>
  <c r="AK21" i="1" s="1"/>
  <c r="AX41" i="1"/>
  <c r="AY41" i="1" s="1"/>
  <c r="AJ43" i="1"/>
  <c r="AK43" i="1" s="1"/>
  <c r="AJ17" i="1"/>
  <c r="AK17" i="1" s="1"/>
  <c r="AX49" i="1"/>
  <c r="AY49" i="1" s="1"/>
  <c r="AX25" i="1"/>
  <c r="AY25" i="1" s="1"/>
  <c r="AJ51" i="1"/>
  <c r="AK51" i="1" s="1"/>
  <c r="AJ27" i="1"/>
  <c r="AK27" i="1" s="1"/>
  <c r="AX45" i="1"/>
  <c r="AY45" i="1" s="1"/>
  <c r="AJ23" i="1"/>
  <c r="AK23" i="1" s="1"/>
  <c r="AJ45" i="1"/>
  <c r="AK45" i="1" s="1"/>
  <c r="AX17" i="1"/>
  <c r="AY17" i="1" s="1"/>
  <c r="AX47" i="1"/>
  <c r="AY47" i="1" s="1"/>
  <c r="AX23" i="1"/>
  <c r="AY23" i="1" s="1"/>
  <c r="AJ49" i="1"/>
  <c r="AK49" i="1" s="1"/>
  <c r="AJ25" i="1"/>
  <c r="AK25" i="1" s="1"/>
  <c r="AX21" i="1"/>
  <c r="AY21" i="1" s="1"/>
  <c r="AX19" i="1"/>
  <c r="AY19" i="1" s="1"/>
  <c r="AJ19" i="1"/>
  <c r="AK19" i="1" s="1"/>
  <c r="AX15" i="1"/>
  <c r="AY15" i="1" s="1"/>
  <c r="G59" i="1"/>
  <c r="H59" i="1" s="1"/>
  <c r="U45" i="1"/>
  <c r="V45" i="1" s="1"/>
  <c r="U21" i="1"/>
  <c r="V21" i="1" s="1"/>
  <c r="S26" i="1"/>
  <c r="T26" i="1" s="1"/>
  <c r="U43" i="1"/>
  <c r="V43" i="1" s="1"/>
  <c r="U19" i="1"/>
  <c r="V19" i="1" s="1"/>
  <c r="S20" i="1"/>
  <c r="T20" i="1" s="1"/>
  <c r="U41" i="1"/>
  <c r="V41" i="1" s="1"/>
  <c r="U17" i="1"/>
  <c r="V17" i="1" s="1"/>
  <c r="S13" i="1"/>
  <c r="T13" i="1" s="1"/>
  <c r="U51" i="1"/>
  <c r="V51" i="1" s="1"/>
  <c r="U49" i="1"/>
  <c r="V49" i="1" s="1"/>
  <c r="U23" i="1"/>
  <c r="V23" i="1" s="1"/>
  <c r="U39" i="1"/>
  <c r="V39" i="1" s="1"/>
  <c r="U15" i="1"/>
  <c r="V15" i="1" s="1"/>
  <c r="G52" i="1"/>
  <c r="H52" i="1" s="1"/>
  <c r="U37" i="1"/>
  <c r="V37" i="1" s="1"/>
  <c r="U13" i="1"/>
  <c r="V13" i="1" s="1"/>
  <c r="G46" i="1"/>
  <c r="H46" i="1" s="1"/>
  <c r="U27" i="1"/>
  <c r="V27" i="1" s="1"/>
  <c r="S33" i="1"/>
  <c r="T33" i="1" s="1"/>
  <c r="U35" i="1"/>
  <c r="V35" i="1" s="1"/>
  <c r="U11" i="1"/>
  <c r="V11" i="1" s="1"/>
  <c r="G39" i="1"/>
  <c r="H39" i="1" s="1"/>
  <c r="U55" i="1"/>
  <c r="V55" i="1" s="1"/>
  <c r="U29" i="1"/>
  <c r="V29" i="1" s="1"/>
  <c r="G20" i="1"/>
  <c r="S39" i="1"/>
  <c r="T39" i="1" s="1"/>
  <c r="U57" i="1"/>
  <c r="V57" i="1" s="1"/>
  <c r="U33" i="1"/>
  <c r="V33" i="1" s="1"/>
  <c r="U9" i="1"/>
  <c r="V9" i="1" s="1"/>
  <c r="G33" i="1"/>
  <c r="H33" i="1" s="1"/>
  <c r="U31" i="1"/>
  <c r="V31" i="1" s="1"/>
  <c r="G26" i="1"/>
  <c r="H26" i="1" s="1"/>
  <c r="S52" i="1"/>
  <c r="T52" i="1" s="1"/>
  <c r="G13" i="1"/>
  <c r="U25" i="1"/>
  <c r="V25" i="1" s="1"/>
  <c r="U53" i="1"/>
  <c r="V53" i="1" s="1"/>
  <c r="S46" i="1"/>
  <c r="T46" i="1" s="1"/>
  <c r="U47" i="1"/>
  <c r="V47" i="1" s="1"/>
  <c r="CC51" i="1"/>
  <c r="CD51" i="1" s="1"/>
  <c r="CC27" i="1"/>
  <c r="CD27" i="1" s="1"/>
  <c r="BO53" i="1"/>
  <c r="BP53" i="1" s="1"/>
  <c r="BO29" i="1"/>
  <c r="BP29" i="1" s="1"/>
  <c r="CC49" i="1"/>
  <c r="CD49" i="1" s="1"/>
  <c r="CC25" i="1"/>
  <c r="CD25" i="1" s="1"/>
  <c r="BO51" i="1"/>
  <c r="BP51" i="1" s="1"/>
  <c r="BO27" i="1"/>
  <c r="BP27" i="1" s="1"/>
  <c r="CC47" i="1"/>
  <c r="CD47" i="1" s="1"/>
  <c r="CC23" i="1"/>
  <c r="CD23" i="1" s="1"/>
  <c r="BO49" i="1"/>
  <c r="BP49" i="1" s="1"/>
  <c r="BO25" i="1"/>
  <c r="BP25" i="1" s="1"/>
  <c r="CC29" i="1"/>
  <c r="CD29" i="1" s="1"/>
  <c r="CC45" i="1"/>
  <c r="CD45" i="1" s="1"/>
  <c r="CC21" i="1"/>
  <c r="CD21" i="1" s="1"/>
  <c r="BO47" i="1"/>
  <c r="BP47" i="1" s="1"/>
  <c r="BO23" i="1"/>
  <c r="BP23" i="1" s="1"/>
  <c r="CC43" i="1"/>
  <c r="CD43" i="1" s="1"/>
  <c r="CC19" i="1"/>
  <c r="CD19" i="1" s="1"/>
  <c r="BO45" i="1"/>
  <c r="BP45" i="1" s="1"/>
  <c r="BO21" i="1"/>
  <c r="BP21" i="1" s="1"/>
  <c r="CC55" i="1"/>
  <c r="CD55" i="1" s="1"/>
  <c r="BO31" i="1"/>
  <c r="BP31" i="1" s="1"/>
  <c r="CC41" i="1"/>
  <c r="CD41" i="1" s="1"/>
  <c r="CC17" i="1"/>
  <c r="CD17" i="1" s="1"/>
  <c r="BO43" i="1"/>
  <c r="BP43" i="1" s="1"/>
  <c r="BO19" i="1"/>
  <c r="BP19" i="1" s="1"/>
  <c r="BO13" i="1"/>
  <c r="BP13" i="1" s="1"/>
  <c r="CC57" i="1"/>
  <c r="CD57" i="1" s="1"/>
  <c r="BO35" i="1"/>
  <c r="BP35" i="1" s="1"/>
  <c r="CC31" i="1"/>
  <c r="CD31" i="1" s="1"/>
  <c r="CC53" i="1"/>
  <c r="CD53" i="1" s="1"/>
  <c r="BO7" i="1"/>
  <c r="CC39" i="1"/>
  <c r="CD39" i="1" s="1"/>
  <c r="CC15" i="1"/>
  <c r="CD15" i="1" s="1"/>
  <c r="BO41" i="1"/>
  <c r="BP41" i="1" s="1"/>
  <c r="BO17" i="1"/>
  <c r="BP17" i="1" s="1"/>
  <c r="CC35" i="1"/>
  <c r="CD35" i="1" s="1"/>
  <c r="BO37" i="1"/>
  <c r="BP37" i="1" s="1"/>
  <c r="CC33" i="1"/>
  <c r="CD33" i="1" s="1"/>
  <c r="CC9" i="1"/>
  <c r="CD9" i="1" s="1"/>
  <c r="BO11" i="1"/>
  <c r="BP11" i="1" s="1"/>
  <c r="BO9" i="1"/>
  <c r="BP9" i="1" s="1"/>
  <c r="CC37" i="1"/>
  <c r="CD37" i="1" s="1"/>
  <c r="CC13" i="1"/>
  <c r="CD13" i="1" s="1"/>
  <c r="BO39" i="1"/>
  <c r="BP39" i="1" s="1"/>
  <c r="BO15" i="1"/>
  <c r="BP15" i="1" s="1"/>
  <c r="CC11" i="1"/>
  <c r="CD11" i="1" s="1"/>
  <c r="BO33" i="1"/>
  <c r="BP33" i="1" s="1"/>
  <c r="BO55" i="1"/>
  <c r="BP55" i="1" s="1"/>
  <c r="I17" i="1"/>
  <c r="J17" i="1" s="1"/>
  <c r="I35" i="1"/>
  <c r="J35" i="1" s="1"/>
  <c r="I57" i="1"/>
  <c r="J57" i="1" s="1"/>
  <c r="I33" i="1"/>
  <c r="J33" i="1" s="1"/>
  <c r="I55" i="1"/>
  <c r="J55" i="1" s="1"/>
  <c r="I31" i="1"/>
  <c r="J31" i="1" s="1"/>
  <c r="I53" i="1"/>
  <c r="J53" i="1" s="1"/>
  <c r="I29" i="1"/>
  <c r="J29" i="1" s="1"/>
  <c r="I51" i="1"/>
  <c r="J51" i="1" s="1"/>
  <c r="I27" i="1"/>
  <c r="J27" i="1" s="1"/>
  <c r="I49" i="1"/>
  <c r="J49" i="1" s="1"/>
  <c r="I25" i="1"/>
  <c r="J25" i="1" s="1"/>
  <c r="I47" i="1"/>
  <c r="J47" i="1" s="1"/>
  <c r="I23" i="1"/>
  <c r="J23" i="1" s="1"/>
  <c r="I45" i="1"/>
  <c r="J45" i="1" s="1"/>
  <c r="I21" i="1"/>
  <c r="J21" i="1" s="1"/>
  <c r="I43" i="1"/>
  <c r="J43" i="1" s="1"/>
  <c r="I19" i="1"/>
  <c r="J19" i="1" s="1"/>
  <c r="I41" i="1"/>
  <c r="J41" i="1" s="1"/>
  <c r="I15" i="1"/>
  <c r="J15" i="1" s="1"/>
  <c r="I39" i="1"/>
  <c r="J39" i="1" s="1"/>
  <c r="I13" i="1"/>
  <c r="J13" i="1" s="1"/>
  <c r="I37" i="1"/>
  <c r="J37" i="1" s="1"/>
  <c r="I11" i="1"/>
  <c r="J11" i="1" s="1"/>
  <c r="E4" i="1"/>
  <c r="CA59" i="1" l="1"/>
  <c r="AV59" i="1"/>
  <c r="S59" i="1"/>
  <c r="I9" i="1"/>
  <c r="J9" i="1" s="1"/>
  <c r="I7" i="1"/>
  <c r="J7" i="1" s="1"/>
  <c r="K7" i="1" s="1"/>
  <c r="H13" i="1"/>
  <c r="H20" i="1"/>
  <c r="BP7" i="1"/>
  <c r="O4" i="1"/>
  <c r="O5" i="1" s="1"/>
  <c r="O6" i="1" s="1"/>
  <c r="K8" i="1" l="1"/>
  <c r="O7" i="1"/>
  <c r="O8" i="1" s="1"/>
  <c r="O9" i="1" s="1"/>
  <c r="P5" i="1"/>
  <c r="P6" i="1"/>
  <c r="P4" i="1"/>
  <c r="K9" i="1" l="1"/>
  <c r="L9" i="1" s="1"/>
  <c r="O10" i="1"/>
  <c r="P9" i="1"/>
  <c r="L8" i="1"/>
  <c r="L7" i="1"/>
  <c r="P7" i="1"/>
  <c r="K10" i="1" l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P10" i="1"/>
  <c r="O11" i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L13" i="1" l="1"/>
  <c r="L11" i="1"/>
  <c r="L14" i="1"/>
  <c r="L15" i="1"/>
  <c r="L18" i="1"/>
  <c r="L22" i="1"/>
  <c r="L20" i="1"/>
  <c r="L10" i="1"/>
  <c r="L12" i="1"/>
  <c r="L17" i="1"/>
  <c r="L19" i="1"/>
  <c r="L21" i="1"/>
  <c r="L16" i="1"/>
  <c r="L23" i="1"/>
  <c r="O23" i="1"/>
  <c r="O24" i="1" s="1"/>
  <c r="O25" i="1" s="1"/>
  <c r="O26" i="1" s="1"/>
  <c r="O27" i="1" s="1"/>
  <c r="P8" i="1"/>
  <c r="L24" i="1" l="1"/>
  <c r="O28" i="1"/>
  <c r="O29" i="1" s="1"/>
  <c r="O30" i="1" s="1"/>
  <c r="O31" i="1" s="1"/>
  <c r="O32" i="1" s="1"/>
  <c r="O33" i="1" s="1"/>
  <c r="O34" i="1" s="1"/>
  <c r="O35" i="1" s="1"/>
  <c r="O36" i="1" s="1"/>
  <c r="K37" i="1"/>
  <c r="K38" i="1" s="1"/>
  <c r="K39" i="1" s="1"/>
  <c r="K40" i="1" s="1"/>
  <c r="L25" i="1" l="1"/>
  <c r="O37" i="1"/>
  <c r="O38" i="1" s="1"/>
  <c r="P13" i="1"/>
  <c r="P11" i="1"/>
  <c r="P12" i="1"/>
  <c r="P14" i="1"/>
  <c r="L26" i="1" l="1"/>
  <c r="K41" i="1"/>
  <c r="K42" i="1" s="1"/>
  <c r="K43" i="1" s="1"/>
  <c r="K44" i="1" s="1"/>
  <c r="O39" i="1"/>
  <c r="O40" i="1" s="1"/>
  <c r="P15" i="1"/>
  <c r="K45" i="1" l="1"/>
  <c r="K46" i="1" s="1"/>
  <c r="K47" i="1" s="1"/>
  <c r="K48" i="1" s="1"/>
  <c r="K49" i="1" s="1"/>
  <c r="L27" i="1"/>
  <c r="O41" i="1"/>
  <c r="O42" i="1" s="1"/>
  <c r="O43" i="1" s="1"/>
  <c r="O44" i="1" s="1"/>
  <c r="O45" i="1" s="1"/>
  <c r="P16" i="1"/>
  <c r="L28" i="1" l="1"/>
  <c r="O46" i="1"/>
  <c r="O47" i="1" s="1"/>
  <c r="O48" i="1" s="1"/>
  <c r="O49" i="1" s="1"/>
  <c r="K50" i="1"/>
  <c r="K51" i="1" s="1"/>
  <c r="K52" i="1" s="1"/>
  <c r="K53" i="1" s="1"/>
  <c r="K54" i="1" s="1"/>
  <c r="P17" i="1"/>
  <c r="L29" i="1" l="1"/>
  <c r="O50" i="1"/>
  <c r="O51" i="1" s="1"/>
  <c r="O52" i="1" s="1"/>
  <c r="O53" i="1" s="1"/>
  <c r="O54" i="1" s="1"/>
  <c r="K55" i="1"/>
  <c r="K56" i="1" s="1"/>
  <c r="P18" i="1"/>
  <c r="K57" i="1" l="1"/>
  <c r="K58" i="1" s="1"/>
  <c r="K59" i="1" s="1"/>
  <c r="L30" i="1"/>
  <c r="O55" i="1"/>
  <c r="O56" i="1" s="1"/>
  <c r="O57" i="1" s="1"/>
  <c r="O58" i="1" s="1"/>
  <c r="O59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P19" i="1"/>
  <c r="L31" i="1" l="1"/>
  <c r="P59" i="1"/>
  <c r="P20" i="1"/>
  <c r="L32" i="1" l="1"/>
  <c r="P21" i="1"/>
  <c r="L33" i="1" l="1"/>
  <c r="P22" i="1"/>
  <c r="L34" i="1" l="1"/>
  <c r="P23" i="1"/>
  <c r="L35" i="1" l="1"/>
  <c r="P24" i="1"/>
  <c r="L36" i="1" l="1"/>
  <c r="P25" i="1"/>
  <c r="L37" i="1" l="1"/>
  <c r="P26" i="1"/>
  <c r="L38" i="1" l="1"/>
  <c r="P27" i="1"/>
  <c r="L39" i="1" l="1"/>
  <c r="P28" i="1"/>
  <c r="L40" i="1" l="1"/>
  <c r="P29" i="1"/>
  <c r="L41" i="1" l="1"/>
  <c r="P30" i="1"/>
  <c r="L42" i="1" l="1"/>
  <c r="P31" i="1"/>
  <c r="L43" i="1" l="1"/>
  <c r="P32" i="1"/>
  <c r="L44" i="1" l="1"/>
  <c r="P33" i="1"/>
  <c r="L45" i="1" l="1"/>
  <c r="P34" i="1"/>
  <c r="L46" i="1" l="1"/>
  <c r="P35" i="1"/>
  <c r="L47" i="1" l="1"/>
  <c r="P36" i="1"/>
  <c r="L48" i="1" l="1"/>
  <c r="P37" i="1"/>
  <c r="L49" i="1" l="1"/>
  <c r="P38" i="1"/>
  <c r="L50" i="1" l="1"/>
  <c r="P39" i="1"/>
  <c r="L51" i="1" l="1"/>
  <c r="P40" i="1"/>
  <c r="L52" i="1" l="1"/>
  <c r="P41" i="1"/>
  <c r="L53" i="1" l="1"/>
  <c r="P42" i="1"/>
  <c r="L54" i="1" l="1"/>
  <c r="P43" i="1"/>
  <c r="L55" i="1" l="1"/>
  <c r="P44" i="1"/>
  <c r="L56" i="1" l="1"/>
  <c r="P45" i="1"/>
  <c r="L57" i="1" l="1"/>
  <c r="P46" i="1"/>
  <c r="L58" i="1" l="1"/>
  <c r="P47" i="1"/>
  <c r="L59" i="1" l="1"/>
  <c r="W8" i="1"/>
  <c r="P48" i="1"/>
  <c r="W9" i="1" l="1"/>
  <c r="X8" i="1"/>
  <c r="P49" i="1"/>
  <c r="W10" i="1" l="1"/>
  <c r="X9" i="1"/>
  <c r="P50" i="1"/>
  <c r="W11" i="1" l="1"/>
  <c r="X10" i="1"/>
  <c r="P51" i="1"/>
  <c r="W12" i="1" l="1"/>
  <c r="X11" i="1"/>
  <c r="P52" i="1"/>
  <c r="W13" i="1" l="1"/>
  <c r="X12" i="1"/>
  <c r="P53" i="1"/>
  <c r="W14" i="1" l="1"/>
  <c r="X13" i="1"/>
  <c r="P54" i="1"/>
  <c r="W15" i="1" l="1"/>
  <c r="X14" i="1"/>
  <c r="P55" i="1"/>
  <c r="W16" i="1" l="1"/>
  <c r="X15" i="1"/>
  <c r="P56" i="1"/>
  <c r="W17" i="1" l="1"/>
  <c r="X16" i="1"/>
  <c r="P57" i="1"/>
  <c r="W18" i="1" l="1"/>
  <c r="X17" i="1"/>
  <c r="P58" i="1"/>
  <c r="W19" i="1" l="1"/>
  <c r="X18" i="1"/>
  <c r="AB8" i="1"/>
  <c r="W20" i="1" l="1"/>
  <c r="X19" i="1"/>
  <c r="AB9" i="1"/>
  <c r="W21" i="1" l="1"/>
  <c r="X20" i="1"/>
  <c r="AB10" i="1"/>
  <c r="W22" i="1" l="1"/>
  <c r="X21" i="1"/>
  <c r="AB11" i="1"/>
  <c r="W23" i="1" l="1"/>
  <c r="X22" i="1"/>
  <c r="AB12" i="1"/>
  <c r="W24" i="1" l="1"/>
  <c r="X23" i="1"/>
  <c r="AB13" i="1"/>
  <c r="W25" i="1" l="1"/>
  <c r="X24" i="1"/>
  <c r="AB14" i="1"/>
  <c r="W26" i="1" l="1"/>
  <c r="X25" i="1"/>
  <c r="AB15" i="1"/>
  <c r="W27" i="1" l="1"/>
  <c r="X26" i="1"/>
  <c r="AB16" i="1"/>
  <c r="W28" i="1" l="1"/>
  <c r="X27" i="1"/>
  <c r="AB17" i="1"/>
  <c r="W29" i="1" l="1"/>
  <c r="X28" i="1"/>
  <c r="AB18" i="1"/>
  <c r="AB57" i="1" l="1"/>
  <c r="W30" i="1"/>
  <c r="X29" i="1"/>
  <c r="AB58" i="1"/>
  <c r="AB19" i="1"/>
  <c r="W31" i="1" l="1"/>
  <c r="X30" i="1"/>
  <c r="AB20" i="1"/>
  <c r="W32" i="1" l="1"/>
  <c r="X31" i="1"/>
  <c r="AB21" i="1"/>
  <c r="W33" i="1" l="1"/>
  <c r="X32" i="1"/>
  <c r="AB22" i="1"/>
  <c r="W34" i="1" l="1"/>
  <c r="X33" i="1"/>
  <c r="AB23" i="1"/>
  <c r="W35" i="1" l="1"/>
  <c r="X34" i="1"/>
  <c r="AB24" i="1"/>
  <c r="W36" i="1" l="1"/>
  <c r="X35" i="1"/>
  <c r="AB25" i="1"/>
  <c r="W37" i="1" l="1"/>
  <c r="X36" i="1"/>
  <c r="AB26" i="1"/>
  <c r="W38" i="1" l="1"/>
  <c r="X37" i="1"/>
  <c r="AB27" i="1"/>
  <c r="W39" i="1" l="1"/>
  <c r="X38" i="1"/>
  <c r="AB28" i="1"/>
  <c r="W40" i="1" l="1"/>
  <c r="X39" i="1"/>
  <c r="AB29" i="1"/>
  <c r="W41" i="1" l="1"/>
  <c r="X40" i="1"/>
  <c r="AB30" i="1"/>
  <c r="W42" i="1" l="1"/>
  <c r="X41" i="1"/>
  <c r="AB31" i="1"/>
  <c r="W43" i="1" l="1"/>
  <c r="X42" i="1"/>
  <c r="AB32" i="1"/>
  <c r="W44" i="1" l="1"/>
  <c r="X43" i="1"/>
  <c r="AB33" i="1"/>
  <c r="W45" i="1" l="1"/>
  <c r="X44" i="1"/>
  <c r="AB34" i="1"/>
  <c r="W46" i="1" l="1"/>
  <c r="X45" i="1"/>
  <c r="AB35" i="1"/>
  <c r="W47" i="1" l="1"/>
  <c r="X46" i="1"/>
  <c r="AB36" i="1"/>
  <c r="W48" i="1" l="1"/>
  <c r="X47" i="1"/>
  <c r="AB37" i="1"/>
  <c r="W49" i="1" l="1"/>
  <c r="X48" i="1"/>
  <c r="AB38" i="1"/>
  <c r="W50" i="1" l="1"/>
  <c r="X49" i="1"/>
  <c r="AB39" i="1"/>
  <c r="W51" i="1" l="1"/>
  <c r="X50" i="1"/>
  <c r="AB40" i="1"/>
  <c r="W52" i="1" l="1"/>
  <c r="W53" i="1" s="1"/>
  <c r="W54" i="1" s="1"/>
  <c r="W55" i="1" s="1"/>
  <c r="W56" i="1" s="1"/>
  <c r="W57" i="1" s="1"/>
  <c r="W58" i="1" s="1"/>
  <c r="X51" i="1"/>
  <c r="AB41" i="1"/>
  <c r="X52" i="1" l="1"/>
  <c r="AB42" i="1"/>
  <c r="X53" i="1" l="1"/>
  <c r="AB43" i="1"/>
  <c r="X54" i="1" l="1"/>
  <c r="AB44" i="1"/>
  <c r="X55" i="1" l="1"/>
  <c r="AB45" i="1"/>
  <c r="X56" i="1" l="1"/>
  <c r="AB46" i="1"/>
  <c r="X57" i="1" l="1"/>
  <c r="AB47" i="1"/>
  <c r="X58" i="1" l="1"/>
  <c r="AB48" i="1"/>
  <c r="AB49" i="1" l="1"/>
  <c r="AB50" i="1" l="1"/>
  <c r="AB51" i="1" l="1"/>
  <c r="AB52" i="1" l="1"/>
  <c r="AB53" i="1" l="1"/>
  <c r="AB54" i="1" l="1"/>
  <c r="AB55" i="1" l="1"/>
  <c r="AB56" i="1" l="1"/>
  <c r="CB56" i="1" l="1"/>
  <c r="T59" i="1"/>
  <c r="AA59" i="1" s="1"/>
  <c r="AP4" i="1" l="1"/>
  <c r="W59" i="1"/>
  <c r="AB59" i="1" l="1"/>
  <c r="BJ26" i="1"/>
  <c r="BJ33" i="1"/>
  <c r="BJ39" i="1"/>
  <c r="BJ59" i="1"/>
  <c r="BJ46" i="1"/>
  <c r="BJ52" i="1"/>
  <c r="BJ13" i="1"/>
  <c r="BJ20" i="1"/>
  <c r="AU20" i="1"/>
  <c r="AG26" i="1"/>
  <c r="AI26" i="1" s="1"/>
  <c r="AG20" i="1"/>
  <c r="AG46" i="1"/>
  <c r="AI46" i="1" s="1"/>
  <c r="AG39" i="1"/>
  <c r="AI39" i="1" s="1"/>
  <c r="AG52" i="1"/>
  <c r="AU52" i="1"/>
  <c r="AW52" i="1" s="1"/>
  <c r="AU39" i="1"/>
  <c r="AW39" i="1" s="1"/>
  <c r="AG59" i="1"/>
  <c r="AI59" i="1" s="1"/>
  <c r="AU46" i="1"/>
  <c r="AW46" i="1" s="1"/>
  <c r="AG13" i="1"/>
  <c r="AI13" i="1" s="1"/>
  <c r="AG33" i="1"/>
  <c r="AI33" i="1" s="1"/>
  <c r="AU26" i="1"/>
  <c r="AW26" i="1" s="1"/>
  <c r="AU59" i="1"/>
  <c r="AW59" i="1" s="1"/>
  <c r="AU33" i="1"/>
  <c r="AW33" i="1" s="1"/>
  <c r="AU13" i="1"/>
  <c r="AW13" i="1" s="1"/>
  <c r="AF44" i="1"/>
  <c r="AI44" i="1" s="1"/>
  <c r="AF36" i="1"/>
  <c r="AI36" i="1" s="1"/>
  <c r="AT44" i="1"/>
  <c r="AW44" i="1" s="1"/>
  <c r="AF16" i="1"/>
  <c r="AI16" i="1" s="1"/>
  <c r="AF52" i="1"/>
  <c r="AF8" i="1"/>
  <c r="AI8" i="1" s="1"/>
  <c r="AT24" i="1"/>
  <c r="AW24" i="1" s="1"/>
  <c r="AT48" i="1"/>
  <c r="AW48" i="1" s="1"/>
  <c r="AF20" i="1"/>
  <c r="AT40" i="1"/>
  <c r="AW40" i="1" s="1"/>
  <c r="AF48" i="1"/>
  <c r="AI48" i="1" s="1"/>
  <c r="AF56" i="1"/>
  <c r="AI56" i="1" s="1"/>
  <c r="AT20" i="1"/>
  <c r="X59" i="1"/>
  <c r="AF24" i="1"/>
  <c r="AI24" i="1" s="1"/>
  <c r="AT8" i="1"/>
  <c r="AW8" i="1" s="1"/>
  <c r="AL4" i="1"/>
  <c r="AT36" i="1"/>
  <c r="AW36" i="1" s="1"/>
  <c r="AT12" i="1"/>
  <c r="AW12" i="1" s="1"/>
  <c r="AT16" i="1"/>
  <c r="AW16" i="1" s="1"/>
  <c r="AF12" i="1"/>
  <c r="AI12" i="1" s="1"/>
  <c r="AT32" i="1"/>
  <c r="AW32" i="1" s="1"/>
  <c r="AF40" i="1"/>
  <c r="AI40" i="1" s="1"/>
  <c r="AF28" i="1"/>
  <c r="AI28" i="1" s="1"/>
  <c r="AT28" i="1"/>
  <c r="AW28" i="1" s="1"/>
  <c r="AF32" i="1"/>
  <c r="AI32" i="1" s="1"/>
  <c r="AP5" i="1"/>
  <c r="AQ4" i="1"/>
  <c r="AI52" i="1" l="1"/>
  <c r="AW20" i="1"/>
  <c r="AI20" i="1"/>
  <c r="AQ5" i="1"/>
  <c r="AP6" i="1"/>
  <c r="AL5" i="1"/>
  <c r="AM4" i="1"/>
  <c r="AM5" i="1" l="1"/>
  <c r="AL6" i="1"/>
  <c r="AP7" i="1"/>
  <c r="AQ6" i="1"/>
  <c r="AP8" i="1" l="1"/>
  <c r="AQ7" i="1"/>
  <c r="AM6" i="1"/>
  <c r="AL7" i="1"/>
  <c r="AL8" i="1" l="1"/>
  <c r="AM7" i="1"/>
  <c r="AP9" i="1"/>
  <c r="AQ8" i="1"/>
  <c r="AP10" i="1" l="1"/>
  <c r="AQ9" i="1"/>
  <c r="AM8" i="1"/>
  <c r="AL9" i="1"/>
  <c r="AM9" i="1" l="1"/>
  <c r="AL10" i="1"/>
  <c r="AP11" i="1"/>
  <c r="AQ10" i="1"/>
  <c r="AQ11" i="1" l="1"/>
  <c r="AP12" i="1"/>
  <c r="AL11" i="1"/>
  <c r="AM10" i="1"/>
  <c r="AL12" i="1" l="1"/>
  <c r="AM11" i="1"/>
  <c r="AQ12" i="1"/>
  <c r="AP13" i="1"/>
  <c r="AP14" i="1" l="1"/>
  <c r="AQ13" i="1"/>
  <c r="AL13" i="1"/>
  <c r="AM12" i="1"/>
  <c r="AL14" i="1" l="1"/>
  <c r="AM13" i="1"/>
  <c r="AP15" i="1"/>
  <c r="AQ14" i="1"/>
  <c r="AQ15" i="1" l="1"/>
  <c r="AP16" i="1"/>
  <c r="AL15" i="1"/>
  <c r="AM14" i="1"/>
  <c r="AL16" i="1" l="1"/>
  <c r="AM15" i="1"/>
  <c r="AP17" i="1"/>
  <c r="AQ16" i="1"/>
  <c r="AP18" i="1" l="1"/>
  <c r="AQ17" i="1"/>
  <c r="AM16" i="1"/>
  <c r="AL17" i="1"/>
  <c r="AL18" i="1" l="1"/>
  <c r="AM17" i="1"/>
  <c r="AQ18" i="1"/>
  <c r="AP19" i="1"/>
  <c r="AP20" i="1" l="1"/>
  <c r="AQ19" i="1"/>
  <c r="AL19" i="1"/>
  <c r="AM18" i="1"/>
  <c r="AL20" i="1" l="1"/>
  <c r="AM19" i="1"/>
  <c r="AP21" i="1"/>
  <c r="AQ20" i="1"/>
  <c r="AQ21" i="1" l="1"/>
  <c r="AP22" i="1"/>
  <c r="AM20" i="1"/>
  <c r="AL21" i="1"/>
  <c r="AM21" i="1" l="1"/>
  <c r="AL22" i="1"/>
  <c r="AP23" i="1"/>
  <c r="AQ22" i="1"/>
  <c r="AP24" i="1" l="1"/>
  <c r="AQ23" i="1"/>
  <c r="AL23" i="1"/>
  <c r="AM22" i="1"/>
  <c r="AM23" i="1" l="1"/>
  <c r="AL24" i="1"/>
  <c r="AQ24" i="1"/>
  <c r="AP25" i="1"/>
  <c r="AP26" i="1" l="1"/>
  <c r="AQ25" i="1"/>
  <c r="AM24" i="1"/>
  <c r="AL25" i="1"/>
  <c r="AL26" i="1" l="1"/>
  <c r="AM25" i="1"/>
  <c r="AP27" i="1"/>
  <c r="AQ26" i="1"/>
  <c r="AQ27" i="1" l="1"/>
  <c r="AP28" i="1"/>
  <c r="AM26" i="1"/>
  <c r="AL27" i="1"/>
  <c r="AM27" i="1" l="1"/>
  <c r="AL28" i="1"/>
  <c r="AP29" i="1"/>
  <c r="AQ28" i="1"/>
  <c r="AP30" i="1" l="1"/>
  <c r="AQ29" i="1"/>
  <c r="AL29" i="1"/>
  <c r="AM28" i="1"/>
  <c r="AM29" i="1" l="1"/>
  <c r="AL30" i="1"/>
  <c r="AQ30" i="1"/>
  <c r="AP31" i="1"/>
  <c r="AP32" i="1" l="1"/>
  <c r="AQ31" i="1"/>
  <c r="AM30" i="1"/>
  <c r="AL31" i="1"/>
  <c r="AL32" i="1" l="1"/>
  <c r="AM31" i="1"/>
  <c r="AP33" i="1"/>
  <c r="AQ32" i="1"/>
  <c r="AQ33" i="1" l="1"/>
  <c r="AP34" i="1"/>
  <c r="AM32" i="1"/>
  <c r="AL33" i="1"/>
  <c r="AM33" i="1" l="1"/>
  <c r="AL34" i="1"/>
  <c r="AP35" i="1"/>
  <c r="AQ34" i="1"/>
  <c r="AP36" i="1" l="1"/>
  <c r="AQ35" i="1"/>
  <c r="AL35" i="1"/>
  <c r="AM34" i="1"/>
  <c r="AM35" i="1" l="1"/>
  <c r="AL36" i="1"/>
  <c r="AQ36" i="1"/>
  <c r="AP37" i="1"/>
  <c r="AP38" i="1" l="1"/>
  <c r="AQ37" i="1"/>
  <c r="AM36" i="1"/>
  <c r="AL37" i="1"/>
  <c r="AL38" i="1" l="1"/>
  <c r="AM37" i="1"/>
  <c r="AP39" i="1"/>
  <c r="AQ38" i="1"/>
  <c r="AQ39" i="1" l="1"/>
  <c r="AP40" i="1"/>
  <c r="AM38" i="1"/>
  <c r="AL39" i="1"/>
  <c r="AM39" i="1" l="1"/>
  <c r="AL40" i="1"/>
  <c r="AP41" i="1"/>
  <c r="AQ40" i="1"/>
  <c r="AP42" i="1" l="1"/>
  <c r="AQ41" i="1"/>
  <c r="AL41" i="1"/>
  <c r="AM40" i="1"/>
  <c r="AM41" i="1" l="1"/>
  <c r="AL42" i="1"/>
  <c r="AQ42" i="1"/>
  <c r="AP43" i="1"/>
  <c r="AQ43" i="1" l="1"/>
  <c r="AP44" i="1"/>
  <c r="AM42" i="1"/>
  <c r="AL43" i="1"/>
  <c r="AL44" i="1" l="1"/>
  <c r="AM43" i="1"/>
  <c r="AQ44" i="1"/>
  <c r="AP45" i="1"/>
  <c r="AP46" i="1" l="1"/>
  <c r="AQ45" i="1"/>
  <c r="AM44" i="1"/>
  <c r="AL45" i="1"/>
  <c r="AM45" i="1" l="1"/>
  <c r="AL46" i="1"/>
  <c r="AP47" i="1"/>
  <c r="AQ46" i="1"/>
  <c r="AP48" i="1" l="1"/>
  <c r="AQ47" i="1"/>
  <c r="AL47" i="1"/>
  <c r="AM46" i="1"/>
  <c r="AM47" i="1" l="1"/>
  <c r="AL48" i="1"/>
  <c r="AP49" i="1"/>
  <c r="AQ48" i="1"/>
  <c r="AP50" i="1" l="1"/>
  <c r="AQ49" i="1"/>
  <c r="AM48" i="1"/>
  <c r="AL49" i="1"/>
  <c r="AL50" i="1" l="1"/>
  <c r="AM49" i="1"/>
  <c r="AP51" i="1"/>
  <c r="AQ50" i="1"/>
  <c r="AQ51" i="1" l="1"/>
  <c r="AP52" i="1"/>
  <c r="AL51" i="1"/>
  <c r="AM50" i="1"/>
  <c r="AM51" i="1" l="1"/>
  <c r="AL52" i="1"/>
  <c r="AP53" i="1"/>
  <c r="AQ52" i="1"/>
  <c r="AQ53" i="1" l="1"/>
  <c r="AP54" i="1"/>
  <c r="AL53" i="1"/>
  <c r="AM52" i="1"/>
  <c r="AL54" i="1" l="1"/>
  <c r="AM53" i="1"/>
  <c r="AQ54" i="1"/>
  <c r="AP55" i="1"/>
  <c r="AP56" i="1" l="1"/>
  <c r="AQ55" i="1"/>
  <c r="AM54" i="1"/>
  <c r="AL55" i="1"/>
  <c r="AL56" i="1" l="1"/>
  <c r="AM55" i="1"/>
  <c r="AQ56" i="1"/>
  <c r="AP57" i="1"/>
  <c r="AP58" i="1" l="1"/>
  <c r="AQ57" i="1"/>
  <c r="AM56" i="1"/>
  <c r="AL57" i="1"/>
  <c r="AM57" i="1" l="1"/>
  <c r="AL58" i="1"/>
  <c r="AQ58" i="1"/>
  <c r="AP59" i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AQ59" i="1" l="1"/>
  <c r="AM58" i="1"/>
  <c r="AL59" i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M59" i="1" l="1"/>
  <c r="BE8" i="1"/>
  <c r="BE9" i="1" l="1"/>
  <c r="BA8" i="1"/>
  <c r="BA9" i="1" l="1"/>
  <c r="BE10" i="1"/>
  <c r="BE11" i="1" l="1"/>
  <c r="BA10" i="1"/>
  <c r="BA11" i="1" l="1"/>
  <c r="BE12" i="1"/>
  <c r="BE13" i="1" l="1"/>
  <c r="BA12" i="1"/>
  <c r="BA13" i="1" l="1"/>
  <c r="BE14" i="1"/>
  <c r="BE15" i="1" l="1"/>
  <c r="BA14" i="1"/>
  <c r="BA15" i="1" l="1"/>
  <c r="BE16" i="1"/>
  <c r="BE17" i="1" l="1"/>
  <c r="BA16" i="1"/>
  <c r="BA17" i="1" l="1"/>
  <c r="BE18" i="1"/>
  <c r="BE19" i="1" l="1"/>
  <c r="BA18" i="1"/>
  <c r="BA19" i="1" l="1"/>
  <c r="BE20" i="1"/>
  <c r="BA20" i="1" l="1"/>
  <c r="BE21" i="1"/>
  <c r="BE22" i="1" l="1"/>
  <c r="BA21" i="1"/>
  <c r="BA22" i="1" l="1"/>
  <c r="BE23" i="1"/>
  <c r="BE24" i="1" l="1"/>
  <c r="BA23" i="1"/>
  <c r="BA24" i="1" l="1"/>
  <c r="BE25" i="1"/>
  <c r="BE26" i="1" l="1"/>
  <c r="BA25" i="1"/>
  <c r="BA26" i="1" l="1"/>
  <c r="BE27" i="1"/>
  <c r="BE28" i="1" l="1"/>
  <c r="BA27" i="1"/>
  <c r="BA28" i="1" l="1"/>
  <c r="BE29" i="1"/>
  <c r="BE30" i="1" l="1"/>
  <c r="BA29" i="1"/>
  <c r="BA30" i="1" l="1"/>
  <c r="BE31" i="1"/>
  <c r="BE32" i="1" l="1"/>
  <c r="BA31" i="1"/>
  <c r="BA32" i="1" l="1"/>
  <c r="BE33" i="1"/>
  <c r="BE34" i="1" l="1"/>
  <c r="BA33" i="1"/>
  <c r="BA34" i="1" l="1"/>
  <c r="BE35" i="1"/>
  <c r="BE36" i="1" l="1"/>
  <c r="BA35" i="1"/>
  <c r="BA36" i="1" l="1"/>
  <c r="BE37" i="1"/>
  <c r="BE38" i="1" l="1"/>
  <c r="BA37" i="1"/>
  <c r="BA38" i="1" l="1"/>
  <c r="BE39" i="1"/>
  <c r="BE40" i="1" l="1"/>
  <c r="BA39" i="1"/>
  <c r="BA40" i="1" l="1"/>
  <c r="BE41" i="1"/>
  <c r="BE42" i="1" l="1"/>
  <c r="BA41" i="1"/>
  <c r="BA42" i="1" l="1"/>
  <c r="BE43" i="1"/>
  <c r="BE44" i="1" l="1"/>
  <c r="BA43" i="1"/>
  <c r="BA44" i="1" l="1"/>
  <c r="BE45" i="1"/>
  <c r="BE46" i="1" l="1"/>
  <c r="BA45" i="1"/>
  <c r="BA46" i="1" l="1"/>
  <c r="BE47" i="1"/>
  <c r="BE48" i="1" l="1"/>
  <c r="BA47" i="1"/>
  <c r="BA48" i="1" l="1"/>
  <c r="BE49" i="1"/>
  <c r="BE50" i="1" l="1"/>
  <c r="BA49" i="1"/>
  <c r="BA50" i="1" l="1"/>
  <c r="BE51" i="1"/>
  <c r="BE52" i="1" l="1"/>
  <c r="BA51" i="1"/>
  <c r="BA52" i="1" l="1"/>
  <c r="BE53" i="1"/>
  <c r="BE54" i="1" l="1"/>
  <c r="BA53" i="1"/>
  <c r="BA54" i="1" l="1"/>
  <c r="BE55" i="1"/>
  <c r="BE56" i="1" l="1"/>
  <c r="BA55" i="1"/>
  <c r="BA57" i="1" l="1"/>
  <c r="BA56" i="1"/>
  <c r="BE57" i="1"/>
  <c r="BE58" i="1"/>
  <c r="BA59" i="1" l="1"/>
  <c r="BA58" i="1"/>
  <c r="BU4" i="1"/>
  <c r="BE59" i="1"/>
  <c r="BV4" i="1" l="1"/>
  <c r="BU5" i="1"/>
  <c r="BL33" i="1" l="1"/>
  <c r="BN33" i="1" s="1"/>
  <c r="BL26" i="1"/>
  <c r="BN26" i="1" s="1"/>
  <c r="BL46" i="1"/>
  <c r="BN46" i="1" s="1"/>
  <c r="BL39" i="1"/>
  <c r="BN39" i="1" s="1"/>
  <c r="BL20" i="1"/>
  <c r="BZ39" i="1"/>
  <c r="CB39" i="1" s="1"/>
  <c r="BZ59" i="1"/>
  <c r="CB59" i="1" s="1"/>
  <c r="BZ52" i="1"/>
  <c r="CB52" i="1" s="1"/>
  <c r="BL59" i="1"/>
  <c r="BN59" i="1" s="1"/>
  <c r="BZ20" i="1"/>
  <c r="BL13" i="1"/>
  <c r="BN13" i="1" s="1"/>
  <c r="BZ46" i="1"/>
  <c r="CB46" i="1" s="1"/>
  <c r="BZ26" i="1"/>
  <c r="CB26" i="1" s="1"/>
  <c r="BL52" i="1"/>
  <c r="BZ33" i="1"/>
  <c r="CB33" i="1" s="1"/>
  <c r="BZ13" i="1"/>
  <c r="CB13" i="1" s="1"/>
  <c r="BU6" i="1"/>
  <c r="BV5" i="1"/>
  <c r="BQ4" i="1"/>
  <c r="BY28" i="1"/>
  <c r="CB28" i="1" s="1"/>
  <c r="BY8" i="1"/>
  <c r="CB8" i="1" s="1"/>
  <c r="BY36" i="1"/>
  <c r="CB36" i="1" s="1"/>
  <c r="BY12" i="1"/>
  <c r="CB12" i="1" s="1"/>
  <c r="BK16" i="1"/>
  <c r="BN16" i="1" s="1"/>
  <c r="BY32" i="1"/>
  <c r="CB32" i="1" s="1"/>
  <c r="BK40" i="1"/>
  <c r="BN40" i="1" s="1"/>
  <c r="BK20" i="1"/>
  <c r="BK44" i="1"/>
  <c r="BN44" i="1" s="1"/>
  <c r="BY40" i="1"/>
  <c r="CB40" i="1" s="1"/>
  <c r="BK56" i="1"/>
  <c r="BN56" i="1" s="1"/>
  <c r="BK52" i="1"/>
  <c r="BY20" i="1"/>
  <c r="BK32" i="1"/>
  <c r="BN32" i="1" s="1"/>
  <c r="BY16" i="1"/>
  <c r="CB16" i="1" s="1"/>
  <c r="BY24" i="1"/>
  <c r="CB24" i="1" s="1"/>
  <c r="BY44" i="1"/>
  <c r="CB44" i="1" s="1"/>
  <c r="BK8" i="1"/>
  <c r="BN8" i="1" s="1"/>
  <c r="BK48" i="1"/>
  <c r="BN48" i="1" s="1"/>
  <c r="BK36" i="1"/>
  <c r="BN36" i="1" s="1"/>
  <c r="BK24" i="1"/>
  <c r="BN24" i="1" s="1"/>
  <c r="BK28" i="1"/>
  <c r="BN28" i="1" s="1"/>
  <c r="BK12" i="1"/>
  <c r="BN12" i="1" s="1"/>
  <c r="BY48" i="1"/>
  <c r="CB48" i="1" s="1"/>
  <c r="BN52" i="1" l="1"/>
  <c r="BN20" i="1"/>
  <c r="CB20" i="1"/>
  <c r="BQ5" i="1"/>
  <c r="BR4" i="1"/>
  <c r="BU7" i="1"/>
  <c r="BV6" i="1"/>
  <c r="BU8" i="1" l="1"/>
  <c r="BV7" i="1"/>
  <c r="BQ6" i="1"/>
  <c r="BR5" i="1"/>
  <c r="BQ7" i="1" l="1"/>
  <c r="BR6" i="1"/>
  <c r="BU9" i="1"/>
  <c r="BV8" i="1"/>
  <c r="BU10" i="1" l="1"/>
  <c r="BV9" i="1"/>
  <c r="BQ8" i="1"/>
  <c r="BR7" i="1"/>
  <c r="BR8" i="1" l="1"/>
  <c r="BQ9" i="1"/>
  <c r="BV10" i="1"/>
  <c r="BU11" i="1"/>
  <c r="BV11" i="1" l="1"/>
  <c r="BU12" i="1"/>
  <c r="BR9" i="1"/>
  <c r="BQ10" i="1"/>
  <c r="BQ11" i="1" l="1"/>
  <c r="BR10" i="1"/>
  <c r="BV12" i="1"/>
  <c r="BU13" i="1"/>
  <c r="BV13" i="1" l="1"/>
  <c r="BU14" i="1"/>
  <c r="BQ12" i="1"/>
  <c r="BR11" i="1"/>
  <c r="BR12" i="1" l="1"/>
  <c r="BQ13" i="1"/>
  <c r="BV14" i="1"/>
  <c r="BU15" i="1"/>
  <c r="BV15" i="1" l="1"/>
  <c r="BU16" i="1"/>
  <c r="BR13" i="1"/>
  <c r="BQ14" i="1"/>
  <c r="BR14" i="1" l="1"/>
  <c r="BQ15" i="1"/>
  <c r="BU17" i="1"/>
  <c r="BV16" i="1"/>
  <c r="BU18" i="1" l="1"/>
  <c r="BV17" i="1"/>
  <c r="BR15" i="1"/>
  <c r="BQ16" i="1"/>
  <c r="BQ17" i="1" l="1"/>
  <c r="BR16" i="1"/>
  <c r="BV18" i="1"/>
  <c r="BU19" i="1"/>
  <c r="BU20" i="1" l="1"/>
  <c r="BV19" i="1"/>
  <c r="BQ18" i="1"/>
  <c r="BR17" i="1"/>
  <c r="BQ19" i="1" l="1"/>
  <c r="BR18" i="1"/>
  <c r="BU21" i="1"/>
  <c r="BV20" i="1"/>
  <c r="BU22" i="1" l="1"/>
  <c r="BV21" i="1"/>
  <c r="BQ20" i="1"/>
  <c r="BR19" i="1"/>
  <c r="BR20" i="1" l="1"/>
  <c r="BQ21" i="1"/>
  <c r="BV22" i="1"/>
  <c r="BU23" i="1"/>
  <c r="BV23" i="1" l="1"/>
  <c r="BU24" i="1"/>
  <c r="BR21" i="1"/>
  <c r="BQ22" i="1"/>
  <c r="BQ23" i="1" l="1"/>
  <c r="BR22" i="1"/>
  <c r="BV24" i="1"/>
  <c r="BU25" i="1"/>
  <c r="BU26" i="1" l="1"/>
  <c r="BV25" i="1"/>
  <c r="BQ24" i="1"/>
  <c r="BR23" i="1"/>
  <c r="BR24" i="1" l="1"/>
  <c r="BQ25" i="1"/>
  <c r="BV26" i="1"/>
  <c r="BU27" i="1"/>
  <c r="BV27" i="1" l="1"/>
  <c r="BU28" i="1"/>
  <c r="BR25" i="1"/>
  <c r="BQ26" i="1"/>
  <c r="BQ27" i="1" l="1"/>
  <c r="BR26" i="1"/>
  <c r="BU29" i="1"/>
  <c r="BV28" i="1"/>
  <c r="BU30" i="1" l="1"/>
  <c r="BV29" i="1"/>
  <c r="BQ28" i="1"/>
  <c r="BR27" i="1"/>
  <c r="BR28" i="1" l="1"/>
  <c r="BQ29" i="1"/>
  <c r="BU31" i="1"/>
  <c r="BV30" i="1"/>
  <c r="BU32" i="1" l="1"/>
  <c r="BV31" i="1"/>
  <c r="BR29" i="1"/>
  <c r="BQ30" i="1"/>
  <c r="BQ31" i="1" l="1"/>
  <c r="BR30" i="1"/>
  <c r="BV32" i="1"/>
  <c r="BU33" i="1"/>
  <c r="BU34" i="1" l="1"/>
  <c r="BV33" i="1"/>
  <c r="BQ32" i="1"/>
  <c r="BR31" i="1"/>
  <c r="BR32" i="1" l="1"/>
  <c r="BQ33" i="1"/>
  <c r="BU35" i="1"/>
  <c r="BV34" i="1"/>
  <c r="BV35" i="1" l="1"/>
  <c r="BU36" i="1"/>
  <c r="BR33" i="1"/>
  <c r="BQ34" i="1"/>
  <c r="BQ35" i="1" l="1"/>
  <c r="BR34" i="1"/>
  <c r="BV36" i="1"/>
  <c r="BU37" i="1"/>
  <c r="BU38" i="1" l="1"/>
  <c r="BV37" i="1"/>
  <c r="BQ36" i="1"/>
  <c r="BR35" i="1"/>
  <c r="BR36" i="1" l="1"/>
  <c r="BQ37" i="1"/>
  <c r="BV38" i="1"/>
  <c r="BU39" i="1"/>
  <c r="BV39" i="1" l="1"/>
  <c r="BU40" i="1"/>
  <c r="BR37" i="1"/>
  <c r="BQ38" i="1"/>
  <c r="BQ39" i="1" l="1"/>
  <c r="BR38" i="1"/>
  <c r="BU41" i="1"/>
  <c r="BV40" i="1"/>
  <c r="BU42" i="1" l="1"/>
  <c r="BV41" i="1"/>
  <c r="BQ40" i="1"/>
  <c r="BR39" i="1"/>
  <c r="BR40" i="1" l="1"/>
  <c r="BQ41" i="1"/>
  <c r="BU43" i="1"/>
  <c r="BV42" i="1"/>
  <c r="BU44" i="1" l="1"/>
  <c r="BV43" i="1"/>
  <c r="BR41" i="1"/>
  <c r="BQ42" i="1"/>
  <c r="BQ43" i="1" l="1"/>
  <c r="BR42" i="1"/>
  <c r="BV44" i="1"/>
  <c r="BU45" i="1"/>
  <c r="BU46" i="1" l="1"/>
  <c r="BV45" i="1"/>
  <c r="BQ44" i="1"/>
  <c r="BR43" i="1"/>
  <c r="BR44" i="1" l="1"/>
  <c r="BQ45" i="1"/>
  <c r="BU47" i="1"/>
  <c r="BV46" i="1"/>
  <c r="BV47" i="1" l="1"/>
  <c r="BU48" i="1"/>
  <c r="BR45" i="1"/>
  <c r="BQ46" i="1"/>
  <c r="BQ47" i="1" l="1"/>
  <c r="BR46" i="1"/>
  <c r="BV48" i="1"/>
  <c r="BU49" i="1"/>
  <c r="BU50" i="1" l="1"/>
  <c r="BV49" i="1"/>
  <c r="BQ48" i="1"/>
  <c r="BR47" i="1"/>
  <c r="BR48" i="1" l="1"/>
  <c r="BQ49" i="1"/>
  <c r="BV50" i="1"/>
  <c r="BU51" i="1"/>
  <c r="BV51" i="1" l="1"/>
  <c r="BU52" i="1"/>
  <c r="BR49" i="1"/>
  <c r="BQ50" i="1"/>
  <c r="BQ51" i="1" l="1"/>
  <c r="BR50" i="1"/>
  <c r="BU53" i="1"/>
  <c r="BV52" i="1"/>
  <c r="BU54" i="1" l="1"/>
  <c r="BV53" i="1"/>
  <c r="BQ52" i="1"/>
  <c r="BR51" i="1"/>
  <c r="BR52" i="1" l="1"/>
  <c r="BQ53" i="1"/>
  <c r="BU55" i="1"/>
  <c r="BV54" i="1"/>
  <c r="BU56" i="1" l="1"/>
  <c r="BV55" i="1"/>
  <c r="BR53" i="1"/>
  <c r="BQ54" i="1"/>
  <c r="BQ55" i="1" l="1"/>
  <c r="BR54" i="1"/>
  <c r="BV56" i="1"/>
  <c r="BU57" i="1"/>
  <c r="BU58" i="1" l="1"/>
  <c r="BV57" i="1"/>
  <c r="BQ56" i="1"/>
  <c r="BR55" i="1"/>
  <c r="BR56" i="1" l="1"/>
  <c r="BQ57" i="1"/>
  <c r="BU59" i="1"/>
  <c r="CI8" i="1" s="1"/>
  <c r="BV58" i="1"/>
  <c r="BV59" i="1" l="1"/>
  <c r="BR57" i="1"/>
  <c r="BQ58" i="1"/>
  <c r="BR58" i="1" l="1"/>
  <c r="BQ59" i="1"/>
  <c r="CE8" i="1" s="1"/>
  <c r="CJ8" i="1"/>
  <c r="CI9" i="1"/>
  <c r="CI10" i="1" l="1"/>
  <c r="CJ9" i="1"/>
  <c r="BR59" i="1"/>
  <c r="CF8" i="1" l="1"/>
  <c r="CE9" i="1"/>
  <c r="CJ10" i="1"/>
  <c r="CI11" i="1"/>
  <c r="CJ11" i="1" l="1"/>
  <c r="CI12" i="1"/>
  <c r="CE10" i="1"/>
  <c r="CF9" i="1"/>
  <c r="CE11" i="1" l="1"/>
  <c r="CF10" i="1"/>
  <c r="CI13" i="1"/>
  <c r="CJ12" i="1"/>
  <c r="CJ13" i="1" l="1"/>
  <c r="CI14" i="1"/>
  <c r="CF11" i="1"/>
  <c r="CE12" i="1"/>
  <c r="CE13" i="1" l="1"/>
  <c r="CF12" i="1"/>
  <c r="CJ14" i="1"/>
  <c r="CI15" i="1"/>
  <c r="CI16" i="1" l="1"/>
  <c r="CJ15" i="1"/>
  <c r="CE14" i="1"/>
  <c r="CF13" i="1"/>
  <c r="CF14" i="1" l="1"/>
  <c r="CE15" i="1"/>
  <c r="CJ16" i="1"/>
  <c r="CI17" i="1"/>
  <c r="CJ17" i="1" l="1"/>
  <c r="CI18" i="1"/>
  <c r="CE16" i="1"/>
  <c r="CF15" i="1"/>
  <c r="CE17" i="1" l="1"/>
  <c r="CF16" i="1"/>
  <c r="CI19" i="1"/>
  <c r="CJ18" i="1"/>
  <c r="CJ19" i="1" l="1"/>
  <c r="CI20" i="1"/>
  <c r="CF17" i="1"/>
  <c r="CE18" i="1"/>
  <c r="CE19" i="1" l="1"/>
  <c r="CF18" i="1"/>
  <c r="CJ20" i="1"/>
  <c r="CI21" i="1"/>
  <c r="CI22" i="1" l="1"/>
  <c r="CJ21" i="1"/>
  <c r="CE20" i="1"/>
  <c r="CF19" i="1"/>
  <c r="CF20" i="1" l="1"/>
  <c r="CE21" i="1"/>
  <c r="CJ22" i="1"/>
  <c r="CI23" i="1"/>
  <c r="CJ23" i="1" l="1"/>
  <c r="CI24" i="1"/>
  <c r="CE22" i="1"/>
  <c r="CF21" i="1"/>
  <c r="CE23" i="1" l="1"/>
  <c r="CF22" i="1"/>
  <c r="CI25" i="1"/>
  <c r="CJ24" i="1"/>
  <c r="CJ25" i="1" l="1"/>
  <c r="CI26" i="1"/>
  <c r="CF23" i="1"/>
  <c r="CE24" i="1"/>
  <c r="CE25" i="1" l="1"/>
  <c r="CF24" i="1"/>
  <c r="CJ26" i="1"/>
  <c r="CI27" i="1"/>
  <c r="CI28" i="1" l="1"/>
  <c r="CJ27" i="1"/>
  <c r="CE26" i="1"/>
  <c r="CF25" i="1"/>
  <c r="CF26" i="1" l="1"/>
  <c r="CE27" i="1"/>
  <c r="CJ28" i="1"/>
  <c r="CI29" i="1"/>
  <c r="CJ29" i="1" l="1"/>
  <c r="CI30" i="1"/>
  <c r="CE28" i="1"/>
  <c r="CF27" i="1"/>
  <c r="CE29" i="1" l="1"/>
  <c r="CF28" i="1"/>
  <c r="CI31" i="1"/>
  <c r="CJ30" i="1"/>
  <c r="CJ31" i="1" l="1"/>
  <c r="CI32" i="1"/>
  <c r="CF29" i="1"/>
  <c r="CE30" i="1"/>
  <c r="CE31" i="1" l="1"/>
  <c r="CF30" i="1"/>
  <c r="CJ32" i="1"/>
  <c r="CI33" i="1"/>
  <c r="CI34" i="1" l="1"/>
  <c r="CJ33" i="1"/>
  <c r="CE32" i="1"/>
  <c r="CF31" i="1"/>
  <c r="CF32" i="1" l="1"/>
  <c r="CE33" i="1"/>
  <c r="CJ34" i="1"/>
  <c r="CI35" i="1"/>
  <c r="CJ35" i="1" l="1"/>
  <c r="CI36" i="1"/>
  <c r="CE34" i="1"/>
  <c r="CF33" i="1"/>
  <c r="CE35" i="1" l="1"/>
  <c r="CF34" i="1"/>
  <c r="CI37" i="1"/>
  <c r="CJ36" i="1"/>
  <c r="CJ37" i="1" l="1"/>
  <c r="CI38" i="1"/>
  <c r="CF35" i="1"/>
  <c r="CE36" i="1"/>
  <c r="CE37" i="1" l="1"/>
  <c r="CF36" i="1"/>
  <c r="CJ38" i="1"/>
  <c r="CI39" i="1"/>
  <c r="CI40" i="1" l="1"/>
  <c r="CJ39" i="1"/>
  <c r="CE38" i="1"/>
  <c r="CF37" i="1"/>
  <c r="CF38" i="1" l="1"/>
  <c r="CE39" i="1"/>
  <c r="CJ40" i="1"/>
  <c r="CI41" i="1"/>
  <c r="CJ41" i="1" l="1"/>
  <c r="CI42" i="1"/>
  <c r="CE40" i="1"/>
  <c r="CF39" i="1"/>
  <c r="CE41" i="1" l="1"/>
  <c r="CF40" i="1"/>
  <c r="CI43" i="1"/>
  <c r="CJ42" i="1"/>
  <c r="CJ43" i="1" l="1"/>
  <c r="CI44" i="1"/>
  <c r="CF41" i="1"/>
  <c r="CE42" i="1"/>
  <c r="CE43" i="1" l="1"/>
  <c r="CF42" i="1"/>
  <c r="CJ44" i="1"/>
  <c r="CI45" i="1"/>
  <c r="CI46" i="1" l="1"/>
  <c r="CJ45" i="1"/>
  <c r="CE44" i="1"/>
  <c r="CF43" i="1"/>
  <c r="CF44" i="1" l="1"/>
  <c r="CE45" i="1"/>
  <c r="CJ46" i="1"/>
  <c r="CI47" i="1"/>
  <c r="CJ47" i="1" l="1"/>
  <c r="CI48" i="1"/>
  <c r="CE46" i="1"/>
  <c r="CF45" i="1"/>
  <c r="CE47" i="1" l="1"/>
  <c r="CF46" i="1"/>
  <c r="CI49" i="1"/>
  <c r="CJ48" i="1"/>
  <c r="CJ49" i="1" l="1"/>
  <c r="CI50" i="1"/>
  <c r="CF47" i="1"/>
  <c r="CE48" i="1"/>
  <c r="CE49" i="1" l="1"/>
  <c r="CF48" i="1"/>
  <c r="CJ50" i="1"/>
  <c r="CI51" i="1"/>
  <c r="CI52" i="1" l="1"/>
  <c r="CJ51" i="1"/>
  <c r="CE50" i="1"/>
  <c r="CF49" i="1"/>
  <c r="CF50" i="1" l="1"/>
  <c r="CE51" i="1"/>
  <c r="CJ52" i="1"/>
  <c r="CI53" i="1"/>
  <c r="CJ53" i="1" l="1"/>
  <c r="CI54" i="1"/>
  <c r="CE52" i="1"/>
  <c r="CF51" i="1"/>
  <c r="CE53" i="1" l="1"/>
  <c r="CF52" i="1"/>
  <c r="CI55" i="1"/>
  <c r="CJ54" i="1"/>
  <c r="CJ55" i="1" l="1"/>
  <c r="CI56" i="1"/>
  <c r="CF53" i="1"/>
  <c r="CE54" i="1"/>
  <c r="CE55" i="1" l="1"/>
  <c r="CF54" i="1"/>
  <c r="CJ56" i="1"/>
  <c r="CI57" i="1"/>
  <c r="CJ57" i="1" l="1"/>
  <c r="CI58" i="1"/>
  <c r="CF55" i="1"/>
  <c r="CE56" i="1"/>
  <c r="CE57" i="1" s="1"/>
  <c r="CE58" i="1" s="1"/>
  <c r="CE59" i="1" s="1"/>
  <c r="CF56" i="1" l="1"/>
  <c r="CI59" i="1"/>
  <c r="CJ59" i="1" s="1"/>
  <c r="CJ58" i="1"/>
  <c r="CF57" i="1" l="1"/>
  <c r="CF59" i="1" l="1"/>
  <c r="CF58" i="1"/>
</calcChain>
</file>

<file path=xl/sharedStrings.xml><?xml version="1.0" encoding="utf-8"?>
<sst xmlns="http://schemas.openxmlformats.org/spreadsheetml/2006/main" count="90" uniqueCount="34">
  <si>
    <t>Week</t>
  </si>
  <si>
    <t>Loan Disbursements</t>
  </si>
  <si>
    <t>W$ Loan Balance</t>
  </si>
  <si>
    <t>YEAR 1</t>
  </si>
  <si>
    <t>Income</t>
  </si>
  <si>
    <t>Net</t>
  </si>
  <si>
    <t>YEAR 2</t>
  </si>
  <si>
    <t>YEAR 3</t>
  </si>
  <si>
    <t>YEAR 4</t>
  </si>
  <si>
    <t>YEAR 5</t>
  </si>
  <si>
    <t>YEAR 6</t>
  </si>
  <si>
    <t>Copper</t>
  </si>
  <si>
    <t>Bronze</t>
  </si>
  <si>
    <t>Silver</t>
  </si>
  <si>
    <t>Gold</t>
  </si>
  <si>
    <t>Platinum</t>
  </si>
  <si>
    <t>Initial Contribution</t>
  </si>
  <si>
    <t>No W$ Loan</t>
  </si>
  <si>
    <t>W$ Loan</t>
  </si>
  <si>
    <t>No loan</t>
  </si>
  <si>
    <t>Loan</t>
  </si>
  <si>
    <r>
      <t xml:space="preserve"> Expenses 
</t>
    </r>
    <r>
      <rPr>
        <sz val="11"/>
        <color rgb="FFC00000"/>
        <rFont val="Calibri"/>
        <family val="2"/>
        <scheme val="minor"/>
      </rPr>
      <t>(when entering expenses use a negative (-) sign)</t>
    </r>
  </si>
  <si>
    <t>No Subscription</t>
  </si>
  <si>
    <t>*Amounts may vary</t>
  </si>
  <si>
    <t>Monthly Loan 1 Payment</t>
  </si>
  <si>
    <t>Scheduled Payments</t>
  </si>
  <si>
    <t>Monthly Loan 2 Payment</t>
  </si>
  <si>
    <r>
      <t xml:space="preserve">Additional Payments towards Loan 
</t>
    </r>
    <r>
      <rPr>
        <sz val="11"/>
        <color rgb="FFC00000"/>
        <rFont val="Calibri"/>
        <family val="2"/>
        <scheme val="minor"/>
      </rPr>
      <t>(when entering expenses use a negative (-) sign)</t>
    </r>
  </si>
  <si>
    <t xml:space="preserve">WEEKS THAT COUNT TOWARDS 24 MONTH TERM </t>
  </si>
  <si>
    <t>Bi-Quarterly  Loan 1 Payment</t>
  </si>
  <si>
    <t>Bi-Quarterly Loan 2 Payment</t>
  </si>
  <si>
    <t>Bi-Quarterly Payments</t>
  </si>
  <si>
    <t>Bi-Quarterly Loan 3 Payment</t>
  </si>
  <si>
    <t>*This numbers are not exact and are meant to give a close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</si>
</sst>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4" xfId="0" applyFont="1" applyBorder="1"/>
    <xf numFmtId="0" fontId="1" fillId="0" borderId="0" xfId="0" applyFont="1" applyBorder="1"/>
    <xf numFmtId="0" fontId="1" fillId="0" borderId="7" xfId="0" applyFont="1" applyBorder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" fillId="0" borderId="0" xfId="0" applyFont="1"/>
    <xf numFmtId="0" fontId="2" fillId="0" borderId="0" xfId="0" applyFont="1" applyBorder="1" applyAlignment="1">
      <alignment horizontal="center" wrapText="1"/>
    </xf>
    <xf numFmtId="0" fontId="3" fillId="4" borderId="0" xfId="0" applyFont="1" applyFill="1" applyProtection="1">
      <protection locked="0" hidden="1"/>
    </xf>
    <xf numFmtId="0" fontId="6" fillId="0" borderId="0" xfId="0" applyFont="1"/>
    <xf numFmtId="0" fontId="7" fillId="5" borderId="0" xfId="0" applyFont="1" applyFill="1" applyProtection="1">
      <protection locked="0" hidden="1"/>
    </xf>
    <xf numFmtId="0" fontId="1" fillId="6" borderId="0" xfId="0" applyFont="1" applyFill="1"/>
    <xf numFmtId="0" fontId="6" fillId="0" borderId="0" xfId="0" applyFont="1" applyBorder="1"/>
    <xf numFmtId="0" fontId="1" fillId="6" borderId="4" xfId="0" applyFont="1" applyFill="1" applyBorder="1"/>
    <xf numFmtId="0" fontId="4" fillId="7" borderId="0" xfId="0" applyFont="1" applyFill="1"/>
    <xf numFmtId="164" fontId="6" fillId="0" borderId="0" xfId="1" applyNumberFormat="1" applyFont="1" applyBorder="1"/>
    <xf numFmtId="164" fontId="1" fillId="0" borderId="2" xfId="1" applyNumberFormat="1" applyFont="1" applyBorder="1"/>
    <xf numFmtId="164" fontId="1" fillId="0" borderId="0" xfId="1" applyNumberFormat="1" applyFont="1" applyBorder="1"/>
    <xf numFmtId="164" fontId="1" fillId="0" borderId="5" xfId="1" applyNumberFormat="1" applyFont="1" applyBorder="1"/>
    <xf numFmtId="164" fontId="1" fillId="0" borderId="0" xfId="1" applyNumberFormat="1" applyFont="1" applyBorder="1" applyProtection="1">
      <protection locked="0"/>
    </xf>
    <xf numFmtId="164" fontId="1" fillId="0" borderId="7" xfId="1" applyNumberFormat="1" applyFont="1" applyBorder="1"/>
    <xf numFmtId="164" fontId="1" fillId="0" borderId="7" xfId="1" applyNumberFormat="1" applyFont="1" applyBorder="1" applyProtection="1">
      <protection locked="0"/>
    </xf>
    <xf numFmtId="164" fontId="1" fillId="0" borderId="8" xfId="1" applyNumberFormat="1" applyFont="1" applyBorder="1"/>
    <xf numFmtId="164" fontId="1" fillId="0" borderId="0" xfId="1" applyNumberFormat="1" applyFont="1"/>
    <xf numFmtId="164" fontId="1" fillId="0" borderId="0" xfId="1" applyNumberFormat="1" applyFont="1" applyProtection="1">
      <protection locked="0"/>
    </xf>
    <xf numFmtId="164" fontId="1" fillId="0" borderId="0" xfId="1" applyNumberFormat="1" applyFont="1" applyFill="1" applyBorder="1"/>
    <xf numFmtId="164" fontId="1" fillId="0" borderId="7" xfId="1" applyNumberFormat="1" applyFont="1" applyFill="1" applyBorder="1"/>
    <xf numFmtId="164" fontId="1" fillId="0" borderId="2" xfId="1" applyNumberFormat="1" applyFont="1" applyBorder="1" applyProtection="1">
      <protection locked="0"/>
    </xf>
    <xf numFmtId="0" fontId="3" fillId="0" borderId="0" xfId="0" applyFont="1" applyFill="1" applyProtection="1">
      <protection locked="0" hidden="1"/>
    </xf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1" fillId="6" borderId="6" xfId="0" applyFont="1" applyFill="1" applyBorder="1"/>
    <xf numFmtId="164" fontId="1" fillId="0" borderId="0" xfId="0" applyNumberFormat="1" applyFont="1" applyBorder="1"/>
    <xf numFmtId="0" fontId="10" fillId="0" borderId="7" xfId="0" applyFont="1" applyBorder="1" applyAlignment="1"/>
    <xf numFmtId="0" fontId="9" fillId="6" borderId="5" xfId="0" applyFont="1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10" fillId="0" borderId="7" xfId="0" applyFont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28F-2757-4A8A-9A04-52AF52408417}">
  <dimension ref="A1:CV60"/>
  <sheetViews>
    <sheetView tabSelected="1" zoomScale="80" zoomScaleNormal="80" workbookViewId="0">
      <pane ySplit="3" topLeftCell="A4" activePane="bottomLeft" state="frozen"/>
      <selection pane="bottomLeft" activeCell="F9" sqref="F9"/>
    </sheetView>
  </sheetViews>
  <sheetFormatPr defaultRowHeight="15.75" x14ac:dyDescent="0.25"/>
  <cols>
    <col min="1" max="1" width="5.85546875" style="1" customWidth="1"/>
    <col min="2" max="2" width="9.140625" style="1"/>
    <col min="3" max="4" width="9.140625" style="1" hidden="1" customWidth="1"/>
    <col min="5" max="6" width="17.5703125" style="1" customWidth="1"/>
    <col min="7" max="7" width="14" style="1" hidden="1" customWidth="1"/>
    <col min="8" max="8" width="13.42578125" style="1" customWidth="1"/>
    <col min="9" max="9" width="9.7109375" style="1" hidden="1" customWidth="1"/>
    <col min="10" max="10" width="19.140625" style="1" bestFit="1" customWidth="1"/>
    <col min="11" max="11" width="19.140625" style="1" hidden="1" customWidth="1"/>
    <col min="12" max="12" width="15.85546875" style="1" bestFit="1" customWidth="1"/>
    <col min="13" max="13" width="16.28515625" style="1" customWidth="1"/>
    <col min="14" max="14" width="16.42578125" style="1" customWidth="1"/>
    <col min="15" max="15" width="16.42578125" style="1" hidden="1" customWidth="1"/>
    <col min="16" max="16" width="16.42578125" style="1" customWidth="1"/>
    <col min="17" max="17" width="9.140625" style="1"/>
    <col min="18" max="18" width="19.140625" style="1" bestFit="1" customWidth="1"/>
    <col min="19" max="19" width="13.140625" style="1" hidden="1" customWidth="1"/>
    <col min="20" max="20" width="14.7109375" style="1" customWidth="1"/>
    <col min="21" max="21" width="9.140625" style="1" hidden="1" customWidth="1"/>
    <col min="22" max="22" width="19.28515625" style="1" bestFit="1" customWidth="1"/>
    <col min="23" max="23" width="16.85546875" style="1" hidden="1" customWidth="1"/>
    <col min="24" max="24" width="16" style="1" bestFit="1" customWidth="1"/>
    <col min="25" max="25" width="17.7109375" style="1" customWidth="1"/>
    <col min="26" max="26" width="12.5703125" style="1" customWidth="1"/>
    <col min="27" max="27" width="10.7109375" style="1" hidden="1" customWidth="1"/>
    <col min="28" max="28" width="12.7109375" style="1" bestFit="1" customWidth="1"/>
    <col min="29" max="29" width="9.140625" style="1" customWidth="1"/>
    <col min="30" max="30" width="16.85546875" style="1" customWidth="1"/>
    <col min="31" max="31" width="19.140625" style="1" bestFit="1" customWidth="1"/>
    <col min="32" max="34" width="19.140625" style="1" hidden="1" customWidth="1"/>
    <col min="35" max="35" width="13.140625" style="1" customWidth="1"/>
    <col min="36" max="36" width="9.140625" style="1" hidden="1" customWidth="1"/>
    <col min="37" max="37" width="18.140625" style="1" bestFit="1" customWidth="1"/>
    <col min="38" max="38" width="10.7109375" style="1" hidden="1" customWidth="1"/>
    <col min="39" max="39" width="11" style="1" bestFit="1" customWidth="1"/>
    <col min="40" max="40" width="17.7109375" style="1" customWidth="1"/>
    <col min="41" max="41" width="12.5703125" style="1" customWidth="1"/>
    <col min="42" max="42" width="10.7109375" style="1" hidden="1" customWidth="1"/>
    <col min="43" max="43" width="12.28515625" style="1" bestFit="1" customWidth="1"/>
    <col min="44" max="44" width="9.140625" style="1"/>
    <col min="45" max="45" width="19.140625" style="1" bestFit="1" customWidth="1"/>
    <col min="46" max="48" width="19.140625" style="1" hidden="1" customWidth="1"/>
    <col min="49" max="49" width="13.42578125" style="1" customWidth="1"/>
    <col min="50" max="50" width="9.140625" style="1" hidden="1" customWidth="1"/>
    <col min="51" max="51" width="18.140625" style="1" bestFit="1" customWidth="1"/>
    <col min="52" max="52" width="12.28515625" style="1" hidden="1" customWidth="1"/>
    <col min="53" max="53" width="12.28515625" style="1" bestFit="1" customWidth="1"/>
    <col min="54" max="54" width="16.140625" style="1" customWidth="1"/>
    <col min="55" max="55" width="12.5703125" style="1" customWidth="1"/>
    <col min="56" max="56" width="12.28515625" style="1" hidden="1" customWidth="1"/>
    <col min="57" max="57" width="12.28515625" style="1" bestFit="1" customWidth="1"/>
    <col min="58" max="58" width="9.140625" style="1"/>
    <col min="59" max="59" width="15.28515625" style="1" customWidth="1"/>
    <col min="60" max="60" width="20.42578125" style="1" customWidth="1"/>
    <col min="61" max="65" width="18.7109375" style="1" hidden="1" customWidth="1"/>
    <col min="66" max="66" width="18.7109375" style="1" customWidth="1"/>
    <col min="67" max="67" width="18.7109375" style="1" hidden="1" customWidth="1"/>
    <col min="68" max="68" width="18.7109375" style="1" customWidth="1"/>
    <col min="69" max="69" width="19.28515625" style="1" hidden="1" customWidth="1"/>
    <col min="70" max="70" width="13.85546875" style="1" customWidth="1"/>
    <col min="71" max="71" width="16" style="1" bestFit="1" customWidth="1"/>
    <col min="72" max="72" width="17.140625" style="1" customWidth="1"/>
    <col min="73" max="73" width="12.5703125" style="1" hidden="1" customWidth="1"/>
    <col min="74" max="74" width="9.85546875" style="1" customWidth="1"/>
    <col min="75" max="75" width="12.7109375" style="1" bestFit="1" customWidth="1"/>
    <col min="76" max="76" width="17.7109375" style="1" customWidth="1"/>
    <col min="77" max="77" width="16.7109375" style="1" hidden="1" customWidth="1"/>
    <col min="78" max="78" width="17.140625" style="1" hidden="1" customWidth="1"/>
    <col min="79" max="79" width="17.7109375" style="1" hidden="1" customWidth="1"/>
    <col min="80" max="80" width="18.140625" style="1" customWidth="1"/>
    <col min="81" max="81" width="10.140625" style="1" hidden="1" customWidth="1"/>
    <col min="82" max="82" width="19.42578125" style="1" customWidth="1"/>
    <col min="83" max="83" width="14" style="1" hidden="1" customWidth="1"/>
    <col min="84" max="84" width="12.140625" style="1" customWidth="1"/>
    <col min="85" max="85" width="16.5703125" style="1" customWidth="1"/>
    <col min="86" max="86" width="15.140625" style="1" customWidth="1"/>
    <col min="87" max="87" width="9.140625" style="1" hidden="1" customWidth="1"/>
    <col min="88" max="94" width="9.140625" style="1"/>
    <col min="95" max="95" width="0" style="1" hidden="1" customWidth="1"/>
    <col min="96" max="97" width="9.140625" style="1" hidden="1" customWidth="1"/>
    <col min="98" max="100" width="0" style="1" hidden="1" customWidth="1"/>
    <col min="101" max="16384" width="9.140625" style="1"/>
  </cols>
  <sheetData>
    <row r="1" spans="1:100" ht="19.5" thickBot="1" x14ac:dyDescent="0.35">
      <c r="B1" s="9">
        <f>IF($F$1=$CR$4,CS4,IF($F$1=$CR$5,CS5,IF($F$1=$CR$6,CS6,IF($F$1=$CR$7,CS7,IF($F$1=$CR$8,CS8)))))</f>
        <v>1</v>
      </c>
      <c r="C1" s="12" t="s">
        <v>19</v>
      </c>
      <c r="D1" s="12" t="s">
        <v>20</v>
      </c>
      <c r="E1" s="13" t="s">
        <v>17</v>
      </c>
      <c r="F1" s="11" t="s">
        <v>11</v>
      </c>
      <c r="N1" s="39" t="s">
        <v>23</v>
      </c>
      <c r="O1" s="39"/>
      <c r="P1" s="39"/>
      <c r="R1" s="36" t="s">
        <v>33</v>
      </c>
      <c r="S1" s="36"/>
      <c r="T1" s="36"/>
      <c r="AD1" s="9">
        <f>IF($AE$1=$CR$4,$CS$4,IF($AE$1=$CR$5,$CS$5,IF($AE$1=$CR$6,$CS$6,IF($AE$1=$CR$7,$CS$7,IF($AE$1=$CR$8,$CS$8,IF($AE$1=$CR$9,$CS$9))))))</f>
        <v>0</v>
      </c>
      <c r="AE1" s="11" t="s">
        <v>22</v>
      </c>
      <c r="AF1" s="31"/>
      <c r="AG1" s="31"/>
      <c r="AH1" s="31"/>
      <c r="BG1" s="17">
        <f>IF($BH$1=$CR$4,$CS$4,IF($BH$1=$CR$5,$CS$5,IF($BH$1=$CR$6,$CS$6,IF($BH$1=$CR$7,$CS$7,IF($BH$1=$CR$8,$CS$8,IF($BH$1=$CR$9,$CS$9))))))</f>
        <v>0</v>
      </c>
      <c r="BH1" s="11" t="s">
        <v>22</v>
      </c>
      <c r="BX1" s="32"/>
    </row>
    <row r="2" spans="1:100" s="2" customFormat="1" ht="102" x14ac:dyDescent="0.3">
      <c r="B2" s="6" t="s">
        <v>0</v>
      </c>
      <c r="C2" s="7"/>
      <c r="D2" s="7"/>
      <c r="E2" s="7" t="s">
        <v>16</v>
      </c>
      <c r="F2" s="7" t="s">
        <v>27</v>
      </c>
      <c r="G2" s="7" t="s">
        <v>31</v>
      </c>
      <c r="H2" s="7" t="s">
        <v>25</v>
      </c>
      <c r="I2" s="7"/>
      <c r="J2" s="7" t="s">
        <v>1</v>
      </c>
      <c r="K2" s="7"/>
      <c r="L2" s="7" t="s">
        <v>2</v>
      </c>
      <c r="M2" s="7" t="s">
        <v>21</v>
      </c>
      <c r="N2" s="7" t="s">
        <v>4</v>
      </c>
      <c r="O2" s="7"/>
      <c r="P2" s="8" t="s">
        <v>5</v>
      </c>
      <c r="Q2" s="2" t="s">
        <v>0</v>
      </c>
      <c r="R2" s="10" t="s">
        <v>27</v>
      </c>
      <c r="S2" s="10" t="s">
        <v>31</v>
      </c>
      <c r="T2" s="10" t="s">
        <v>25</v>
      </c>
      <c r="U2" s="10"/>
      <c r="V2" s="10" t="s">
        <v>1</v>
      </c>
      <c r="W2" s="10"/>
      <c r="X2" s="10" t="s">
        <v>2</v>
      </c>
      <c r="Y2" s="10" t="s">
        <v>21</v>
      </c>
      <c r="Z2" s="2" t="s">
        <v>4</v>
      </c>
      <c r="AB2" s="2" t="s">
        <v>5</v>
      </c>
      <c r="AC2" s="6" t="s">
        <v>0</v>
      </c>
      <c r="AD2" s="7" t="s">
        <v>16</v>
      </c>
      <c r="AE2" s="7" t="s">
        <v>27</v>
      </c>
      <c r="AF2" s="7" t="s">
        <v>24</v>
      </c>
      <c r="AG2" s="7" t="s">
        <v>29</v>
      </c>
      <c r="AH2" s="7" t="s">
        <v>30</v>
      </c>
      <c r="AI2" s="7" t="s">
        <v>25</v>
      </c>
      <c r="AJ2" s="7"/>
      <c r="AK2" s="7" t="s">
        <v>1</v>
      </c>
      <c r="AL2" s="7"/>
      <c r="AM2" s="7" t="s">
        <v>2</v>
      </c>
      <c r="AN2" s="7" t="s">
        <v>21</v>
      </c>
      <c r="AO2" s="7" t="s">
        <v>4</v>
      </c>
      <c r="AP2" s="7"/>
      <c r="AQ2" s="8" t="s">
        <v>5</v>
      </c>
      <c r="AR2" s="2" t="s">
        <v>0</v>
      </c>
      <c r="AS2" s="10" t="s">
        <v>27</v>
      </c>
      <c r="AT2" s="10" t="s">
        <v>24</v>
      </c>
      <c r="AU2" s="10" t="s">
        <v>29</v>
      </c>
      <c r="AV2" s="10" t="s">
        <v>30</v>
      </c>
      <c r="AW2" s="10" t="s">
        <v>25</v>
      </c>
      <c r="AY2" s="2" t="s">
        <v>1</v>
      </c>
      <c r="BA2" s="2" t="s">
        <v>2</v>
      </c>
      <c r="BB2" s="10" t="s">
        <v>21</v>
      </c>
      <c r="BC2" s="2" t="s">
        <v>4</v>
      </c>
      <c r="BE2" s="2" t="s">
        <v>5</v>
      </c>
      <c r="BF2" s="6" t="s">
        <v>0</v>
      </c>
      <c r="BG2" s="7" t="s">
        <v>16</v>
      </c>
      <c r="BH2" s="7" t="s">
        <v>27</v>
      </c>
      <c r="BI2" s="7" t="s">
        <v>24</v>
      </c>
      <c r="BJ2" s="7" t="s">
        <v>29</v>
      </c>
      <c r="BK2" s="7" t="s">
        <v>26</v>
      </c>
      <c r="BL2" s="7" t="s">
        <v>30</v>
      </c>
      <c r="BM2" s="7" t="s">
        <v>32</v>
      </c>
      <c r="BN2" s="7" t="s">
        <v>25</v>
      </c>
      <c r="BO2" s="7"/>
      <c r="BP2" s="7" t="s">
        <v>1</v>
      </c>
      <c r="BQ2" s="7"/>
      <c r="BR2" s="7" t="s">
        <v>2</v>
      </c>
      <c r="BS2" s="7" t="s">
        <v>21</v>
      </c>
      <c r="BT2" s="7" t="s">
        <v>4</v>
      </c>
      <c r="BU2" s="7"/>
      <c r="BV2" s="8" t="s">
        <v>5</v>
      </c>
      <c r="BW2" s="2" t="s">
        <v>0</v>
      </c>
      <c r="BX2" s="33" t="s">
        <v>27</v>
      </c>
      <c r="BY2" s="7" t="s">
        <v>26</v>
      </c>
      <c r="BZ2" s="7" t="s">
        <v>30</v>
      </c>
      <c r="CA2" s="7" t="s">
        <v>32</v>
      </c>
      <c r="CB2" s="10" t="s">
        <v>25</v>
      </c>
      <c r="CC2" s="10"/>
      <c r="CD2" s="10" t="s">
        <v>1</v>
      </c>
      <c r="CE2" s="10"/>
      <c r="CF2" s="10" t="s">
        <v>2</v>
      </c>
      <c r="CG2" s="10" t="s">
        <v>21</v>
      </c>
      <c r="CH2" s="10" t="s">
        <v>4</v>
      </c>
      <c r="CI2" s="10"/>
      <c r="CJ2" s="10" t="s">
        <v>5</v>
      </c>
    </row>
    <row r="3" spans="1:100" ht="19.5" thickBot="1" x14ac:dyDescent="0.35">
      <c r="B3" s="40" t="s">
        <v>3</v>
      </c>
      <c r="C3" s="41"/>
      <c r="D3" s="41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3"/>
      <c r="Q3" s="38" t="s">
        <v>6</v>
      </c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40" t="s">
        <v>7</v>
      </c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4"/>
      <c r="AR3" s="38" t="s">
        <v>8</v>
      </c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45" t="s">
        <v>9</v>
      </c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3"/>
      <c r="BW3" s="38" t="s">
        <v>10</v>
      </c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</row>
    <row r="4" spans="1:100" x14ac:dyDescent="0.25">
      <c r="B4" s="3">
        <v>1</v>
      </c>
      <c r="C4" s="15">
        <f>IF($F$1=$CR$4,CT4,IF($F$1=$CR$5,CT5,IF($F$1=$CR$6,CT6,IF($F$1=$CR$7,CT7,IF($F$1=$CR$8,CT8)))))</f>
        <v>-1500</v>
      </c>
      <c r="D4" s="15">
        <f>IF($F$1=$CR$4,CU4,IF($F$1=$CR$5,CU5,IF($F$1=$CR$6,CU6,IF($F$1=$CR$7,CU7,IF($F$1=$CR$8,CU8)))))</f>
        <v>-500</v>
      </c>
      <c r="E4" s="18">
        <f>IF($E$1="No W$ Loan",C4,D4)</f>
        <v>-1500</v>
      </c>
      <c r="F4" s="22"/>
      <c r="G4" s="19"/>
      <c r="H4" s="20"/>
      <c r="I4" s="19"/>
      <c r="J4" s="19"/>
      <c r="K4" s="19"/>
      <c r="L4" s="19"/>
      <c r="M4" s="30"/>
      <c r="N4" s="30"/>
      <c r="O4" s="20">
        <f>I4+E4+F4+H4+M4+N4</f>
        <v>-1500</v>
      </c>
      <c r="P4" s="21">
        <f t="shared" ref="P4:P6" si="0">O4</f>
        <v>-1500</v>
      </c>
      <c r="R4" s="26"/>
      <c r="S4" s="26"/>
      <c r="T4" s="20"/>
      <c r="U4" s="26"/>
      <c r="V4" s="26"/>
      <c r="W4" s="26"/>
      <c r="X4" s="26"/>
      <c r="Y4" s="26"/>
      <c r="Z4" s="26"/>
      <c r="AA4" s="26"/>
      <c r="AB4" s="20"/>
      <c r="AC4" s="3">
        <v>1</v>
      </c>
      <c r="AD4" s="18">
        <f>IF($AE$1=$CR$4,CT4,IF($AE$1=$CR$5,CT5,IF($AE$1=$CR$6,CT6,IF($AE$1=$CR$7,CT7,IF($AE$1=$CR$8,CT8,IF($AE$1=$CR$9,CT9))))))</f>
        <v>0</v>
      </c>
      <c r="AE4" s="22"/>
      <c r="AF4" s="22"/>
      <c r="AG4" s="22"/>
      <c r="AH4" s="22"/>
      <c r="AI4" s="20"/>
      <c r="AJ4" s="20"/>
      <c r="AK4" s="20"/>
      <c r="AL4" s="20">
        <f>$W$59+AK4+AE4+AI4</f>
        <v>21900</v>
      </c>
      <c r="AM4" s="20">
        <f>AL4</f>
        <v>21900</v>
      </c>
      <c r="AN4" s="22"/>
      <c r="AO4" s="22"/>
      <c r="AP4" s="20">
        <f>AA59+AD4+AE4+AI4+AN4+AO4</f>
        <v>21900</v>
      </c>
      <c r="AQ4" s="21">
        <f t="shared" ref="AQ4:AQ6" si="1">AP4</f>
        <v>21900</v>
      </c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3">
        <v>1</v>
      </c>
      <c r="BG4" s="18">
        <f>IF($BH$1=$CR$4,CT4,IF($BH$1=$CR$5,CT5,IF($BH$1=$CR$6,CT6,IF($BH$1=$CR$7,CT7,IF($BH$1=$CR$8,CT8,IF($BH$1=$CR$9,CT9))))))</f>
        <v>0</v>
      </c>
      <c r="BH4" s="22"/>
      <c r="BI4" s="22"/>
      <c r="BJ4" s="22"/>
      <c r="BK4" s="22"/>
      <c r="BL4" s="22"/>
      <c r="BM4" s="22"/>
      <c r="BN4" s="20"/>
      <c r="BO4" s="20"/>
      <c r="BP4" s="20"/>
      <c r="BQ4" s="20">
        <f>$AZ$59+BP4+BN4+BH4</f>
        <v>0</v>
      </c>
      <c r="BR4" s="20">
        <f>BQ4</f>
        <v>0</v>
      </c>
      <c r="BS4" s="22"/>
      <c r="BT4" s="22"/>
      <c r="BU4" s="20">
        <f>BD59+BG4+BN4+BS4+BT4</f>
        <v>0</v>
      </c>
      <c r="BV4" s="21">
        <f t="shared" ref="BV4:BV59" si="2">BU4</f>
        <v>0</v>
      </c>
      <c r="BX4" s="22"/>
      <c r="BY4" s="22"/>
      <c r="BZ4" s="22"/>
      <c r="CA4" s="22"/>
      <c r="CB4" s="20"/>
      <c r="CC4" s="20"/>
      <c r="CD4" s="20"/>
      <c r="CE4" s="20"/>
      <c r="CF4" s="20"/>
      <c r="CG4" s="22"/>
      <c r="CH4" s="22"/>
      <c r="CI4" s="20"/>
      <c r="CJ4" s="20"/>
      <c r="CQ4" s="1" t="s">
        <v>17</v>
      </c>
      <c r="CR4" s="1" t="s">
        <v>11</v>
      </c>
      <c r="CS4" s="1">
        <v>1</v>
      </c>
      <c r="CT4" s="1">
        <v>-1500</v>
      </c>
      <c r="CU4" s="1">
        <v>-500</v>
      </c>
      <c r="CV4" s="1">
        <v>-1000</v>
      </c>
    </row>
    <row r="5" spans="1:100" x14ac:dyDescent="0.25">
      <c r="B5" s="3">
        <v>2</v>
      </c>
      <c r="C5" s="4"/>
      <c r="D5" s="35"/>
      <c r="E5" s="20"/>
      <c r="F5" s="22"/>
      <c r="G5" s="20"/>
      <c r="H5" s="20"/>
      <c r="I5" s="20"/>
      <c r="J5" s="20"/>
      <c r="K5" s="20"/>
      <c r="L5" s="20"/>
      <c r="M5" s="22"/>
      <c r="N5" s="22"/>
      <c r="O5" s="20">
        <f t="shared" ref="O5:O36" si="3">O4+I5+E5+F5+H5+M5+N5</f>
        <v>-1500</v>
      </c>
      <c r="P5" s="21">
        <f t="shared" si="0"/>
        <v>-1500</v>
      </c>
      <c r="R5" s="26"/>
      <c r="S5" s="26"/>
      <c r="T5" s="20"/>
      <c r="U5" s="26"/>
      <c r="V5" s="26"/>
      <c r="W5" s="26"/>
      <c r="X5" s="26"/>
      <c r="Y5" s="26"/>
      <c r="Z5" s="26"/>
      <c r="AA5" s="26"/>
      <c r="AB5" s="26"/>
      <c r="AC5" s="3">
        <v>2</v>
      </c>
      <c r="AD5" s="20"/>
      <c r="AE5" s="22"/>
      <c r="AF5" s="22"/>
      <c r="AG5" s="22"/>
      <c r="AH5" s="22"/>
      <c r="AI5" s="20"/>
      <c r="AJ5" s="20"/>
      <c r="AK5" s="20"/>
      <c r="AL5" s="20">
        <f>AL4+AK5+AE5+AI5</f>
        <v>21900</v>
      </c>
      <c r="AM5" s="20">
        <f t="shared" ref="AM5:AM7" si="4">AL5</f>
        <v>21900</v>
      </c>
      <c r="AN5" s="22"/>
      <c r="AO5" s="22"/>
      <c r="AP5" s="20">
        <f>AP4+AJ5+AE5+AI5+AN5+AO5</f>
        <v>21900</v>
      </c>
      <c r="AQ5" s="21">
        <f t="shared" si="1"/>
        <v>21900</v>
      </c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3">
        <v>2</v>
      </c>
      <c r="BG5" s="20"/>
      <c r="BH5" s="22"/>
      <c r="BI5" s="22"/>
      <c r="BJ5" s="22"/>
      <c r="BK5" s="22"/>
      <c r="BL5" s="22"/>
      <c r="BM5" s="22"/>
      <c r="BN5" s="20"/>
      <c r="BO5" s="20"/>
      <c r="BP5" s="20"/>
      <c r="BQ5" s="20">
        <f>BQ4+BP5+BN5+BH5</f>
        <v>0</v>
      </c>
      <c r="BR5" s="20">
        <f t="shared" ref="BR5:BR59" si="5">BQ5</f>
        <v>0</v>
      </c>
      <c r="BS5" s="22"/>
      <c r="BT5" s="22"/>
      <c r="BU5" s="20">
        <f>BU4+BO5+BH5+BN5+BS5+BT5</f>
        <v>0</v>
      </c>
      <c r="BV5" s="21">
        <f t="shared" si="2"/>
        <v>0</v>
      </c>
      <c r="BX5" s="22"/>
      <c r="BY5" s="22"/>
      <c r="BZ5" s="22"/>
      <c r="CA5" s="22"/>
      <c r="CB5" s="20"/>
      <c r="CC5" s="20"/>
      <c r="CD5" s="20"/>
      <c r="CE5" s="20"/>
      <c r="CF5" s="20"/>
      <c r="CG5" s="22"/>
      <c r="CH5" s="22"/>
      <c r="CI5" s="20"/>
      <c r="CJ5" s="20"/>
      <c r="CQ5" s="1" t="s">
        <v>18</v>
      </c>
      <c r="CR5" s="1" t="s">
        <v>12</v>
      </c>
      <c r="CS5" s="1">
        <v>2</v>
      </c>
      <c r="CT5" s="1">
        <v>-3150</v>
      </c>
      <c r="CU5" s="1">
        <v>-1000</v>
      </c>
      <c r="CV5" s="1">
        <v>-2150</v>
      </c>
    </row>
    <row r="6" spans="1:100" x14ac:dyDescent="0.25">
      <c r="B6" s="3">
        <v>3</v>
      </c>
      <c r="C6" s="4"/>
      <c r="D6" s="4"/>
      <c r="E6" s="20"/>
      <c r="F6" s="22"/>
      <c r="G6" s="20"/>
      <c r="H6" s="20"/>
      <c r="I6" s="20"/>
      <c r="J6" s="20"/>
      <c r="K6" s="20"/>
      <c r="L6" s="20"/>
      <c r="M6" s="22"/>
      <c r="N6" s="22"/>
      <c r="O6" s="20">
        <f t="shared" si="3"/>
        <v>-1500</v>
      </c>
      <c r="P6" s="21">
        <f t="shared" si="0"/>
        <v>-1500</v>
      </c>
      <c r="R6" s="26"/>
      <c r="S6" s="26"/>
      <c r="T6" s="20"/>
      <c r="U6" s="26"/>
      <c r="V6" s="26"/>
      <c r="W6" s="26"/>
      <c r="X6" s="26"/>
      <c r="Y6" s="26"/>
      <c r="Z6" s="26"/>
      <c r="AA6" s="26"/>
      <c r="AB6" s="26"/>
      <c r="AC6" s="3">
        <v>3</v>
      </c>
      <c r="AD6" s="20"/>
      <c r="AE6" s="22"/>
      <c r="AF6" s="22"/>
      <c r="AG6" s="22"/>
      <c r="AH6" s="22"/>
      <c r="AI6" s="20"/>
      <c r="AJ6" s="20"/>
      <c r="AK6" s="20"/>
      <c r="AL6" s="20">
        <f>AL5+AK6+AE6+AI6</f>
        <v>21900</v>
      </c>
      <c r="AM6" s="20">
        <f t="shared" si="4"/>
        <v>21900</v>
      </c>
      <c r="AN6" s="22"/>
      <c r="AO6" s="22"/>
      <c r="AP6" s="20">
        <f>AP5+AJ6+AE6+AI6+AN6+AO6</f>
        <v>21900</v>
      </c>
      <c r="AQ6" s="21">
        <f t="shared" si="1"/>
        <v>21900</v>
      </c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3">
        <v>3</v>
      </c>
      <c r="BG6" s="20"/>
      <c r="BH6" s="22"/>
      <c r="BI6" s="22"/>
      <c r="BJ6" s="22"/>
      <c r="BK6" s="22"/>
      <c r="BL6" s="22"/>
      <c r="BM6" s="22"/>
      <c r="BN6" s="20"/>
      <c r="BO6" s="20"/>
      <c r="BP6" s="20"/>
      <c r="BQ6" s="20">
        <f t="shared" ref="BQ6:BQ59" si="6">BQ5+BP6+BN6+BH6</f>
        <v>0</v>
      </c>
      <c r="BR6" s="20">
        <f t="shared" ref="BR6" si="7">BQ6</f>
        <v>0</v>
      </c>
      <c r="BS6" s="22"/>
      <c r="BT6" s="22"/>
      <c r="BU6" s="20">
        <f>BU5+BO6+BH6+BN6+BS6+BT6</f>
        <v>0</v>
      </c>
      <c r="BV6" s="21">
        <f t="shared" si="2"/>
        <v>0</v>
      </c>
      <c r="BX6" s="22"/>
      <c r="BY6" s="22"/>
      <c r="BZ6" s="22"/>
      <c r="CA6" s="22"/>
      <c r="CB6" s="20"/>
      <c r="CC6" s="20"/>
      <c r="CD6" s="20"/>
      <c r="CE6" s="20"/>
      <c r="CF6" s="20"/>
      <c r="CG6" s="22"/>
      <c r="CH6" s="22"/>
      <c r="CI6" s="20"/>
      <c r="CJ6" s="20"/>
      <c r="CR6" s="1" t="s">
        <v>13</v>
      </c>
      <c r="CS6" s="1">
        <v>3</v>
      </c>
      <c r="CT6" s="1">
        <v>-4800</v>
      </c>
      <c r="CU6" s="1">
        <v>-1500</v>
      </c>
      <c r="CV6" s="1">
        <v>-3300</v>
      </c>
    </row>
    <row r="7" spans="1:100" ht="15.75" customHeight="1" x14ac:dyDescent="0.25">
      <c r="A7" s="37" t="s">
        <v>28</v>
      </c>
      <c r="B7" s="16">
        <v>4</v>
      </c>
      <c r="C7" s="4"/>
      <c r="D7" s="4"/>
      <c r="E7" s="20"/>
      <c r="F7" s="22"/>
      <c r="G7" s="22"/>
      <c r="H7" s="28"/>
      <c r="I7" s="20">
        <f>IF($E$1="No W$ Loan",($B$1*750),($B$1*750)+((C4-E4)/2)+((-200*$B$1))/2)</f>
        <v>750</v>
      </c>
      <c r="J7" s="20">
        <f>I7</f>
        <v>750</v>
      </c>
      <c r="K7" s="20">
        <f>IF($E$1="No W$ Loan",J7+F7+H7,J7+F7+H7-((C4-E4)/2)-((-200*$B$1))/2)</f>
        <v>750</v>
      </c>
      <c r="L7" s="20">
        <f>K7</f>
        <v>750</v>
      </c>
      <c r="M7" s="22"/>
      <c r="N7" s="22"/>
      <c r="O7" s="20">
        <f t="shared" si="3"/>
        <v>-750</v>
      </c>
      <c r="P7" s="21">
        <f>O7</f>
        <v>-750</v>
      </c>
      <c r="R7" s="26"/>
      <c r="S7" s="26"/>
      <c r="T7" s="20"/>
      <c r="U7" s="26"/>
      <c r="V7" s="26"/>
      <c r="W7" s="26"/>
      <c r="X7" s="26"/>
      <c r="Y7" s="26"/>
      <c r="Z7" s="26"/>
      <c r="AA7" s="26"/>
      <c r="AB7" s="26"/>
      <c r="AC7" s="3">
        <v>4</v>
      </c>
      <c r="AD7" s="20"/>
      <c r="AE7" s="22"/>
      <c r="AF7" s="22"/>
      <c r="AG7" s="22"/>
      <c r="AH7" s="22"/>
      <c r="AI7" s="20"/>
      <c r="AJ7" s="20">
        <f>$AD$1*750</f>
        <v>0</v>
      </c>
      <c r="AK7" s="20">
        <f t="shared" ref="AK7:AK38" si="8">AJ7</f>
        <v>0</v>
      </c>
      <c r="AL7" s="20">
        <f t="shared" ref="AL7:AL59" si="9">AL6+AK7+AE7+AI7</f>
        <v>21900</v>
      </c>
      <c r="AM7" s="20">
        <f t="shared" si="4"/>
        <v>21900</v>
      </c>
      <c r="AN7" s="22"/>
      <c r="AO7" s="22"/>
      <c r="AP7" s="20">
        <f t="shared" ref="AP7:AP59" si="10">AP6+AJ7+AE7+AI7+AN7+AO7</f>
        <v>21900</v>
      </c>
      <c r="AQ7" s="21">
        <f t="shared" ref="AQ7:AQ8" si="11">AP7</f>
        <v>21900</v>
      </c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3">
        <v>4</v>
      </c>
      <c r="BG7" s="20"/>
      <c r="BH7" s="22"/>
      <c r="BI7" s="22"/>
      <c r="BJ7" s="22"/>
      <c r="BK7" s="22"/>
      <c r="BL7" s="22"/>
      <c r="BM7" s="22"/>
      <c r="BN7" s="20"/>
      <c r="BO7" s="20">
        <f>$BG$1*750</f>
        <v>0</v>
      </c>
      <c r="BP7" s="20">
        <f t="shared" ref="BP7:BP38" si="12">BO7</f>
        <v>0</v>
      </c>
      <c r="BQ7" s="20">
        <f t="shared" si="6"/>
        <v>0</v>
      </c>
      <c r="BR7" s="20">
        <f t="shared" si="5"/>
        <v>0</v>
      </c>
      <c r="BS7" s="22"/>
      <c r="BT7" s="22"/>
      <c r="BU7" s="20">
        <f t="shared" ref="BU7:BU59" si="13">BU6+BO7+BH7+BN7+BS7+BT7</f>
        <v>0</v>
      </c>
      <c r="BV7" s="21">
        <f t="shared" si="2"/>
        <v>0</v>
      </c>
      <c r="BX7" s="22"/>
      <c r="BY7" s="22"/>
      <c r="BZ7" s="22"/>
      <c r="CA7" s="22"/>
      <c r="CB7" s="20"/>
      <c r="CC7" s="20"/>
      <c r="CD7" s="20"/>
      <c r="CE7" s="20"/>
      <c r="CF7" s="20"/>
      <c r="CG7" s="22"/>
      <c r="CH7" s="22"/>
      <c r="CI7" s="20"/>
      <c r="CJ7" s="20"/>
      <c r="CR7" s="1" t="s">
        <v>14</v>
      </c>
      <c r="CS7" s="1">
        <v>4</v>
      </c>
      <c r="CT7" s="1">
        <v>-6450</v>
      </c>
      <c r="CU7" s="1">
        <v>-2000</v>
      </c>
      <c r="CV7" s="1">
        <v>-4450</v>
      </c>
    </row>
    <row r="8" spans="1:100" x14ac:dyDescent="0.25">
      <c r="A8" s="37"/>
      <c r="B8" s="16">
        <v>1</v>
      </c>
      <c r="C8" s="4"/>
      <c r="D8" s="4"/>
      <c r="E8" s="20"/>
      <c r="F8" s="22"/>
      <c r="G8" s="22"/>
      <c r="H8" s="28"/>
      <c r="I8" s="20"/>
      <c r="J8" s="20">
        <f t="shared" ref="J8:J58" si="14">I8</f>
        <v>0</v>
      </c>
      <c r="K8" s="20">
        <f t="shared" ref="K8:K39" si="15">K7+J8+F8+H8</f>
        <v>750</v>
      </c>
      <c r="L8" s="20">
        <f t="shared" ref="L8:L58" si="16">K8</f>
        <v>750</v>
      </c>
      <c r="M8" s="22"/>
      <c r="N8" s="22"/>
      <c r="O8" s="20">
        <f t="shared" si="3"/>
        <v>-750</v>
      </c>
      <c r="P8" s="21">
        <f t="shared" ref="P8:P58" si="17">O8</f>
        <v>-750</v>
      </c>
      <c r="Q8" s="14">
        <v>1</v>
      </c>
      <c r="R8" s="27"/>
      <c r="S8" s="20"/>
      <c r="T8" s="28"/>
      <c r="V8" s="26">
        <f>U8</f>
        <v>0</v>
      </c>
      <c r="W8" s="20">
        <f>K59+V8+T8+R8</f>
        <v>15250</v>
      </c>
      <c r="X8" s="26">
        <f t="shared" ref="X8:X59" si="18">W8</f>
        <v>15250</v>
      </c>
      <c r="Y8" s="27"/>
      <c r="Z8" s="27"/>
      <c r="AA8" s="26">
        <f>O59+U8+R8+T8+Y8+Z8</f>
        <v>13750</v>
      </c>
      <c r="AB8" s="26">
        <f>AA8</f>
        <v>13750</v>
      </c>
      <c r="AC8" s="16">
        <v>1</v>
      </c>
      <c r="AD8" s="28"/>
      <c r="AE8" s="22"/>
      <c r="AF8" s="22">
        <f>IF($AE$1="No Subscription",IF(OR($B$1=1,$B$1=2),$W$59/-24,$W$59/-36),0)</f>
        <v>-912.5</v>
      </c>
      <c r="AG8" s="22"/>
      <c r="AH8" s="22"/>
      <c r="AI8" s="28">
        <f>IF($AE$1="No Subscription",AF8-SUM(AE5:AE8),0)</f>
        <v>-912.5</v>
      </c>
      <c r="AJ8" s="20"/>
      <c r="AK8" s="20">
        <f t="shared" si="8"/>
        <v>0</v>
      </c>
      <c r="AL8" s="20">
        <f t="shared" si="9"/>
        <v>20987.5</v>
      </c>
      <c r="AM8" s="20">
        <f t="shared" ref="AM8:AM59" si="19">AL8</f>
        <v>20987.5</v>
      </c>
      <c r="AN8" s="22"/>
      <c r="AO8" s="22"/>
      <c r="AP8" s="20">
        <f t="shared" si="10"/>
        <v>20987.5</v>
      </c>
      <c r="AQ8" s="21">
        <f t="shared" si="11"/>
        <v>20987.5</v>
      </c>
      <c r="AR8" s="14">
        <v>1</v>
      </c>
      <c r="AS8" s="27"/>
      <c r="AT8" s="22">
        <f>IF($AE$1="No Subscription",IF(OR($B$1=1,$B$1=2),$W$59/-24,$W$59/-36),0)</f>
        <v>-912.5</v>
      </c>
      <c r="AU8" s="22"/>
      <c r="AV8" s="22"/>
      <c r="AW8" s="28">
        <f>IF($AE$1="No Subscription",AT8-SUM(AS5:AS8),0)</f>
        <v>-912.5</v>
      </c>
      <c r="AZ8" s="20">
        <f>AL59+AY8+AS8+AW8</f>
        <v>9125</v>
      </c>
      <c r="BA8" s="26">
        <f t="shared" ref="BA8:BA59" si="20">AZ8</f>
        <v>9125</v>
      </c>
      <c r="BB8" s="27"/>
      <c r="BC8" s="27"/>
      <c r="BD8" s="20">
        <f>AP59+AX8+AS8+AW8+BB8+BC8</f>
        <v>9125</v>
      </c>
      <c r="BE8" s="26">
        <f>BD8</f>
        <v>9125</v>
      </c>
      <c r="BF8" s="16">
        <v>1</v>
      </c>
      <c r="BG8" s="28"/>
      <c r="BH8" s="22"/>
      <c r="BI8" s="22">
        <f>IF($BH$1="No Subscription",IF(OR($B$1=1,$B$1=2),0,$W$59/-36),0)</f>
        <v>0</v>
      </c>
      <c r="BJ8" s="22"/>
      <c r="BK8" s="22">
        <f>IF($BH$1="No Subscription",IF(OR($AD$1=1,$AD$1=2),$AZ$59/-24,$AZ$59/-36),0)</f>
        <v>0</v>
      </c>
      <c r="BL8" s="22"/>
      <c r="BM8" s="22"/>
      <c r="BN8" s="28">
        <f>IF($BH$1="No Subscription",BI8+BK8-SUM(BH5:BH8),0)</f>
        <v>0</v>
      </c>
      <c r="BO8" s="20"/>
      <c r="BP8" s="20">
        <f t="shared" si="12"/>
        <v>0</v>
      </c>
      <c r="BQ8" s="20">
        <f t="shared" si="6"/>
        <v>0</v>
      </c>
      <c r="BR8" s="20">
        <f t="shared" si="5"/>
        <v>0</v>
      </c>
      <c r="BS8" s="22"/>
      <c r="BT8" s="22"/>
      <c r="BU8" s="20">
        <f t="shared" si="13"/>
        <v>0</v>
      </c>
      <c r="BV8" s="21">
        <f t="shared" si="2"/>
        <v>0</v>
      </c>
      <c r="BW8" s="14">
        <v>1</v>
      </c>
      <c r="BX8" s="22"/>
      <c r="BY8" s="22">
        <f>IF($BH$1="No Subscription",IF(OR($AD$1=1,$AD$1=2),$AZ$59/-24,$AZ$59/-36),0)</f>
        <v>0</v>
      </c>
      <c r="BZ8" s="22"/>
      <c r="CA8" s="22"/>
      <c r="CB8" s="28">
        <f>IF($BH$1="No Subscription",BY8-SUM(BX5:BX8),0)</f>
        <v>0</v>
      </c>
      <c r="CE8" s="20">
        <f>BQ59+CE7+CD8+CB8+BX8</f>
        <v>0</v>
      </c>
      <c r="CF8" s="20">
        <f t="shared" ref="CF8:CF59" si="21">CE8</f>
        <v>0</v>
      </c>
      <c r="CG8" s="22"/>
      <c r="CH8" s="22"/>
      <c r="CI8" s="20">
        <f>BU59+CC8+BX8+CB8+CG8+CH8</f>
        <v>0</v>
      </c>
      <c r="CJ8" s="20">
        <f t="shared" ref="CJ8:CJ59" si="22">CI8</f>
        <v>0</v>
      </c>
      <c r="CR8" s="1" t="s">
        <v>15</v>
      </c>
      <c r="CS8" s="1">
        <v>5</v>
      </c>
      <c r="CT8" s="1">
        <v>-8100</v>
      </c>
      <c r="CU8" s="1">
        <v>-2500</v>
      </c>
      <c r="CV8" s="1">
        <v>-5600</v>
      </c>
    </row>
    <row r="9" spans="1:100" x14ac:dyDescent="0.25">
      <c r="A9" s="37"/>
      <c r="B9" s="16">
        <v>2</v>
      </c>
      <c r="C9" s="4"/>
      <c r="D9" s="4"/>
      <c r="E9" s="20"/>
      <c r="F9" s="22"/>
      <c r="G9" s="20"/>
      <c r="H9" s="28"/>
      <c r="I9" s="20">
        <f>IF($E$1="No W$ Loan",($B$1*750),($B$1*750)+((C4-E4)/2)+((-200*$B$1))/2)</f>
        <v>750</v>
      </c>
      <c r="J9" s="20">
        <f t="shared" si="14"/>
        <v>750</v>
      </c>
      <c r="K9" s="20">
        <f>IF($E$1="No W$ Loan",K8+J9+F9+H9,K8+J9+F9+H9-((C4-E4)/2)-((-200*$B$1))/2)</f>
        <v>1500</v>
      </c>
      <c r="L9" s="20">
        <f t="shared" si="16"/>
        <v>1500</v>
      </c>
      <c r="M9" s="22"/>
      <c r="N9" s="22"/>
      <c r="O9" s="20">
        <f t="shared" si="3"/>
        <v>0</v>
      </c>
      <c r="P9" s="21">
        <f t="shared" si="17"/>
        <v>0</v>
      </c>
      <c r="Q9" s="14">
        <v>2</v>
      </c>
      <c r="R9" s="27"/>
      <c r="S9" s="26"/>
      <c r="T9" s="28"/>
      <c r="U9" s="20">
        <f>$B$1*750</f>
        <v>750</v>
      </c>
      <c r="V9" s="26">
        <f>U9</f>
        <v>750</v>
      </c>
      <c r="W9" s="20">
        <f t="shared" ref="W9:W52" si="23">V9+W8+T9+R9</f>
        <v>16000</v>
      </c>
      <c r="X9" s="26">
        <f t="shared" si="18"/>
        <v>16000</v>
      </c>
      <c r="Y9" s="27"/>
      <c r="Z9" s="27"/>
      <c r="AA9" s="26">
        <f>AA8+U9+R9+T9+Y9+Z9</f>
        <v>14500</v>
      </c>
      <c r="AB9" s="26">
        <f t="shared" ref="AB9:AB56" si="24">AA9</f>
        <v>14500</v>
      </c>
      <c r="AC9" s="16">
        <v>2</v>
      </c>
      <c r="AD9" s="28"/>
      <c r="AE9" s="22"/>
      <c r="AF9" s="22"/>
      <c r="AG9" s="22"/>
      <c r="AH9" s="22"/>
      <c r="AI9" s="28"/>
      <c r="AJ9" s="20">
        <f>$AD$1*750</f>
        <v>0</v>
      </c>
      <c r="AK9" s="20">
        <f t="shared" si="8"/>
        <v>0</v>
      </c>
      <c r="AL9" s="20">
        <f t="shared" si="9"/>
        <v>20987.5</v>
      </c>
      <c r="AM9" s="20">
        <f t="shared" si="19"/>
        <v>20987.5</v>
      </c>
      <c r="AN9" s="22"/>
      <c r="AO9" s="22"/>
      <c r="AP9" s="20">
        <f t="shared" si="10"/>
        <v>20987.5</v>
      </c>
      <c r="AQ9" s="21">
        <f t="shared" ref="AQ9:AQ59" si="25">AP9</f>
        <v>20987.5</v>
      </c>
      <c r="AR9" s="14">
        <v>2</v>
      </c>
      <c r="AS9" s="27"/>
      <c r="AT9" s="22"/>
      <c r="AU9" s="22"/>
      <c r="AV9" s="22"/>
      <c r="AW9" s="28"/>
      <c r="AX9" s="20">
        <f>$AD$1*750</f>
        <v>0</v>
      </c>
      <c r="AY9" s="26">
        <f t="shared" ref="AY9:AY40" si="26">AX9</f>
        <v>0</v>
      </c>
      <c r="AZ9" s="20">
        <f>AZ8+AY9+AS9+AW9</f>
        <v>9125</v>
      </c>
      <c r="BA9" s="26">
        <f t="shared" si="20"/>
        <v>9125</v>
      </c>
      <c r="BB9" s="27"/>
      <c r="BC9" s="27"/>
      <c r="BD9" s="20">
        <f>BD8+AX9+AS9+AW9+BB9+BC9</f>
        <v>9125</v>
      </c>
      <c r="BE9" s="26">
        <f t="shared" ref="BE9:BE59" si="27">BD9</f>
        <v>9125</v>
      </c>
      <c r="BF9" s="16">
        <v>2</v>
      </c>
      <c r="BG9" s="28"/>
      <c r="BH9" s="22"/>
      <c r="BI9" s="22"/>
      <c r="BJ9" s="22"/>
      <c r="BK9" s="22"/>
      <c r="BL9" s="22"/>
      <c r="BM9" s="22"/>
      <c r="BN9" s="20"/>
      <c r="BO9" s="20">
        <f>$BG$1*750</f>
        <v>0</v>
      </c>
      <c r="BP9" s="20">
        <f t="shared" si="12"/>
        <v>0</v>
      </c>
      <c r="BQ9" s="20">
        <f t="shared" si="6"/>
        <v>0</v>
      </c>
      <c r="BR9" s="20">
        <f t="shared" si="5"/>
        <v>0</v>
      </c>
      <c r="BS9" s="22"/>
      <c r="BT9" s="22"/>
      <c r="BU9" s="20">
        <f t="shared" si="13"/>
        <v>0</v>
      </c>
      <c r="BV9" s="21">
        <f t="shared" si="2"/>
        <v>0</v>
      </c>
      <c r="BW9" s="14">
        <v>2</v>
      </c>
      <c r="BX9" s="22"/>
      <c r="BY9" s="22"/>
      <c r="BZ9" s="22"/>
      <c r="CA9" s="22"/>
      <c r="CB9" s="20"/>
      <c r="CC9" s="20">
        <f>$BG$1*750</f>
        <v>0</v>
      </c>
      <c r="CD9" s="20">
        <f t="shared" ref="CD9:CD40" si="28">CC9</f>
        <v>0</v>
      </c>
      <c r="CE9" s="20">
        <f t="shared" ref="CE9:CE56" si="29">CE8+CD10+CB9+BX9</f>
        <v>0</v>
      </c>
      <c r="CF9" s="20">
        <f t="shared" si="21"/>
        <v>0</v>
      </c>
      <c r="CG9" s="22"/>
      <c r="CH9" s="22"/>
      <c r="CI9" s="20">
        <f t="shared" ref="CI9:CI56" si="30">CI8+CC10+BX9+CB9+CG9+CH9</f>
        <v>0</v>
      </c>
      <c r="CJ9" s="20">
        <f t="shared" si="22"/>
        <v>0</v>
      </c>
      <c r="CR9" s="1" t="s">
        <v>22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25">
      <c r="A10" s="37"/>
      <c r="B10" s="16">
        <v>3</v>
      </c>
      <c r="C10" s="4"/>
      <c r="D10" s="4"/>
      <c r="E10" s="20"/>
      <c r="F10" s="22"/>
      <c r="G10" s="20"/>
      <c r="H10" s="28"/>
      <c r="I10" s="20"/>
      <c r="J10" s="20">
        <f t="shared" si="14"/>
        <v>0</v>
      </c>
      <c r="K10" s="20">
        <f t="shared" si="15"/>
        <v>1500</v>
      </c>
      <c r="L10" s="20">
        <f t="shared" si="16"/>
        <v>1500</v>
      </c>
      <c r="M10" s="22"/>
      <c r="N10" s="22"/>
      <c r="O10" s="20">
        <f t="shared" si="3"/>
        <v>0</v>
      </c>
      <c r="P10" s="21">
        <f t="shared" si="17"/>
        <v>0</v>
      </c>
      <c r="Q10" s="14">
        <v>3</v>
      </c>
      <c r="R10" s="27"/>
      <c r="S10" s="26"/>
      <c r="T10" s="28"/>
      <c r="U10" s="26"/>
      <c r="V10" s="26">
        <f t="shared" ref="V10:V59" si="31">U10</f>
        <v>0</v>
      </c>
      <c r="W10" s="20">
        <f t="shared" si="23"/>
        <v>16000</v>
      </c>
      <c r="X10" s="26">
        <f t="shared" si="18"/>
        <v>16000</v>
      </c>
      <c r="Y10" s="27"/>
      <c r="Z10" s="27"/>
      <c r="AA10" s="26">
        <f t="shared" ref="AA10:AA59" si="32">AA9+U10+R10+T10+Y10+Z10</f>
        <v>14500</v>
      </c>
      <c r="AB10" s="26">
        <f t="shared" si="24"/>
        <v>14500</v>
      </c>
      <c r="AC10" s="16">
        <v>3</v>
      </c>
      <c r="AD10" s="28"/>
      <c r="AE10" s="22"/>
      <c r="AF10" s="22"/>
      <c r="AG10" s="22"/>
      <c r="AH10" s="22"/>
      <c r="AI10" s="28"/>
      <c r="AJ10" s="20"/>
      <c r="AK10" s="20">
        <f t="shared" si="8"/>
        <v>0</v>
      </c>
      <c r="AL10" s="20">
        <f t="shared" si="9"/>
        <v>20987.5</v>
      </c>
      <c r="AM10" s="20">
        <f t="shared" si="19"/>
        <v>20987.5</v>
      </c>
      <c r="AN10" s="22"/>
      <c r="AO10" s="22"/>
      <c r="AP10" s="20">
        <f t="shared" si="10"/>
        <v>20987.5</v>
      </c>
      <c r="AQ10" s="21">
        <f t="shared" si="25"/>
        <v>20987.5</v>
      </c>
      <c r="AR10" s="14">
        <v>3</v>
      </c>
      <c r="AS10" s="27"/>
      <c r="AT10" s="22"/>
      <c r="AU10" s="22"/>
      <c r="AV10" s="22"/>
      <c r="AW10" s="28"/>
      <c r="AX10" s="20"/>
      <c r="AY10" s="26">
        <f t="shared" si="26"/>
        <v>0</v>
      </c>
      <c r="AZ10" s="20">
        <f t="shared" ref="AZ10:AZ59" si="33">AZ9+AY10+AS10+AW10</f>
        <v>9125</v>
      </c>
      <c r="BA10" s="26">
        <f t="shared" si="20"/>
        <v>9125</v>
      </c>
      <c r="BB10" s="27"/>
      <c r="BC10" s="27"/>
      <c r="BD10" s="20">
        <f t="shared" ref="BD10:BD59" si="34">BD9+AX10+AS10+AW10+BB10+BC10</f>
        <v>9125</v>
      </c>
      <c r="BE10" s="26">
        <f t="shared" si="27"/>
        <v>9125</v>
      </c>
      <c r="BF10" s="16">
        <v>3</v>
      </c>
      <c r="BG10" s="28"/>
      <c r="BH10" s="22"/>
      <c r="BI10" s="22"/>
      <c r="BJ10" s="22"/>
      <c r="BK10" s="22"/>
      <c r="BL10" s="22"/>
      <c r="BM10" s="22"/>
      <c r="BN10" s="20"/>
      <c r="BO10" s="20"/>
      <c r="BP10" s="20">
        <f t="shared" si="12"/>
        <v>0</v>
      </c>
      <c r="BQ10" s="20">
        <f t="shared" si="6"/>
        <v>0</v>
      </c>
      <c r="BR10" s="20">
        <f t="shared" si="5"/>
        <v>0</v>
      </c>
      <c r="BS10" s="22"/>
      <c r="BT10" s="22"/>
      <c r="BU10" s="20">
        <f t="shared" si="13"/>
        <v>0</v>
      </c>
      <c r="BV10" s="21">
        <f t="shared" si="2"/>
        <v>0</v>
      </c>
      <c r="BW10" s="14">
        <v>3</v>
      </c>
      <c r="BX10" s="22"/>
      <c r="BY10" s="22"/>
      <c r="BZ10" s="22"/>
      <c r="CA10" s="22"/>
      <c r="CB10" s="20"/>
      <c r="CC10" s="20"/>
      <c r="CD10" s="20">
        <f t="shared" si="28"/>
        <v>0</v>
      </c>
      <c r="CE10" s="20">
        <f t="shared" si="29"/>
        <v>0</v>
      </c>
      <c r="CF10" s="20">
        <f t="shared" si="21"/>
        <v>0</v>
      </c>
      <c r="CG10" s="22"/>
      <c r="CH10" s="22"/>
      <c r="CI10" s="20">
        <f t="shared" si="30"/>
        <v>0</v>
      </c>
      <c r="CJ10" s="20">
        <f t="shared" si="22"/>
        <v>0</v>
      </c>
    </row>
    <row r="11" spans="1:100" x14ac:dyDescent="0.25">
      <c r="A11" s="37"/>
      <c r="B11" s="16">
        <v>4</v>
      </c>
      <c r="C11" s="4"/>
      <c r="D11" s="4"/>
      <c r="E11" s="20"/>
      <c r="F11" s="22"/>
      <c r="G11" s="20"/>
      <c r="H11" s="28"/>
      <c r="I11" s="20">
        <f>$B$1*750</f>
        <v>750</v>
      </c>
      <c r="J11" s="20">
        <f t="shared" si="14"/>
        <v>750</v>
      </c>
      <c r="K11" s="20">
        <f t="shared" si="15"/>
        <v>2250</v>
      </c>
      <c r="L11" s="20">
        <f t="shared" si="16"/>
        <v>2250</v>
      </c>
      <c r="M11" s="22"/>
      <c r="N11" s="22"/>
      <c r="O11" s="20">
        <f t="shared" si="3"/>
        <v>750</v>
      </c>
      <c r="P11" s="21">
        <f t="shared" si="17"/>
        <v>750</v>
      </c>
      <c r="Q11" s="14">
        <v>4</v>
      </c>
      <c r="R11" s="27"/>
      <c r="S11" s="26"/>
      <c r="T11" s="28"/>
      <c r="U11" s="20">
        <f>$B$1*750</f>
        <v>750</v>
      </c>
      <c r="V11" s="26">
        <f t="shared" si="31"/>
        <v>750</v>
      </c>
      <c r="W11" s="20">
        <f t="shared" si="23"/>
        <v>16750</v>
      </c>
      <c r="X11" s="26">
        <f t="shared" si="18"/>
        <v>16750</v>
      </c>
      <c r="Y11" s="27"/>
      <c r="Z11" s="27"/>
      <c r="AA11" s="26">
        <f t="shared" si="32"/>
        <v>15250</v>
      </c>
      <c r="AB11" s="26">
        <f t="shared" si="24"/>
        <v>15250</v>
      </c>
      <c r="AC11" s="16">
        <v>4</v>
      </c>
      <c r="AD11" s="28"/>
      <c r="AE11" s="22"/>
      <c r="AF11" s="22"/>
      <c r="AG11" s="22"/>
      <c r="AH11" s="22"/>
      <c r="AI11" s="28"/>
      <c r="AJ11" s="20">
        <f>$AD$1*750</f>
        <v>0</v>
      </c>
      <c r="AK11" s="20">
        <f t="shared" si="8"/>
        <v>0</v>
      </c>
      <c r="AL11" s="20">
        <f t="shared" si="9"/>
        <v>20987.5</v>
      </c>
      <c r="AM11" s="20">
        <f t="shared" si="19"/>
        <v>20987.5</v>
      </c>
      <c r="AN11" s="22"/>
      <c r="AO11" s="22"/>
      <c r="AP11" s="20">
        <f t="shared" si="10"/>
        <v>20987.5</v>
      </c>
      <c r="AQ11" s="21">
        <f t="shared" si="25"/>
        <v>20987.5</v>
      </c>
      <c r="AR11" s="14">
        <v>4</v>
      </c>
      <c r="AS11" s="27"/>
      <c r="AT11" s="22"/>
      <c r="AU11" s="22"/>
      <c r="AV11" s="22"/>
      <c r="AW11" s="28"/>
      <c r="AX11" s="20">
        <f>$AD$1*750</f>
        <v>0</v>
      </c>
      <c r="AY11" s="26">
        <f t="shared" si="26"/>
        <v>0</v>
      </c>
      <c r="AZ11" s="20">
        <f t="shared" si="33"/>
        <v>9125</v>
      </c>
      <c r="BA11" s="26">
        <f t="shared" si="20"/>
        <v>9125</v>
      </c>
      <c r="BB11" s="27"/>
      <c r="BC11" s="27"/>
      <c r="BD11" s="20">
        <f t="shared" si="34"/>
        <v>9125</v>
      </c>
      <c r="BE11" s="26">
        <f t="shared" si="27"/>
        <v>9125</v>
      </c>
      <c r="BF11" s="16">
        <v>4</v>
      </c>
      <c r="BG11" s="28"/>
      <c r="BH11" s="22"/>
      <c r="BI11" s="22"/>
      <c r="BJ11" s="22"/>
      <c r="BK11" s="22"/>
      <c r="BL11" s="22"/>
      <c r="BM11" s="22"/>
      <c r="BN11" s="20"/>
      <c r="BO11" s="20">
        <f>$BG$1*750</f>
        <v>0</v>
      </c>
      <c r="BP11" s="20">
        <f t="shared" si="12"/>
        <v>0</v>
      </c>
      <c r="BQ11" s="20">
        <f t="shared" si="6"/>
        <v>0</v>
      </c>
      <c r="BR11" s="20">
        <f t="shared" si="5"/>
        <v>0</v>
      </c>
      <c r="BS11" s="22"/>
      <c r="BT11" s="22"/>
      <c r="BU11" s="20">
        <f t="shared" si="13"/>
        <v>0</v>
      </c>
      <c r="BV11" s="21">
        <f t="shared" si="2"/>
        <v>0</v>
      </c>
      <c r="BW11" s="14">
        <v>4</v>
      </c>
      <c r="BX11" s="22"/>
      <c r="BY11" s="22"/>
      <c r="BZ11" s="22"/>
      <c r="CA11" s="22"/>
      <c r="CB11" s="20"/>
      <c r="CC11" s="20">
        <f>$BG$1*750</f>
        <v>0</v>
      </c>
      <c r="CD11" s="20">
        <f t="shared" si="28"/>
        <v>0</v>
      </c>
      <c r="CE11" s="20">
        <f t="shared" si="29"/>
        <v>0</v>
      </c>
      <c r="CF11" s="20">
        <f t="shared" si="21"/>
        <v>0</v>
      </c>
      <c r="CG11" s="22"/>
      <c r="CH11" s="22"/>
      <c r="CI11" s="20">
        <f t="shared" si="30"/>
        <v>0</v>
      </c>
      <c r="CJ11" s="20">
        <f t="shared" si="22"/>
        <v>0</v>
      </c>
    </row>
    <row r="12" spans="1:100" x14ac:dyDescent="0.25">
      <c r="A12" s="37"/>
      <c r="B12" s="16">
        <v>5</v>
      </c>
      <c r="C12" s="4"/>
      <c r="D12" s="4"/>
      <c r="E12" s="20"/>
      <c r="F12" s="22"/>
      <c r="G12" s="20"/>
      <c r="H12" s="28"/>
      <c r="I12" s="20"/>
      <c r="J12" s="20">
        <f t="shared" si="14"/>
        <v>0</v>
      </c>
      <c r="K12" s="20">
        <f t="shared" si="15"/>
        <v>2250</v>
      </c>
      <c r="L12" s="20">
        <f t="shared" si="16"/>
        <v>2250</v>
      </c>
      <c r="M12" s="22"/>
      <c r="N12" s="22"/>
      <c r="O12" s="20">
        <f t="shared" si="3"/>
        <v>750</v>
      </c>
      <c r="P12" s="21">
        <f t="shared" si="17"/>
        <v>750</v>
      </c>
      <c r="Q12" s="14">
        <v>5</v>
      </c>
      <c r="R12" s="27"/>
      <c r="S12" s="26"/>
      <c r="T12" s="28"/>
      <c r="U12" s="26"/>
      <c r="V12" s="26">
        <f t="shared" si="31"/>
        <v>0</v>
      </c>
      <c r="W12" s="20">
        <f t="shared" si="23"/>
        <v>16750</v>
      </c>
      <c r="X12" s="26">
        <f t="shared" si="18"/>
        <v>16750</v>
      </c>
      <c r="Y12" s="27"/>
      <c r="Z12" s="27"/>
      <c r="AA12" s="26">
        <f t="shared" si="32"/>
        <v>15250</v>
      </c>
      <c r="AB12" s="26">
        <f t="shared" si="24"/>
        <v>15250</v>
      </c>
      <c r="AC12" s="16">
        <v>5</v>
      </c>
      <c r="AD12" s="28"/>
      <c r="AE12" s="22"/>
      <c r="AF12" s="22">
        <f>IF($AE$1="No Subscription",IF(OR($B$1=1,$B$1=2),$W$59/-24,$W$59/-36),0)</f>
        <v>-912.5</v>
      </c>
      <c r="AG12" s="22"/>
      <c r="AH12" s="22"/>
      <c r="AI12" s="28">
        <f>IF($AE$1="No Subscription",AF12-SUM(AE9:AE12),0)</f>
        <v>-912.5</v>
      </c>
      <c r="AJ12" s="20"/>
      <c r="AK12" s="20">
        <f t="shared" si="8"/>
        <v>0</v>
      </c>
      <c r="AL12" s="20">
        <f t="shared" si="9"/>
        <v>20075</v>
      </c>
      <c r="AM12" s="20">
        <f t="shared" si="19"/>
        <v>20075</v>
      </c>
      <c r="AN12" s="22"/>
      <c r="AO12" s="22"/>
      <c r="AP12" s="20">
        <f t="shared" si="10"/>
        <v>20075</v>
      </c>
      <c r="AQ12" s="21">
        <f t="shared" si="25"/>
        <v>20075</v>
      </c>
      <c r="AR12" s="14">
        <v>5</v>
      </c>
      <c r="AS12" s="27"/>
      <c r="AT12" s="22">
        <f>IF($AE$1="No Subscription",IF(OR($B$1=1,$B$1=2),$W$59/-24,$W$59/-36),0)</f>
        <v>-912.5</v>
      </c>
      <c r="AU12" s="22"/>
      <c r="AV12" s="22"/>
      <c r="AW12" s="28">
        <f>IF($AE$1="No Subscription",AT12-SUM(AS9:AS12),0)</f>
        <v>-912.5</v>
      </c>
      <c r="AX12" s="20"/>
      <c r="AY12" s="26">
        <f t="shared" si="26"/>
        <v>0</v>
      </c>
      <c r="AZ12" s="20">
        <f t="shared" si="33"/>
        <v>8212.5</v>
      </c>
      <c r="BA12" s="26">
        <f t="shared" si="20"/>
        <v>8212.5</v>
      </c>
      <c r="BB12" s="27"/>
      <c r="BC12" s="27"/>
      <c r="BD12" s="20">
        <f t="shared" si="34"/>
        <v>8212.5</v>
      </c>
      <c r="BE12" s="26">
        <f t="shared" si="27"/>
        <v>8212.5</v>
      </c>
      <c r="BF12" s="16">
        <v>5</v>
      </c>
      <c r="BG12" s="28"/>
      <c r="BH12" s="22"/>
      <c r="BI12" s="22">
        <f>IF($BH$1="No Subscription",IF(OR($B$1=1,$B$1=2),0,$W$59/-36),0)</f>
        <v>0</v>
      </c>
      <c r="BJ12" s="22"/>
      <c r="BK12" s="22">
        <f>IF($BH$1="No Subscription",IF(OR($AD$1=1,$AD$1=2),$AZ$59/-24,$AZ$59/-36),0)</f>
        <v>0</v>
      </c>
      <c r="BL12" s="22"/>
      <c r="BM12" s="22"/>
      <c r="BN12" s="28">
        <f>IF($BH$1="No Subscription",BI12+BK12-SUM(BH9:BH12),0)</f>
        <v>0</v>
      </c>
      <c r="BO12" s="20"/>
      <c r="BP12" s="20">
        <f t="shared" si="12"/>
        <v>0</v>
      </c>
      <c r="BQ12" s="20">
        <f t="shared" si="6"/>
        <v>0</v>
      </c>
      <c r="BR12" s="20">
        <f t="shared" si="5"/>
        <v>0</v>
      </c>
      <c r="BS12" s="22"/>
      <c r="BT12" s="22"/>
      <c r="BU12" s="20">
        <f t="shared" si="13"/>
        <v>0</v>
      </c>
      <c r="BV12" s="21">
        <f t="shared" si="2"/>
        <v>0</v>
      </c>
      <c r="BW12" s="14">
        <v>5</v>
      </c>
      <c r="BX12" s="22"/>
      <c r="BY12" s="22">
        <f>IF($BH$1="No Subscription",IF(OR($AD$1=1,$AD$1=2),$AZ$59/-24,$AZ$59/-36),0)</f>
        <v>0</v>
      </c>
      <c r="BZ12" s="22"/>
      <c r="CA12" s="22"/>
      <c r="CB12" s="28">
        <f>IF($BH$1="No Subscription",BY12-SUM(BX9:BX12),0)</f>
        <v>0</v>
      </c>
      <c r="CC12" s="20"/>
      <c r="CD12" s="20">
        <f t="shared" si="28"/>
        <v>0</v>
      </c>
      <c r="CE12" s="20">
        <f t="shared" si="29"/>
        <v>0</v>
      </c>
      <c r="CF12" s="20">
        <f t="shared" si="21"/>
        <v>0</v>
      </c>
      <c r="CG12" s="22"/>
      <c r="CH12" s="22"/>
      <c r="CI12" s="20">
        <f t="shared" si="30"/>
        <v>0</v>
      </c>
      <c r="CJ12" s="20">
        <f t="shared" si="22"/>
        <v>0</v>
      </c>
    </row>
    <row r="13" spans="1:100" x14ac:dyDescent="0.25">
      <c r="A13" s="37"/>
      <c r="B13" s="16">
        <v>6</v>
      </c>
      <c r="C13" s="4"/>
      <c r="D13" s="4"/>
      <c r="E13" s="20"/>
      <c r="F13" s="22"/>
      <c r="G13" s="20">
        <f>$B$1*-625</f>
        <v>-625</v>
      </c>
      <c r="H13" s="28">
        <f>IF(G13&gt;0,0,IF((G13-SUM(F7:F13))&gt;0,0,G13-SUM(F7:F13)))</f>
        <v>-625</v>
      </c>
      <c r="I13" s="20">
        <f>$B$1*750</f>
        <v>750</v>
      </c>
      <c r="J13" s="20">
        <f t="shared" si="14"/>
        <v>750</v>
      </c>
      <c r="K13" s="20">
        <f t="shared" si="15"/>
        <v>2375</v>
      </c>
      <c r="L13" s="20">
        <f t="shared" si="16"/>
        <v>2375</v>
      </c>
      <c r="M13" s="22"/>
      <c r="N13" s="22"/>
      <c r="O13" s="20">
        <f t="shared" si="3"/>
        <v>875</v>
      </c>
      <c r="P13" s="21">
        <f t="shared" si="17"/>
        <v>875</v>
      </c>
      <c r="Q13" s="14">
        <v>6</v>
      </c>
      <c r="R13" s="27"/>
      <c r="S13" s="20">
        <f>$B$1*-625</f>
        <v>-625</v>
      </c>
      <c r="T13" s="28">
        <f>S13-SUM(R8:R13)</f>
        <v>-625</v>
      </c>
      <c r="U13" s="20">
        <f>$B$1*750</f>
        <v>750</v>
      </c>
      <c r="V13" s="26">
        <f t="shared" si="31"/>
        <v>750</v>
      </c>
      <c r="W13" s="20">
        <f t="shared" si="23"/>
        <v>16875</v>
      </c>
      <c r="X13" s="26">
        <f t="shared" si="18"/>
        <v>16875</v>
      </c>
      <c r="Y13" s="27"/>
      <c r="Z13" s="27"/>
      <c r="AA13" s="26">
        <f t="shared" si="32"/>
        <v>15375</v>
      </c>
      <c r="AB13" s="26">
        <f t="shared" si="24"/>
        <v>15375</v>
      </c>
      <c r="AC13" s="16">
        <v>6</v>
      </c>
      <c r="AD13" s="28"/>
      <c r="AE13" s="22"/>
      <c r="AF13" s="22"/>
      <c r="AG13" s="22">
        <f>IF($AE$1="No Subscription",0,IF(OR($B$1=1,$B$1=2),(-1*$W$59/16),(-1*$W$59/24)))</f>
        <v>0</v>
      </c>
      <c r="AH13" s="22">
        <f>IF($AE$1="No Subscription",0,$AD$1*-625)</f>
        <v>0</v>
      </c>
      <c r="AI13" s="28">
        <f>IF($AE$1="No Subscription",0,AG13+AH13-SUM(AE5:AE13))</f>
        <v>0</v>
      </c>
      <c r="AJ13" s="20">
        <f>$AD$1*750</f>
        <v>0</v>
      </c>
      <c r="AK13" s="20">
        <f t="shared" si="8"/>
        <v>0</v>
      </c>
      <c r="AL13" s="20">
        <f t="shared" si="9"/>
        <v>20075</v>
      </c>
      <c r="AM13" s="20">
        <f t="shared" si="19"/>
        <v>20075</v>
      </c>
      <c r="AN13" s="22"/>
      <c r="AO13" s="22"/>
      <c r="AP13" s="20">
        <f t="shared" si="10"/>
        <v>20075</v>
      </c>
      <c r="AQ13" s="21">
        <f t="shared" si="25"/>
        <v>20075</v>
      </c>
      <c r="AR13" s="14">
        <v>6</v>
      </c>
      <c r="AS13" s="27"/>
      <c r="AT13" s="22"/>
      <c r="AU13" s="22">
        <f>IF($AE$1="No Subscription",0,IF(OR($B$1=1,$B$1=2),(-1*$W$59/16),(-1*$W$59/24)))</f>
        <v>0</v>
      </c>
      <c r="AV13" s="22">
        <f>IF($AE$1="No Subscription",0,$AD$1*-625)</f>
        <v>0</v>
      </c>
      <c r="AW13" s="28">
        <f>IF($AE$1="No Subscription",0,AU13+AV13-SUM(AS5:AS13))</f>
        <v>0</v>
      </c>
      <c r="AX13" s="20">
        <f>$AD$1*750</f>
        <v>0</v>
      </c>
      <c r="AY13" s="26">
        <f t="shared" si="26"/>
        <v>0</v>
      </c>
      <c r="AZ13" s="20">
        <f t="shared" si="33"/>
        <v>8212.5</v>
      </c>
      <c r="BA13" s="26">
        <f t="shared" si="20"/>
        <v>8212.5</v>
      </c>
      <c r="BB13" s="27"/>
      <c r="BC13" s="27"/>
      <c r="BD13" s="20">
        <f t="shared" si="34"/>
        <v>8212.5</v>
      </c>
      <c r="BE13" s="26">
        <f t="shared" si="27"/>
        <v>8212.5</v>
      </c>
      <c r="BF13" s="16">
        <v>6</v>
      </c>
      <c r="BG13" s="28"/>
      <c r="BH13" s="22"/>
      <c r="BI13" s="22"/>
      <c r="BJ13" s="22">
        <f>IF($BH$1="No Subscription",0,IF(OR($B$1=1,$B$1=2),0,(-1*$W$59/24)))</f>
        <v>0</v>
      </c>
      <c r="BK13" s="22"/>
      <c r="BL13" s="22">
        <f>IF($BH$1="No Subscription",0,IF($AE$1="No Subscription",0,IF(OR($BG$1=1,$BG$1=2),-1*$AZ$59/16,(-1*$AZ$59/24))))</f>
        <v>0</v>
      </c>
      <c r="BM13" s="20">
        <f>IF($BH$1="No Subscription",0,$BG$1*-625)</f>
        <v>0</v>
      </c>
      <c r="BN13" s="28">
        <f>IF($BH$1="No Subscription",0,BJ13+BL13+BM13-SUM(BH4:BH13))</f>
        <v>0</v>
      </c>
      <c r="BO13" s="20">
        <f>$BG$1*750</f>
        <v>0</v>
      </c>
      <c r="BP13" s="20">
        <f t="shared" si="12"/>
        <v>0</v>
      </c>
      <c r="BQ13" s="20">
        <f t="shared" si="6"/>
        <v>0</v>
      </c>
      <c r="BR13" s="20">
        <f t="shared" si="5"/>
        <v>0</v>
      </c>
      <c r="BS13" s="22"/>
      <c r="BT13" s="22"/>
      <c r="BU13" s="20">
        <f t="shared" si="13"/>
        <v>0</v>
      </c>
      <c r="BV13" s="21">
        <f t="shared" si="2"/>
        <v>0</v>
      </c>
      <c r="BW13" s="14">
        <v>6</v>
      </c>
      <c r="BX13" s="22"/>
      <c r="BY13" s="22"/>
      <c r="BZ13" s="22">
        <f>IF($BH$1="No Subscription",0,IF($AE$1="No Subscription",0,IF(OR($BG$1=1,$BG$1=2),-1*$AZ$59/16,(-1*$AZ$59/24))))</f>
        <v>0</v>
      </c>
      <c r="CA13" s="20">
        <f>IF($BH$1="No Subscription",0,$BG$1*-625)</f>
        <v>0</v>
      </c>
      <c r="CB13" s="28">
        <f>IF($BH$1="No Subscription",0,BZ13+CA13-SUM(BX4:BX13))</f>
        <v>0</v>
      </c>
      <c r="CC13" s="20">
        <f>$BG$1*750</f>
        <v>0</v>
      </c>
      <c r="CD13" s="20">
        <f t="shared" si="28"/>
        <v>0</v>
      </c>
      <c r="CE13" s="20">
        <f t="shared" si="29"/>
        <v>0</v>
      </c>
      <c r="CF13" s="20">
        <f t="shared" si="21"/>
        <v>0</v>
      </c>
      <c r="CG13" s="22"/>
      <c r="CH13" s="22"/>
      <c r="CI13" s="20">
        <f t="shared" si="30"/>
        <v>0</v>
      </c>
      <c r="CJ13" s="20">
        <f t="shared" si="22"/>
        <v>0</v>
      </c>
    </row>
    <row r="14" spans="1:100" x14ac:dyDescent="0.25">
      <c r="A14" s="37"/>
      <c r="B14" s="16">
        <v>7</v>
      </c>
      <c r="C14" s="4"/>
      <c r="D14" s="4"/>
      <c r="E14" s="20"/>
      <c r="F14" s="22"/>
      <c r="G14" s="20"/>
      <c r="H14" s="28"/>
      <c r="I14" s="20"/>
      <c r="J14" s="20">
        <f t="shared" si="14"/>
        <v>0</v>
      </c>
      <c r="K14" s="20">
        <f t="shared" si="15"/>
        <v>2375</v>
      </c>
      <c r="L14" s="20">
        <f t="shared" si="16"/>
        <v>2375</v>
      </c>
      <c r="M14" s="22"/>
      <c r="N14" s="22"/>
      <c r="O14" s="20">
        <f t="shared" si="3"/>
        <v>875</v>
      </c>
      <c r="P14" s="21">
        <f t="shared" si="17"/>
        <v>875</v>
      </c>
      <c r="Q14" s="14">
        <v>7</v>
      </c>
      <c r="R14" s="27"/>
      <c r="S14" s="20"/>
      <c r="T14" s="28"/>
      <c r="U14" s="26"/>
      <c r="V14" s="26">
        <f t="shared" si="31"/>
        <v>0</v>
      </c>
      <c r="W14" s="20">
        <f t="shared" si="23"/>
        <v>16875</v>
      </c>
      <c r="X14" s="26">
        <f t="shared" si="18"/>
        <v>16875</v>
      </c>
      <c r="Y14" s="27"/>
      <c r="Z14" s="27"/>
      <c r="AA14" s="26">
        <f t="shared" si="32"/>
        <v>15375</v>
      </c>
      <c r="AB14" s="26">
        <f t="shared" si="24"/>
        <v>15375</v>
      </c>
      <c r="AC14" s="16">
        <v>7</v>
      </c>
      <c r="AD14" s="28"/>
      <c r="AE14" s="22"/>
      <c r="AF14" s="22"/>
      <c r="AG14" s="22"/>
      <c r="AH14" s="22"/>
      <c r="AI14" s="28"/>
      <c r="AJ14" s="20"/>
      <c r="AK14" s="20">
        <f t="shared" si="8"/>
        <v>0</v>
      </c>
      <c r="AL14" s="20">
        <f t="shared" si="9"/>
        <v>20075</v>
      </c>
      <c r="AM14" s="20">
        <f t="shared" si="19"/>
        <v>20075</v>
      </c>
      <c r="AN14" s="22"/>
      <c r="AO14" s="22"/>
      <c r="AP14" s="20">
        <f t="shared" si="10"/>
        <v>20075</v>
      </c>
      <c r="AQ14" s="21">
        <f t="shared" si="25"/>
        <v>20075</v>
      </c>
      <c r="AR14" s="14">
        <v>7</v>
      </c>
      <c r="AS14" s="27"/>
      <c r="AT14" s="22"/>
      <c r="AU14" s="22"/>
      <c r="AV14" s="22"/>
      <c r="AW14" s="28"/>
      <c r="AX14" s="20"/>
      <c r="AY14" s="26">
        <f t="shared" si="26"/>
        <v>0</v>
      </c>
      <c r="AZ14" s="20">
        <f t="shared" si="33"/>
        <v>8212.5</v>
      </c>
      <c r="BA14" s="26">
        <f t="shared" si="20"/>
        <v>8212.5</v>
      </c>
      <c r="BB14" s="27"/>
      <c r="BC14" s="27"/>
      <c r="BD14" s="20">
        <f t="shared" si="34"/>
        <v>8212.5</v>
      </c>
      <c r="BE14" s="26">
        <f t="shared" si="27"/>
        <v>8212.5</v>
      </c>
      <c r="BF14" s="16">
        <v>7</v>
      </c>
      <c r="BG14" s="28"/>
      <c r="BH14" s="22"/>
      <c r="BI14" s="22"/>
      <c r="BJ14" s="22"/>
      <c r="BK14" s="22"/>
      <c r="BL14" s="22"/>
      <c r="BM14" s="22"/>
      <c r="BN14" s="20"/>
      <c r="BO14" s="20"/>
      <c r="BP14" s="20">
        <f t="shared" si="12"/>
        <v>0</v>
      </c>
      <c r="BQ14" s="20">
        <f t="shared" si="6"/>
        <v>0</v>
      </c>
      <c r="BR14" s="20">
        <f t="shared" si="5"/>
        <v>0</v>
      </c>
      <c r="BS14" s="22"/>
      <c r="BT14" s="22"/>
      <c r="BU14" s="20">
        <f t="shared" si="13"/>
        <v>0</v>
      </c>
      <c r="BV14" s="21">
        <f t="shared" si="2"/>
        <v>0</v>
      </c>
      <c r="BW14" s="14">
        <v>7</v>
      </c>
      <c r="BX14" s="22"/>
      <c r="BY14" s="22"/>
      <c r="BZ14" s="22"/>
      <c r="CA14" s="22"/>
      <c r="CB14" s="20"/>
      <c r="CC14" s="20"/>
      <c r="CD14" s="20">
        <f t="shared" si="28"/>
        <v>0</v>
      </c>
      <c r="CE14" s="20">
        <f t="shared" si="29"/>
        <v>0</v>
      </c>
      <c r="CF14" s="20">
        <f t="shared" si="21"/>
        <v>0</v>
      </c>
      <c r="CG14" s="22"/>
      <c r="CH14" s="22"/>
      <c r="CI14" s="20">
        <f t="shared" si="30"/>
        <v>0</v>
      </c>
      <c r="CJ14" s="20">
        <f t="shared" si="22"/>
        <v>0</v>
      </c>
    </row>
    <row r="15" spans="1:100" x14ac:dyDescent="0.25">
      <c r="A15" s="37"/>
      <c r="B15" s="16">
        <v>8</v>
      </c>
      <c r="C15" s="4"/>
      <c r="D15" s="4"/>
      <c r="E15" s="20"/>
      <c r="F15" s="22"/>
      <c r="G15" s="20"/>
      <c r="H15" s="28"/>
      <c r="I15" s="20">
        <f>$B$1*750</f>
        <v>750</v>
      </c>
      <c r="J15" s="20">
        <f t="shared" si="14"/>
        <v>750</v>
      </c>
      <c r="K15" s="20">
        <f t="shared" si="15"/>
        <v>3125</v>
      </c>
      <c r="L15" s="20">
        <f t="shared" si="16"/>
        <v>3125</v>
      </c>
      <c r="M15" s="22"/>
      <c r="N15" s="22"/>
      <c r="O15" s="20">
        <f t="shared" si="3"/>
        <v>1625</v>
      </c>
      <c r="P15" s="21">
        <f t="shared" si="17"/>
        <v>1625</v>
      </c>
      <c r="Q15" s="14">
        <v>8</v>
      </c>
      <c r="R15" s="27"/>
      <c r="S15" s="26"/>
      <c r="T15" s="28"/>
      <c r="U15" s="20">
        <f>$B$1*750</f>
        <v>750</v>
      </c>
      <c r="V15" s="26">
        <f t="shared" si="31"/>
        <v>750</v>
      </c>
      <c r="W15" s="20">
        <f t="shared" si="23"/>
        <v>17625</v>
      </c>
      <c r="X15" s="26">
        <f t="shared" si="18"/>
        <v>17625</v>
      </c>
      <c r="Y15" s="27"/>
      <c r="Z15" s="27"/>
      <c r="AA15" s="26">
        <f t="shared" si="32"/>
        <v>16125</v>
      </c>
      <c r="AB15" s="26">
        <f t="shared" si="24"/>
        <v>16125</v>
      </c>
      <c r="AC15" s="16">
        <v>8</v>
      </c>
      <c r="AD15" s="28"/>
      <c r="AE15" s="22"/>
      <c r="AF15" s="22"/>
      <c r="AG15" s="22"/>
      <c r="AH15" s="22"/>
      <c r="AI15" s="28"/>
      <c r="AJ15" s="20">
        <f>$AD$1*750</f>
        <v>0</v>
      </c>
      <c r="AK15" s="20">
        <f t="shared" si="8"/>
        <v>0</v>
      </c>
      <c r="AL15" s="20">
        <f t="shared" si="9"/>
        <v>20075</v>
      </c>
      <c r="AM15" s="20">
        <f t="shared" si="19"/>
        <v>20075</v>
      </c>
      <c r="AN15" s="22"/>
      <c r="AO15" s="22"/>
      <c r="AP15" s="20">
        <f t="shared" si="10"/>
        <v>20075</v>
      </c>
      <c r="AQ15" s="21">
        <f t="shared" si="25"/>
        <v>20075</v>
      </c>
      <c r="AR15" s="14">
        <v>8</v>
      </c>
      <c r="AS15" s="27"/>
      <c r="AT15" s="22"/>
      <c r="AU15" s="22"/>
      <c r="AV15" s="22"/>
      <c r="AW15" s="28"/>
      <c r="AX15" s="20">
        <f>$AD$1*750</f>
        <v>0</v>
      </c>
      <c r="AY15" s="26">
        <f t="shared" si="26"/>
        <v>0</v>
      </c>
      <c r="AZ15" s="20">
        <f t="shared" si="33"/>
        <v>8212.5</v>
      </c>
      <c r="BA15" s="26">
        <f t="shared" si="20"/>
        <v>8212.5</v>
      </c>
      <c r="BB15" s="27"/>
      <c r="BC15" s="27"/>
      <c r="BD15" s="20">
        <f t="shared" si="34"/>
        <v>8212.5</v>
      </c>
      <c r="BE15" s="26">
        <f t="shared" si="27"/>
        <v>8212.5</v>
      </c>
      <c r="BF15" s="16">
        <v>8</v>
      </c>
      <c r="BG15" s="28"/>
      <c r="BH15" s="22"/>
      <c r="BI15" s="22"/>
      <c r="BJ15" s="22"/>
      <c r="BK15" s="22"/>
      <c r="BL15" s="22"/>
      <c r="BM15" s="22"/>
      <c r="BN15" s="20"/>
      <c r="BO15" s="20">
        <f>$BG$1*750</f>
        <v>0</v>
      </c>
      <c r="BP15" s="20">
        <f t="shared" si="12"/>
        <v>0</v>
      </c>
      <c r="BQ15" s="20">
        <f t="shared" si="6"/>
        <v>0</v>
      </c>
      <c r="BR15" s="20">
        <f t="shared" si="5"/>
        <v>0</v>
      </c>
      <c r="BS15" s="22"/>
      <c r="BT15" s="22"/>
      <c r="BU15" s="20">
        <f t="shared" si="13"/>
        <v>0</v>
      </c>
      <c r="BV15" s="21">
        <f t="shared" si="2"/>
        <v>0</v>
      </c>
      <c r="BW15" s="14">
        <v>8</v>
      </c>
      <c r="BX15" s="22"/>
      <c r="BY15" s="22"/>
      <c r="BZ15" s="22"/>
      <c r="CA15" s="22"/>
      <c r="CB15" s="20"/>
      <c r="CC15" s="20">
        <f>$BG$1*750</f>
        <v>0</v>
      </c>
      <c r="CD15" s="20">
        <f t="shared" si="28"/>
        <v>0</v>
      </c>
      <c r="CE15" s="20">
        <f t="shared" si="29"/>
        <v>0</v>
      </c>
      <c r="CF15" s="20">
        <f t="shared" si="21"/>
        <v>0</v>
      </c>
      <c r="CG15" s="22"/>
      <c r="CH15" s="22"/>
      <c r="CI15" s="20">
        <f t="shared" si="30"/>
        <v>0</v>
      </c>
      <c r="CJ15" s="20">
        <f t="shared" si="22"/>
        <v>0</v>
      </c>
    </row>
    <row r="16" spans="1:100" x14ac:dyDescent="0.25">
      <c r="A16" s="37"/>
      <c r="B16" s="16">
        <v>9</v>
      </c>
      <c r="C16" s="4"/>
      <c r="D16" s="4"/>
      <c r="E16" s="20"/>
      <c r="F16" s="22"/>
      <c r="G16" s="20"/>
      <c r="H16" s="28"/>
      <c r="I16" s="20"/>
      <c r="J16" s="20">
        <f t="shared" si="14"/>
        <v>0</v>
      </c>
      <c r="K16" s="20">
        <f t="shared" si="15"/>
        <v>3125</v>
      </c>
      <c r="L16" s="20">
        <f t="shared" si="16"/>
        <v>3125</v>
      </c>
      <c r="M16" s="22"/>
      <c r="N16" s="22"/>
      <c r="O16" s="20">
        <f t="shared" si="3"/>
        <v>1625</v>
      </c>
      <c r="P16" s="21">
        <f t="shared" si="17"/>
        <v>1625</v>
      </c>
      <c r="Q16" s="14">
        <v>9</v>
      </c>
      <c r="R16" s="27"/>
      <c r="S16" s="26"/>
      <c r="T16" s="28"/>
      <c r="U16" s="26"/>
      <c r="V16" s="26">
        <f t="shared" si="31"/>
        <v>0</v>
      </c>
      <c r="W16" s="20">
        <f t="shared" si="23"/>
        <v>17625</v>
      </c>
      <c r="X16" s="26">
        <f t="shared" si="18"/>
        <v>17625</v>
      </c>
      <c r="Y16" s="27"/>
      <c r="Z16" s="27"/>
      <c r="AA16" s="26">
        <f t="shared" si="32"/>
        <v>16125</v>
      </c>
      <c r="AB16" s="26">
        <f t="shared" si="24"/>
        <v>16125</v>
      </c>
      <c r="AC16" s="16">
        <v>9</v>
      </c>
      <c r="AD16" s="28"/>
      <c r="AE16" s="22"/>
      <c r="AF16" s="22">
        <f>IF($AE$1="No Subscription",IF(OR($B$1=1,$B$1=2),$W$59/-24,$W$59/-36),0)</f>
        <v>-912.5</v>
      </c>
      <c r="AG16" s="22"/>
      <c r="AH16" s="22"/>
      <c r="AI16" s="28">
        <f>IF($AE$1="No Subscription",AF16-SUM(AE13:AE16),0)</f>
        <v>-912.5</v>
      </c>
      <c r="AJ16" s="20"/>
      <c r="AK16" s="20">
        <f t="shared" si="8"/>
        <v>0</v>
      </c>
      <c r="AL16" s="20">
        <f t="shared" si="9"/>
        <v>19162.5</v>
      </c>
      <c r="AM16" s="20">
        <f t="shared" si="19"/>
        <v>19162.5</v>
      </c>
      <c r="AN16" s="22"/>
      <c r="AO16" s="22"/>
      <c r="AP16" s="20">
        <f t="shared" si="10"/>
        <v>19162.5</v>
      </c>
      <c r="AQ16" s="21">
        <f t="shared" si="25"/>
        <v>19162.5</v>
      </c>
      <c r="AR16" s="14">
        <v>9</v>
      </c>
      <c r="AS16" s="27"/>
      <c r="AT16" s="22">
        <f>IF($AE$1="No Subscription",IF(OR($B$1=1,$B$1=2),$W$59/-24,$W$59/-36),0)</f>
        <v>-912.5</v>
      </c>
      <c r="AU16" s="22"/>
      <c r="AV16" s="22"/>
      <c r="AW16" s="28">
        <f>IF($AE$1="No Subscription",AT16-SUM(AS13:AS16),0)</f>
        <v>-912.5</v>
      </c>
      <c r="AX16" s="20"/>
      <c r="AY16" s="26">
        <f t="shared" si="26"/>
        <v>0</v>
      </c>
      <c r="AZ16" s="20">
        <f t="shared" si="33"/>
        <v>7300</v>
      </c>
      <c r="BA16" s="26">
        <f t="shared" si="20"/>
        <v>7300</v>
      </c>
      <c r="BB16" s="27"/>
      <c r="BC16" s="27"/>
      <c r="BD16" s="20">
        <f t="shared" si="34"/>
        <v>7300</v>
      </c>
      <c r="BE16" s="26">
        <f t="shared" si="27"/>
        <v>7300</v>
      </c>
      <c r="BF16" s="16">
        <v>9</v>
      </c>
      <c r="BG16" s="28"/>
      <c r="BH16" s="22"/>
      <c r="BI16" s="22">
        <f>IF($BH$1="No Subscription",IF(OR($B$1=1,$B$1=2),0,$W$59/-36),0)</f>
        <v>0</v>
      </c>
      <c r="BJ16" s="22"/>
      <c r="BK16" s="22">
        <f>IF($BH$1="No Subscription",IF(OR($AD$1=1,$AD$1=2),$AZ$59/-24,$AZ$59/-36),0)</f>
        <v>0</v>
      </c>
      <c r="BL16" s="22"/>
      <c r="BM16" s="22"/>
      <c r="BN16" s="28">
        <f>IF($BH$1="No Subscription",BI16+BK16-SUM(BH13:BH16),0)</f>
        <v>0</v>
      </c>
      <c r="BO16" s="20"/>
      <c r="BP16" s="20">
        <f t="shared" si="12"/>
        <v>0</v>
      </c>
      <c r="BQ16" s="20">
        <f t="shared" si="6"/>
        <v>0</v>
      </c>
      <c r="BR16" s="20">
        <f t="shared" si="5"/>
        <v>0</v>
      </c>
      <c r="BS16" s="22"/>
      <c r="BT16" s="22"/>
      <c r="BU16" s="20">
        <f t="shared" si="13"/>
        <v>0</v>
      </c>
      <c r="BV16" s="21">
        <f t="shared" si="2"/>
        <v>0</v>
      </c>
      <c r="BW16" s="14">
        <v>9</v>
      </c>
      <c r="BX16" s="22"/>
      <c r="BY16" s="22">
        <f>IF($BH$1="No Subscription",IF(OR($AD$1=1,$AD$1=2),$AZ$59/-24,$AZ$59/-36),0)</f>
        <v>0</v>
      </c>
      <c r="BZ16" s="22"/>
      <c r="CA16" s="22"/>
      <c r="CB16" s="28">
        <f>IF($BH$1="No Subscription",BY16-SUM(BX13:BX16),0)</f>
        <v>0</v>
      </c>
      <c r="CC16" s="20"/>
      <c r="CD16" s="20">
        <f t="shared" si="28"/>
        <v>0</v>
      </c>
      <c r="CE16" s="20">
        <f t="shared" si="29"/>
        <v>0</v>
      </c>
      <c r="CF16" s="20">
        <f t="shared" si="21"/>
        <v>0</v>
      </c>
      <c r="CG16" s="22"/>
      <c r="CH16" s="22"/>
      <c r="CI16" s="20">
        <f t="shared" si="30"/>
        <v>0</v>
      </c>
      <c r="CJ16" s="20">
        <f t="shared" si="22"/>
        <v>0</v>
      </c>
    </row>
    <row r="17" spans="1:88" x14ac:dyDescent="0.25">
      <c r="A17" s="37"/>
      <c r="B17" s="16">
        <v>10</v>
      </c>
      <c r="C17" s="4"/>
      <c r="D17" s="4"/>
      <c r="E17" s="20"/>
      <c r="F17" s="22"/>
      <c r="G17" s="20"/>
      <c r="H17" s="28"/>
      <c r="I17" s="20">
        <f>$B$1*750</f>
        <v>750</v>
      </c>
      <c r="J17" s="20">
        <f t="shared" si="14"/>
        <v>750</v>
      </c>
      <c r="K17" s="20">
        <f t="shared" si="15"/>
        <v>3875</v>
      </c>
      <c r="L17" s="20">
        <f t="shared" si="16"/>
        <v>3875</v>
      </c>
      <c r="M17" s="22"/>
      <c r="N17" s="22"/>
      <c r="O17" s="20">
        <f t="shared" si="3"/>
        <v>2375</v>
      </c>
      <c r="P17" s="21">
        <f t="shared" si="17"/>
        <v>2375</v>
      </c>
      <c r="Q17" s="14">
        <v>10</v>
      </c>
      <c r="R17" s="27"/>
      <c r="S17" s="26"/>
      <c r="T17" s="28"/>
      <c r="U17" s="20">
        <f>$B$1*750</f>
        <v>750</v>
      </c>
      <c r="V17" s="26">
        <f t="shared" si="31"/>
        <v>750</v>
      </c>
      <c r="W17" s="20">
        <f t="shared" si="23"/>
        <v>18375</v>
      </c>
      <c r="X17" s="26">
        <f t="shared" si="18"/>
        <v>18375</v>
      </c>
      <c r="Y17" s="27"/>
      <c r="Z17" s="27"/>
      <c r="AA17" s="26">
        <f t="shared" si="32"/>
        <v>16875</v>
      </c>
      <c r="AB17" s="26">
        <f t="shared" si="24"/>
        <v>16875</v>
      </c>
      <c r="AC17" s="16">
        <v>10</v>
      </c>
      <c r="AD17" s="28"/>
      <c r="AE17" s="22"/>
      <c r="AF17" s="22"/>
      <c r="AG17" s="22"/>
      <c r="AH17" s="22"/>
      <c r="AI17" s="28"/>
      <c r="AJ17" s="20">
        <f>$AD$1*750</f>
        <v>0</v>
      </c>
      <c r="AK17" s="20">
        <f t="shared" si="8"/>
        <v>0</v>
      </c>
      <c r="AL17" s="20">
        <f t="shared" si="9"/>
        <v>19162.5</v>
      </c>
      <c r="AM17" s="20">
        <f t="shared" si="19"/>
        <v>19162.5</v>
      </c>
      <c r="AN17" s="22"/>
      <c r="AO17" s="22"/>
      <c r="AP17" s="20">
        <f t="shared" si="10"/>
        <v>19162.5</v>
      </c>
      <c r="AQ17" s="21">
        <f t="shared" si="25"/>
        <v>19162.5</v>
      </c>
      <c r="AR17" s="14">
        <v>10</v>
      </c>
      <c r="AS17" s="27"/>
      <c r="AT17" s="22"/>
      <c r="AU17" s="22"/>
      <c r="AV17" s="22"/>
      <c r="AW17" s="28"/>
      <c r="AX17" s="20">
        <f>$AD$1*750</f>
        <v>0</v>
      </c>
      <c r="AY17" s="26">
        <f t="shared" si="26"/>
        <v>0</v>
      </c>
      <c r="AZ17" s="20">
        <f t="shared" si="33"/>
        <v>7300</v>
      </c>
      <c r="BA17" s="26">
        <f t="shared" si="20"/>
        <v>7300</v>
      </c>
      <c r="BB17" s="27"/>
      <c r="BC17" s="27"/>
      <c r="BD17" s="20">
        <f t="shared" si="34"/>
        <v>7300</v>
      </c>
      <c r="BE17" s="26">
        <f t="shared" si="27"/>
        <v>7300</v>
      </c>
      <c r="BF17" s="16">
        <v>10</v>
      </c>
      <c r="BG17" s="28"/>
      <c r="BH17" s="22"/>
      <c r="BI17" s="22"/>
      <c r="BJ17" s="22"/>
      <c r="BK17" s="22"/>
      <c r="BL17" s="22"/>
      <c r="BM17" s="22"/>
      <c r="BN17" s="20"/>
      <c r="BO17" s="20">
        <f>$BG$1*750</f>
        <v>0</v>
      </c>
      <c r="BP17" s="20">
        <f t="shared" si="12"/>
        <v>0</v>
      </c>
      <c r="BQ17" s="20">
        <f t="shared" si="6"/>
        <v>0</v>
      </c>
      <c r="BR17" s="20">
        <f t="shared" si="5"/>
        <v>0</v>
      </c>
      <c r="BS17" s="22"/>
      <c r="BT17" s="22"/>
      <c r="BU17" s="20">
        <f t="shared" si="13"/>
        <v>0</v>
      </c>
      <c r="BV17" s="21">
        <f t="shared" si="2"/>
        <v>0</v>
      </c>
      <c r="BW17" s="14">
        <v>10</v>
      </c>
      <c r="BX17" s="22"/>
      <c r="BY17" s="22"/>
      <c r="BZ17" s="22"/>
      <c r="CA17" s="22"/>
      <c r="CB17" s="20"/>
      <c r="CC17" s="20">
        <f>$BG$1*750</f>
        <v>0</v>
      </c>
      <c r="CD17" s="20">
        <f t="shared" si="28"/>
        <v>0</v>
      </c>
      <c r="CE17" s="20">
        <f t="shared" si="29"/>
        <v>0</v>
      </c>
      <c r="CF17" s="20">
        <f t="shared" si="21"/>
        <v>0</v>
      </c>
      <c r="CG17" s="22"/>
      <c r="CH17" s="22"/>
      <c r="CI17" s="20">
        <f t="shared" si="30"/>
        <v>0</v>
      </c>
      <c r="CJ17" s="20">
        <f t="shared" si="22"/>
        <v>0</v>
      </c>
    </row>
    <row r="18" spans="1:88" x14ac:dyDescent="0.25">
      <c r="A18" s="37"/>
      <c r="B18" s="16">
        <v>11</v>
      </c>
      <c r="C18" s="4"/>
      <c r="D18" s="4"/>
      <c r="E18" s="20"/>
      <c r="F18" s="22"/>
      <c r="G18" s="20"/>
      <c r="H18" s="28"/>
      <c r="I18" s="20"/>
      <c r="J18" s="20">
        <f t="shared" si="14"/>
        <v>0</v>
      </c>
      <c r="K18" s="20">
        <f t="shared" si="15"/>
        <v>3875</v>
      </c>
      <c r="L18" s="20">
        <f t="shared" si="16"/>
        <v>3875</v>
      </c>
      <c r="M18" s="22"/>
      <c r="N18" s="22"/>
      <c r="O18" s="20">
        <f t="shared" si="3"/>
        <v>2375</v>
      </c>
      <c r="P18" s="21">
        <f t="shared" si="17"/>
        <v>2375</v>
      </c>
      <c r="Q18" s="14">
        <v>11</v>
      </c>
      <c r="R18" s="27"/>
      <c r="S18" s="26"/>
      <c r="T18" s="28"/>
      <c r="U18" s="26"/>
      <c r="V18" s="26">
        <f t="shared" si="31"/>
        <v>0</v>
      </c>
      <c r="W18" s="20">
        <f t="shared" si="23"/>
        <v>18375</v>
      </c>
      <c r="X18" s="26">
        <f t="shared" si="18"/>
        <v>18375</v>
      </c>
      <c r="Y18" s="27"/>
      <c r="Z18" s="27"/>
      <c r="AA18" s="26">
        <f t="shared" si="32"/>
        <v>16875</v>
      </c>
      <c r="AB18" s="26">
        <f t="shared" si="24"/>
        <v>16875</v>
      </c>
      <c r="AC18" s="16">
        <v>11</v>
      </c>
      <c r="AD18" s="28"/>
      <c r="AE18" s="22"/>
      <c r="AF18" s="22"/>
      <c r="AG18" s="22"/>
      <c r="AH18" s="22"/>
      <c r="AI18" s="28"/>
      <c r="AJ18" s="20"/>
      <c r="AK18" s="20">
        <f t="shared" si="8"/>
        <v>0</v>
      </c>
      <c r="AL18" s="20">
        <f t="shared" si="9"/>
        <v>19162.5</v>
      </c>
      <c r="AM18" s="20">
        <f t="shared" si="19"/>
        <v>19162.5</v>
      </c>
      <c r="AN18" s="22"/>
      <c r="AO18" s="22"/>
      <c r="AP18" s="20">
        <f t="shared" si="10"/>
        <v>19162.5</v>
      </c>
      <c r="AQ18" s="21">
        <f t="shared" si="25"/>
        <v>19162.5</v>
      </c>
      <c r="AR18" s="14">
        <v>11</v>
      </c>
      <c r="AS18" s="27"/>
      <c r="AT18" s="22"/>
      <c r="AU18" s="22"/>
      <c r="AV18" s="22"/>
      <c r="AW18" s="28"/>
      <c r="AX18" s="20"/>
      <c r="AY18" s="26">
        <f t="shared" si="26"/>
        <v>0</v>
      </c>
      <c r="AZ18" s="20">
        <f t="shared" si="33"/>
        <v>7300</v>
      </c>
      <c r="BA18" s="26">
        <f t="shared" si="20"/>
        <v>7300</v>
      </c>
      <c r="BB18" s="27"/>
      <c r="BC18" s="27"/>
      <c r="BD18" s="20">
        <f t="shared" si="34"/>
        <v>7300</v>
      </c>
      <c r="BE18" s="26">
        <f t="shared" si="27"/>
        <v>7300</v>
      </c>
      <c r="BF18" s="16">
        <v>11</v>
      </c>
      <c r="BG18" s="28"/>
      <c r="BH18" s="22"/>
      <c r="BI18" s="22"/>
      <c r="BJ18" s="22"/>
      <c r="BK18" s="22"/>
      <c r="BL18" s="22"/>
      <c r="BM18" s="22"/>
      <c r="BN18" s="20"/>
      <c r="BO18" s="20"/>
      <c r="BP18" s="20">
        <f t="shared" si="12"/>
        <v>0</v>
      </c>
      <c r="BQ18" s="20">
        <f t="shared" si="6"/>
        <v>0</v>
      </c>
      <c r="BR18" s="20">
        <f t="shared" si="5"/>
        <v>0</v>
      </c>
      <c r="BS18" s="22"/>
      <c r="BT18" s="22"/>
      <c r="BU18" s="20">
        <f t="shared" si="13"/>
        <v>0</v>
      </c>
      <c r="BV18" s="21">
        <f t="shared" si="2"/>
        <v>0</v>
      </c>
      <c r="BW18" s="14">
        <v>11</v>
      </c>
      <c r="BX18" s="22"/>
      <c r="BY18" s="22"/>
      <c r="BZ18" s="22"/>
      <c r="CA18" s="22"/>
      <c r="CB18" s="20"/>
      <c r="CC18" s="20"/>
      <c r="CD18" s="20">
        <f t="shared" si="28"/>
        <v>0</v>
      </c>
      <c r="CE18" s="20">
        <f t="shared" si="29"/>
        <v>0</v>
      </c>
      <c r="CF18" s="20">
        <f t="shared" si="21"/>
        <v>0</v>
      </c>
      <c r="CG18" s="22"/>
      <c r="CH18" s="22"/>
      <c r="CI18" s="20">
        <f t="shared" si="30"/>
        <v>0</v>
      </c>
      <c r="CJ18" s="20">
        <f t="shared" si="22"/>
        <v>0</v>
      </c>
    </row>
    <row r="19" spans="1:88" x14ac:dyDescent="0.25">
      <c r="A19" s="37"/>
      <c r="B19" s="16">
        <v>12</v>
      </c>
      <c r="C19" s="4"/>
      <c r="D19" s="4"/>
      <c r="E19" s="20"/>
      <c r="F19" s="22"/>
      <c r="G19" s="20"/>
      <c r="H19" s="28"/>
      <c r="I19" s="20">
        <f>$B$1*750</f>
        <v>750</v>
      </c>
      <c r="J19" s="20">
        <f t="shared" si="14"/>
        <v>750</v>
      </c>
      <c r="K19" s="20">
        <f t="shared" si="15"/>
        <v>4625</v>
      </c>
      <c r="L19" s="20">
        <f t="shared" si="16"/>
        <v>4625</v>
      </c>
      <c r="M19" s="22"/>
      <c r="N19" s="22"/>
      <c r="O19" s="20">
        <f t="shared" si="3"/>
        <v>3125</v>
      </c>
      <c r="P19" s="21">
        <f t="shared" si="17"/>
        <v>3125</v>
      </c>
      <c r="Q19" s="14">
        <v>12</v>
      </c>
      <c r="R19" s="27"/>
      <c r="S19" s="26"/>
      <c r="T19" s="28"/>
      <c r="U19" s="20">
        <f>$B$1*750</f>
        <v>750</v>
      </c>
      <c r="V19" s="26">
        <f t="shared" si="31"/>
        <v>750</v>
      </c>
      <c r="W19" s="20">
        <f t="shared" si="23"/>
        <v>19125</v>
      </c>
      <c r="X19" s="26">
        <f t="shared" si="18"/>
        <v>19125</v>
      </c>
      <c r="Y19" s="27"/>
      <c r="Z19" s="27"/>
      <c r="AA19" s="26">
        <f t="shared" si="32"/>
        <v>17625</v>
      </c>
      <c r="AB19" s="26">
        <f t="shared" si="24"/>
        <v>17625</v>
      </c>
      <c r="AC19" s="16">
        <v>12</v>
      </c>
      <c r="AD19" s="28"/>
      <c r="AE19" s="22"/>
      <c r="AF19" s="22"/>
      <c r="AG19" s="22"/>
      <c r="AH19" s="22"/>
      <c r="AI19" s="28"/>
      <c r="AJ19" s="20">
        <f>$AD$1*750</f>
        <v>0</v>
      </c>
      <c r="AK19" s="20">
        <f t="shared" si="8"/>
        <v>0</v>
      </c>
      <c r="AL19" s="20">
        <f t="shared" si="9"/>
        <v>19162.5</v>
      </c>
      <c r="AM19" s="20">
        <f t="shared" si="19"/>
        <v>19162.5</v>
      </c>
      <c r="AN19" s="22"/>
      <c r="AO19" s="22"/>
      <c r="AP19" s="20">
        <f t="shared" si="10"/>
        <v>19162.5</v>
      </c>
      <c r="AQ19" s="21">
        <f t="shared" si="25"/>
        <v>19162.5</v>
      </c>
      <c r="AR19" s="14">
        <v>12</v>
      </c>
      <c r="AS19" s="27"/>
      <c r="AT19" s="22"/>
      <c r="AU19" s="22"/>
      <c r="AV19" s="22"/>
      <c r="AW19" s="28"/>
      <c r="AX19" s="20">
        <f>$AD$1*750</f>
        <v>0</v>
      </c>
      <c r="AY19" s="26">
        <f t="shared" si="26"/>
        <v>0</v>
      </c>
      <c r="AZ19" s="20">
        <f t="shared" si="33"/>
        <v>7300</v>
      </c>
      <c r="BA19" s="26">
        <f t="shared" si="20"/>
        <v>7300</v>
      </c>
      <c r="BB19" s="27"/>
      <c r="BC19" s="27"/>
      <c r="BD19" s="20">
        <f t="shared" si="34"/>
        <v>7300</v>
      </c>
      <c r="BE19" s="26">
        <f t="shared" si="27"/>
        <v>7300</v>
      </c>
      <c r="BF19" s="16">
        <v>12</v>
      </c>
      <c r="BG19" s="28"/>
      <c r="BH19" s="22"/>
      <c r="BI19" s="22"/>
      <c r="BJ19" s="22"/>
      <c r="BK19" s="22"/>
      <c r="BL19" s="22"/>
      <c r="BM19" s="22"/>
      <c r="BN19" s="20"/>
      <c r="BO19" s="20">
        <f>$BG$1*750</f>
        <v>0</v>
      </c>
      <c r="BP19" s="20">
        <f t="shared" si="12"/>
        <v>0</v>
      </c>
      <c r="BQ19" s="20">
        <f t="shared" si="6"/>
        <v>0</v>
      </c>
      <c r="BR19" s="20">
        <f t="shared" si="5"/>
        <v>0</v>
      </c>
      <c r="BS19" s="22"/>
      <c r="BT19" s="22"/>
      <c r="BU19" s="20">
        <f t="shared" si="13"/>
        <v>0</v>
      </c>
      <c r="BV19" s="21">
        <f t="shared" si="2"/>
        <v>0</v>
      </c>
      <c r="BW19" s="14">
        <v>12</v>
      </c>
      <c r="BX19" s="22"/>
      <c r="BY19" s="22"/>
      <c r="BZ19" s="22"/>
      <c r="CA19" s="22"/>
      <c r="CB19" s="20"/>
      <c r="CC19" s="20">
        <f>$BG$1*750</f>
        <v>0</v>
      </c>
      <c r="CD19" s="20">
        <f t="shared" si="28"/>
        <v>0</v>
      </c>
      <c r="CE19" s="20">
        <f t="shared" si="29"/>
        <v>0</v>
      </c>
      <c r="CF19" s="20">
        <f t="shared" si="21"/>
        <v>0</v>
      </c>
      <c r="CG19" s="22"/>
      <c r="CH19" s="22"/>
      <c r="CI19" s="20">
        <f t="shared" si="30"/>
        <v>0</v>
      </c>
      <c r="CJ19" s="20">
        <f t="shared" si="22"/>
        <v>0</v>
      </c>
    </row>
    <row r="20" spans="1:88" x14ac:dyDescent="0.25">
      <c r="A20" s="37"/>
      <c r="B20" s="16">
        <v>13</v>
      </c>
      <c r="C20" s="4"/>
      <c r="D20" s="4"/>
      <c r="E20" s="20"/>
      <c r="F20" s="22"/>
      <c r="G20" s="20">
        <f>$B$1*-625</f>
        <v>-625</v>
      </c>
      <c r="H20" s="28">
        <f>IF(G20&gt;0,0,IF((G20-SUM(F14:F20))&gt;0,0,G20-SUM(F14:F20)))</f>
        <v>-625</v>
      </c>
      <c r="I20" s="20"/>
      <c r="J20" s="20">
        <f t="shared" si="14"/>
        <v>0</v>
      </c>
      <c r="K20" s="20">
        <f t="shared" si="15"/>
        <v>4000</v>
      </c>
      <c r="L20" s="20">
        <f t="shared" si="16"/>
        <v>4000</v>
      </c>
      <c r="M20" s="22"/>
      <c r="N20" s="22"/>
      <c r="O20" s="20">
        <f t="shared" si="3"/>
        <v>2500</v>
      </c>
      <c r="P20" s="21">
        <f t="shared" si="17"/>
        <v>2500</v>
      </c>
      <c r="Q20" s="14">
        <v>13</v>
      </c>
      <c r="R20" s="27"/>
      <c r="S20" s="20">
        <f>$B$1*-625</f>
        <v>-625</v>
      </c>
      <c r="T20" s="28">
        <f>S20-SUM(R14:R20)</f>
        <v>-625</v>
      </c>
      <c r="U20" s="26"/>
      <c r="V20" s="26">
        <f t="shared" si="31"/>
        <v>0</v>
      </c>
      <c r="W20" s="20">
        <f t="shared" si="23"/>
        <v>18500</v>
      </c>
      <c r="X20" s="26">
        <f t="shared" si="18"/>
        <v>18500</v>
      </c>
      <c r="Y20" s="27"/>
      <c r="Z20" s="27"/>
      <c r="AA20" s="26">
        <f t="shared" si="32"/>
        <v>17000</v>
      </c>
      <c r="AB20" s="26">
        <f t="shared" si="24"/>
        <v>17000</v>
      </c>
      <c r="AC20" s="16">
        <v>13</v>
      </c>
      <c r="AD20" s="28"/>
      <c r="AE20" s="22"/>
      <c r="AF20" s="22">
        <f>IF($AE$1="No Subscription",IF(OR($B$1=1,$B$1=2),$W$59/-24,$W$59/-36),0)</f>
        <v>-912.5</v>
      </c>
      <c r="AG20" s="22">
        <f>IF($AE$1="No Subscription",0,IF(OR($B$1=1,$B$1=2),(-1*$W$59/16),(-1*$W$59/24)))</f>
        <v>0</v>
      </c>
      <c r="AH20" s="22">
        <f>IF($AE$1="No Subscription",0,$AD$1*-625)</f>
        <v>0</v>
      </c>
      <c r="AI20" s="28">
        <f>IF($AE$1="No Subscription",AF20-SUM(AE17:AE20),AG20+AH20-SUM(AE14:AE20))</f>
        <v>-912.5</v>
      </c>
      <c r="AJ20" s="20"/>
      <c r="AK20" s="20">
        <f t="shared" si="8"/>
        <v>0</v>
      </c>
      <c r="AL20" s="20">
        <f t="shared" si="9"/>
        <v>18250</v>
      </c>
      <c r="AM20" s="20">
        <f t="shared" si="19"/>
        <v>18250</v>
      </c>
      <c r="AN20" s="22"/>
      <c r="AO20" s="22"/>
      <c r="AP20" s="20">
        <f t="shared" si="10"/>
        <v>18250</v>
      </c>
      <c r="AQ20" s="21">
        <f t="shared" si="25"/>
        <v>18250</v>
      </c>
      <c r="AR20" s="14">
        <v>13</v>
      </c>
      <c r="AS20" s="27"/>
      <c r="AT20" s="22">
        <f>IF($AE$1="No Subscription",IF(OR($B$1=1,$B$1=2),$W$59/-24,$W$59/-36),0)</f>
        <v>-912.5</v>
      </c>
      <c r="AU20" s="22">
        <f>IF($AE$1="No Subscription",0,IF(OR($B$1=1,$B$1=2),(-1*$W$59/16),(-1*$W$59/24)))</f>
        <v>0</v>
      </c>
      <c r="AV20" s="22">
        <f>IF($AE$1="No Subscription",0,$AD$1*-625)</f>
        <v>0</v>
      </c>
      <c r="AW20" s="28">
        <f>IF($AE$1="No Subscription",AT20-SUM(AS17:AS20),AU20+AV20-SUM(AS14:AS20))</f>
        <v>-912.5</v>
      </c>
      <c r="AX20" s="20"/>
      <c r="AY20" s="26">
        <f t="shared" si="26"/>
        <v>0</v>
      </c>
      <c r="AZ20" s="20">
        <f t="shared" si="33"/>
        <v>6387.5</v>
      </c>
      <c r="BA20" s="26">
        <f t="shared" si="20"/>
        <v>6387.5</v>
      </c>
      <c r="BB20" s="27"/>
      <c r="BC20" s="27"/>
      <c r="BD20" s="20">
        <f t="shared" si="34"/>
        <v>6387.5</v>
      </c>
      <c r="BE20" s="26">
        <f t="shared" si="27"/>
        <v>6387.5</v>
      </c>
      <c r="BF20" s="16">
        <v>13</v>
      </c>
      <c r="BG20" s="28"/>
      <c r="BH20" s="22"/>
      <c r="BI20" s="22">
        <f>IF($BH$1="No Subscription",IF(OR($B$1=1,$B$1=2),0,$W$59/-36),0)</f>
        <v>0</v>
      </c>
      <c r="BJ20" s="22">
        <f>IF($BH$1="No Subscription",0,IF(OR($B$1=1,$B$1=2),0,(-1*$W$59/24)))</f>
        <v>0</v>
      </c>
      <c r="BK20" s="22">
        <f>IF($BH$1="No Subscription",IF(OR($AD$1=1,$AD$1=2),$AZ$59/-24,$AZ$59/-36),0)</f>
        <v>0</v>
      </c>
      <c r="BL20" s="22">
        <f>IF($BH$1="No Subscription",0,IF($AE$1="No Subscription",0,IF(OR($BG$1=1,$BG$1=2),-1*$AZ$59/16,(-1*$AZ$59/24))))</f>
        <v>0</v>
      </c>
      <c r="BM20" s="20">
        <f>IF($BH$1="No Subscription",0,$BG$1*-625)</f>
        <v>0</v>
      </c>
      <c r="BN20" s="28">
        <f>IF($BH$1="No Subscription",BI20+BK20-SUM(BH17:BH20),BJ20+BL20+BM20-SUM(BH14:BH20))</f>
        <v>0</v>
      </c>
      <c r="BO20" s="20"/>
      <c r="BP20" s="20">
        <f t="shared" si="12"/>
        <v>0</v>
      </c>
      <c r="BQ20" s="20">
        <f t="shared" si="6"/>
        <v>0</v>
      </c>
      <c r="BR20" s="20">
        <f t="shared" si="5"/>
        <v>0</v>
      </c>
      <c r="BS20" s="22"/>
      <c r="BT20" s="22"/>
      <c r="BU20" s="20">
        <f t="shared" si="13"/>
        <v>0</v>
      </c>
      <c r="BV20" s="21">
        <f t="shared" si="2"/>
        <v>0</v>
      </c>
      <c r="BW20" s="14">
        <v>13</v>
      </c>
      <c r="BX20" s="22"/>
      <c r="BY20" s="22">
        <f>IF($BH$1="No Subscription",IF(OR($AD$1=1,$AD$1=2),$AZ$59/-24,$AZ$59/-36),0)</f>
        <v>0</v>
      </c>
      <c r="BZ20" s="22">
        <f>IF($BH$1="No Subscription",0,IF($AE$1="No Subscription",0,IF(OR($BG$1=1,$BG$1=2),-1*$AZ$59/16,(-1*$AZ$59/24))))</f>
        <v>0</v>
      </c>
      <c r="CA20" s="20">
        <f>IF($BH$1="No Subscription",0,$BG$1*-625)</f>
        <v>0</v>
      </c>
      <c r="CB20" s="28">
        <f>IF($BH$1="No Subscription",BY20-SUM(BX17:BX20),BZ20+CA20-SUM(BX14:BX20))</f>
        <v>0</v>
      </c>
      <c r="CC20" s="20"/>
      <c r="CD20" s="20">
        <f t="shared" si="28"/>
        <v>0</v>
      </c>
      <c r="CE20" s="20">
        <f t="shared" si="29"/>
        <v>0</v>
      </c>
      <c r="CF20" s="20">
        <f t="shared" si="21"/>
        <v>0</v>
      </c>
      <c r="CG20" s="22"/>
      <c r="CH20" s="22"/>
      <c r="CI20" s="20">
        <f t="shared" si="30"/>
        <v>0</v>
      </c>
      <c r="CJ20" s="20">
        <f t="shared" si="22"/>
        <v>0</v>
      </c>
    </row>
    <row r="21" spans="1:88" x14ac:dyDescent="0.25">
      <c r="A21" s="37"/>
      <c r="B21" s="16">
        <v>14</v>
      </c>
      <c r="C21" s="4"/>
      <c r="D21" s="4"/>
      <c r="E21" s="20"/>
      <c r="F21" s="22"/>
      <c r="G21" s="20"/>
      <c r="H21" s="20"/>
      <c r="I21" s="20">
        <f>$B$1*750</f>
        <v>750</v>
      </c>
      <c r="J21" s="20">
        <f t="shared" si="14"/>
        <v>750</v>
      </c>
      <c r="K21" s="20">
        <f t="shared" si="15"/>
        <v>4750</v>
      </c>
      <c r="L21" s="20">
        <f t="shared" si="16"/>
        <v>4750</v>
      </c>
      <c r="M21" s="22"/>
      <c r="N21" s="22"/>
      <c r="O21" s="20">
        <f t="shared" si="3"/>
        <v>3250</v>
      </c>
      <c r="P21" s="21">
        <f t="shared" si="17"/>
        <v>3250</v>
      </c>
      <c r="Q21" s="14">
        <v>14</v>
      </c>
      <c r="R21" s="27"/>
      <c r="S21" s="20"/>
      <c r="T21" s="28"/>
      <c r="U21" s="20">
        <f>$B$1*750</f>
        <v>750</v>
      </c>
      <c r="V21" s="26">
        <f t="shared" si="31"/>
        <v>750</v>
      </c>
      <c r="W21" s="20">
        <f t="shared" si="23"/>
        <v>19250</v>
      </c>
      <c r="X21" s="26">
        <f t="shared" si="18"/>
        <v>19250</v>
      </c>
      <c r="Y21" s="27"/>
      <c r="Z21" s="27"/>
      <c r="AA21" s="26">
        <f t="shared" si="32"/>
        <v>17750</v>
      </c>
      <c r="AB21" s="26">
        <f t="shared" si="24"/>
        <v>17750</v>
      </c>
      <c r="AC21" s="16">
        <v>14</v>
      </c>
      <c r="AD21" s="28"/>
      <c r="AE21" s="22"/>
      <c r="AF21" s="22"/>
      <c r="AG21" s="22"/>
      <c r="AH21" s="22"/>
      <c r="AI21" s="28"/>
      <c r="AJ21" s="20">
        <f>$AD$1*750</f>
        <v>0</v>
      </c>
      <c r="AK21" s="20">
        <f t="shared" si="8"/>
        <v>0</v>
      </c>
      <c r="AL21" s="20">
        <f t="shared" si="9"/>
        <v>18250</v>
      </c>
      <c r="AM21" s="20">
        <f t="shared" si="19"/>
        <v>18250</v>
      </c>
      <c r="AN21" s="22"/>
      <c r="AO21" s="22"/>
      <c r="AP21" s="20">
        <f t="shared" si="10"/>
        <v>18250</v>
      </c>
      <c r="AQ21" s="21">
        <f t="shared" si="25"/>
        <v>18250</v>
      </c>
      <c r="AR21" s="14">
        <v>14</v>
      </c>
      <c r="AS21" s="27"/>
      <c r="AT21" s="22"/>
      <c r="AU21" s="22"/>
      <c r="AV21" s="22"/>
      <c r="AW21" s="28"/>
      <c r="AX21" s="20">
        <f>$AD$1*750</f>
        <v>0</v>
      </c>
      <c r="AY21" s="26">
        <f t="shared" si="26"/>
        <v>0</v>
      </c>
      <c r="AZ21" s="20">
        <f t="shared" si="33"/>
        <v>6387.5</v>
      </c>
      <c r="BA21" s="26">
        <f t="shared" si="20"/>
        <v>6387.5</v>
      </c>
      <c r="BB21" s="27"/>
      <c r="BC21" s="27"/>
      <c r="BD21" s="20">
        <f t="shared" si="34"/>
        <v>6387.5</v>
      </c>
      <c r="BE21" s="26">
        <f t="shared" si="27"/>
        <v>6387.5</v>
      </c>
      <c r="BF21" s="16">
        <v>14</v>
      </c>
      <c r="BG21" s="28"/>
      <c r="BH21" s="22"/>
      <c r="BI21" s="22"/>
      <c r="BJ21" s="22"/>
      <c r="BK21" s="22"/>
      <c r="BL21" s="22"/>
      <c r="BM21" s="22"/>
      <c r="BN21" s="20"/>
      <c r="BO21" s="20">
        <f>$BG$1*750</f>
        <v>0</v>
      </c>
      <c r="BP21" s="20">
        <f t="shared" si="12"/>
        <v>0</v>
      </c>
      <c r="BQ21" s="20">
        <f t="shared" si="6"/>
        <v>0</v>
      </c>
      <c r="BR21" s="20">
        <f t="shared" si="5"/>
        <v>0</v>
      </c>
      <c r="BS21" s="22"/>
      <c r="BT21" s="22"/>
      <c r="BU21" s="20">
        <f t="shared" si="13"/>
        <v>0</v>
      </c>
      <c r="BV21" s="21">
        <f t="shared" si="2"/>
        <v>0</v>
      </c>
      <c r="BW21" s="14">
        <v>14</v>
      </c>
      <c r="BX21" s="22"/>
      <c r="BY21" s="22"/>
      <c r="BZ21" s="22"/>
      <c r="CA21" s="22"/>
      <c r="CB21" s="20"/>
      <c r="CC21" s="20">
        <f>$BG$1*750</f>
        <v>0</v>
      </c>
      <c r="CD21" s="20">
        <f t="shared" si="28"/>
        <v>0</v>
      </c>
      <c r="CE21" s="20">
        <f t="shared" si="29"/>
        <v>0</v>
      </c>
      <c r="CF21" s="20">
        <f t="shared" si="21"/>
        <v>0</v>
      </c>
      <c r="CG21" s="22"/>
      <c r="CH21" s="22"/>
      <c r="CI21" s="20">
        <f t="shared" si="30"/>
        <v>0</v>
      </c>
      <c r="CJ21" s="20">
        <f t="shared" si="22"/>
        <v>0</v>
      </c>
    </row>
    <row r="22" spans="1:88" x14ac:dyDescent="0.25">
      <c r="A22" s="37"/>
      <c r="B22" s="16">
        <v>15</v>
      </c>
      <c r="C22" s="4"/>
      <c r="D22" s="4"/>
      <c r="E22" s="20"/>
      <c r="F22" s="22"/>
      <c r="G22" s="20"/>
      <c r="H22" s="20"/>
      <c r="I22" s="20"/>
      <c r="J22" s="20">
        <f t="shared" si="14"/>
        <v>0</v>
      </c>
      <c r="K22" s="20">
        <f t="shared" si="15"/>
        <v>4750</v>
      </c>
      <c r="L22" s="20">
        <f t="shared" si="16"/>
        <v>4750</v>
      </c>
      <c r="M22" s="22"/>
      <c r="N22" s="22"/>
      <c r="O22" s="20">
        <f t="shared" si="3"/>
        <v>3250</v>
      </c>
      <c r="P22" s="21">
        <f t="shared" si="17"/>
        <v>3250</v>
      </c>
      <c r="Q22" s="14">
        <v>15</v>
      </c>
      <c r="R22" s="27"/>
      <c r="S22" s="26"/>
      <c r="T22" s="28"/>
      <c r="U22" s="26"/>
      <c r="V22" s="26">
        <f t="shared" si="31"/>
        <v>0</v>
      </c>
      <c r="W22" s="20">
        <f t="shared" si="23"/>
        <v>19250</v>
      </c>
      <c r="X22" s="26">
        <f t="shared" si="18"/>
        <v>19250</v>
      </c>
      <c r="Y22" s="27"/>
      <c r="Z22" s="27"/>
      <c r="AA22" s="26">
        <f t="shared" si="32"/>
        <v>17750</v>
      </c>
      <c r="AB22" s="26">
        <f t="shared" si="24"/>
        <v>17750</v>
      </c>
      <c r="AC22" s="16">
        <v>15</v>
      </c>
      <c r="AD22" s="28"/>
      <c r="AE22" s="22"/>
      <c r="AF22" s="22"/>
      <c r="AG22" s="22"/>
      <c r="AH22" s="22"/>
      <c r="AI22" s="28"/>
      <c r="AJ22" s="20"/>
      <c r="AK22" s="20">
        <f t="shared" si="8"/>
        <v>0</v>
      </c>
      <c r="AL22" s="20">
        <f t="shared" si="9"/>
        <v>18250</v>
      </c>
      <c r="AM22" s="20">
        <f t="shared" si="19"/>
        <v>18250</v>
      </c>
      <c r="AN22" s="22"/>
      <c r="AO22" s="22"/>
      <c r="AP22" s="20">
        <f t="shared" si="10"/>
        <v>18250</v>
      </c>
      <c r="AQ22" s="21">
        <f t="shared" si="25"/>
        <v>18250</v>
      </c>
      <c r="AR22" s="14">
        <v>15</v>
      </c>
      <c r="AS22" s="27"/>
      <c r="AT22" s="22"/>
      <c r="AU22" s="22"/>
      <c r="AV22" s="22"/>
      <c r="AW22" s="28"/>
      <c r="AX22" s="20"/>
      <c r="AY22" s="26">
        <f t="shared" si="26"/>
        <v>0</v>
      </c>
      <c r="AZ22" s="20">
        <f t="shared" si="33"/>
        <v>6387.5</v>
      </c>
      <c r="BA22" s="26">
        <f t="shared" si="20"/>
        <v>6387.5</v>
      </c>
      <c r="BB22" s="27"/>
      <c r="BC22" s="27"/>
      <c r="BD22" s="20">
        <f t="shared" si="34"/>
        <v>6387.5</v>
      </c>
      <c r="BE22" s="26">
        <f t="shared" si="27"/>
        <v>6387.5</v>
      </c>
      <c r="BF22" s="16">
        <v>15</v>
      </c>
      <c r="BG22" s="28"/>
      <c r="BH22" s="22"/>
      <c r="BI22" s="22"/>
      <c r="BJ22" s="22"/>
      <c r="BK22" s="22"/>
      <c r="BL22" s="22"/>
      <c r="BM22" s="22"/>
      <c r="BN22" s="20"/>
      <c r="BO22" s="20"/>
      <c r="BP22" s="20">
        <f t="shared" si="12"/>
        <v>0</v>
      </c>
      <c r="BQ22" s="20">
        <f t="shared" si="6"/>
        <v>0</v>
      </c>
      <c r="BR22" s="20">
        <f t="shared" si="5"/>
        <v>0</v>
      </c>
      <c r="BS22" s="22"/>
      <c r="BT22" s="22"/>
      <c r="BU22" s="20">
        <f t="shared" si="13"/>
        <v>0</v>
      </c>
      <c r="BV22" s="21">
        <f t="shared" si="2"/>
        <v>0</v>
      </c>
      <c r="BW22" s="14">
        <v>15</v>
      </c>
      <c r="BX22" s="22"/>
      <c r="BY22" s="22"/>
      <c r="BZ22" s="22"/>
      <c r="CA22" s="22"/>
      <c r="CB22" s="20"/>
      <c r="CC22" s="20"/>
      <c r="CD22" s="20">
        <f t="shared" si="28"/>
        <v>0</v>
      </c>
      <c r="CE22" s="20">
        <f t="shared" si="29"/>
        <v>0</v>
      </c>
      <c r="CF22" s="20">
        <f t="shared" si="21"/>
        <v>0</v>
      </c>
      <c r="CG22" s="22"/>
      <c r="CH22" s="22"/>
      <c r="CI22" s="20">
        <f t="shared" si="30"/>
        <v>0</v>
      </c>
      <c r="CJ22" s="20">
        <f t="shared" si="22"/>
        <v>0</v>
      </c>
    </row>
    <row r="23" spans="1:88" x14ac:dyDescent="0.25">
      <c r="A23" s="37"/>
      <c r="B23" s="16">
        <v>16</v>
      </c>
      <c r="C23" s="4"/>
      <c r="D23" s="4"/>
      <c r="E23" s="20"/>
      <c r="F23" s="22"/>
      <c r="G23" s="20"/>
      <c r="H23" s="28"/>
      <c r="I23" s="20">
        <f>$B$1*750</f>
        <v>750</v>
      </c>
      <c r="J23" s="20">
        <f t="shared" si="14"/>
        <v>750</v>
      </c>
      <c r="K23" s="20">
        <f t="shared" si="15"/>
        <v>5500</v>
      </c>
      <c r="L23" s="20">
        <f t="shared" si="16"/>
        <v>5500</v>
      </c>
      <c r="M23" s="22"/>
      <c r="N23" s="22"/>
      <c r="O23" s="20">
        <f t="shared" si="3"/>
        <v>4000</v>
      </c>
      <c r="P23" s="21">
        <f t="shared" si="17"/>
        <v>4000</v>
      </c>
      <c r="Q23" s="14">
        <v>16</v>
      </c>
      <c r="R23" s="27"/>
      <c r="S23" s="26"/>
      <c r="T23" s="28"/>
      <c r="U23" s="20">
        <f>$B$1*750</f>
        <v>750</v>
      </c>
      <c r="V23" s="26">
        <f t="shared" si="31"/>
        <v>750</v>
      </c>
      <c r="W23" s="20">
        <f t="shared" si="23"/>
        <v>20000</v>
      </c>
      <c r="X23" s="26">
        <f t="shared" si="18"/>
        <v>20000</v>
      </c>
      <c r="Y23" s="27"/>
      <c r="Z23" s="27"/>
      <c r="AA23" s="26">
        <f t="shared" si="32"/>
        <v>18500</v>
      </c>
      <c r="AB23" s="26">
        <f t="shared" si="24"/>
        <v>18500</v>
      </c>
      <c r="AC23" s="16">
        <v>16</v>
      </c>
      <c r="AD23" s="28"/>
      <c r="AE23" s="22"/>
      <c r="AF23" s="22"/>
      <c r="AG23" s="22"/>
      <c r="AH23" s="22"/>
      <c r="AI23" s="28"/>
      <c r="AJ23" s="20">
        <f>$AD$1*750</f>
        <v>0</v>
      </c>
      <c r="AK23" s="20">
        <f t="shared" si="8"/>
        <v>0</v>
      </c>
      <c r="AL23" s="20">
        <f t="shared" si="9"/>
        <v>18250</v>
      </c>
      <c r="AM23" s="20">
        <f t="shared" si="19"/>
        <v>18250</v>
      </c>
      <c r="AN23" s="22"/>
      <c r="AO23" s="22"/>
      <c r="AP23" s="20">
        <f t="shared" si="10"/>
        <v>18250</v>
      </c>
      <c r="AQ23" s="21">
        <f t="shared" si="25"/>
        <v>18250</v>
      </c>
      <c r="AR23" s="14">
        <v>16</v>
      </c>
      <c r="AS23" s="27"/>
      <c r="AT23" s="22"/>
      <c r="AU23" s="22"/>
      <c r="AV23" s="22"/>
      <c r="AW23" s="28"/>
      <c r="AX23" s="20">
        <f>$AD$1*750</f>
        <v>0</v>
      </c>
      <c r="AY23" s="26">
        <f t="shared" si="26"/>
        <v>0</v>
      </c>
      <c r="AZ23" s="20">
        <f t="shared" si="33"/>
        <v>6387.5</v>
      </c>
      <c r="BA23" s="26">
        <f t="shared" si="20"/>
        <v>6387.5</v>
      </c>
      <c r="BB23" s="27"/>
      <c r="BC23" s="27"/>
      <c r="BD23" s="20">
        <f t="shared" si="34"/>
        <v>6387.5</v>
      </c>
      <c r="BE23" s="26">
        <f t="shared" si="27"/>
        <v>6387.5</v>
      </c>
      <c r="BF23" s="16">
        <v>16</v>
      </c>
      <c r="BG23" s="28"/>
      <c r="BH23" s="22"/>
      <c r="BI23" s="22"/>
      <c r="BJ23" s="22"/>
      <c r="BK23" s="22"/>
      <c r="BL23" s="22"/>
      <c r="BM23" s="22"/>
      <c r="BN23" s="20"/>
      <c r="BO23" s="20">
        <f>$BG$1*750</f>
        <v>0</v>
      </c>
      <c r="BP23" s="20">
        <f t="shared" si="12"/>
        <v>0</v>
      </c>
      <c r="BQ23" s="20">
        <f t="shared" si="6"/>
        <v>0</v>
      </c>
      <c r="BR23" s="20">
        <f t="shared" si="5"/>
        <v>0</v>
      </c>
      <c r="BS23" s="22"/>
      <c r="BT23" s="22"/>
      <c r="BU23" s="20">
        <f t="shared" si="13"/>
        <v>0</v>
      </c>
      <c r="BV23" s="21">
        <f t="shared" si="2"/>
        <v>0</v>
      </c>
      <c r="BW23" s="14">
        <v>16</v>
      </c>
      <c r="BX23" s="22"/>
      <c r="BY23" s="22"/>
      <c r="BZ23" s="22"/>
      <c r="CA23" s="22"/>
      <c r="CB23" s="20"/>
      <c r="CC23" s="20">
        <f>$BG$1*750</f>
        <v>0</v>
      </c>
      <c r="CD23" s="20">
        <f t="shared" si="28"/>
        <v>0</v>
      </c>
      <c r="CE23" s="20">
        <f t="shared" si="29"/>
        <v>0</v>
      </c>
      <c r="CF23" s="20">
        <f t="shared" si="21"/>
        <v>0</v>
      </c>
      <c r="CG23" s="22"/>
      <c r="CH23" s="22"/>
      <c r="CI23" s="20">
        <f t="shared" si="30"/>
        <v>0</v>
      </c>
      <c r="CJ23" s="20">
        <f t="shared" si="22"/>
        <v>0</v>
      </c>
    </row>
    <row r="24" spans="1:88" x14ac:dyDescent="0.25">
      <c r="A24" s="37"/>
      <c r="B24" s="16">
        <v>17</v>
      </c>
      <c r="C24" s="4"/>
      <c r="D24" s="4"/>
      <c r="E24" s="20"/>
      <c r="F24" s="22"/>
      <c r="G24" s="20"/>
      <c r="H24" s="20"/>
      <c r="I24" s="20"/>
      <c r="J24" s="20">
        <f t="shared" si="14"/>
        <v>0</v>
      </c>
      <c r="K24" s="20">
        <f t="shared" si="15"/>
        <v>5500</v>
      </c>
      <c r="L24" s="20">
        <f t="shared" si="16"/>
        <v>5500</v>
      </c>
      <c r="M24" s="22"/>
      <c r="N24" s="22"/>
      <c r="O24" s="20">
        <f t="shared" si="3"/>
        <v>4000</v>
      </c>
      <c r="P24" s="21">
        <f t="shared" si="17"/>
        <v>4000</v>
      </c>
      <c r="Q24" s="14">
        <v>17</v>
      </c>
      <c r="R24" s="27"/>
      <c r="S24" s="26"/>
      <c r="T24" s="28"/>
      <c r="U24" s="26"/>
      <c r="V24" s="26">
        <f t="shared" si="31"/>
        <v>0</v>
      </c>
      <c r="W24" s="20">
        <f t="shared" si="23"/>
        <v>20000</v>
      </c>
      <c r="X24" s="26">
        <f t="shared" si="18"/>
        <v>20000</v>
      </c>
      <c r="Y24" s="27"/>
      <c r="Z24" s="27"/>
      <c r="AA24" s="26">
        <f t="shared" si="32"/>
        <v>18500</v>
      </c>
      <c r="AB24" s="26">
        <f t="shared" si="24"/>
        <v>18500</v>
      </c>
      <c r="AC24" s="16">
        <v>17</v>
      </c>
      <c r="AD24" s="28"/>
      <c r="AE24" s="22"/>
      <c r="AF24" s="22">
        <f>IF($AE$1="No Subscription",IF(OR($B$1=1,$B$1=2),$W$59/-24,$W$59/-36),0)</f>
        <v>-912.5</v>
      </c>
      <c r="AG24" s="22"/>
      <c r="AH24" s="22"/>
      <c r="AI24" s="28">
        <f>IF($AE$1="No Subscription",AF24-SUM(AE21:AE24),0)</f>
        <v>-912.5</v>
      </c>
      <c r="AJ24" s="20"/>
      <c r="AK24" s="20">
        <f t="shared" si="8"/>
        <v>0</v>
      </c>
      <c r="AL24" s="20">
        <f t="shared" si="9"/>
        <v>17337.5</v>
      </c>
      <c r="AM24" s="20">
        <f t="shared" si="19"/>
        <v>17337.5</v>
      </c>
      <c r="AN24" s="22"/>
      <c r="AO24" s="22"/>
      <c r="AP24" s="20">
        <f t="shared" si="10"/>
        <v>17337.5</v>
      </c>
      <c r="AQ24" s="21">
        <f t="shared" si="25"/>
        <v>17337.5</v>
      </c>
      <c r="AR24" s="14">
        <v>17</v>
      </c>
      <c r="AS24" s="27"/>
      <c r="AT24" s="22">
        <f>IF($AE$1="No Subscription",IF(OR($B$1=1,$B$1=2),$W$59/-24,$W$59/-36),0)</f>
        <v>-912.5</v>
      </c>
      <c r="AU24" s="22"/>
      <c r="AV24" s="22"/>
      <c r="AW24" s="28">
        <f>IF($AE$1="No Subscription",AT24-SUM(AS21:AS24),0)</f>
        <v>-912.5</v>
      </c>
      <c r="AX24" s="20"/>
      <c r="AY24" s="26">
        <f t="shared" si="26"/>
        <v>0</v>
      </c>
      <c r="AZ24" s="20">
        <f t="shared" si="33"/>
        <v>5475</v>
      </c>
      <c r="BA24" s="26">
        <f t="shared" si="20"/>
        <v>5475</v>
      </c>
      <c r="BB24" s="27"/>
      <c r="BC24" s="27"/>
      <c r="BD24" s="20">
        <f t="shared" si="34"/>
        <v>5475</v>
      </c>
      <c r="BE24" s="26">
        <f t="shared" si="27"/>
        <v>5475</v>
      </c>
      <c r="BF24" s="16">
        <v>17</v>
      </c>
      <c r="BG24" s="28"/>
      <c r="BH24" s="22"/>
      <c r="BI24" s="22">
        <f>IF($BH$1="No Subscription",IF(OR($B$1=1,$B$1=2),0,$W$59/-36),0)</f>
        <v>0</v>
      </c>
      <c r="BJ24" s="22"/>
      <c r="BK24" s="22">
        <f>IF($BH$1="No Subscription",IF(OR($AD$1=1,$AD$1=2),$AZ$59/-24,$AZ$59/-36),0)</f>
        <v>0</v>
      </c>
      <c r="BL24" s="22"/>
      <c r="BM24" s="22"/>
      <c r="BN24" s="28">
        <f>IF($BH$1="No Subscription",BI24+BK24-SUM(BH21:BH24),0)</f>
        <v>0</v>
      </c>
      <c r="BO24" s="20"/>
      <c r="BP24" s="20">
        <f t="shared" si="12"/>
        <v>0</v>
      </c>
      <c r="BQ24" s="20">
        <f t="shared" si="6"/>
        <v>0</v>
      </c>
      <c r="BR24" s="20">
        <f t="shared" si="5"/>
        <v>0</v>
      </c>
      <c r="BS24" s="22"/>
      <c r="BT24" s="22"/>
      <c r="BU24" s="20">
        <f t="shared" si="13"/>
        <v>0</v>
      </c>
      <c r="BV24" s="21">
        <f t="shared" si="2"/>
        <v>0</v>
      </c>
      <c r="BW24" s="14">
        <v>17</v>
      </c>
      <c r="BX24" s="22"/>
      <c r="BY24" s="22">
        <f>IF($BH$1="No Subscription",IF(OR($AD$1=1,$AD$1=2),$AZ$59/-24,$AZ$59/-36),0)</f>
        <v>0</v>
      </c>
      <c r="BZ24" s="22"/>
      <c r="CA24" s="22"/>
      <c r="CB24" s="28">
        <f>IF($BH$1="No Subscription",BY24-SUM(BX21:BX24),0)</f>
        <v>0</v>
      </c>
      <c r="CC24" s="20"/>
      <c r="CD24" s="20">
        <f t="shared" si="28"/>
        <v>0</v>
      </c>
      <c r="CE24" s="20">
        <f t="shared" si="29"/>
        <v>0</v>
      </c>
      <c r="CF24" s="20">
        <f t="shared" si="21"/>
        <v>0</v>
      </c>
      <c r="CG24" s="22"/>
      <c r="CH24" s="22"/>
      <c r="CI24" s="20">
        <f t="shared" si="30"/>
        <v>0</v>
      </c>
      <c r="CJ24" s="20">
        <f t="shared" si="22"/>
        <v>0</v>
      </c>
    </row>
    <row r="25" spans="1:88" x14ac:dyDescent="0.25">
      <c r="A25" s="37"/>
      <c r="B25" s="16">
        <v>18</v>
      </c>
      <c r="C25" s="4"/>
      <c r="D25" s="4"/>
      <c r="E25" s="20"/>
      <c r="F25" s="22"/>
      <c r="G25" s="20"/>
      <c r="H25" s="20"/>
      <c r="I25" s="20">
        <f>$B$1*750</f>
        <v>750</v>
      </c>
      <c r="J25" s="20">
        <f t="shared" si="14"/>
        <v>750</v>
      </c>
      <c r="K25" s="20">
        <f t="shared" si="15"/>
        <v>6250</v>
      </c>
      <c r="L25" s="20">
        <f t="shared" si="16"/>
        <v>6250</v>
      </c>
      <c r="M25" s="22"/>
      <c r="N25" s="22"/>
      <c r="O25" s="20">
        <f t="shared" si="3"/>
        <v>4750</v>
      </c>
      <c r="P25" s="21">
        <f t="shared" si="17"/>
        <v>4750</v>
      </c>
      <c r="Q25" s="14">
        <v>18</v>
      </c>
      <c r="R25" s="27"/>
      <c r="S25" s="26"/>
      <c r="T25" s="28"/>
      <c r="U25" s="20">
        <f>$B$1*750</f>
        <v>750</v>
      </c>
      <c r="V25" s="26">
        <f t="shared" si="31"/>
        <v>750</v>
      </c>
      <c r="W25" s="20">
        <f t="shared" si="23"/>
        <v>20750</v>
      </c>
      <c r="X25" s="26">
        <f t="shared" si="18"/>
        <v>20750</v>
      </c>
      <c r="Y25" s="27"/>
      <c r="Z25" s="27"/>
      <c r="AA25" s="26">
        <f t="shared" si="32"/>
        <v>19250</v>
      </c>
      <c r="AB25" s="26">
        <f t="shared" si="24"/>
        <v>19250</v>
      </c>
      <c r="AC25" s="16">
        <v>18</v>
      </c>
      <c r="AD25" s="28"/>
      <c r="AE25" s="22"/>
      <c r="AF25" s="22"/>
      <c r="AG25" s="22"/>
      <c r="AH25" s="22"/>
      <c r="AI25" s="28"/>
      <c r="AJ25" s="20">
        <f>$AD$1*750</f>
        <v>0</v>
      </c>
      <c r="AK25" s="20">
        <f t="shared" si="8"/>
        <v>0</v>
      </c>
      <c r="AL25" s="20">
        <f t="shared" si="9"/>
        <v>17337.5</v>
      </c>
      <c r="AM25" s="20">
        <f t="shared" si="19"/>
        <v>17337.5</v>
      </c>
      <c r="AN25" s="22"/>
      <c r="AO25" s="22"/>
      <c r="AP25" s="20">
        <f t="shared" si="10"/>
        <v>17337.5</v>
      </c>
      <c r="AQ25" s="21">
        <f t="shared" si="25"/>
        <v>17337.5</v>
      </c>
      <c r="AR25" s="14">
        <v>18</v>
      </c>
      <c r="AS25" s="27"/>
      <c r="AT25" s="22"/>
      <c r="AU25" s="22"/>
      <c r="AV25" s="22"/>
      <c r="AW25" s="28"/>
      <c r="AX25" s="20">
        <f>$AD$1*750</f>
        <v>0</v>
      </c>
      <c r="AY25" s="26">
        <f t="shared" si="26"/>
        <v>0</v>
      </c>
      <c r="AZ25" s="20">
        <f t="shared" si="33"/>
        <v>5475</v>
      </c>
      <c r="BA25" s="26">
        <f t="shared" si="20"/>
        <v>5475</v>
      </c>
      <c r="BB25" s="27"/>
      <c r="BC25" s="27"/>
      <c r="BD25" s="20">
        <f t="shared" si="34"/>
        <v>5475</v>
      </c>
      <c r="BE25" s="26">
        <f t="shared" si="27"/>
        <v>5475</v>
      </c>
      <c r="BF25" s="16">
        <v>18</v>
      </c>
      <c r="BG25" s="28"/>
      <c r="BH25" s="22"/>
      <c r="BI25" s="22"/>
      <c r="BJ25" s="22"/>
      <c r="BK25" s="22"/>
      <c r="BL25" s="22"/>
      <c r="BM25" s="22"/>
      <c r="BN25" s="20"/>
      <c r="BO25" s="20">
        <f>$BG$1*750</f>
        <v>0</v>
      </c>
      <c r="BP25" s="20">
        <f t="shared" si="12"/>
        <v>0</v>
      </c>
      <c r="BQ25" s="20">
        <f t="shared" si="6"/>
        <v>0</v>
      </c>
      <c r="BR25" s="20">
        <f t="shared" si="5"/>
        <v>0</v>
      </c>
      <c r="BS25" s="22"/>
      <c r="BT25" s="22"/>
      <c r="BU25" s="20">
        <f t="shared" si="13"/>
        <v>0</v>
      </c>
      <c r="BV25" s="21">
        <f t="shared" si="2"/>
        <v>0</v>
      </c>
      <c r="BW25" s="14">
        <v>18</v>
      </c>
      <c r="BX25" s="22"/>
      <c r="BY25" s="22"/>
      <c r="BZ25" s="22"/>
      <c r="CA25" s="22"/>
      <c r="CB25" s="20"/>
      <c r="CC25" s="20">
        <f>$BG$1*750</f>
        <v>0</v>
      </c>
      <c r="CD25" s="20">
        <f t="shared" si="28"/>
        <v>0</v>
      </c>
      <c r="CE25" s="20">
        <f t="shared" si="29"/>
        <v>0</v>
      </c>
      <c r="CF25" s="20">
        <f t="shared" si="21"/>
        <v>0</v>
      </c>
      <c r="CG25" s="22"/>
      <c r="CH25" s="22"/>
      <c r="CI25" s="20">
        <f t="shared" si="30"/>
        <v>0</v>
      </c>
      <c r="CJ25" s="20">
        <f t="shared" si="22"/>
        <v>0</v>
      </c>
    </row>
    <row r="26" spans="1:88" x14ac:dyDescent="0.25">
      <c r="A26" s="37"/>
      <c r="B26" s="16">
        <v>19</v>
      </c>
      <c r="C26" s="4"/>
      <c r="D26" s="4"/>
      <c r="E26" s="20"/>
      <c r="F26" s="22"/>
      <c r="G26" s="20">
        <f>$B$1*-625</f>
        <v>-625</v>
      </c>
      <c r="H26" s="28">
        <f>IF(G26&gt;0,0,IF((G26-SUM(F21:F26))&gt;0,0,G26-SUM(F21:F26)))</f>
        <v>-625</v>
      </c>
      <c r="I26" s="20"/>
      <c r="J26" s="20">
        <f t="shared" si="14"/>
        <v>0</v>
      </c>
      <c r="K26" s="20">
        <f t="shared" si="15"/>
        <v>5625</v>
      </c>
      <c r="L26" s="20">
        <f t="shared" si="16"/>
        <v>5625</v>
      </c>
      <c r="M26" s="22"/>
      <c r="N26" s="22"/>
      <c r="O26" s="20">
        <f t="shared" si="3"/>
        <v>4125</v>
      </c>
      <c r="P26" s="21">
        <f t="shared" si="17"/>
        <v>4125</v>
      </c>
      <c r="Q26" s="14">
        <v>19</v>
      </c>
      <c r="R26" s="27"/>
      <c r="S26" s="20">
        <f>$B$1*-625</f>
        <v>-625</v>
      </c>
      <c r="T26" s="28">
        <f>S26-SUM(R21:R26)</f>
        <v>-625</v>
      </c>
      <c r="U26" s="26"/>
      <c r="V26" s="26">
        <f t="shared" si="31"/>
        <v>0</v>
      </c>
      <c r="W26" s="20">
        <f t="shared" si="23"/>
        <v>20125</v>
      </c>
      <c r="X26" s="26">
        <f t="shared" si="18"/>
        <v>20125</v>
      </c>
      <c r="Y26" s="27"/>
      <c r="Z26" s="27"/>
      <c r="AA26" s="26">
        <f t="shared" si="32"/>
        <v>18625</v>
      </c>
      <c r="AB26" s="26">
        <f t="shared" si="24"/>
        <v>18625</v>
      </c>
      <c r="AC26" s="16">
        <v>19</v>
      </c>
      <c r="AD26" s="28"/>
      <c r="AE26" s="22"/>
      <c r="AF26" s="22"/>
      <c r="AG26" s="22">
        <f>IF($AE$1="No Subscription",0,IF(OR($B$1=1,$B$1=2),(-1*$W$59/16),(-1*$W$59/24)))</f>
        <v>0</v>
      </c>
      <c r="AH26" s="22">
        <f>IF($AE$1="No Subscription",0,$AD$1*-625)</f>
        <v>0</v>
      </c>
      <c r="AI26" s="28">
        <f>IF($AE$1="No Subscription",0,AG26+AH26-SUM(AE21:AE26))</f>
        <v>0</v>
      </c>
      <c r="AJ26" s="20"/>
      <c r="AK26" s="20">
        <f t="shared" si="8"/>
        <v>0</v>
      </c>
      <c r="AL26" s="20">
        <f t="shared" si="9"/>
        <v>17337.5</v>
      </c>
      <c r="AM26" s="20">
        <f t="shared" si="19"/>
        <v>17337.5</v>
      </c>
      <c r="AN26" s="22"/>
      <c r="AO26" s="22"/>
      <c r="AP26" s="20">
        <f t="shared" si="10"/>
        <v>17337.5</v>
      </c>
      <c r="AQ26" s="21">
        <f t="shared" si="25"/>
        <v>17337.5</v>
      </c>
      <c r="AR26" s="14">
        <v>19</v>
      </c>
      <c r="AS26" s="27"/>
      <c r="AT26" s="22"/>
      <c r="AU26" s="22">
        <f>IF($AE$1="No Subscription",0,IF(OR($B$1=1,$B$1=2),(-1*$W$59/16),(-1*$W$59/24)))</f>
        <v>0</v>
      </c>
      <c r="AV26" s="22">
        <f>IF($AE$1="No Subscription",0,$AD$1*-625)</f>
        <v>0</v>
      </c>
      <c r="AW26" s="28">
        <f>IF($AE$1="No Subscription",0,AU26+AV26-SUM(AS21:AS26))</f>
        <v>0</v>
      </c>
      <c r="AX26" s="20"/>
      <c r="AY26" s="26">
        <f t="shared" si="26"/>
        <v>0</v>
      </c>
      <c r="AZ26" s="20">
        <f t="shared" si="33"/>
        <v>5475</v>
      </c>
      <c r="BA26" s="26">
        <f t="shared" si="20"/>
        <v>5475</v>
      </c>
      <c r="BB26" s="27"/>
      <c r="BC26" s="27"/>
      <c r="BD26" s="20">
        <f t="shared" si="34"/>
        <v>5475</v>
      </c>
      <c r="BE26" s="26">
        <f t="shared" si="27"/>
        <v>5475</v>
      </c>
      <c r="BF26" s="16">
        <v>19</v>
      </c>
      <c r="BG26" s="28"/>
      <c r="BH26" s="22"/>
      <c r="BI26" s="22"/>
      <c r="BJ26" s="22">
        <f>IF($BH$1="No Subscription",0,IF(OR($B$1=1,$B$1=2),0,(-1*$W$59/24)))</f>
        <v>0</v>
      </c>
      <c r="BK26" s="22"/>
      <c r="BL26" s="22">
        <f>IF($BH$1="No Subscription",0,IF($AE$1="No Subscription",0,IF(OR($BG$1=1,$BG$1=2),-1*$AZ$59/16,(-1*$AZ$59/24))))</f>
        <v>0</v>
      </c>
      <c r="BM26" s="20">
        <f>IF($BH$1="No Subscription",0,$BG$1*-625)</f>
        <v>0</v>
      </c>
      <c r="BN26" s="28">
        <f>IF($BH$1="No Subscription",0,BJ26+BL26+BM26-SUM(BH21:BH26))</f>
        <v>0</v>
      </c>
      <c r="BO26" s="20"/>
      <c r="BP26" s="20">
        <f t="shared" si="12"/>
        <v>0</v>
      </c>
      <c r="BQ26" s="20">
        <f t="shared" si="6"/>
        <v>0</v>
      </c>
      <c r="BR26" s="20">
        <f t="shared" si="5"/>
        <v>0</v>
      </c>
      <c r="BS26" s="22"/>
      <c r="BT26" s="22"/>
      <c r="BU26" s="20">
        <f t="shared" si="13"/>
        <v>0</v>
      </c>
      <c r="BV26" s="21">
        <f t="shared" si="2"/>
        <v>0</v>
      </c>
      <c r="BW26" s="14">
        <v>19</v>
      </c>
      <c r="BX26" s="22"/>
      <c r="BY26" s="22"/>
      <c r="BZ26" s="22">
        <f>IF($BH$1="No Subscription",0,IF($AE$1="No Subscription",0,IF(OR($BG$1=1,$BG$1=2),-1*$AZ$59/16,(-1*$AZ$59/24))))</f>
        <v>0</v>
      </c>
      <c r="CA26" s="20">
        <f>IF($BH$1="No Subscription",0,$BG$1*-625)</f>
        <v>0</v>
      </c>
      <c r="CB26" s="28">
        <f>IF($BH$1="No Subscription",0,BZ26+CA26-SUM(BX21:BX26))</f>
        <v>0</v>
      </c>
      <c r="CC26" s="20"/>
      <c r="CD26" s="20">
        <f t="shared" si="28"/>
        <v>0</v>
      </c>
      <c r="CE26" s="20">
        <f t="shared" si="29"/>
        <v>0</v>
      </c>
      <c r="CF26" s="20">
        <f t="shared" si="21"/>
        <v>0</v>
      </c>
      <c r="CG26" s="22"/>
      <c r="CH26" s="22"/>
      <c r="CI26" s="20">
        <f t="shared" si="30"/>
        <v>0</v>
      </c>
      <c r="CJ26" s="20">
        <f t="shared" si="22"/>
        <v>0</v>
      </c>
    </row>
    <row r="27" spans="1:88" x14ac:dyDescent="0.25">
      <c r="A27" s="37"/>
      <c r="B27" s="16">
        <v>20</v>
      </c>
      <c r="C27" s="4"/>
      <c r="D27" s="4"/>
      <c r="E27" s="20"/>
      <c r="F27" s="22"/>
      <c r="G27" s="20"/>
      <c r="H27" s="20"/>
      <c r="I27" s="20">
        <f>$B$1*750</f>
        <v>750</v>
      </c>
      <c r="J27" s="20">
        <f t="shared" si="14"/>
        <v>750</v>
      </c>
      <c r="K27" s="20">
        <f t="shared" si="15"/>
        <v>6375</v>
      </c>
      <c r="L27" s="20">
        <f t="shared" si="16"/>
        <v>6375</v>
      </c>
      <c r="M27" s="22"/>
      <c r="N27" s="22"/>
      <c r="O27" s="20">
        <f t="shared" si="3"/>
        <v>4875</v>
      </c>
      <c r="P27" s="21">
        <f t="shared" si="17"/>
        <v>4875</v>
      </c>
      <c r="Q27" s="14">
        <v>20</v>
      </c>
      <c r="R27" s="27"/>
      <c r="S27" s="20"/>
      <c r="T27" s="28"/>
      <c r="U27" s="20">
        <f>$B$1*750</f>
        <v>750</v>
      </c>
      <c r="V27" s="26">
        <f t="shared" si="31"/>
        <v>750</v>
      </c>
      <c r="W27" s="20">
        <f t="shared" si="23"/>
        <v>20875</v>
      </c>
      <c r="X27" s="26">
        <f t="shared" si="18"/>
        <v>20875</v>
      </c>
      <c r="Y27" s="27"/>
      <c r="Z27" s="27"/>
      <c r="AA27" s="26">
        <f t="shared" si="32"/>
        <v>19375</v>
      </c>
      <c r="AB27" s="26">
        <f t="shared" si="24"/>
        <v>19375</v>
      </c>
      <c r="AC27" s="16">
        <v>20</v>
      </c>
      <c r="AD27" s="28"/>
      <c r="AE27" s="22"/>
      <c r="AF27" s="22"/>
      <c r="AG27" s="22"/>
      <c r="AH27" s="22"/>
      <c r="AI27" s="28"/>
      <c r="AJ27" s="20">
        <f>$AD$1*750</f>
        <v>0</v>
      </c>
      <c r="AK27" s="20">
        <f t="shared" si="8"/>
        <v>0</v>
      </c>
      <c r="AL27" s="20">
        <f t="shared" si="9"/>
        <v>17337.5</v>
      </c>
      <c r="AM27" s="20">
        <f t="shared" si="19"/>
        <v>17337.5</v>
      </c>
      <c r="AN27" s="22"/>
      <c r="AO27" s="22"/>
      <c r="AP27" s="20">
        <f t="shared" si="10"/>
        <v>17337.5</v>
      </c>
      <c r="AQ27" s="21">
        <f t="shared" si="25"/>
        <v>17337.5</v>
      </c>
      <c r="AR27" s="14">
        <v>20</v>
      </c>
      <c r="AS27" s="27"/>
      <c r="AT27" s="22"/>
      <c r="AU27" s="22"/>
      <c r="AV27" s="22"/>
      <c r="AW27" s="28"/>
      <c r="AX27" s="20">
        <f>$AD$1*750</f>
        <v>0</v>
      </c>
      <c r="AY27" s="26">
        <f t="shared" si="26"/>
        <v>0</v>
      </c>
      <c r="AZ27" s="20">
        <f t="shared" si="33"/>
        <v>5475</v>
      </c>
      <c r="BA27" s="26">
        <f t="shared" si="20"/>
        <v>5475</v>
      </c>
      <c r="BB27" s="27"/>
      <c r="BC27" s="27"/>
      <c r="BD27" s="20">
        <f t="shared" si="34"/>
        <v>5475</v>
      </c>
      <c r="BE27" s="26">
        <f t="shared" si="27"/>
        <v>5475</v>
      </c>
      <c r="BF27" s="16">
        <v>20</v>
      </c>
      <c r="BG27" s="28"/>
      <c r="BH27" s="22"/>
      <c r="BI27" s="22"/>
      <c r="BJ27" s="22"/>
      <c r="BK27" s="22"/>
      <c r="BL27" s="22"/>
      <c r="BM27" s="22"/>
      <c r="BN27" s="20"/>
      <c r="BO27" s="20">
        <f>$BG$1*750</f>
        <v>0</v>
      </c>
      <c r="BP27" s="20">
        <f t="shared" si="12"/>
        <v>0</v>
      </c>
      <c r="BQ27" s="20">
        <f t="shared" si="6"/>
        <v>0</v>
      </c>
      <c r="BR27" s="20">
        <f t="shared" si="5"/>
        <v>0</v>
      </c>
      <c r="BS27" s="22"/>
      <c r="BT27" s="22"/>
      <c r="BU27" s="20">
        <f t="shared" si="13"/>
        <v>0</v>
      </c>
      <c r="BV27" s="21">
        <f t="shared" si="2"/>
        <v>0</v>
      </c>
      <c r="BW27" s="14">
        <v>20</v>
      </c>
      <c r="BX27" s="22"/>
      <c r="BY27" s="22"/>
      <c r="BZ27" s="22"/>
      <c r="CA27" s="22"/>
      <c r="CB27" s="20"/>
      <c r="CC27" s="20">
        <f>$BG$1*750</f>
        <v>0</v>
      </c>
      <c r="CD27" s="20">
        <f t="shared" si="28"/>
        <v>0</v>
      </c>
      <c r="CE27" s="20">
        <f t="shared" si="29"/>
        <v>0</v>
      </c>
      <c r="CF27" s="20">
        <f t="shared" si="21"/>
        <v>0</v>
      </c>
      <c r="CG27" s="22"/>
      <c r="CH27" s="22"/>
      <c r="CI27" s="20">
        <f t="shared" si="30"/>
        <v>0</v>
      </c>
      <c r="CJ27" s="20">
        <f t="shared" si="22"/>
        <v>0</v>
      </c>
    </row>
    <row r="28" spans="1:88" x14ac:dyDescent="0.25">
      <c r="A28" s="37"/>
      <c r="B28" s="16">
        <v>21</v>
      </c>
      <c r="C28" s="4"/>
      <c r="D28" s="4"/>
      <c r="E28" s="20"/>
      <c r="F28" s="22"/>
      <c r="G28" s="20"/>
      <c r="H28" s="28"/>
      <c r="I28" s="20"/>
      <c r="J28" s="20">
        <f t="shared" si="14"/>
        <v>0</v>
      </c>
      <c r="K28" s="20">
        <f t="shared" si="15"/>
        <v>6375</v>
      </c>
      <c r="L28" s="20">
        <f t="shared" si="16"/>
        <v>6375</v>
      </c>
      <c r="M28" s="22"/>
      <c r="N28" s="22"/>
      <c r="O28" s="20">
        <f t="shared" si="3"/>
        <v>4875</v>
      </c>
      <c r="P28" s="21">
        <f t="shared" si="17"/>
        <v>4875</v>
      </c>
      <c r="Q28" s="14">
        <v>21</v>
      </c>
      <c r="R28" s="27"/>
      <c r="S28" s="26"/>
      <c r="T28" s="28"/>
      <c r="U28" s="26"/>
      <c r="V28" s="26">
        <f t="shared" si="31"/>
        <v>0</v>
      </c>
      <c r="W28" s="20">
        <f t="shared" si="23"/>
        <v>20875</v>
      </c>
      <c r="X28" s="26">
        <f t="shared" si="18"/>
        <v>20875</v>
      </c>
      <c r="Y28" s="27"/>
      <c r="Z28" s="27"/>
      <c r="AA28" s="26">
        <f t="shared" si="32"/>
        <v>19375</v>
      </c>
      <c r="AB28" s="26">
        <f t="shared" si="24"/>
        <v>19375</v>
      </c>
      <c r="AC28" s="16">
        <v>21</v>
      </c>
      <c r="AD28" s="28"/>
      <c r="AE28" s="22"/>
      <c r="AF28" s="22">
        <f>IF($AE$1="No Subscription",IF(OR($B$1=1,$B$1=2),$W$59/-24,$W$59/-36),0)</f>
        <v>-912.5</v>
      </c>
      <c r="AG28" s="22"/>
      <c r="AH28" s="22"/>
      <c r="AI28" s="28">
        <f>IF($AE$1="No Subscription",AF28-SUM(AE25:AE28),0)</f>
        <v>-912.5</v>
      </c>
      <c r="AJ28" s="20"/>
      <c r="AK28" s="20">
        <f t="shared" si="8"/>
        <v>0</v>
      </c>
      <c r="AL28" s="20">
        <f t="shared" si="9"/>
        <v>16425</v>
      </c>
      <c r="AM28" s="20">
        <f t="shared" si="19"/>
        <v>16425</v>
      </c>
      <c r="AN28" s="22"/>
      <c r="AO28" s="22"/>
      <c r="AP28" s="20">
        <f t="shared" si="10"/>
        <v>16425</v>
      </c>
      <c r="AQ28" s="21">
        <f t="shared" si="25"/>
        <v>16425</v>
      </c>
      <c r="AR28" s="14">
        <v>21</v>
      </c>
      <c r="AS28" s="27"/>
      <c r="AT28" s="22">
        <f>IF($AE$1="No Subscription",IF(OR($B$1=1,$B$1=2),$W$59/-24,$W$59/-36),0)</f>
        <v>-912.5</v>
      </c>
      <c r="AU28" s="22"/>
      <c r="AV28" s="22"/>
      <c r="AW28" s="28">
        <f>IF($AE$1="No Subscription",AT28-SUM(AS25:AS28),0)</f>
        <v>-912.5</v>
      </c>
      <c r="AX28" s="20"/>
      <c r="AY28" s="26">
        <f t="shared" si="26"/>
        <v>0</v>
      </c>
      <c r="AZ28" s="20">
        <f t="shared" si="33"/>
        <v>4562.5</v>
      </c>
      <c r="BA28" s="26">
        <f t="shared" si="20"/>
        <v>4562.5</v>
      </c>
      <c r="BB28" s="27"/>
      <c r="BC28" s="27"/>
      <c r="BD28" s="20">
        <f t="shared" si="34"/>
        <v>4562.5</v>
      </c>
      <c r="BE28" s="26">
        <f t="shared" si="27"/>
        <v>4562.5</v>
      </c>
      <c r="BF28" s="16">
        <v>21</v>
      </c>
      <c r="BG28" s="28"/>
      <c r="BH28" s="22"/>
      <c r="BI28" s="22">
        <f>IF($BH$1="No Subscription",IF(OR($B$1=1,$B$1=2),0,$W$59/-36),0)</f>
        <v>0</v>
      </c>
      <c r="BJ28" s="22"/>
      <c r="BK28" s="22">
        <f>IF($BH$1="No Subscription",IF(OR($AD$1=1,$AD$1=2),$AZ$59/-24,$AZ$59/-36),0)</f>
        <v>0</v>
      </c>
      <c r="BL28" s="22"/>
      <c r="BM28" s="22"/>
      <c r="BN28" s="28">
        <f>IF($BH$1="No Subscription",BI28+BK28-SUM(BH25:BH28),0)</f>
        <v>0</v>
      </c>
      <c r="BO28" s="20"/>
      <c r="BP28" s="20">
        <f t="shared" si="12"/>
        <v>0</v>
      </c>
      <c r="BQ28" s="20">
        <f t="shared" si="6"/>
        <v>0</v>
      </c>
      <c r="BR28" s="20">
        <f t="shared" si="5"/>
        <v>0</v>
      </c>
      <c r="BS28" s="22"/>
      <c r="BT28" s="22"/>
      <c r="BU28" s="20">
        <f t="shared" si="13"/>
        <v>0</v>
      </c>
      <c r="BV28" s="21">
        <f t="shared" si="2"/>
        <v>0</v>
      </c>
      <c r="BW28" s="14">
        <v>21</v>
      </c>
      <c r="BX28" s="22"/>
      <c r="BY28" s="22">
        <f>IF($BH$1="No Subscription",IF(OR($AD$1=1,$AD$1=2),$AZ$59/-24,$AZ$59/-36),0)</f>
        <v>0</v>
      </c>
      <c r="BZ28" s="22"/>
      <c r="CA28" s="22"/>
      <c r="CB28" s="28">
        <f>IF($BH$1="No Subscription",BY28-SUM(BX25:BX28),0)</f>
        <v>0</v>
      </c>
      <c r="CC28" s="20"/>
      <c r="CD28" s="20">
        <f t="shared" si="28"/>
        <v>0</v>
      </c>
      <c r="CE28" s="20">
        <f t="shared" si="29"/>
        <v>0</v>
      </c>
      <c r="CF28" s="20">
        <f t="shared" si="21"/>
        <v>0</v>
      </c>
      <c r="CG28" s="22"/>
      <c r="CH28" s="22"/>
      <c r="CI28" s="20">
        <f t="shared" si="30"/>
        <v>0</v>
      </c>
      <c r="CJ28" s="20">
        <f t="shared" si="22"/>
        <v>0</v>
      </c>
    </row>
    <row r="29" spans="1:88" x14ac:dyDescent="0.25">
      <c r="A29" s="37"/>
      <c r="B29" s="16">
        <v>22</v>
      </c>
      <c r="C29" s="4"/>
      <c r="D29" s="4"/>
      <c r="E29" s="20"/>
      <c r="F29" s="22"/>
      <c r="G29" s="20"/>
      <c r="H29" s="20"/>
      <c r="I29" s="20">
        <f>$B$1*750</f>
        <v>750</v>
      </c>
      <c r="J29" s="20">
        <f t="shared" si="14"/>
        <v>750</v>
      </c>
      <c r="K29" s="20">
        <f t="shared" si="15"/>
        <v>7125</v>
      </c>
      <c r="L29" s="20">
        <f t="shared" si="16"/>
        <v>7125</v>
      </c>
      <c r="M29" s="22"/>
      <c r="N29" s="22"/>
      <c r="O29" s="20">
        <f t="shared" si="3"/>
        <v>5625</v>
      </c>
      <c r="P29" s="21">
        <f t="shared" si="17"/>
        <v>5625</v>
      </c>
      <c r="Q29" s="14">
        <v>22</v>
      </c>
      <c r="R29" s="27"/>
      <c r="S29" s="26"/>
      <c r="T29" s="28"/>
      <c r="U29" s="20">
        <f>$B$1*750</f>
        <v>750</v>
      </c>
      <c r="V29" s="26">
        <f t="shared" si="31"/>
        <v>750</v>
      </c>
      <c r="W29" s="20">
        <f t="shared" si="23"/>
        <v>21625</v>
      </c>
      <c r="X29" s="26">
        <f t="shared" si="18"/>
        <v>21625</v>
      </c>
      <c r="Y29" s="27"/>
      <c r="Z29" s="27"/>
      <c r="AA29" s="26">
        <f t="shared" si="32"/>
        <v>20125</v>
      </c>
      <c r="AB29" s="26">
        <f t="shared" si="24"/>
        <v>20125</v>
      </c>
      <c r="AC29" s="16">
        <v>22</v>
      </c>
      <c r="AD29" s="28"/>
      <c r="AE29" s="22"/>
      <c r="AF29" s="22"/>
      <c r="AG29" s="22"/>
      <c r="AH29" s="22"/>
      <c r="AI29" s="28"/>
      <c r="AJ29" s="20">
        <f>$AD$1*750</f>
        <v>0</v>
      </c>
      <c r="AK29" s="20">
        <f t="shared" si="8"/>
        <v>0</v>
      </c>
      <c r="AL29" s="20">
        <f t="shared" si="9"/>
        <v>16425</v>
      </c>
      <c r="AM29" s="20">
        <f t="shared" si="19"/>
        <v>16425</v>
      </c>
      <c r="AN29" s="22"/>
      <c r="AO29" s="22"/>
      <c r="AP29" s="20">
        <f t="shared" si="10"/>
        <v>16425</v>
      </c>
      <c r="AQ29" s="21">
        <f t="shared" si="25"/>
        <v>16425</v>
      </c>
      <c r="AR29" s="14">
        <v>22</v>
      </c>
      <c r="AS29" s="27"/>
      <c r="AT29" s="22"/>
      <c r="AU29" s="22"/>
      <c r="AV29" s="22"/>
      <c r="AW29" s="28"/>
      <c r="AX29" s="20">
        <f>$AD$1*750</f>
        <v>0</v>
      </c>
      <c r="AY29" s="26">
        <f t="shared" si="26"/>
        <v>0</v>
      </c>
      <c r="AZ29" s="20">
        <f t="shared" si="33"/>
        <v>4562.5</v>
      </c>
      <c r="BA29" s="26">
        <f t="shared" si="20"/>
        <v>4562.5</v>
      </c>
      <c r="BB29" s="27"/>
      <c r="BC29" s="27"/>
      <c r="BD29" s="20">
        <f t="shared" si="34"/>
        <v>4562.5</v>
      </c>
      <c r="BE29" s="26">
        <f t="shared" si="27"/>
        <v>4562.5</v>
      </c>
      <c r="BF29" s="16">
        <v>22</v>
      </c>
      <c r="BG29" s="28"/>
      <c r="BH29" s="22"/>
      <c r="BI29" s="22"/>
      <c r="BJ29" s="22"/>
      <c r="BK29" s="22"/>
      <c r="BL29" s="22"/>
      <c r="BM29" s="22"/>
      <c r="BN29" s="4"/>
      <c r="BO29" s="20">
        <f>$BG$1*750</f>
        <v>0</v>
      </c>
      <c r="BP29" s="20">
        <f t="shared" si="12"/>
        <v>0</v>
      </c>
      <c r="BQ29" s="20">
        <f t="shared" si="6"/>
        <v>0</v>
      </c>
      <c r="BR29" s="20">
        <f t="shared" si="5"/>
        <v>0</v>
      </c>
      <c r="BS29" s="22"/>
      <c r="BT29" s="22"/>
      <c r="BU29" s="20">
        <f t="shared" si="13"/>
        <v>0</v>
      </c>
      <c r="BV29" s="21">
        <f t="shared" si="2"/>
        <v>0</v>
      </c>
      <c r="BW29" s="14">
        <v>22</v>
      </c>
      <c r="BX29" s="22"/>
      <c r="BY29" s="22"/>
      <c r="BZ29" s="22"/>
      <c r="CA29" s="22"/>
      <c r="CC29" s="20">
        <f>$BG$1*750</f>
        <v>0</v>
      </c>
      <c r="CD29" s="20">
        <f t="shared" si="28"/>
        <v>0</v>
      </c>
      <c r="CE29" s="20">
        <f t="shared" si="29"/>
        <v>0</v>
      </c>
      <c r="CF29" s="20">
        <f t="shared" si="21"/>
        <v>0</v>
      </c>
      <c r="CG29" s="22"/>
      <c r="CH29" s="22"/>
      <c r="CI29" s="20">
        <f t="shared" si="30"/>
        <v>0</v>
      </c>
      <c r="CJ29" s="20">
        <f t="shared" si="22"/>
        <v>0</v>
      </c>
    </row>
    <row r="30" spans="1:88" x14ac:dyDescent="0.25">
      <c r="A30" s="37"/>
      <c r="B30" s="16">
        <v>23</v>
      </c>
      <c r="C30" s="4"/>
      <c r="D30" s="4"/>
      <c r="E30" s="20"/>
      <c r="F30" s="22"/>
      <c r="G30" s="20"/>
      <c r="H30" s="20"/>
      <c r="I30" s="20"/>
      <c r="J30" s="20">
        <f t="shared" si="14"/>
        <v>0</v>
      </c>
      <c r="K30" s="20">
        <f t="shared" si="15"/>
        <v>7125</v>
      </c>
      <c r="L30" s="20">
        <f t="shared" si="16"/>
        <v>7125</v>
      </c>
      <c r="M30" s="22"/>
      <c r="N30" s="22"/>
      <c r="O30" s="20">
        <f t="shared" si="3"/>
        <v>5625</v>
      </c>
      <c r="P30" s="21">
        <f t="shared" si="17"/>
        <v>5625</v>
      </c>
      <c r="Q30" s="14">
        <v>23</v>
      </c>
      <c r="R30" s="27"/>
      <c r="S30" s="26"/>
      <c r="T30" s="28"/>
      <c r="U30" s="26"/>
      <c r="V30" s="26">
        <f t="shared" si="31"/>
        <v>0</v>
      </c>
      <c r="W30" s="20">
        <f t="shared" si="23"/>
        <v>21625</v>
      </c>
      <c r="X30" s="26">
        <f t="shared" si="18"/>
        <v>21625</v>
      </c>
      <c r="Y30" s="27"/>
      <c r="Z30" s="27"/>
      <c r="AA30" s="26">
        <f t="shared" si="32"/>
        <v>20125</v>
      </c>
      <c r="AB30" s="26">
        <f t="shared" si="24"/>
        <v>20125</v>
      </c>
      <c r="AC30" s="16">
        <v>23</v>
      </c>
      <c r="AD30" s="28"/>
      <c r="AE30" s="22"/>
      <c r="AF30" s="22"/>
      <c r="AG30" s="22"/>
      <c r="AH30" s="22"/>
      <c r="AI30" s="28"/>
      <c r="AJ30" s="20"/>
      <c r="AK30" s="20">
        <f t="shared" si="8"/>
        <v>0</v>
      </c>
      <c r="AL30" s="20">
        <f t="shared" si="9"/>
        <v>16425</v>
      </c>
      <c r="AM30" s="20">
        <f t="shared" si="19"/>
        <v>16425</v>
      </c>
      <c r="AN30" s="22"/>
      <c r="AO30" s="22"/>
      <c r="AP30" s="20">
        <f t="shared" si="10"/>
        <v>16425</v>
      </c>
      <c r="AQ30" s="21">
        <f t="shared" si="25"/>
        <v>16425</v>
      </c>
      <c r="AR30" s="14">
        <v>23</v>
      </c>
      <c r="AS30" s="27"/>
      <c r="AT30" s="22"/>
      <c r="AU30" s="22"/>
      <c r="AV30" s="22"/>
      <c r="AW30" s="28"/>
      <c r="AX30" s="20"/>
      <c r="AY30" s="26">
        <f t="shared" si="26"/>
        <v>0</v>
      </c>
      <c r="AZ30" s="20">
        <f t="shared" si="33"/>
        <v>4562.5</v>
      </c>
      <c r="BA30" s="26">
        <f t="shared" si="20"/>
        <v>4562.5</v>
      </c>
      <c r="BB30" s="27"/>
      <c r="BC30" s="27"/>
      <c r="BD30" s="20">
        <f t="shared" si="34"/>
        <v>4562.5</v>
      </c>
      <c r="BE30" s="26">
        <f t="shared" si="27"/>
        <v>4562.5</v>
      </c>
      <c r="BF30" s="16">
        <v>23</v>
      </c>
      <c r="BG30" s="28"/>
      <c r="BH30" s="22"/>
      <c r="BI30" s="22"/>
      <c r="BJ30" s="22"/>
      <c r="BK30" s="22"/>
      <c r="BL30" s="22"/>
      <c r="BM30" s="22"/>
      <c r="BN30" s="20"/>
      <c r="BO30" s="20"/>
      <c r="BP30" s="20">
        <f t="shared" si="12"/>
        <v>0</v>
      </c>
      <c r="BQ30" s="20">
        <f t="shared" si="6"/>
        <v>0</v>
      </c>
      <c r="BR30" s="20">
        <f t="shared" si="5"/>
        <v>0</v>
      </c>
      <c r="BS30" s="22"/>
      <c r="BT30" s="22"/>
      <c r="BU30" s="20">
        <f t="shared" si="13"/>
        <v>0</v>
      </c>
      <c r="BV30" s="21">
        <f t="shared" si="2"/>
        <v>0</v>
      </c>
      <c r="BW30" s="14">
        <v>23</v>
      </c>
      <c r="BX30" s="22"/>
      <c r="BY30" s="22"/>
      <c r="BZ30" s="22"/>
      <c r="CA30" s="22"/>
      <c r="CB30" s="20"/>
      <c r="CC30" s="20"/>
      <c r="CD30" s="20">
        <f t="shared" si="28"/>
        <v>0</v>
      </c>
      <c r="CE30" s="20">
        <f t="shared" si="29"/>
        <v>0</v>
      </c>
      <c r="CF30" s="20">
        <f t="shared" si="21"/>
        <v>0</v>
      </c>
      <c r="CG30" s="22"/>
      <c r="CH30" s="22"/>
      <c r="CI30" s="20">
        <f t="shared" si="30"/>
        <v>0</v>
      </c>
      <c r="CJ30" s="20">
        <f t="shared" si="22"/>
        <v>0</v>
      </c>
    </row>
    <row r="31" spans="1:88" x14ac:dyDescent="0.25">
      <c r="A31" s="37"/>
      <c r="B31" s="16">
        <v>24</v>
      </c>
      <c r="C31" s="4"/>
      <c r="D31" s="4"/>
      <c r="E31" s="20"/>
      <c r="F31" s="22"/>
      <c r="G31" s="20"/>
      <c r="H31" s="20"/>
      <c r="I31" s="20">
        <f>$B$1*750</f>
        <v>750</v>
      </c>
      <c r="J31" s="20">
        <f t="shared" si="14"/>
        <v>750</v>
      </c>
      <c r="K31" s="20">
        <f t="shared" si="15"/>
        <v>7875</v>
      </c>
      <c r="L31" s="20">
        <f t="shared" si="16"/>
        <v>7875</v>
      </c>
      <c r="M31" s="22"/>
      <c r="N31" s="22"/>
      <c r="O31" s="20">
        <f t="shared" si="3"/>
        <v>6375</v>
      </c>
      <c r="P31" s="21">
        <f t="shared" si="17"/>
        <v>6375</v>
      </c>
      <c r="Q31" s="14">
        <v>24</v>
      </c>
      <c r="R31" s="27"/>
      <c r="S31" s="26"/>
      <c r="T31" s="28"/>
      <c r="U31" s="20">
        <f>$B$1*750</f>
        <v>750</v>
      </c>
      <c r="V31" s="26">
        <f t="shared" si="31"/>
        <v>750</v>
      </c>
      <c r="W31" s="20">
        <f t="shared" si="23"/>
        <v>22375</v>
      </c>
      <c r="X31" s="26">
        <f t="shared" si="18"/>
        <v>22375</v>
      </c>
      <c r="Y31" s="27"/>
      <c r="Z31" s="27"/>
      <c r="AA31" s="26">
        <f t="shared" si="32"/>
        <v>20875</v>
      </c>
      <c r="AB31" s="26">
        <f t="shared" si="24"/>
        <v>20875</v>
      </c>
      <c r="AC31" s="16">
        <v>24</v>
      </c>
      <c r="AD31" s="28"/>
      <c r="AE31" s="22"/>
      <c r="AF31" s="22"/>
      <c r="AG31" s="22"/>
      <c r="AH31" s="22"/>
      <c r="AI31" s="28"/>
      <c r="AJ31" s="20">
        <f>$AD$1*750</f>
        <v>0</v>
      </c>
      <c r="AK31" s="20">
        <f t="shared" si="8"/>
        <v>0</v>
      </c>
      <c r="AL31" s="20">
        <f t="shared" si="9"/>
        <v>16425</v>
      </c>
      <c r="AM31" s="20">
        <f t="shared" si="19"/>
        <v>16425</v>
      </c>
      <c r="AN31" s="22"/>
      <c r="AO31" s="22"/>
      <c r="AP31" s="20">
        <f t="shared" si="10"/>
        <v>16425</v>
      </c>
      <c r="AQ31" s="21">
        <f t="shared" si="25"/>
        <v>16425</v>
      </c>
      <c r="AR31" s="14">
        <v>24</v>
      </c>
      <c r="AS31" s="27"/>
      <c r="AT31" s="22"/>
      <c r="AU31" s="22"/>
      <c r="AV31" s="22"/>
      <c r="AW31" s="28"/>
      <c r="AX31" s="20">
        <f>$AD$1*750</f>
        <v>0</v>
      </c>
      <c r="AY31" s="26">
        <f t="shared" si="26"/>
        <v>0</v>
      </c>
      <c r="AZ31" s="20">
        <f t="shared" si="33"/>
        <v>4562.5</v>
      </c>
      <c r="BA31" s="26">
        <f t="shared" si="20"/>
        <v>4562.5</v>
      </c>
      <c r="BB31" s="27"/>
      <c r="BC31" s="27"/>
      <c r="BD31" s="20">
        <f t="shared" si="34"/>
        <v>4562.5</v>
      </c>
      <c r="BE31" s="26">
        <f t="shared" si="27"/>
        <v>4562.5</v>
      </c>
      <c r="BF31" s="16">
        <v>24</v>
      </c>
      <c r="BG31" s="28"/>
      <c r="BH31" s="22"/>
      <c r="BI31" s="22"/>
      <c r="BJ31" s="22"/>
      <c r="BK31" s="22"/>
      <c r="BL31" s="22"/>
      <c r="BM31" s="22"/>
      <c r="BN31" s="20"/>
      <c r="BO31" s="20">
        <f>$BG$1*750</f>
        <v>0</v>
      </c>
      <c r="BP31" s="20">
        <f t="shared" si="12"/>
        <v>0</v>
      </c>
      <c r="BQ31" s="20">
        <f t="shared" si="6"/>
        <v>0</v>
      </c>
      <c r="BR31" s="20">
        <f t="shared" si="5"/>
        <v>0</v>
      </c>
      <c r="BS31" s="22"/>
      <c r="BT31" s="22"/>
      <c r="BU31" s="20">
        <f t="shared" si="13"/>
        <v>0</v>
      </c>
      <c r="BV31" s="21">
        <f t="shared" si="2"/>
        <v>0</v>
      </c>
      <c r="BW31" s="14">
        <v>24</v>
      </c>
      <c r="BX31" s="22"/>
      <c r="BY31" s="22"/>
      <c r="BZ31" s="22"/>
      <c r="CA31" s="22"/>
      <c r="CB31" s="20"/>
      <c r="CC31" s="20">
        <f>$BG$1*750</f>
        <v>0</v>
      </c>
      <c r="CD31" s="20">
        <f t="shared" si="28"/>
        <v>0</v>
      </c>
      <c r="CE31" s="20">
        <f t="shared" si="29"/>
        <v>0</v>
      </c>
      <c r="CF31" s="20">
        <f t="shared" si="21"/>
        <v>0</v>
      </c>
      <c r="CG31" s="22"/>
      <c r="CH31" s="22"/>
      <c r="CI31" s="20">
        <f t="shared" si="30"/>
        <v>0</v>
      </c>
      <c r="CJ31" s="20">
        <f t="shared" si="22"/>
        <v>0</v>
      </c>
    </row>
    <row r="32" spans="1:88" x14ac:dyDescent="0.25">
      <c r="A32" s="37"/>
      <c r="B32" s="16">
        <v>25</v>
      </c>
      <c r="C32" s="4"/>
      <c r="D32" s="4"/>
      <c r="E32" s="20"/>
      <c r="F32" s="22"/>
      <c r="G32" s="20"/>
      <c r="H32" s="20"/>
      <c r="I32" s="20"/>
      <c r="J32" s="20">
        <f t="shared" si="14"/>
        <v>0</v>
      </c>
      <c r="K32" s="20">
        <f t="shared" si="15"/>
        <v>7875</v>
      </c>
      <c r="L32" s="20">
        <f t="shared" si="16"/>
        <v>7875</v>
      </c>
      <c r="M32" s="22"/>
      <c r="N32" s="22"/>
      <c r="O32" s="20">
        <f t="shared" si="3"/>
        <v>6375</v>
      </c>
      <c r="P32" s="21">
        <f t="shared" si="17"/>
        <v>6375</v>
      </c>
      <c r="Q32" s="14">
        <v>25</v>
      </c>
      <c r="R32" s="27"/>
      <c r="S32" s="26"/>
      <c r="T32" s="28"/>
      <c r="U32" s="26"/>
      <c r="V32" s="26">
        <f t="shared" si="31"/>
        <v>0</v>
      </c>
      <c r="W32" s="20">
        <f t="shared" si="23"/>
        <v>22375</v>
      </c>
      <c r="X32" s="26">
        <f t="shared" si="18"/>
        <v>22375</v>
      </c>
      <c r="Y32" s="27"/>
      <c r="Z32" s="27"/>
      <c r="AA32" s="26">
        <f t="shared" si="32"/>
        <v>20875</v>
      </c>
      <c r="AB32" s="26">
        <f t="shared" si="24"/>
        <v>20875</v>
      </c>
      <c r="AC32" s="16">
        <v>25</v>
      </c>
      <c r="AD32" s="28"/>
      <c r="AE32" s="22"/>
      <c r="AF32" s="22">
        <f>IF($AE$1="No Subscription",IF(OR($B$1=1,$B$1=2),$W$59/-24,$W$59/-36),0)</f>
        <v>-912.5</v>
      </c>
      <c r="AG32" s="22"/>
      <c r="AH32" s="22"/>
      <c r="AI32" s="28">
        <f>IF($AE$1="No Subscription",AF32-SUM(AE29:AE32),0)</f>
        <v>-912.5</v>
      </c>
      <c r="AJ32" s="20"/>
      <c r="AK32" s="20">
        <f t="shared" si="8"/>
        <v>0</v>
      </c>
      <c r="AL32" s="20">
        <f t="shared" si="9"/>
        <v>15512.5</v>
      </c>
      <c r="AM32" s="20">
        <f t="shared" si="19"/>
        <v>15512.5</v>
      </c>
      <c r="AN32" s="22"/>
      <c r="AO32" s="22"/>
      <c r="AP32" s="20">
        <f t="shared" si="10"/>
        <v>15512.5</v>
      </c>
      <c r="AQ32" s="21">
        <f t="shared" si="25"/>
        <v>15512.5</v>
      </c>
      <c r="AR32" s="14">
        <v>25</v>
      </c>
      <c r="AS32" s="27"/>
      <c r="AT32" s="22">
        <f>IF($AE$1="No Subscription",IF(OR($B$1=1,$B$1=2),$W$59/-24,$W$59/-36),0)</f>
        <v>-912.5</v>
      </c>
      <c r="AU32" s="22"/>
      <c r="AV32" s="22"/>
      <c r="AW32" s="28">
        <f>IF($AE$1="No Subscription",AT32-SUM(AS29:AS32),0)</f>
        <v>-912.5</v>
      </c>
      <c r="AX32" s="20"/>
      <c r="AY32" s="26">
        <f t="shared" si="26"/>
        <v>0</v>
      </c>
      <c r="AZ32" s="20">
        <f t="shared" si="33"/>
        <v>3650</v>
      </c>
      <c r="BA32" s="26">
        <f t="shared" si="20"/>
        <v>3650</v>
      </c>
      <c r="BB32" s="27"/>
      <c r="BC32" s="27"/>
      <c r="BD32" s="20">
        <f t="shared" si="34"/>
        <v>3650</v>
      </c>
      <c r="BE32" s="26">
        <f t="shared" si="27"/>
        <v>3650</v>
      </c>
      <c r="BF32" s="16">
        <v>25</v>
      </c>
      <c r="BG32" s="28"/>
      <c r="BH32" s="22"/>
      <c r="BI32" s="22">
        <f>IF($BH$1="No Subscription",IF(OR($B$1=1,$B$1=2),0,$W$59/-36),0)</f>
        <v>0</v>
      </c>
      <c r="BJ32" s="22"/>
      <c r="BK32" s="22">
        <f>IF($BH$1="No Subscription",IF(OR($AD$1=1,$AD$1=2),$AZ$59/-24,$AZ$59/-36),0)</f>
        <v>0</v>
      </c>
      <c r="BL32" s="22"/>
      <c r="BM32" s="22"/>
      <c r="BN32" s="28">
        <f>IF($BH$1="No Subscription",BI32+BK32-SUM(BH29:BH32),0)</f>
        <v>0</v>
      </c>
      <c r="BO32" s="20"/>
      <c r="BP32" s="20">
        <f t="shared" si="12"/>
        <v>0</v>
      </c>
      <c r="BQ32" s="20">
        <f t="shared" si="6"/>
        <v>0</v>
      </c>
      <c r="BR32" s="20">
        <f t="shared" si="5"/>
        <v>0</v>
      </c>
      <c r="BS32" s="22"/>
      <c r="BT32" s="22"/>
      <c r="BU32" s="20">
        <f t="shared" si="13"/>
        <v>0</v>
      </c>
      <c r="BV32" s="21">
        <f t="shared" si="2"/>
        <v>0</v>
      </c>
      <c r="BW32" s="14">
        <v>25</v>
      </c>
      <c r="BX32" s="22"/>
      <c r="BY32" s="22">
        <f>IF($BH$1="No Subscription",IF(OR($AD$1=1,$AD$1=2),$AZ$59/-24,$AZ$59/-36),0)</f>
        <v>0</v>
      </c>
      <c r="BZ32" s="22"/>
      <c r="CA32" s="22"/>
      <c r="CB32" s="28">
        <f>IF($BH$1="No Subscription",BY32-SUM(BX29:BX32),0)</f>
        <v>0</v>
      </c>
      <c r="CC32" s="20"/>
      <c r="CD32" s="20">
        <f t="shared" si="28"/>
        <v>0</v>
      </c>
      <c r="CE32" s="20">
        <f t="shared" si="29"/>
        <v>0</v>
      </c>
      <c r="CF32" s="20">
        <f t="shared" si="21"/>
        <v>0</v>
      </c>
      <c r="CG32" s="22"/>
      <c r="CH32" s="22"/>
      <c r="CI32" s="20">
        <f t="shared" si="30"/>
        <v>0</v>
      </c>
      <c r="CJ32" s="20">
        <f t="shared" si="22"/>
        <v>0</v>
      </c>
    </row>
    <row r="33" spans="1:88" x14ac:dyDescent="0.25">
      <c r="A33" s="37"/>
      <c r="B33" s="16">
        <v>26</v>
      </c>
      <c r="C33" s="4"/>
      <c r="D33" s="4"/>
      <c r="E33" s="20"/>
      <c r="F33" s="22"/>
      <c r="G33" s="20">
        <f>$B$1*-625</f>
        <v>-625</v>
      </c>
      <c r="H33" s="28">
        <f>IF(G33&gt;0,0,IF((G33-SUM(F27:F33))&gt;0,0,G33-SUM(F27:F33)))</f>
        <v>-625</v>
      </c>
      <c r="I33" s="20">
        <f>$B$1*750</f>
        <v>750</v>
      </c>
      <c r="J33" s="20">
        <f t="shared" si="14"/>
        <v>750</v>
      </c>
      <c r="K33" s="20">
        <f t="shared" si="15"/>
        <v>8000</v>
      </c>
      <c r="L33" s="20">
        <f t="shared" si="16"/>
        <v>8000</v>
      </c>
      <c r="M33" s="22"/>
      <c r="N33" s="22"/>
      <c r="O33" s="20">
        <f t="shared" si="3"/>
        <v>6500</v>
      </c>
      <c r="P33" s="21">
        <f t="shared" si="17"/>
        <v>6500</v>
      </c>
      <c r="Q33" s="14">
        <v>26</v>
      </c>
      <c r="R33" s="27"/>
      <c r="S33" s="20">
        <f>$B$1*-625</f>
        <v>-625</v>
      </c>
      <c r="T33" s="28">
        <f>S33-SUM(R27:R33)</f>
        <v>-625</v>
      </c>
      <c r="U33" s="20">
        <f>$B$1*750</f>
        <v>750</v>
      </c>
      <c r="V33" s="26">
        <f t="shared" si="31"/>
        <v>750</v>
      </c>
      <c r="W33" s="20">
        <f t="shared" si="23"/>
        <v>22500</v>
      </c>
      <c r="X33" s="26">
        <f t="shared" si="18"/>
        <v>22500</v>
      </c>
      <c r="Y33" s="27"/>
      <c r="Z33" s="27"/>
      <c r="AA33" s="26">
        <f t="shared" si="32"/>
        <v>21000</v>
      </c>
      <c r="AB33" s="26">
        <f t="shared" si="24"/>
        <v>21000</v>
      </c>
      <c r="AC33" s="16">
        <v>26</v>
      </c>
      <c r="AD33" s="28"/>
      <c r="AE33" s="22"/>
      <c r="AF33" s="22"/>
      <c r="AG33" s="22">
        <f>IF($AE$1="No Subscription",0,IF(OR($B$1=1,$B$1=2),(-1*$W$59/16),(-1*$W$59/24)))</f>
        <v>0</v>
      </c>
      <c r="AH33" s="22">
        <f>IF($AE$1="No Subscription",0,$AD$1*-625)</f>
        <v>0</v>
      </c>
      <c r="AI33" s="28">
        <f>IF($AE$1="No Subscription",0,AG33+AH33-SUM(AE27:AE33))</f>
        <v>0</v>
      </c>
      <c r="AJ33" s="20">
        <f>$AD$1*750</f>
        <v>0</v>
      </c>
      <c r="AK33" s="20">
        <f t="shared" si="8"/>
        <v>0</v>
      </c>
      <c r="AL33" s="20">
        <f t="shared" si="9"/>
        <v>15512.5</v>
      </c>
      <c r="AM33" s="20">
        <f t="shared" si="19"/>
        <v>15512.5</v>
      </c>
      <c r="AN33" s="22"/>
      <c r="AO33" s="22"/>
      <c r="AP33" s="20">
        <f t="shared" si="10"/>
        <v>15512.5</v>
      </c>
      <c r="AQ33" s="21">
        <f t="shared" si="25"/>
        <v>15512.5</v>
      </c>
      <c r="AR33" s="14">
        <v>26</v>
      </c>
      <c r="AS33" s="27"/>
      <c r="AT33" s="22"/>
      <c r="AU33" s="22">
        <f>IF($AE$1="No Subscription",0,IF(OR($B$1=1,$B$1=2),(-1*$W$59/16),(-1*$W$59/24)))</f>
        <v>0</v>
      </c>
      <c r="AV33" s="22">
        <f>IF($AE$1="No Subscription",0,$AD$1*-625)</f>
        <v>0</v>
      </c>
      <c r="AW33" s="28">
        <f>IF($AE$1="No Subscription",0,AU33+AV33-SUM(AS27:AS33))</f>
        <v>0</v>
      </c>
      <c r="AX33" s="20">
        <f>$AD$1*750</f>
        <v>0</v>
      </c>
      <c r="AY33" s="26">
        <f t="shared" si="26"/>
        <v>0</v>
      </c>
      <c r="AZ33" s="20">
        <f t="shared" si="33"/>
        <v>3650</v>
      </c>
      <c r="BA33" s="26">
        <f t="shared" si="20"/>
        <v>3650</v>
      </c>
      <c r="BB33" s="27"/>
      <c r="BC33" s="27"/>
      <c r="BD33" s="20">
        <f t="shared" si="34"/>
        <v>3650</v>
      </c>
      <c r="BE33" s="26">
        <f t="shared" si="27"/>
        <v>3650</v>
      </c>
      <c r="BF33" s="16">
        <v>26</v>
      </c>
      <c r="BG33" s="28"/>
      <c r="BH33" s="22"/>
      <c r="BI33" s="22"/>
      <c r="BJ33" s="22">
        <f>IF($BH$1="No Subscription",0,IF(OR($B$1=1,$B$1=2),0,(-1*$W$59/24)))</f>
        <v>0</v>
      </c>
      <c r="BK33" s="22"/>
      <c r="BL33" s="22">
        <f>IF($BH$1="No Subscription",0,IF($AE$1="No Subscription",0,IF(OR($BG$1=1,$BG$1=2),-1*$AZ$59/16,(-1*$AZ$59/24))))</f>
        <v>0</v>
      </c>
      <c r="BM33" s="20">
        <f>IF($BH$1="No Subscription",0,$BG$1*-625)</f>
        <v>0</v>
      </c>
      <c r="BN33" s="28">
        <f>IF($BH$1="No Subscription",0,BJ33+BL33+BM33-SUM(BH27:BH33))</f>
        <v>0</v>
      </c>
      <c r="BO33" s="20">
        <f>$BG$1*750</f>
        <v>0</v>
      </c>
      <c r="BP33" s="20">
        <f t="shared" si="12"/>
        <v>0</v>
      </c>
      <c r="BQ33" s="20">
        <f t="shared" si="6"/>
        <v>0</v>
      </c>
      <c r="BR33" s="20">
        <f t="shared" si="5"/>
        <v>0</v>
      </c>
      <c r="BS33" s="22"/>
      <c r="BT33" s="22"/>
      <c r="BU33" s="20">
        <f t="shared" si="13"/>
        <v>0</v>
      </c>
      <c r="BV33" s="21">
        <f t="shared" si="2"/>
        <v>0</v>
      </c>
      <c r="BW33" s="14">
        <v>26</v>
      </c>
      <c r="BX33" s="22"/>
      <c r="BY33" s="22"/>
      <c r="BZ33" s="22">
        <f>IF($BH$1="No Subscription",0,IF($AE$1="No Subscription",0,IF(OR($BG$1=1,$BG$1=2),-1*$AZ$59/16,(-1*$AZ$59/24))))</f>
        <v>0</v>
      </c>
      <c r="CA33" s="20">
        <f>IF($BH$1="No Subscription",0,$BG$1*-625)</f>
        <v>0</v>
      </c>
      <c r="CB33" s="28">
        <f>IF($BH$1="No Subscription",0,BZ33+CA33-SUM(BX27:BX33))</f>
        <v>0</v>
      </c>
      <c r="CC33" s="20">
        <f>$BG$1*750</f>
        <v>0</v>
      </c>
      <c r="CD33" s="20">
        <f t="shared" si="28"/>
        <v>0</v>
      </c>
      <c r="CE33" s="20">
        <f t="shared" si="29"/>
        <v>0</v>
      </c>
      <c r="CF33" s="20">
        <f t="shared" si="21"/>
        <v>0</v>
      </c>
      <c r="CG33" s="22"/>
      <c r="CH33" s="22"/>
      <c r="CI33" s="20">
        <f t="shared" si="30"/>
        <v>0</v>
      </c>
      <c r="CJ33" s="20">
        <f t="shared" si="22"/>
        <v>0</v>
      </c>
    </row>
    <row r="34" spans="1:88" x14ac:dyDescent="0.25">
      <c r="A34" s="37"/>
      <c r="B34" s="16">
        <v>27</v>
      </c>
      <c r="C34" s="4"/>
      <c r="D34" s="4"/>
      <c r="E34" s="20"/>
      <c r="F34" s="22"/>
      <c r="G34" s="20"/>
      <c r="H34" s="20"/>
      <c r="I34" s="20"/>
      <c r="J34" s="20">
        <f t="shared" si="14"/>
        <v>0</v>
      </c>
      <c r="K34" s="20">
        <f t="shared" si="15"/>
        <v>8000</v>
      </c>
      <c r="L34" s="20">
        <f t="shared" si="16"/>
        <v>8000</v>
      </c>
      <c r="M34" s="22"/>
      <c r="N34" s="22"/>
      <c r="O34" s="20">
        <f t="shared" si="3"/>
        <v>6500</v>
      </c>
      <c r="P34" s="21">
        <f t="shared" si="17"/>
        <v>6500</v>
      </c>
      <c r="Q34" s="14">
        <v>27</v>
      </c>
      <c r="R34" s="27"/>
      <c r="S34" s="20"/>
      <c r="T34" s="28"/>
      <c r="U34" s="26"/>
      <c r="V34" s="26">
        <f t="shared" si="31"/>
        <v>0</v>
      </c>
      <c r="W34" s="20">
        <f t="shared" si="23"/>
        <v>22500</v>
      </c>
      <c r="X34" s="26">
        <f t="shared" si="18"/>
        <v>22500</v>
      </c>
      <c r="Y34" s="27"/>
      <c r="Z34" s="27"/>
      <c r="AA34" s="26">
        <f t="shared" si="32"/>
        <v>21000</v>
      </c>
      <c r="AB34" s="26">
        <f t="shared" si="24"/>
        <v>21000</v>
      </c>
      <c r="AC34" s="16">
        <v>27</v>
      </c>
      <c r="AD34" s="28"/>
      <c r="AE34" s="22"/>
      <c r="AF34" s="22"/>
      <c r="AG34" s="22"/>
      <c r="AH34" s="20"/>
      <c r="AI34" s="28"/>
      <c r="AJ34" s="20"/>
      <c r="AK34" s="20">
        <f t="shared" si="8"/>
        <v>0</v>
      </c>
      <c r="AL34" s="20">
        <f t="shared" si="9"/>
        <v>15512.5</v>
      </c>
      <c r="AM34" s="20">
        <f t="shared" si="19"/>
        <v>15512.5</v>
      </c>
      <c r="AN34" s="22"/>
      <c r="AO34" s="22"/>
      <c r="AP34" s="20">
        <f t="shared" si="10"/>
        <v>15512.5</v>
      </c>
      <c r="AQ34" s="21">
        <f t="shared" si="25"/>
        <v>15512.5</v>
      </c>
      <c r="AR34" s="14">
        <v>27</v>
      </c>
      <c r="AS34" s="27"/>
      <c r="AT34" s="22"/>
      <c r="AU34" s="22"/>
      <c r="AV34" s="20"/>
      <c r="AW34" s="28"/>
      <c r="AX34" s="20"/>
      <c r="AY34" s="26">
        <f t="shared" si="26"/>
        <v>0</v>
      </c>
      <c r="AZ34" s="20">
        <f t="shared" si="33"/>
        <v>3650</v>
      </c>
      <c r="BA34" s="26">
        <f t="shared" si="20"/>
        <v>3650</v>
      </c>
      <c r="BB34" s="27"/>
      <c r="BC34" s="27"/>
      <c r="BD34" s="20">
        <f t="shared" si="34"/>
        <v>3650</v>
      </c>
      <c r="BE34" s="26">
        <f t="shared" si="27"/>
        <v>3650</v>
      </c>
      <c r="BF34" s="16">
        <v>27</v>
      </c>
      <c r="BG34" s="28"/>
      <c r="BH34" s="22"/>
      <c r="BI34" s="22"/>
      <c r="BJ34" s="22"/>
      <c r="BK34" s="22"/>
      <c r="BL34" s="22"/>
      <c r="BM34" s="20"/>
      <c r="BN34" s="28"/>
      <c r="BO34" s="20"/>
      <c r="BP34" s="20">
        <f t="shared" si="12"/>
        <v>0</v>
      </c>
      <c r="BQ34" s="20">
        <f t="shared" si="6"/>
        <v>0</v>
      </c>
      <c r="BR34" s="20">
        <f t="shared" si="5"/>
        <v>0</v>
      </c>
      <c r="BS34" s="22"/>
      <c r="BT34" s="22"/>
      <c r="BU34" s="20">
        <f t="shared" si="13"/>
        <v>0</v>
      </c>
      <c r="BV34" s="21">
        <f t="shared" si="2"/>
        <v>0</v>
      </c>
      <c r="BW34" s="14">
        <v>27</v>
      </c>
      <c r="BX34" s="22"/>
      <c r="BY34" s="22"/>
      <c r="BZ34" s="22"/>
      <c r="CA34" s="20"/>
      <c r="CB34" s="28"/>
      <c r="CC34" s="20"/>
      <c r="CD34" s="20">
        <f t="shared" si="28"/>
        <v>0</v>
      </c>
      <c r="CE34" s="20">
        <f t="shared" si="29"/>
        <v>0</v>
      </c>
      <c r="CF34" s="20">
        <f t="shared" si="21"/>
        <v>0</v>
      </c>
      <c r="CG34" s="22"/>
      <c r="CH34" s="22"/>
      <c r="CI34" s="20">
        <f t="shared" si="30"/>
        <v>0</v>
      </c>
      <c r="CJ34" s="20">
        <f t="shared" si="22"/>
        <v>0</v>
      </c>
    </row>
    <row r="35" spans="1:88" x14ac:dyDescent="0.25">
      <c r="A35" s="37"/>
      <c r="B35" s="16">
        <v>28</v>
      </c>
      <c r="C35" s="4"/>
      <c r="D35" s="4"/>
      <c r="E35" s="20"/>
      <c r="F35" s="22"/>
      <c r="G35" s="20"/>
      <c r="H35" s="20"/>
      <c r="I35" s="20">
        <f>$B$1*750</f>
        <v>750</v>
      </c>
      <c r="J35" s="20">
        <f t="shared" si="14"/>
        <v>750</v>
      </c>
      <c r="K35" s="20">
        <f t="shared" si="15"/>
        <v>8750</v>
      </c>
      <c r="L35" s="20">
        <f t="shared" si="16"/>
        <v>8750</v>
      </c>
      <c r="M35" s="22"/>
      <c r="N35" s="22"/>
      <c r="O35" s="20">
        <f t="shared" si="3"/>
        <v>7250</v>
      </c>
      <c r="P35" s="21">
        <f t="shared" si="17"/>
        <v>7250</v>
      </c>
      <c r="Q35" s="14">
        <v>28</v>
      </c>
      <c r="R35" s="27"/>
      <c r="S35" s="26"/>
      <c r="T35" s="28"/>
      <c r="U35" s="20">
        <f>$B$1*750</f>
        <v>750</v>
      </c>
      <c r="V35" s="26">
        <f t="shared" si="31"/>
        <v>750</v>
      </c>
      <c r="W35" s="20">
        <f t="shared" si="23"/>
        <v>23250</v>
      </c>
      <c r="X35" s="26">
        <f t="shared" si="18"/>
        <v>23250</v>
      </c>
      <c r="Y35" s="27"/>
      <c r="Z35" s="27"/>
      <c r="AA35" s="26">
        <f t="shared" si="32"/>
        <v>21750</v>
      </c>
      <c r="AB35" s="26">
        <f t="shared" si="24"/>
        <v>21750</v>
      </c>
      <c r="AC35" s="16">
        <v>28</v>
      </c>
      <c r="AD35" s="28"/>
      <c r="AE35" s="22"/>
      <c r="AF35" s="22"/>
      <c r="AG35" s="22"/>
      <c r="AH35" s="22"/>
      <c r="AI35" s="28"/>
      <c r="AJ35" s="20">
        <f>$AD$1*750</f>
        <v>0</v>
      </c>
      <c r="AK35" s="20">
        <f t="shared" si="8"/>
        <v>0</v>
      </c>
      <c r="AL35" s="20">
        <f t="shared" si="9"/>
        <v>15512.5</v>
      </c>
      <c r="AM35" s="20">
        <f t="shared" si="19"/>
        <v>15512.5</v>
      </c>
      <c r="AN35" s="22"/>
      <c r="AO35" s="22"/>
      <c r="AP35" s="20">
        <f t="shared" si="10"/>
        <v>15512.5</v>
      </c>
      <c r="AQ35" s="21">
        <f t="shared" si="25"/>
        <v>15512.5</v>
      </c>
      <c r="AR35" s="14">
        <v>28</v>
      </c>
      <c r="AS35" s="27"/>
      <c r="AT35" s="22"/>
      <c r="AU35" s="22"/>
      <c r="AV35" s="22"/>
      <c r="AW35" s="28"/>
      <c r="AX35" s="20">
        <f>$AD$1*750</f>
        <v>0</v>
      </c>
      <c r="AY35" s="26">
        <f t="shared" si="26"/>
        <v>0</v>
      </c>
      <c r="AZ35" s="20">
        <f t="shared" si="33"/>
        <v>3650</v>
      </c>
      <c r="BA35" s="26">
        <f t="shared" si="20"/>
        <v>3650</v>
      </c>
      <c r="BB35" s="27"/>
      <c r="BC35" s="27"/>
      <c r="BD35" s="20">
        <f t="shared" si="34"/>
        <v>3650</v>
      </c>
      <c r="BE35" s="26">
        <f t="shared" si="27"/>
        <v>3650</v>
      </c>
      <c r="BF35" s="16">
        <v>28</v>
      </c>
      <c r="BG35" s="28"/>
      <c r="BH35" s="22"/>
      <c r="BI35" s="22"/>
      <c r="BJ35" s="22"/>
      <c r="BK35" s="22"/>
      <c r="BL35" s="22"/>
      <c r="BM35" s="22"/>
      <c r="BN35" s="20"/>
      <c r="BO35" s="20">
        <f>$BG$1*750</f>
        <v>0</v>
      </c>
      <c r="BP35" s="20">
        <f t="shared" si="12"/>
        <v>0</v>
      </c>
      <c r="BQ35" s="20">
        <f t="shared" si="6"/>
        <v>0</v>
      </c>
      <c r="BR35" s="20">
        <f t="shared" si="5"/>
        <v>0</v>
      </c>
      <c r="BS35" s="22"/>
      <c r="BT35" s="22"/>
      <c r="BU35" s="20">
        <f t="shared" si="13"/>
        <v>0</v>
      </c>
      <c r="BV35" s="21">
        <f t="shared" si="2"/>
        <v>0</v>
      </c>
      <c r="BW35" s="14">
        <v>28</v>
      </c>
      <c r="BX35" s="22"/>
      <c r="BY35" s="22"/>
      <c r="BZ35" s="22"/>
      <c r="CA35" s="22"/>
      <c r="CB35" s="20"/>
      <c r="CC35" s="20">
        <f>$BG$1*750</f>
        <v>0</v>
      </c>
      <c r="CD35" s="20">
        <f t="shared" si="28"/>
        <v>0</v>
      </c>
      <c r="CE35" s="20">
        <f t="shared" si="29"/>
        <v>0</v>
      </c>
      <c r="CF35" s="20">
        <f t="shared" si="21"/>
        <v>0</v>
      </c>
      <c r="CG35" s="22"/>
      <c r="CH35" s="22"/>
      <c r="CI35" s="20">
        <f t="shared" si="30"/>
        <v>0</v>
      </c>
      <c r="CJ35" s="20">
        <f t="shared" si="22"/>
        <v>0</v>
      </c>
    </row>
    <row r="36" spans="1:88" x14ac:dyDescent="0.25">
      <c r="A36" s="37"/>
      <c r="B36" s="16">
        <v>29</v>
      </c>
      <c r="C36" s="4"/>
      <c r="D36" s="4"/>
      <c r="E36" s="20"/>
      <c r="F36" s="22"/>
      <c r="G36" s="20"/>
      <c r="H36" s="20"/>
      <c r="I36" s="20"/>
      <c r="J36" s="20">
        <f t="shared" si="14"/>
        <v>0</v>
      </c>
      <c r="K36" s="20">
        <f t="shared" si="15"/>
        <v>8750</v>
      </c>
      <c r="L36" s="20">
        <f t="shared" si="16"/>
        <v>8750</v>
      </c>
      <c r="M36" s="22"/>
      <c r="N36" s="22"/>
      <c r="O36" s="20">
        <f t="shared" si="3"/>
        <v>7250</v>
      </c>
      <c r="P36" s="21">
        <f t="shared" si="17"/>
        <v>7250</v>
      </c>
      <c r="Q36" s="14">
        <v>29</v>
      </c>
      <c r="R36" s="27"/>
      <c r="S36" s="26"/>
      <c r="T36" s="28"/>
      <c r="U36" s="26"/>
      <c r="V36" s="26">
        <f t="shared" si="31"/>
        <v>0</v>
      </c>
      <c r="W36" s="20">
        <f t="shared" si="23"/>
        <v>23250</v>
      </c>
      <c r="X36" s="26">
        <f t="shared" si="18"/>
        <v>23250</v>
      </c>
      <c r="Y36" s="27"/>
      <c r="Z36" s="27"/>
      <c r="AA36" s="26">
        <f t="shared" si="32"/>
        <v>21750</v>
      </c>
      <c r="AB36" s="26">
        <f t="shared" si="24"/>
        <v>21750</v>
      </c>
      <c r="AC36" s="16">
        <v>29</v>
      </c>
      <c r="AD36" s="28"/>
      <c r="AE36" s="22"/>
      <c r="AF36" s="22">
        <f>IF($AE$1="No Subscription",IF(OR($B$1=1,$B$1=2),$W$59/-24,$W$59/-36),0)</f>
        <v>-912.5</v>
      </c>
      <c r="AG36" s="22"/>
      <c r="AH36" s="22"/>
      <c r="AI36" s="28">
        <f>IF($AE$1="No Subscription",AF36-SUM(AE33:AE36),0)</f>
        <v>-912.5</v>
      </c>
      <c r="AJ36" s="20"/>
      <c r="AK36" s="20">
        <f t="shared" si="8"/>
        <v>0</v>
      </c>
      <c r="AL36" s="20">
        <f t="shared" si="9"/>
        <v>14600</v>
      </c>
      <c r="AM36" s="20">
        <f t="shared" si="19"/>
        <v>14600</v>
      </c>
      <c r="AN36" s="22"/>
      <c r="AO36" s="22"/>
      <c r="AP36" s="20">
        <f t="shared" si="10"/>
        <v>14600</v>
      </c>
      <c r="AQ36" s="21">
        <f t="shared" si="25"/>
        <v>14600</v>
      </c>
      <c r="AR36" s="14">
        <v>29</v>
      </c>
      <c r="AS36" s="27"/>
      <c r="AT36" s="22">
        <f>IF($AE$1="No Subscription",IF(OR($B$1=1,$B$1=2),$W$59/-24,$W$59/-36),0)</f>
        <v>-912.5</v>
      </c>
      <c r="AU36" s="22"/>
      <c r="AV36" s="22"/>
      <c r="AW36" s="28">
        <f>IF($AE$1="No Subscription",AT36-SUM(AS33:AS36),0)</f>
        <v>-912.5</v>
      </c>
      <c r="AX36" s="20"/>
      <c r="AY36" s="26">
        <f t="shared" si="26"/>
        <v>0</v>
      </c>
      <c r="AZ36" s="20">
        <f t="shared" si="33"/>
        <v>2737.5</v>
      </c>
      <c r="BA36" s="26">
        <f t="shared" si="20"/>
        <v>2737.5</v>
      </c>
      <c r="BB36" s="27"/>
      <c r="BC36" s="27"/>
      <c r="BD36" s="20">
        <f t="shared" si="34"/>
        <v>2737.5</v>
      </c>
      <c r="BE36" s="26">
        <f t="shared" si="27"/>
        <v>2737.5</v>
      </c>
      <c r="BF36" s="16">
        <v>29</v>
      </c>
      <c r="BG36" s="28"/>
      <c r="BH36" s="22"/>
      <c r="BI36" s="22">
        <f>IF($BH$1="No Subscription",IF(OR($B$1=1,$B$1=2),0,$W$59/-36),0)</f>
        <v>0</v>
      </c>
      <c r="BJ36" s="22"/>
      <c r="BK36" s="22">
        <f>IF($BH$1="No Subscription",IF(OR($AD$1=1,$AD$1=2),$AZ$59/-24,$AZ$59/-36),0)</f>
        <v>0</v>
      </c>
      <c r="BL36" s="22"/>
      <c r="BM36" s="22"/>
      <c r="BN36" s="28">
        <f>IF($BH$1="No Subscription",BI36+BK36-SUM(BH33:BH36),0)</f>
        <v>0</v>
      </c>
      <c r="BO36" s="20"/>
      <c r="BP36" s="20">
        <f t="shared" si="12"/>
        <v>0</v>
      </c>
      <c r="BQ36" s="20">
        <f t="shared" si="6"/>
        <v>0</v>
      </c>
      <c r="BR36" s="20">
        <f t="shared" si="5"/>
        <v>0</v>
      </c>
      <c r="BS36" s="22"/>
      <c r="BT36" s="22"/>
      <c r="BU36" s="20">
        <f t="shared" si="13"/>
        <v>0</v>
      </c>
      <c r="BV36" s="21">
        <f t="shared" si="2"/>
        <v>0</v>
      </c>
      <c r="BW36" s="14">
        <v>29</v>
      </c>
      <c r="BX36" s="22"/>
      <c r="BY36" s="22">
        <f>IF($BH$1="No Subscription",IF(OR($AD$1=1,$AD$1=2),$AZ$59/-24,$AZ$59/-36),0)</f>
        <v>0</v>
      </c>
      <c r="BZ36" s="22"/>
      <c r="CA36" s="22"/>
      <c r="CB36" s="28">
        <f>IF($BH$1="No Subscription",BY36-SUM(BX33:BX36),0)</f>
        <v>0</v>
      </c>
      <c r="CC36" s="20"/>
      <c r="CD36" s="20">
        <f t="shared" si="28"/>
        <v>0</v>
      </c>
      <c r="CE36" s="20">
        <f t="shared" si="29"/>
        <v>0</v>
      </c>
      <c r="CF36" s="20">
        <f t="shared" si="21"/>
        <v>0</v>
      </c>
      <c r="CG36" s="22"/>
      <c r="CH36" s="22"/>
      <c r="CI36" s="20">
        <f t="shared" si="30"/>
        <v>0</v>
      </c>
      <c r="CJ36" s="20">
        <f t="shared" si="22"/>
        <v>0</v>
      </c>
    </row>
    <row r="37" spans="1:88" x14ac:dyDescent="0.25">
      <c r="A37" s="37"/>
      <c r="B37" s="16">
        <v>30</v>
      </c>
      <c r="C37" s="4"/>
      <c r="D37" s="4"/>
      <c r="E37" s="20"/>
      <c r="F37" s="22"/>
      <c r="G37" s="20"/>
      <c r="H37" s="28"/>
      <c r="I37" s="20">
        <f>$B$1*750</f>
        <v>750</v>
      </c>
      <c r="J37" s="20">
        <f t="shared" si="14"/>
        <v>750</v>
      </c>
      <c r="K37" s="20">
        <f t="shared" si="15"/>
        <v>9500</v>
      </c>
      <c r="L37" s="20">
        <f t="shared" si="16"/>
        <v>9500</v>
      </c>
      <c r="M37" s="22"/>
      <c r="N37" s="22"/>
      <c r="O37" s="20">
        <f t="shared" ref="O37:O59" si="35">O36+I37+E37+F37+H37+M37+N37</f>
        <v>8000</v>
      </c>
      <c r="P37" s="21">
        <f t="shared" si="17"/>
        <v>8000</v>
      </c>
      <c r="Q37" s="14">
        <v>30</v>
      </c>
      <c r="R37" s="27"/>
      <c r="S37" s="26"/>
      <c r="T37" s="28"/>
      <c r="U37" s="20">
        <f>$B$1*750</f>
        <v>750</v>
      </c>
      <c r="V37" s="26">
        <f t="shared" si="31"/>
        <v>750</v>
      </c>
      <c r="W37" s="20">
        <f t="shared" si="23"/>
        <v>24000</v>
      </c>
      <c r="X37" s="26">
        <f t="shared" si="18"/>
        <v>24000</v>
      </c>
      <c r="Y37" s="27"/>
      <c r="Z37" s="27"/>
      <c r="AA37" s="26">
        <f t="shared" si="32"/>
        <v>22500</v>
      </c>
      <c r="AB37" s="26">
        <f t="shared" si="24"/>
        <v>22500</v>
      </c>
      <c r="AC37" s="16">
        <v>30</v>
      </c>
      <c r="AD37" s="28"/>
      <c r="AE37" s="22"/>
      <c r="AF37" s="22"/>
      <c r="AG37" s="22"/>
      <c r="AH37" s="22"/>
      <c r="AI37" s="28"/>
      <c r="AJ37" s="20">
        <f>$AD$1*750</f>
        <v>0</v>
      </c>
      <c r="AK37" s="20">
        <f t="shared" si="8"/>
        <v>0</v>
      </c>
      <c r="AL37" s="20">
        <f t="shared" si="9"/>
        <v>14600</v>
      </c>
      <c r="AM37" s="20">
        <f t="shared" si="19"/>
        <v>14600</v>
      </c>
      <c r="AN37" s="22"/>
      <c r="AO37" s="22"/>
      <c r="AP37" s="20">
        <f t="shared" si="10"/>
        <v>14600</v>
      </c>
      <c r="AQ37" s="21">
        <f t="shared" si="25"/>
        <v>14600</v>
      </c>
      <c r="AR37" s="14">
        <v>30</v>
      </c>
      <c r="AS37" s="27"/>
      <c r="AT37" s="22"/>
      <c r="AU37" s="22"/>
      <c r="AV37" s="22"/>
      <c r="AW37" s="28"/>
      <c r="AX37" s="20">
        <f>$AD$1*750</f>
        <v>0</v>
      </c>
      <c r="AY37" s="26">
        <f t="shared" si="26"/>
        <v>0</v>
      </c>
      <c r="AZ37" s="20">
        <f t="shared" si="33"/>
        <v>2737.5</v>
      </c>
      <c r="BA37" s="26">
        <f t="shared" si="20"/>
        <v>2737.5</v>
      </c>
      <c r="BB37" s="27"/>
      <c r="BC37" s="27"/>
      <c r="BD37" s="20">
        <f t="shared" si="34"/>
        <v>2737.5</v>
      </c>
      <c r="BE37" s="26">
        <f t="shared" si="27"/>
        <v>2737.5</v>
      </c>
      <c r="BF37" s="16">
        <v>30</v>
      </c>
      <c r="BG37" s="28"/>
      <c r="BH37" s="22"/>
      <c r="BI37" s="22"/>
      <c r="BJ37" s="22"/>
      <c r="BK37" s="22"/>
      <c r="BL37" s="22"/>
      <c r="BM37" s="22"/>
      <c r="BN37" s="20"/>
      <c r="BO37" s="20">
        <f>$BG$1*750</f>
        <v>0</v>
      </c>
      <c r="BP37" s="20">
        <f t="shared" si="12"/>
        <v>0</v>
      </c>
      <c r="BQ37" s="20">
        <f t="shared" si="6"/>
        <v>0</v>
      </c>
      <c r="BR37" s="20">
        <f t="shared" si="5"/>
        <v>0</v>
      </c>
      <c r="BS37" s="22"/>
      <c r="BT37" s="22"/>
      <c r="BU37" s="20">
        <f t="shared" si="13"/>
        <v>0</v>
      </c>
      <c r="BV37" s="21">
        <f t="shared" si="2"/>
        <v>0</v>
      </c>
      <c r="BW37" s="14">
        <v>30</v>
      </c>
      <c r="BX37" s="22"/>
      <c r="BY37" s="22"/>
      <c r="BZ37" s="22"/>
      <c r="CA37" s="22"/>
      <c r="CB37" s="20"/>
      <c r="CC37" s="20">
        <f>$BG$1*750</f>
        <v>0</v>
      </c>
      <c r="CD37" s="20">
        <f t="shared" si="28"/>
        <v>0</v>
      </c>
      <c r="CE37" s="20">
        <f t="shared" si="29"/>
        <v>0</v>
      </c>
      <c r="CF37" s="20">
        <f t="shared" si="21"/>
        <v>0</v>
      </c>
      <c r="CG37" s="22"/>
      <c r="CH37" s="22"/>
      <c r="CI37" s="20">
        <f t="shared" si="30"/>
        <v>0</v>
      </c>
      <c r="CJ37" s="20">
        <f t="shared" si="22"/>
        <v>0</v>
      </c>
    </row>
    <row r="38" spans="1:88" x14ac:dyDescent="0.25">
      <c r="A38" s="37"/>
      <c r="B38" s="16">
        <v>31</v>
      </c>
      <c r="C38" s="4"/>
      <c r="D38" s="4"/>
      <c r="E38" s="20"/>
      <c r="F38" s="22"/>
      <c r="G38" s="20"/>
      <c r="H38" s="20"/>
      <c r="I38" s="20"/>
      <c r="J38" s="20">
        <f t="shared" si="14"/>
        <v>0</v>
      </c>
      <c r="K38" s="20">
        <f t="shared" si="15"/>
        <v>9500</v>
      </c>
      <c r="L38" s="20">
        <f t="shared" si="16"/>
        <v>9500</v>
      </c>
      <c r="M38" s="22"/>
      <c r="N38" s="22"/>
      <c r="O38" s="20">
        <f t="shared" si="35"/>
        <v>8000</v>
      </c>
      <c r="P38" s="21">
        <f t="shared" si="17"/>
        <v>8000</v>
      </c>
      <c r="Q38" s="14">
        <v>31</v>
      </c>
      <c r="R38" s="27"/>
      <c r="S38" s="26"/>
      <c r="T38" s="28"/>
      <c r="U38" s="26"/>
      <c r="V38" s="26">
        <f t="shared" si="31"/>
        <v>0</v>
      </c>
      <c r="W38" s="20">
        <f t="shared" si="23"/>
        <v>24000</v>
      </c>
      <c r="X38" s="26">
        <f t="shared" si="18"/>
        <v>24000</v>
      </c>
      <c r="Y38" s="27"/>
      <c r="Z38" s="27"/>
      <c r="AA38" s="26">
        <f t="shared" si="32"/>
        <v>22500</v>
      </c>
      <c r="AB38" s="26">
        <f t="shared" si="24"/>
        <v>22500</v>
      </c>
      <c r="AC38" s="16">
        <v>31</v>
      </c>
      <c r="AD38" s="28"/>
      <c r="AE38" s="22"/>
      <c r="AF38" s="22"/>
      <c r="AG38" s="22"/>
      <c r="AH38" s="22"/>
      <c r="AI38" s="28"/>
      <c r="AJ38" s="20"/>
      <c r="AK38" s="20">
        <f t="shared" si="8"/>
        <v>0</v>
      </c>
      <c r="AL38" s="20">
        <f t="shared" si="9"/>
        <v>14600</v>
      </c>
      <c r="AM38" s="20">
        <f t="shared" si="19"/>
        <v>14600</v>
      </c>
      <c r="AN38" s="22"/>
      <c r="AO38" s="22"/>
      <c r="AP38" s="20">
        <f t="shared" si="10"/>
        <v>14600</v>
      </c>
      <c r="AQ38" s="21">
        <f t="shared" si="25"/>
        <v>14600</v>
      </c>
      <c r="AR38" s="14">
        <v>31</v>
      </c>
      <c r="AS38" s="27"/>
      <c r="AT38" s="22"/>
      <c r="AU38" s="22"/>
      <c r="AV38" s="22"/>
      <c r="AW38" s="28"/>
      <c r="AX38" s="20"/>
      <c r="AY38" s="26">
        <f t="shared" si="26"/>
        <v>0</v>
      </c>
      <c r="AZ38" s="20">
        <f t="shared" si="33"/>
        <v>2737.5</v>
      </c>
      <c r="BA38" s="26">
        <f t="shared" si="20"/>
        <v>2737.5</v>
      </c>
      <c r="BB38" s="27"/>
      <c r="BC38" s="27"/>
      <c r="BD38" s="20">
        <f t="shared" si="34"/>
        <v>2737.5</v>
      </c>
      <c r="BE38" s="26">
        <f t="shared" si="27"/>
        <v>2737.5</v>
      </c>
      <c r="BF38" s="16">
        <v>31</v>
      </c>
      <c r="BG38" s="28"/>
      <c r="BH38" s="22"/>
      <c r="BI38" s="22"/>
      <c r="BJ38" s="22"/>
      <c r="BK38" s="22"/>
      <c r="BL38" s="22"/>
      <c r="BM38" s="22"/>
      <c r="BN38" s="28"/>
      <c r="BO38" s="20"/>
      <c r="BP38" s="20">
        <f t="shared" si="12"/>
        <v>0</v>
      </c>
      <c r="BQ38" s="20">
        <f t="shared" si="6"/>
        <v>0</v>
      </c>
      <c r="BR38" s="20">
        <f t="shared" si="5"/>
        <v>0</v>
      </c>
      <c r="BS38" s="22"/>
      <c r="BT38" s="22"/>
      <c r="BU38" s="20">
        <f t="shared" si="13"/>
        <v>0</v>
      </c>
      <c r="BV38" s="21">
        <f t="shared" si="2"/>
        <v>0</v>
      </c>
      <c r="BW38" s="14">
        <v>31</v>
      </c>
      <c r="BX38" s="22"/>
      <c r="BY38" s="22"/>
      <c r="BZ38" s="22"/>
      <c r="CA38" s="22"/>
      <c r="CB38" s="28"/>
      <c r="CC38" s="20"/>
      <c r="CD38" s="20">
        <f t="shared" si="28"/>
        <v>0</v>
      </c>
      <c r="CE38" s="20">
        <f t="shared" si="29"/>
        <v>0</v>
      </c>
      <c r="CF38" s="20">
        <f t="shared" si="21"/>
        <v>0</v>
      </c>
      <c r="CG38" s="22"/>
      <c r="CH38" s="22"/>
      <c r="CI38" s="20">
        <f t="shared" si="30"/>
        <v>0</v>
      </c>
      <c r="CJ38" s="20">
        <f t="shared" si="22"/>
        <v>0</v>
      </c>
    </row>
    <row r="39" spans="1:88" x14ac:dyDescent="0.25">
      <c r="A39" s="37"/>
      <c r="B39" s="16">
        <v>32</v>
      </c>
      <c r="C39" s="4"/>
      <c r="D39" s="4"/>
      <c r="E39" s="20"/>
      <c r="F39" s="22"/>
      <c r="G39" s="20">
        <f>$B$1*-625</f>
        <v>-625</v>
      </c>
      <c r="H39" s="28">
        <f>IF(G39&gt;0,0,IF((G39-SUM(F34:F39))&gt;0,0,G39-SUM(F34:F39)))</f>
        <v>-625</v>
      </c>
      <c r="I39" s="20">
        <f>$B$1*750</f>
        <v>750</v>
      </c>
      <c r="J39" s="20">
        <f t="shared" si="14"/>
        <v>750</v>
      </c>
      <c r="K39" s="20">
        <f t="shared" si="15"/>
        <v>9625</v>
      </c>
      <c r="L39" s="20">
        <f t="shared" si="16"/>
        <v>9625</v>
      </c>
      <c r="M39" s="22"/>
      <c r="N39" s="22"/>
      <c r="O39" s="20">
        <f t="shared" si="35"/>
        <v>8125</v>
      </c>
      <c r="P39" s="21">
        <f t="shared" si="17"/>
        <v>8125</v>
      </c>
      <c r="Q39" s="14">
        <v>32</v>
      </c>
      <c r="R39" s="27"/>
      <c r="S39" s="20">
        <f>$B$1*-625</f>
        <v>-625</v>
      </c>
      <c r="T39" s="28">
        <f>S39-SUM(R34:R39)</f>
        <v>-625</v>
      </c>
      <c r="U39" s="20">
        <f>$B$1*750</f>
        <v>750</v>
      </c>
      <c r="V39" s="26">
        <f t="shared" si="31"/>
        <v>750</v>
      </c>
      <c r="W39" s="20">
        <f t="shared" si="23"/>
        <v>24125</v>
      </c>
      <c r="X39" s="26">
        <f t="shared" si="18"/>
        <v>24125</v>
      </c>
      <c r="Y39" s="27"/>
      <c r="Z39" s="27"/>
      <c r="AA39" s="26">
        <f t="shared" si="32"/>
        <v>22625</v>
      </c>
      <c r="AB39" s="26">
        <f t="shared" si="24"/>
        <v>22625</v>
      </c>
      <c r="AC39" s="16">
        <v>32</v>
      </c>
      <c r="AD39" s="28"/>
      <c r="AE39" s="22"/>
      <c r="AF39" s="22"/>
      <c r="AG39" s="22">
        <f>IF($AE$1="No Subscription",0,IF(OR($B$1=1,$B$1=2),(-1*$W$59/16),(-1*$W$59/24)))</f>
        <v>0</v>
      </c>
      <c r="AH39" s="22">
        <f>IF($AE$1="No Subscription",0,$AD$1*-625)</f>
        <v>0</v>
      </c>
      <c r="AI39" s="28">
        <f>IF($AE$1="No Subscription",0,AG39+AH39-SUM(AE34:AE39))</f>
        <v>0</v>
      </c>
      <c r="AJ39" s="20">
        <f>$AD$1*750</f>
        <v>0</v>
      </c>
      <c r="AK39" s="20">
        <f t="shared" ref="AK39:AK55" si="36">AJ39</f>
        <v>0</v>
      </c>
      <c r="AL39" s="20">
        <f t="shared" si="9"/>
        <v>14600</v>
      </c>
      <c r="AM39" s="20">
        <f t="shared" si="19"/>
        <v>14600</v>
      </c>
      <c r="AN39" s="22"/>
      <c r="AO39" s="22"/>
      <c r="AP39" s="20">
        <f t="shared" si="10"/>
        <v>14600</v>
      </c>
      <c r="AQ39" s="21">
        <f t="shared" si="25"/>
        <v>14600</v>
      </c>
      <c r="AR39" s="14">
        <v>32</v>
      </c>
      <c r="AS39" s="27"/>
      <c r="AT39" s="22"/>
      <c r="AU39" s="22">
        <f>IF($AE$1="No Subscription",0,IF(OR($B$1=1,$B$1=2),(-1*$W$59/16),(-1*$W$59/24)))</f>
        <v>0</v>
      </c>
      <c r="AV39" s="22">
        <f>IF($AE$1="No Subscription",0,$AD$1*-625)</f>
        <v>0</v>
      </c>
      <c r="AW39" s="28">
        <f>IF($AE$1="No Subscription",0,AU39+AV39-SUM(AS34:AS39))</f>
        <v>0</v>
      </c>
      <c r="AX39" s="20">
        <f>$AD$1*750</f>
        <v>0</v>
      </c>
      <c r="AY39" s="26">
        <f t="shared" si="26"/>
        <v>0</v>
      </c>
      <c r="AZ39" s="20">
        <f t="shared" si="33"/>
        <v>2737.5</v>
      </c>
      <c r="BA39" s="26">
        <f t="shared" si="20"/>
        <v>2737.5</v>
      </c>
      <c r="BB39" s="27"/>
      <c r="BC39" s="27"/>
      <c r="BD39" s="20">
        <f t="shared" si="34"/>
        <v>2737.5</v>
      </c>
      <c r="BE39" s="26">
        <f t="shared" si="27"/>
        <v>2737.5</v>
      </c>
      <c r="BF39" s="16">
        <v>32</v>
      </c>
      <c r="BG39" s="28"/>
      <c r="BH39" s="22"/>
      <c r="BI39" s="22"/>
      <c r="BJ39" s="22">
        <f>IF($BH$1="No Subscription",0,IF(OR($B$1=1,$B$1=2),0,(-1*$W$59/24)))</f>
        <v>0</v>
      </c>
      <c r="BK39" s="22"/>
      <c r="BL39" s="22">
        <f>IF($BH$1="No Subscription",0,IF($AE$1="No Subscription",0,IF(OR($BG$1=1,$BG$1=2),-1*$AZ$59/16,(-1*$AZ$59/24))))</f>
        <v>0</v>
      </c>
      <c r="BM39" s="20">
        <f>IF($BH$1="No Subscription",0,$BG$1*-625)</f>
        <v>0</v>
      </c>
      <c r="BN39" s="28">
        <f>IF($BH$1="No Subscription",0,BJ39+BL39+BM39-SUM(BH34:BH39))</f>
        <v>0</v>
      </c>
      <c r="BO39" s="20">
        <f>$BG$1*750</f>
        <v>0</v>
      </c>
      <c r="BP39" s="20">
        <f t="shared" ref="BP39:BP57" si="37">BO39</f>
        <v>0</v>
      </c>
      <c r="BQ39" s="20">
        <f t="shared" si="6"/>
        <v>0</v>
      </c>
      <c r="BR39" s="20">
        <f t="shared" si="5"/>
        <v>0</v>
      </c>
      <c r="BS39" s="22"/>
      <c r="BT39" s="22"/>
      <c r="BU39" s="20">
        <f t="shared" si="13"/>
        <v>0</v>
      </c>
      <c r="BV39" s="21">
        <f t="shared" si="2"/>
        <v>0</v>
      </c>
      <c r="BW39" s="14">
        <v>32</v>
      </c>
      <c r="BX39" s="22"/>
      <c r="BY39" s="22"/>
      <c r="BZ39" s="22">
        <f>IF($BH$1="No Subscription",0,IF($AE$1="No Subscription",0,IF(OR($BG$1=1,$BG$1=2),-1*$AZ$59/16,(-1*$AZ$59/24))))</f>
        <v>0</v>
      </c>
      <c r="CA39" s="20">
        <f>IF($BH$1="No Subscription",0,$BG$1*-625)</f>
        <v>0</v>
      </c>
      <c r="CB39" s="28">
        <f>IF($BH$1="No Subscription",0,BZ39+CA39-SUM(BX34:BX39))</f>
        <v>0</v>
      </c>
      <c r="CC39" s="20">
        <f>$BG$1*750</f>
        <v>0</v>
      </c>
      <c r="CD39" s="20">
        <f t="shared" si="28"/>
        <v>0</v>
      </c>
      <c r="CE39" s="20">
        <f t="shared" si="29"/>
        <v>0</v>
      </c>
      <c r="CF39" s="20">
        <f t="shared" si="21"/>
        <v>0</v>
      </c>
      <c r="CG39" s="22"/>
      <c r="CH39" s="22"/>
      <c r="CI39" s="20">
        <f t="shared" si="30"/>
        <v>0</v>
      </c>
      <c r="CJ39" s="20">
        <f t="shared" si="22"/>
        <v>0</v>
      </c>
    </row>
    <row r="40" spans="1:88" x14ac:dyDescent="0.25">
      <c r="A40" s="37"/>
      <c r="B40" s="16">
        <v>33</v>
      </c>
      <c r="C40" s="4"/>
      <c r="D40" s="4"/>
      <c r="E40" s="20"/>
      <c r="F40" s="22"/>
      <c r="G40" s="20"/>
      <c r="H40" s="20"/>
      <c r="I40" s="20"/>
      <c r="J40" s="20">
        <f t="shared" si="14"/>
        <v>0</v>
      </c>
      <c r="K40" s="20">
        <f t="shared" ref="K40:K59" si="38">K39+J40+F40+H40</f>
        <v>9625</v>
      </c>
      <c r="L40" s="20">
        <f t="shared" si="16"/>
        <v>9625</v>
      </c>
      <c r="M40" s="22"/>
      <c r="N40" s="22"/>
      <c r="O40" s="20">
        <f t="shared" si="35"/>
        <v>8125</v>
      </c>
      <c r="P40" s="21">
        <f t="shared" si="17"/>
        <v>8125</v>
      </c>
      <c r="Q40" s="14">
        <v>33</v>
      </c>
      <c r="R40" s="27"/>
      <c r="S40" s="20"/>
      <c r="T40" s="28"/>
      <c r="U40" s="26"/>
      <c r="V40" s="26">
        <f t="shared" si="31"/>
        <v>0</v>
      </c>
      <c r="W40" s="20">
        <f t="shared" si="23"/>
        <v>24125</v>
      </c>
      <c r="X40" s="26">
        <f t="shared" si="18"/>
        <v>24125</v>
      </c>
      <c r="Y40" s="27"/>
      <c r="Z40" s="27"/>
      <c r="AA40" s="26">
        <f t="shared" si="32"/>
        <v>22625</v>
      </c>
      <c r="AB40" s="26">
        <f t="shared" si="24"/>
        <v>22625</v>
      </c>
      <c r="AC40" s="16">
        <v>33</v>
      </c>
      <c r="AD40" s="28"/>
      <c r="AE40" s="22"/>
      <c r="AF40" s="22">
        <f>IF($AE$1="No Subscription",IF(OR($B$1=1,$B$1=2),$W$59/-24,$W$59/-36),0)</f>
        <v>-912.5</v>
      </c>
      <c r="AG40" s="22"/>
      <c r="AH40" s="22"/>
      <c r="AI40" s="28">
        <f>IF($AE$1="No Subscription",AF40-SUM(AE37:AE40),0)</f>
        <v>-912.5</v>
      </c>
      <c r="AJ40" s="20"/>
      <c r="AK40" s="20">
        <f t="shared" si="36"/>
        <v>0</v>
      </c>
      <c r="AL40" s="20">
        <f t="shared" si="9"/>
        <v>13687.5</v>
      </c>
      <c r="AM40" s="20">
        <f t="shared" si="19"/>
        <v>13687.5</v>
      </c>
      <c r="AN40" s="22"/>
      <c r="AO40" s="22"/>
      <c r="AP40" s="20">
        <f t="shared" si="10"/>
        <v>13687.5</v>
      </c>
      <c r="AQ40" s="21">
        <f t="shared" si="25"/>
        <v>13687.5</v>
      </c>
      <c r="AR40" s="14">
        <v>33</v>
      </c>
      <c r="AS40" s="27"/>
      <c r="AT40" s="22">
        <f>IF($AE$1="No Subscription",IF(OR($B$1=1,$B$1=2),$W$59/-24,$W$59/-36),0)</f>
        <v>-912.5</v>
      </c>
      <c r="AU40" s="22"/>
      <c r="AV40" s="22"/>
      <c r="AW40" s="28">
        <f>IF($AE$1="No Subscription",AT40-SUM(AS37:AS40),0)</f>
        <v>-912.5</v>
      </c>
      <c r="AX40" s="20"/>
      <c r="AY40" s="26">
        <f t="shared" si="26"/>
        <v>0</v>
      </c>
      <c r="AZ40" s="20">
        <f t="shared" si="33"/>
        <v>1825</v>
      </c>
      <c r="BA40" s="26">
        <f t="shared" si="20"/>
        <v>1825</v>
      </c>
      <c r="BB40" s="27"/>
      <c r="BC40" s="27"/>
      <c r="BD40" s="20">
        <f t="shared" si="34"/>
        <v>1825</v>
      </c>
      <c r="BE40" s="26">
        <f t="shared" si="27"/>
        <v>1825</v>
      </c>
      <c r="BF40" s="16">
        <v>33</v>
      </c>
      <c r="BG40" s="28"/>
      <c r="BH40" s="22"/>
      <c r="BI40" s="22">
        <f>IF($BH$1="No Subscription",IF(OR($B$1=1,$B$1=2),0,$W$59/-36),0)</f>
        <v>0</v>
      </c>
      <c r="BJ40" s="22"/>
      <c r="BK40" s="22">
        <f>IF($BH$1="No Subscription",IF(OR($AD$1=1,$AD$1=2),$AZ$59/-24,$AZ$59/-36),0)</f>
        <v>0</v>
      </c>
      <c r="BL40" s="22"/>
      <c r="BM40" s="22"/>
      <c r="BN40" s="28">
        <f>IF($BH$1="No Subscription",BI40+BK40-SUM(BH37:BH40),0)</f>
        <v>0</v>
      </c>
      <c r="BO40" s="20"/>
      <c r="BP40" s="20">
        <f t="shared" si="37"/>
        <v>0</v>
      </c>
      <c r="BQ40" s="20">
        <f t="shared" si="6"/>
        <v>0</v>
      </c>
      <c r="BR40" s="20">
        <f t="shared" si="5"/>
        <v>0</v>
      </c>
      <c r="BS40" s="22"/>
      <c r="BT40" s="22"/>
      <c r="BU40" s="20">
        <f t="shared" si="13"/>
        <v>0</v>
      </c>
      <c r="BV40" s="21">
        <f t="shared" si="2"/>
        <v>0</v>
      </c>
      <c r="BW40" s="14">
        <v>33</v>
      </c>
      <c r="BX40" s="22"/>
      <c r="BY40" s="22">
        <f>IF($BH$1="No Subscription",IF(OR($AD$1=1,$AD$1=2),$AZ$59/-24,$AZ$59/-36),0)</f>
        <v>0</v>
      </c>
      <c r="BZ40" s="22"/>
      <c r="CA40" s="22"/>
      <c r="CB40" s="28">
        <f>IF($BH$1="No Subscription",BY40-SUM(BX37:BX40),0)</f>
        <v>0</v>
      </c>
      <c r="CC40" s="20"/>
      <c r="CD40" s="20">
        <f t="shared" si="28"/>
        <v>0</v>
      </c>
      <c r="CE40" s="20">
        <f t="shared" si="29"/>
        <v>0</v>
      </c>
      <c r="CF40" s="20">
        <f t="shared" si="21"/>
        <v>0</v>
      </c>
      <c r="CG40" s="22"/>
      <c r="CH40" s="22"/>
      <c r="CI40" s="20">
        <f t="shared" si="30"/>
        <v>0</v>
      </c>
      <c r="CJ40" s="20">
        <f t="shared" si="22"/>
        <v>0</v>
      </c>
    </row>
    <row r="41" spans="1:88" x14ac:dyDescent="0.25">
      <c r="A41" s="37"/>
      <c r="B41" s="16">
        <v>34</v>
      </c>
      <c r="C41" s="4"/>
      <c r="D41" s="4"/>
      <c r="E41" s="20"/>
      <c r="F41" s="22"/>
      <c r="G41" s="20"/>
      <c r="H41" s="28"/>
      <c r="I41" s="20">
        <f>$B$1*750</f>
        <v>750</v>
      </c>
      <c r="J41" s="20">
        <f t="shared" si="14"/>
        <v>750</v>
      </c>
      <c r="K41" s="20">
        <f t="shared" si="38"/>
        <v>10375</v>
      </c>
      <c r="L41" s="20">
        <f t="shared" si="16"/>
        <v>10375</v>
      </c>
      <c r="M41" s="22"/>
      <c r="N41" s="22"/>
      <c r="O41" s="20">
        <f t="shared" si="35"/>
        <v>8875</v>
      </c>
      <c r="P41" s="21">
        <f t="shared" si="17"/>
        <v>8875</v>
      </c>
      <c r="Q41" s="14">
        <v>34</v>
      </c>
      <c r="R41" s="27"/>
      <c r="S41" s="26"/>
      <c r="T41" s="28"/>
      <c r="U41" s="20">
        <f>$B$1*750</f>
        <v>750</v>
      </c>
      <c r="V41" s="26">
        <f t="shared" si="31"/>
        <v>750</v>
      </c>
      <c r="W41" s="20">
        <f t="shared" si="23"/>
        <v>24875</v>
      </c>
      <c r="X41" s="26">
        <f t="shared" si="18"/>
        <v>24875</v>
      </c>
      <c r="Y41" s="27"/>
      <c r="Z41" s="27"/>
      <c r="AA41" s="26">
        <f t="shared" si="32"/>
        <v>23375</v>
      </c>
      <c r="AB41" s="26">
        <f t="shared" si="24"/>
        <v>23375</v>
      </c>
      <c r="AC41" s="16">
        <v>34</v>
      </c>
      <c r="AD41" s="28"/>
      <c r="AE41" s="22"/>
      <c r="AF41" s="22"/>
      <c r="AG41" s="22"/>
      <c r="AH41" s="22"/>
      <c r="AI41" s="28"/>
      <c r="AJ41" s="20">
        <f>$AD$1*750</f>
        <v>0</v>
      </c>
      <c r="AK41" s="20">
        <f t="shared" si="36"/>
        <v>0</v>
      </c>
      <c r="AL41" s="20">
        <f t="shared" si="9"/>
        <v>13687.5</v>
      </c>
      <c r="AM41" s="20">
        <f t="shared" si="19"/>
        <v>13687.5</v>
      </c>
      <c r="AN41" s="22"/>
      <c r="AO41" s="22"/>
      <c r="AP41" s="20">
        <f t="shared" si="10"/>
        <v>13687.5</v>
      </c>
      <c r="AQ41" s="21">
        <f t="shared" si="25"/>
        <v>13687.5</v>
      </c>
      <c r="AR41" s="14">
        <v>34</v>
      </c>
      <c r="AS41" s="27"/>
      <c r="AT41" s="22"/>
      <c r="AU41" s="22"/>
      <c r="AV41" s="22"/>
      <c r="AW41" s="28"/>
      <c r="AX41" s="20">
        <f>$AD$1*750</f>
        <v>0</v>
      </c>
      <c r="AY41" s="26">
        <f t="shared" ref="AY41:AY72" si="39">AX41</f>
        <v>0</v>
      </c>
      <c r="AZ41" s="20">
        <f t="shared" si="33"/>
        <v>1825</v>
      </c>
      <c r="BA41" s="26">
        <f t="shared" si="20"/>
        <v>1825</v>
      </c>
      <c r="BB41" s="27"/>
      <c r="BC41" s="27"/>
      <c r="BD41" s="20">
        <f t="shared" si="34"/>
        <v>1825</v>
      </c>
      <c r="BE41" s="26">
        <f t="shared" si="27"/>
        <v>1825</v>
      </c>
      <c r="BF41" s="16">
        <v>34</v>
      </c>
      <c r="BG41" s="28"/>
      <c r="BH41" s="22"/>
      <c r="BI41" s="22"/>
      <c r="BJ41" s="22"/>
      <c r="BK41" s="22"/>
      <c r="BL41" s="22"/>
      <c r="BM41" s="22"/>
      <c r="BN41" s="20"/>
      <c r="BO41" s="20">
        <f>$BG$1*750</f>
        <v>0</v>
      </c>
      <c r="BP41" s="20">
        <f t="shared" si="37"/>
        <v>0</v>
      </c>
      <c r="BQ41" s="20">
        <f t="shared" si="6"/>
        <v>0</v>
      </c>
      <c r="BR41" s="20">
        <f t="shared" si="5"/>
        <v>0</v>
      </c>
      <c r="BS41" s="22"/>
      <c r="BT41" s="22"/>
      <c r="BU41" s="20">
        <f t="shared" si="13"/>
        <v>0</v>
      </c>
      <c r="BV41" s="21">
        <f t="shared" si="2"/>
        <v>0</v>
      </c>
      <c r="BW41" s="14">
        <v>34</v>
      </c>
      <c r="BX41" s="22"/>
      <c r="BY41" s="22"/>
      <c r="BZ41" s="22"/>
      <c r="CA41" s="22"/>
      <c r="CB41" s="20"/>
      <c r="CC41" s="20">
        <f>$BG$1*750</f>
        <v>0</v>
      </c>
      <c r="CD41" s="20">
        <f t="shared" ref="CD41:CD72" si="40">CC41</f>
        <v>0</v>
      </c>
      <c r="CE41" s="20">
        <f t="shared" si="29"/>
        <v>0</v>
      </c>
      <c r="CF41" s="20">
        <f t="shared" si="21"/>
        <v>0</v>
      </c>
      <c r="CG41" s="22"/>
      <c r="CH41" s="22"/>
      <c r="CI41" s="20">
        <f t="shared" si="30"/>
        <v>0</v>
      </c>
      <c r="CJ41" s="20">
        <f t="shared" si="22"/>
        <v>0</v>
      </c>
    </row>
    <row r="42" spans="1:88" x14ac:dyDescent="0.25">
      <c r="A42" s="37"/>
      <c r="B42" s="16">
        <v>35</v>
      </c>
      <c r="C42" s="4"/>
      <c r="D42" s="4"/>
      <c r="E42" s="20"/>
      <c r="F42" s="22"/>
      <c r="G42" s="20"/>
      <c r="H42" s="20"/>
      <c r="I42" s="20"/>
      <c r="J42" s="20">
        <f t="shared" si="14"/>
        <v>0</v>
      </c>
      <c r="K42" s="20">
        <f t="shared" si="38"/>
        <v>10375</v>
      </c>
      <c r="L42" s="20">
        <f t="shared" si="16"/>
        <v>10375</v>
      </c>
      <c r="M42" s="22"/>
      <c r="N42" s="22"/>
      <c r="O42" s="20">
        <f t="shared" si="35"/>
        <v>8875</v>
      </c>
      <c r="P42" s="21">
        <f t="shared" si="17"/>
        <v>8875</v>
      </c>
      <c r="Q42" s="14">
        <v>35</v>
      </c>
      <c r="R42" s="27"/>
      <c r="S42" s="26"/>
      <c r="T42" s="28"/>
      <c r="U42" s="26"/>
      <c r="V42" s="26">
        <f t="shared" si="31"/>
        <v>0</v>
      </c>
      <c r="W42" s="20">
        <f t="shared" si="23"/>
        <v>24875</v>
      </c>
      <c r="X42" s="26">
        <f t="shared" si="18"/>
        <v>24875</v>
      </c>
      <c r="Y42" s="27"/>
      <c r="Z42" s="27"/>
      <c r="AA42" s="26">
        <f t="shared" si="32"/>
        <v>23375</v>
      </c>
      <c r="AB42" s="26">
        <f t="shared" si="24"/>
        <v>23375</v>
      </c>
      <c r="AC42" s="16">
        <v>35</v>
      </c>
      <c r="AD42" s="28"/>
      <c r="AE42" s="22"/>
      <c r="AF42" s="22"/>
      <c r="AG42" s="22"/>
      <c r="AH42" s="22"/>
      <c r="AI42" s="28"/>
      <c r="AJ42" s="20"/>
      <c r="AK42" s="20">
        <f t="shared" si="36"/>
        <v>0</v>
      </c>
      <c r="AL42" s="20">
        <f t="shared" si="9"/>
        <v>13687.5</v>
      </c>
      <c r="AM42" s="20">
        <f t="shared" si="19"/>
        <v>13687.5</v>
      </c>
      <c r="AN42" s="22"/>
      <c r="AO42" s="22"/>
      <c r="AP42" s="20">
        <f t="shared" si="10"/>
        <v>13687.5</v>
      </c>
      <c r="AQ42" s="21">
        <f t="shared" si="25"/>
        <v>13687.5</v>
      </c>
      <c r="AR42" s="14">
        <v>35</v>
      </c>
      <c r="AS42" s="27"/>
      <c r="AT42" s="22"/>
      <c r="AU42" s="22"/>
      <c r="AV42" s="22"/>
      <c r="AW42" s="28"/>
      <c r="AX42" s="20"/>
      <c r="AY42" s="26">
        <f t="shared" si="39"/>
        <v>0</v>
      </c>
      <c r="AZ42" s="20">
        <f t="shared" si="33"/>
        <v>1825</v>
      </c>
      <c r="BA42" s="26">
        <f t="shared" si="20"/>
        <v>1825</v>
      </c>
      <c r="BB42" s="27"/>
      <c r="BC42" s="27"/>
      <c r="BD42" s="20">
        <f t="shared" si="34"/>
        <v>1825</v>
      </c>
      <c r="BE42" s="26">
        <f t="shared" si="27"/>
        <v>1825</v>
      </c>
      <c r="BF42" s="16">
        <v>35</v>
      </c>
      <c r="BG42" s="28"/>
      <c r="BH42" s="22"/>
      <c r="BI42" s="22"/>
      <c r="BJ42" s="22"/>
      <c r="BK42" s="22"/>
      <c r="BL42" s="22"/>
      <c r="BM42" s="22"/>
      <c r="BN42" s="28"/>
      <c r="BO42" s="20"/>
      <c r="BP42" s="20">
        <f t="shared" si="37"/>
        <v>0</v>
      </c>
      <c r="BQ42" s="20">
        <f t="shared" si="6"/>
        <v>0</v>
      </c>
      <c r="BR42" s="20">
        <f t="shared" si="5"/>
        <v>0</v>
      </c>
      <c r="BS42" s="22"/>
      <c r="BT42" s="22"/>
      <c r="BU42" s="20">
        <f t="shared" si="13"/>
        <v>0</v>
      </c>
      <c r="BV42" s="21">
        <f t="shared" si="2"/>
        <v>0</v>
      </c>
      <c r="BW42" s="14">
        <v>35</v>
      </c>
      <c r="BX42" s="22"/>
      <c r="BY42" s="22"/>
      <c r="BZ42" s="22"/>
      <c r="CA42" s="22"/>
      <c r="CB42" s="28"/>
      <c r="CC42" s="20"/>
      <c r="CD42" s="20">
        <f t="shared" si="40"/>
        <v>0</v>
      </c>
      <c r="CE42" s="20">
        <f t="shared" si="29"/>
        <v>0</v>
      </c>
      <c r="CF42" s="20">
        <f t="shared" si="21"/>
        <v>0</v>
      </c>
      <c r="CG42" s="22"/>
      <c r="CH42" s="22"/>
      <c r="CI42" s="20">
        <f t="shared" si="30"/>
        <v>0</v>
      </c>
      <c r="CJ42" s="20">
        <f t="shared" si="22"/>
        <v>0</v>
      </c>
    </row>
    <row r="43" spans="1:88" x14ac:dyDescent="0.25">
      <c r="A43" s="37"/>
      <c r="B43" s="16">
        <v>36</v>
      </c>
      <c r="C43" s="4"/>
      <c r="D43" s="4"/>
      <c r="E43" s="20"/>
      <c r="F43" s="22"/>
      <c r="G43" s="20"/>
      <c r="H43" s="20"/>
      <c r="I43" s="20">
        <f>$B$1*750</f>
        <v>750</v>
      </c>
      <c r="J43" s="20">
        <f t="shared" si="14"/>
        <v>750</v>
      </c>
      <c r="K43" s="20">
        <f t="shared" si="38"/>
        <v>11125</v>
      </c>
      <c r="L43" s="20">
        <f t="shared" si="16"/>
        <v>11125</v>
      </c>
      <c r="M43" s="22"/>
      <c r="N43" s="22"/>
      <c r="O43" s="20">
        <f t="shared" si="35"/>
        <v>9625</v>
      </c>
      <c r="P43" s="21">
        <f t="shared" si="17"/>
        <v>9625</v>
      </c>
      <c r="Q43" s="14">
        <v>36</v>
      </c>
      <c r="R43" s="27"/>
      <c r="S43" s="26"/>
      <c r="T43" s="28"/>
      <c r="U43" s="20">
        <f>$B$1*750</f>
        <v>750</v>
      </c>
      <c r="V43" s="26">
        <f t="shared" si="31"/>
        <v>750</v>
      </c>
      <c r="W43" s="20">
        <f t="shared" si="23"/>
        <v>25625</v>
      </c>
      <c r="X43" s="26">
        <f t="shared" si="18"/>
        <v>25625</v>
      </c>
      <c r="Y43" s="27"/>
      <c r="Z43" s="27"/>
      <c r="AA43" s="26">
        <f t="shared" si="32"/>
        <v>24125</v>
      </c>
      <c r="AB43" s="26">
        <f t="shared" si="24"/>
        <v>24125</v>
      </c>
      <c r="AC43" s="16">
        <v>36</v>
      </c>
      <c r="AD43" s="28"/>
      <c r="AE43" s="22"/>
      <c r="AF43" s="22"/>
      <c r="AG43" s="22"/>
      <c r="AH43" s="22"/>
      <c r="AI43" s="28"/>
      <c r="AJ43" s="20">
        <f>$AD$1*750</f>
        <v>0</v>
      </c>
      <c r="AK43" s="20">
        <f t="shared" si="36"/>
        <v>0</v>
      </c>
      <c r="AL43" s="20">
        <f t="shared" si="9"/>
        <v>13687.5</v>
      </c>
      <c r="AM43" s="20">
        <f t="shared" si="19"/>
        <v>13687.5</v>
      </c>
      <c r="AN43" s="22"/>
      <c r="AO43" s="22"/>
      <c r="AP43" s="20">
        <f t="shared" si="10"/>
        <v>13687.5</v>
      </c>
      <c r="AQ43" s="21">
        <f t="shared" si="25"/>
        <v>13687.5</v>
      </c>
      <c r="AR43" s="14">
        <v>36</v>
      </c>
      <c r="AS43" s="27"/>
      <c r="AT43" s="22"/>
      <c r="AU43" s="22"/>
      <c r="AV43" s="22"/>
      <c r="AW43" s="28"/>
      <c r="AX43" s="20">
        <f>$AD$1*750</f>
        <v>0</v>
      </c>
      <c r="AY43" s="26">
        <f t="shared" si="39"/>
        <v>0</v>
      </c>
      <c r="AZ43" s="20">
        <f t="shared" si="33"/>
        <v>1825</v>
      </c>
      <c r="BA43" s="26">
        <f t="shared" si="20"/>
        <v>1825</v>
      </c>
      <c r="BB43" s="27"/>
      <c r="BC43" s="27"/>
      <c r="BD43" s="20">
        <f t="shared" si="34"/>
        <v>1825</v>
      </c>
      <c r="BE43" s="26">
        <f t="shared" si="27"/>
        <v>1825</v>
      </c>
      <c r="BF43" s="16">
        <v>36</v>
      </c>
      <c r="BG43" s="28"/>
      <c r="BH43" s="22"/>
      <c r="BI43" s="22"/>
      <c r="BJ43" s="22"/>
      <c r="BK43" s="22"/>
      <c r="BL43" s="22"/>
      <c r="BM43" s="22"/>
      <c r="BN43" s="20"/>
      <c r="BO43" s="20">
        <f>$BG$1*750</f>
        <v>0</v>
      </c>
      <c r="BP43" s="20">
        <f t="shared" si="37"/>
        <v>0</v>
      </c>
      <c r="BQ43" s="20">
        <f t="shared" si="6"/>
        <v>0</v>
      </c>
      <c r="BR43" s="20">
        <f t="shared" si="5"/>
        <v>0</v>
      </c>
      <c r="BS43" s="22"/>
      <c r="BT43" s="22"/>
      <c r="BU43" s="20">
        <f t="shared" si="13"/>
        <v>0</v>
      </c>
      <c r="BV43" s="21">
        <f t="shared" si="2"/>
        <v>0</v>
      </c>
      <c r="BW43" s="14">
        <v>36</v>
      </c>
      <c r="BX43" s="22"/>
      <c r="BY43" s="22"/>
      <c r="BZ43" s="22"/>
      <c r="CA43" s="22"/>
      <c r="CB43" s="20"/>
      <c r="CC43" s="20">
        <f>$BG$1*750</f>
        <v>0</v>
      </c>
      <c r="CD43" s="20">
        <f t="shared" si="40"/>
        <v>0</v>
      </c>
      <c r="CE43" s="20">
        <f t="shared" si="29"/>
        <v>0</v>
      </c>
      <c r="CF43" s="20">
        <f t="shared" si="21"/>
        <v>0</v>
      </c>
      <c r="CG43" s="22"/>
      <c r="CH43" s="22"/>
      <c r="CI43" s="20">
        <f t="shared" si="30"/>
        <v>0</v>
      </c>
      <c r="CJ43" s="20">
        <f t="shared" si="22"/>
        <v>0</v>
      </c>
    </row>
    <row r="44" spans="1:88" x14ac:dyDescent="0.25">
      <c r="A44" s="37"/>
      <c r="B44" s="16">
        <v>37</v>
      </c>
      <c r="C44" s="4"/>
      <c r="D44" s="4"/>
      <c r="E44" s="20"/>
      <c r="F44" s="22"/>
      <c r="G44" s="20"/>
      <c r="H44" s="20"/>
      <c r="I44" s="20"/>
      <c r="J44" s="20">
        <f t="shared" si="14"/>
        <v>0</v>
      </c>
      <c r="K44" s="20">
        <f t="shared" si="38"/>
        <v>11125</v>
      </c>
      <c r="L44" s="20">
        <f t="shared" si="16"/>
        <v>11125</v>
      </c>
      <c r="M44" s="22"/>
      <c r="N44" s="22"/>
      <c r="O44" s="20">
        <f t="shared" si="35"/>
        <v>9625</v>
      </c>
      <c r="P44" s="21">
        <f t="shared" si="17"/>
        <v>9625</v>
      </c>
      <c r="Q44" s="14">
        <v>37</v>
      </c>
      <c r="R44" s="27"/>
      <c r="S44" s="26"/>
      <c r="T44" s="28"/>
      <c r="U44" s="26"/>
      <c r="V44" s="26">
        <f t="shared" si="31"/>
        <v>0</v>
      </c>
      <c r="W44" s="20">
        <f t="shared" si="23"/>
        <v>25625</v>
      </c>
      <c r="X44" s="26">
        <f t="shared" si="18"/>
        <v>25625</v>
      </c>
      <c r="Y44" s="27"/>
      <c r="Z44" s="27"/>
      <c r="AA44" s="26">
        <f t="shared" si="32"/>
        <v>24125</v>
      </c>
      <c r="AB44" s="26">
        <f t="shared" si="24"/>
        <v>24125</v>
      </c>
      <c r="AC44" s="16">
        <v>37</v>
      </c>
      <c r="AD44" s="28"/>
      <c r="AE44" s="22"/>
      <c r="AF44" s="22">
        <f>IF($AE$1="No Subscription",IF(OR($B$1=1,$B$1=2),$W$59/-24,$W$59/-36),0)</f>
        <v>-912.5</v>
      </c>
      <c r="AG44" s="22"/>
      <c r="AH44" s="22"/>
      <c r="AI44" s="28">
        <f>IF($AE$1="No Subscription",AF44-SUM(AE41:AE44),0)</f>
        <v>-912.5</v>
      </c>
      <c r="AJ44" s="20"/>
      <c r="AK44" s="20">
        <f t="shared" si="36"/>
        <v>0</v>
      </c>
      <c r="AL44" s="20">
        <f t="shared" si="9"/>
        <v>12775</v>
      </c>
      <c r="AM44" s="20">
        <f t="shared" si="19"/>
        <v>12775</v>
      </c>
      <c r="AN44" s="22"/>
      <c r="AO44" s="22"/>
      <c r="AP44" s="20">
        <f t="shared" si="10"/>
        <v>12775</v>
      </c>
      <c r="AQ44" s="21">
        <f t="shared" si="25"/>
        <v>12775</v>
      </c>
      <c r="AR44" s="14">
        <v>37</v>
      </c>
      <c r="AS44" s="27"/>
      <c r="AT44" s="22">
        <f>IF($AE$1="No Subscription",IF(OR($B$1=1,$B$1=2),$W$59/-24,$W$59/-36),0)</f>
        <v>-912.5</v>
      </c>
      <c r="AU44" s="22"/>
      <c r="AV44" s="22"/>
      <c r="AW44" s="28">
        <f>IF($AE$1="No Subscription",AT44-SUM(AS41:AS44),0)</f>
        <v>-912.5</v>
      </c>
      <c r="AX44" s="20"/>
      <c r="AY44" s="26">
        <f t="shared" si="39"/>
        <v>0</v>
      </c>
      <c r="AZ44" s="20">
        <f t="shared" si="33"/>
        <v>912.5</v>
      </c>
      <c r="BA44" s="26">
        <f t="shared" si="20"/>
        <v>912.5</v>
      </c>
      <c r="BB44" s="27"/>
      <c r="BC44" s="27"/>
      <c r="BD44" s="20">
        <f t="shared" si="34"/>
        <v>912.5</v>
      </c>
      <c r="BE44" s="26">
        <f t="shared" si="27"/>
        <v>912.5</v>
      </c>
      <c r="BF44" s="16">
        <v>37</v>
      </c>
      <c r="BG44" s="28"/>
      <c r="BH44" s="22"/>
      <c r="BI44" s="22">
        <f>IF($BH$1="No Subscription",IF(OR($B$1=1,$B$1=2),0,$W$59/-36),0)</f>
        <v>0</v>
      </c>
      <c r="BJ44" s="22"/>
      <c r="BK44" s="22">
        <f>IF($BH$1="No Subscription",IF(OR($AD$1=1,$AD$1=2),$AZ$59/-24,$AZ$59/-36),0)</f>
        <v>0</v>
      </c>
      <c r="BL44" s="22"/>
      <c r="BM44" s="22"/>
      <c r="BN44" s="28">
        <f>IF($BH$1="No Subscription",BI44+BK44-SUM(BH41:BH44),0)</f>
        <v>0</v>
      </c>
      <c r="BO44" s="20"/>
      <c r="BP44" s="20">
        <f t="shared" si="37"/>
        <v>0</v>
      </c>
      <c r="BQ44" s="20">
        <f t="shared" si="6"/>
        <v>0</v>
      </c>
      <c r="BR44" s="20">
        <f t="shared" si="5"/>
        <v>0</v>
      </c>
      <c r="BS44" s="22"/>
      <c r="BT44" s="22"/>
      <c r="BU44" s="20">
        <f t="shared" si="13"/>
        <v>0</v>
      </c>
      <c r="BV44" s="21">
        <f t="shared" si="2"/>
        <v>0</v>
      </c>
      <c r="BW44" s="14">
        <v>37</v>
      </c>
      <c r="BX44" s="22"/>
      <c r="BY44" s="22">
        <f>IF($BH$1="No Subscription",IF(OR($AD$1=1,$AD$1=2),$AZ$59/-24,$AZ$59/-36),0)</f>
        <v>0</v>
      </c>
      <c r="BZ44" s="22"/>
      <c r="CA44" s="22"/>
      <c r="CB44" s="28">
        <f>IF($BH$1="No Subscription",BY44-SUM(BX41:BX44),0)</f>
        <v>0</v>
      </c>
      <c r="CC44" s="20"/>
      <c r="CD44" s="20">
        <f t="shared" si="40"/>
        <v>0</v>
      </c>
      <c r="CE44" s="20">
        <f t="shared" si="29"/>
        <v>0</v>
      </c>
      <c r="CF44" s="20">
        <f t="shared" si="21"/>
        <v>0</v>
      </c>
      <c r="CG44" s="22"/>
      <c r="CH44" s="22"/>
      <c r="CI44" s="20">
        <f t="shared" si="30"/>
        <v>0</v>
      </c>
      <c r="CJ44" s="20">
        <f t="shared" si="22"/>
        <v>0</v>
      </c>
    </row>
    <row r="45" spans="1:88" x14ac:dyDescent="0.25">
      <c r="A45" s="37"/>
      <c r="B45" s="16">
        <v>38</v>
      </c>
      <c r="C45" s="4"/>
      <c r="D45" s="4"/>
      <c r="E45" s="20"/>
      <c r="F45" s="22"/>
      <c r="G45" s="20"/>
      <c r="H45" s="28"/>
      <c r="I45" s="20">
        <f>$B$1*750</f>
        <v>750</v>
      </c>
      <c r="J45" s="20">
        <f t="shared" si="14"/>
        <v>750</v>
      </c>
      <c r="K45" s="20">
        <f t="shared" si="38"/>
        <v>11875</v>
      </c>
      <c r="L45" s="20">
        <f t="shared" si="16"/>
        <v>11875</v>
      </c>
      <c r="M45" s="22"/>
      <c r="N45" s="22"/>
      <c r="O45" s="20">
        <f t="shared" si="35"/>
        <v>10375</v>
      </c>
      <c r="P45" s="21">
        <f t="shared" si="17"/>
        <v>10375</v>
      </c>
      <c r="Q45" s="14">
        <v>38</v>
      </c>
      <c r="R45" s="27"/>
      <c r="S45" s="26"/>
      <c r="T45" s="28"/>
      <c r="U45" s="20">
        <f>$B$1*750</f>
        <v>750</v>
      </c>
      <c r="V45" s="26">
        <f t="shared" si="31"/>
        <v>750</v>
      </c>
      <c r="W45" s="20">
        <f t="shared" si="23"/>
        <v>26375</v>
      </c>
      <c r="X45" s="26">
        <f t="shared" si="18"/>
        <v>26375</v>
      </c>
      <c r="Y45" s="27"/>
      <c r="Z45" s="27"/>
      <c r="AA45" s="26">
        <f t="shared" si="32"/>
        <v>24875</v>
      </c>
      <c r="AB45" s="26">
        <f t="shared" si="24"/>
        <v>24875</v>
      </c>
      <c r="AC45" s="16">
        <v>38</v>
      </c>
      <c r="AD45" s="28"/>
      <c r="AE45" s="22"/>
      <c r="AF45" s="22"/>
      <c r="AG45" s="22"/>
      <c r="AH45" s="22"/>
      <c r="AI45" s="28"/>
      <c r="AJ45" s="20">
        <f>$AD$1*750</f>
        <v>0</v>
      </c>
      <c r="AK45" s="20">
        <f t="shared" si="36"/>
        <v>0</v>
      </c>
      <c r="AL45" s="20">
        <f t="shared" si="9"/>
        <v>12775</v>
      </c>
      <c r="AM45" s="20">
        <f t="shared" si="19"/>
        <v>12775</v>
      </c>
      <c r="AN45" s="22"/>
      <c r="AO45" s="22"/>
      <c r="AP45" s="20">
        <f t="shared" si="10"/>
        <v>12775</v>
      </c>
      <c r="AQ45" s="21">
        <f t="shared" si="25"/>
        <v>12775</v>
      </c>
      <c r="AR45" s="14">
        <v>38</v>
      </c>
      <c r="AS45" s="27"/>
      <c r="AT45" s="22"/>
      <c r="AU45" s="22"/>
      <c r="AV45" s="22"/>
      <c r="AW45" s="28"/>
      <c r="AX45" s="20">
        <f>$AD$1*750</f>
        <v>0</v>
      </c>
      <c r="AY45" s="26">
        <f t="shared" si="39"/>
        <v>0</v>
      </c>
      <c r="AZ45" s="20">
        <f t="shared" si="33"/>
        <v>912.5</v>
      </c>
      <c r="BA45" s="26">
        <f t="shared" si="20"/>
        <v>912.5</v>
      </c>
      <c r="BB45" s="27"/>
      <c r="BC45" s="27"/>
      <c r="BD45" s="20">
        <f t="shared" si="34"/>
        <v>912.5</v>
      </c>
      <c r="BE45" s="26">
        <f t="shared" si="27"/>
        <v>912.5</v>
      </c>
      <c r="BF45" s="16">
        <v>38</v>
      </c>
      <c r="BG45" s="28"/>
      <c r="BH45" s="22"/>
      <c r="BI45" s="22"/>
      <c r="BJ45" s="22"/>
      <c r="BK45" s="22"/>
      <c r="BL45" s="22"/>
      <c r="BM45" s="22"/>
      <c r="BN45" s="20"/>
      <c r="BO45" s="20">
        <f>$BG$1*750</f>
        <v>0</v>
      </c>
      <c r="BP45" s="20">
        <f t="shared" si="37"/>
        <v>0</v>
      </c>
      <c r="BQ45" s="20">
        <f t="shared" si="6"/>
        <v>0</v>
      </c>
      <c r="BR45" s="20">
        <f t="shared" si="5"/>
        <v>0</v>
      </c>
      <c r="BS45" s="22"/>
      <c r="BT45" s="22"/>
      <c r="BU45" s="20">
        <f t="shared" si="13"/>
        <v>0</v>
      </c>
      <c r="BV45" s="21">
        <f t="shared" si="2"/>
        <v>0</v>
      </c>
      <c r="BW45" s="14">
        <v>38</v>
      </c>
      <c r="BX45" s="22"/>
      <c r="BY45" s="22"/>
      <c r="BZ45" s="22"/>
      <c r="CA45" s="22"/>
      <c r="CB45" s="20"/>
      <c r="CC45" s="20">
        <f>$BG$1*750</f>
        <v>0</v>
      </c>
      <c r="CD45" s="20">
        <f t="shared" si="40"/>
        <v>0</v>
      </c>
      <c r="CE45" s="20">
        <f t="shared" si="29"/>
        <v>0</v>
      </c>
      <c r="CF45" s="20">
        <f t="shared" si="21"/>
        <v>0</v>
      </c>
      <c r="CG45" s="22"/>
      <c r="CH45" s="22"/>
      <c r="CI45" s="20">
        <f t="shared" si="30"/>
        <v>0</v>
      </c>
      <c r="CJ45" s="20">
        <f t="shared" si="22"/>
        <v>0</v>
      </c>
    </row>
    <row r="46" spans="1:88" x14ac:dyDescent="0.25">
      <c r="A46" s="37"/>
      <c r="B46" s="16">
        <v>39</v>
      </c>
      <c r="C46" s="4"/>
      <c r="D46" s="4"/>
      <c r="E46" s="20"/>
      <c r="F46" s="22"/>
      <c r="G46" s="20">
        <f>$B$1*-625</f>
        <v>-625</v>
      </c>
      <c r="H46" s="28">
        <f>IF(G46&gt;0,0,IF((G46-SUM(F40:F46))&gt;0,0,G46-SUM(F40:F46)))</f>
        <v>-625</v>
      </c>
      <c r="I46" s="20"/>
      <c r="J46" s="20">
        <f t="shared" si="14"/>
        <v>0</v>
      </c>
      <c r="K46" s="20">
        <f t="shared" si="38"/>
        <v>11250</v>
      </c>
      <c r="L46" s="20">
        <f t="shared" si="16"/>
        <v>11250</v>
      </c>
      <c r="M46" s="22"/>
      <c r="N46" s="22"/>
      <c r="O46" s="20">
        <f t="shared" si="35"/>
        <v>9750</v>
      </c>
      <c r="P46" s="21">
        <f t="shared" si="17"/>
        <v>9750</v>
      </c>
      <c r="Q46" s="14">
        <v>39</v>
      </c>
      <c r="R46" s="27"/>
      <c r="S46" s="20">
        <f>$B$1*-625</f>
        <v>-625</v>
      </c>
      <c r="T46" s="28">
        <f>S46-SUM(R40:R46)</f>
        <v>-625</v>
      </c>
      <c r="U46" s="26"/>
      <c r="V46" s="26">
        <f t="shared" si="31"/>
        <v>0</v>
      </c>
      <c r="W46" s="20">
        <f t="shared" si="23"/>
        <v>25750</v>
      </c>
      <c r="X46" s="26">
        <f t="shared" si="18"/>
        <v>25750</v>
      </c>
      <c r="Y46" s="27"/>
      <c r="Z46" s="27"/>
      <c r="AA46" s="26">
        <f t="shared" si="32"/>
        <v>24250</v>
      </c>
      <c r="AB46" s="26">
        <f t="shared" si="24"/>
        <v>24250</v>
      </c>
      <c r="AC46" s="16">
        <v>39</v>
      </c>
      <c r="AD46" s="28"/>
      <c r="AE46" s="22"/>
      <c r="AF46" s="22"/>
      <c r="AG46" s="22">
        <f>IF($AE$1="No Subscription",0,IF(OR($B$1=1,$B$1=2),(-1*$W$59/16),(-1*$W$59/24)))</f>
        <v>0</v>
      </c>
      <c r="AH46" s="22">
        <f>IF($AE$1="No Subscription",0,$AD$1*-625)</f>
        <v>0</v>
      </c>
      <c r="AI46" s="28">
        <f>IF($AE$1="No Subscription",0,AG46+AH46-SUM(AE40:AE46))</f>
        <v>0</v>
      </c>
      <c r="AJ46" s="20"/>
      <c r="AK46" s="20">
        <f t="shared" si="36"/>
        <v>0</v>
      </c>
      <c r="AL46" s="20">
        <f t="shared" si="9"/>
        <v>12775</v>
      </c>
      <c r="AM46" s="20">
        <f t="shared" si="19"/>
        <v>12775</v>
      </c>
      <c r="AN46" s="22"/>
      <c r="AO46" s="22"/>
      <c r="AP46" s="20">
        <f t="shared" si="10"/>
        <v>12775</v>
      </c>
      <c r="AQ46" s="21">
        <f t="shared" si="25"/>
        <v>12775</v>
      </c>
      <c r="AR46" s="14">
        <v>39</v>
      </c>
      <c r="AS46" s="27"/>
      <c r="AT46" s="22"/>
      <c r="AU46" s="22">
        <f>IF($AE$1="No Subscription",0,IF(OR($B$1=1,$B$1=2),(-1*$W$59/16),(-1*$W$59/24)))</f>
        <v>0</v>
      </c>
      <c r="AV46" s="22">
        <f>IF($AE$1="No Subscription",0,$AD$1*-625)</f>
        <v>0</v>
      </c>
      <c r="AW46" s="28">
        <f>IF($AE$1="No Subscription",0,AU46+AV46-SUM(AS40:AS46))</f>
        <v>0</v>
      </c>
      <c r="AX46" s="20"/>
      <c r="AY46" s="26">
        <f t="shared" si="39"/>
        <v>0</v>
      </c>
      <c r="AZ46" s="20">
        <f t="shared" si="33"/>
        <v>912.5</v>
      </c>
      <c r="BA46" s="26">
        <f t="shared" si="20"/>
        <v>912.5</v>
      </c>
      <c r="BB46" s="27"/>
      <c r="BC46" s="27"/>
      <c r="BD46" s="20">
        <f t="shared" si="34"/>
        <v>912.5</v>
      </c>
      <c r="BE46" s="26">
        <f t="shared" si="27"/>
        <v>912.5</v>
      </c>
      <c r="BF46" s="16">
        <v>39</v>
      </c>
      <c r="BG46" s="28"/>
      <c r="BH46" s="22"/>
      <c r="BI46" s="22"/>
      <c r="BJ46" s="22">
        <f>IF($BH$1="No Subscription",0,IF(OR($B$1=1,$B$1=2),0,(-1*$W$59/24)))</f>
        <v>0</v>
      </c>
      <c r="BK46" s="22"/>
      <c r="BL46" s="22">
        <f>IF($BH$1="No Subscription",0,IF($AE$1="No Subscription",0,IF(OR($BG$1=1,$BG$1=2),-1*$AZ$59/16,(-1*$AZ$59/24))))</f>
        <v>0</v>
      </c>
      <c r="BM46" s="20">
        <f>IF($BH$1="No Subscription",0,$BG$1*-625)</f>
        <v>0</v>
      </c>
      <c r="BN46" s="28">
        <f>IF($BH$1="No Subscription",0,BJ46+BL46+BM46-SUM(BH40:BH46))</f>
        <v>0</v>
      </c>
      <c r="BO46" s="20"/>
      <c r="BP46" s="20">
        <f t="shared" si="37"/>
        <v>0</v>
      </c>
      <c r="BQ46" s="20">
        <f t="shared" si="6"/>
        <v>0</v>
      </c>
      <c r="BR46" s="20">
        <f t="shared" si="5"/>
        <v>0</v>
      </c>
      <c r="BS46" s="22"/>
      <c r="BT46" s="22"/>
      <c r="BU46" s="20">
        <f t="shared" si="13"/>
        <v>0</v>
      </c>
      <c r="BV46" s="21">
        <f t="shared" si="2"/>
        <v>0</v>
      </c>
      <c r="BW46" s="14">
        <v>39</v>
      </c>
      <c r="BX46" s="22"/>
      <c r="BY46" s="22"/>
      <c r="BZ46" s="22">
        <f>IF($BH$1="No Subscription",0,IF($AE$1="No Subscription",0,IF(OR($BG$1=1,$BG$1=2),-1*$AZ$59/16,(-1*$AZ$59/24))))</f>
        <v>0</v>
      </c>
      <c r="CA46" s="20">
        <f>IF($BH$1="No Subscription",0,$BG$1*-625)</f>
        <v>0</v>
      </c>
      <c r="CB46" s="28">
        <f>IF($BH$1="No Subscription",0,BZ46+CA46-SUM(BX40:BX46))</f>
        <v>0</v>
      </c>
      <c r="CC46" s="20"/>
      <c r="CD46" s="20">
        <f t="shared" si="40"/>
        <v>0</v>
      </c>
      <c r="CE46" s="20">
        <f t="shared" si="29"/>
        <v>0</v>
      </c>
      <c r="CF46" s="20">
        <f t="shared" si="21"/>
        <v>0</v>
      </c>
      <c r="CG46" s="22"/>
      <c r="CH46" s="22"/>
      <c r="CI46" s="20">
        <f t="shared" si="30"/>
        <v>0</v>
      </c>
      <c r="CJ46" s="20">
        <f t="shared" si="22"/>
        <v>0</v>
      </c>
    </row>
    <row r="47" spans="1:88" x14ac:dyDescent="0.25">
      <c r="A47" s="37"/>
      <c r="B47" s="16">
        <v>40</v>
      </c>
      <c r="C47" s="4"/>
      <c r="D47" s="4"/>
      <c r="E47" s="20"/>
      <c r="F47" s="22"/>
      <c r="G47" s="20"/>
      <c r="H47" s="20"/>
      <c r="I47" s="20">
        <f>$B$1*750</f>
        <v>750</v>
      </c>
      <c r="J47" s="20">
        <f t="shared" si="14"/>
        <v>750</v>
      </c>
      <c r="K47" s="20">
        <f t="shared" si="38"/>
        <v>12000</v>
      </c>
      <c r="L47" s="20">
        <f t="shared" si="16"/>
        <v>12000</v>
      </c>
      <c r="M47" s="22"/>
      <c r="N47" s="22"/>
      <c r="O47" s="20">
        <f t="shared" si="35"/>
        <v>10500</v>
      </c>
      <c r="P47" s="21">
        <f t="shared" si="17"/>
        <v>10500</v>
      </c>
      <c r="Q47" s="14">
        <v>40</v>
      </c>
      <c r="R47" s="27"/>
      <c r="S47" s="20"/>
      <c r="T47" s="28"/>
      <c r="U47" s="20">
        <f>$B$1*750</f>
        <v>750</v>
      </c>
      <c r="V47" s="26">
        <f t="shared" si="31"/>
        <v>750</v>
      </c>
      <c r="W47" s="20">
        <f t="shared" si="23"/>
        <v>26500</v>
      </c>
      <c r="X47" s="26">
        <f t="shared" si="18"/>
        <v>26500</v>
      </c>
      <c r="Y47" s="27"/>
      <c r="Z47" s="27"/>
      <c r="AA47" s="26">
        <f t="shared" si="32"/>
        <v>25000</v>
      </c>
      <c r="AB47" s="26">
        <f t="shared" si="24"/>
        <v>25000</v>
      </c>
      <c r="AC47" s="16">
        <v>40</v>
      </c>
      <c r="AD47" s="28"/>
      <c r="AE47" s="22"/>
      <c r="AF47" s="22"/>
      <c r="AG47" s="22"/>
      <c r="AH47" s="22"/>
      <c r="AI47" s="28"/>
      <c r="AJ47" s="20">
        <f>$AD$1*750</f>
        <v>0</v>
      </c>
      <c r="AK47" s="20">
        <f t="shared" si="36"/>
        <v>0</v>
      </c>
      <c r="AL47" s="20">
        <f t="shared" si="9"/>
        <v>12775</v>
      </c>
      <c r="AM47" s="20">
        <f t="shared" si="19"/>
        <v>12775</v>
      </c>
      <c r="AN47" s="22"/>
      <c r="AO47" s="22"/>
      <c r="AP47" s="20">
        <f t="shared" si="10"/>
        <v>12775</v>
      </c>
      <c r="AQ47" s="21">
        <f t="shared" si="25"/>
        <v>12775</v>
      </c>
      <c r="AR47" s="14">
        <v>40</v>
      </c>
      <c r="AS47" s="27"/>
      <c r="AT47" s="22"/>
      <c r="AU47" s="22"/>
      <c r="AV47" s="22"/>
      <c r="AW47" s="28"/>
      <c r="AX47" s="20">
        <f>$AD$1*750</f>
        <v>0</v>
      </c>
      <c r="AY47" s="26">
        <f t="shared" si="39"/>
        <v>0</v>
      </c>
      <c r="AZ47" s="20">
        <f t="shared" si="33"/>
        <v>912.5</v>
      </c>
      <c r="BA47" s="26">
        <f t="shared" si="20"/>
        <v>912.5</v>
      </c>
      <c r="BB47" s="27"/>
      <c r="BC47" s="27"/>
      <c r="BD47" s="20">
        <f t="shared" si="34"/>
        <v>912.5</v>
      </c>
      <c r="BE47" s="26">
        <f t="shared" si="27"/>
        <v>912.5</v>
      </c>
      <c r="BF47" s="16">
        <v>40</v>
      </c>
      <c r="BG47" s="28"/>
      <c r="BH47" s="22"/>
      <c r="BI47" s="22"/>
      <c r="BJ47" s="22"/>
      <c r="BK47" s="22"/>
      <c r="BL47" s="22"/>
      <c r="BM47" s="22"/>
      <c r="BN47" s="20"/>
      <c r="BO47" s="20">
        <f>$BG$1*750</f>
        <v>0</v>
      </c>
      <c r="BP47" s="20">
        <f t="shared" si="37"/>
        <v>0</v>
      </c>
      <c r="BQ47" s="20">
        <f t="shared" si="6"/>
        <v>0</v>
      </c>
      <c r="BR47" s="20">
        <f t="shared" si="5"/>
        <v>0</v>
      </c>
      <c r="BS47" s="22"/>
      <c r="BT47" s="22"/>
      <c r="BU47" s="20">
        <f t="shared" si="13"/>
        <v>0</v>
      </c>
      <c r="BV47" s="21">
        <f t="shared" si="2"/>
        <v>0</v>
      </c>
      <c r="BW47" s="14">
        <v>40</v>
      </c>
      <c r="BX47" s="22"/>
      <c r="BY47" s="22"/>
      <c r="BZ47" s="22"/>
      <c r="CA47" s="22"/>
      <c r="CB47" s="20"/>
      <c r="CC47" s="20">
        <f>$BG$1*750</f>
        <v>0</v>
      </c>
      <c r="CD47" s="20">
        <f t="shared" si="40"/>
        <v>0</v>
      </c>
      <c r="CE47" s="20">
        <f t="shared" si="29"/>
        <v>0</v>
      </c>
      <c r="CF47" s="20">
        <f t="shared" si="21"/>
        <v>0</v>
      </c>
      <c r="CG47" s="22"/>
      <c r="CH47" s="22"/>
      <c r="CI47" s="20">
        <f t="shared" si="30"/>
        <v>0</v>
      </c>
      <c r="CJ47" s="20">
        <f t="shared" si="22"/>
        <v>0</v>
      </c>
    </row>
    <row r="48" spans="1:88" x14ac:dyDescent="0.25">
      <c r="A48" s="37"/>
      <c r="B48" s="16">
        <v>41</v>
      </c>
      <c r="C48" s="4"/>
      <c r="D48" s="4"/>
      <c r="E48" s="20"/>
      <c r="F48" s="22"/>
      <c r="G48" s="20"/>
      <c r="H48" s="20"/>
      <c r="I48" s="20"/>
      <c r="J48" s="20">
        <f t="shared" si="14"/>
        <v>0</v>
      </c>
      <c r="K48" s="20">
        <f t="shared" si="38"/>
        <v>12000</v>
      </c>
      <c r="L48" s="20">
        <f t="shared" si="16"/>
        <v>12000</v>
      </c>
      <c r="M48" s="22"/>
      <c r="N48" s="22"/>
      <c r="O48" s="20">
        <f t="shared" si="35"/>
        <v>10500</v>
      </c>
      <c r="P48" s="21">
        <f t="shared" si="17"/>
        <v>10500</v>
      </c>
      <c r="Q48" s="14">
        <v>41</v>
      </c>
      <c r="R48" s="27"/>
      <c r="S48" s="26"/>
      <c r="T48" s="28"/>
      <c r="U48" s="26"/>
      <c r="V48" s="26">
        <f t="shared" si="31"/>
        <v>0</v>
      </c>
      <c r="W48" s="20">
        <f t="shared" si="23"/>
        <v>26500</v>
      </c>
      <c r="X48" s="26">
        <f t="shared" si="18"/>
        <v>26500</v>
      </c>
      <c r="Y48" s="27"/>
      <c r="Z48" s="27"/>
      <c r="AA48" s="26">
        <f t="shared" si="32"/>
        <v>25000</v>
      </c>
      <c r="AB48" s="26">
        <f t="shared" si="24"/>
        <v>25000</v>
      </c>
      <c r="AC48" s="16">
        <v>41</v>
      </c>
      <c r="AD48" s="28"/>
      <c r="AE48" s="22"/>
      <c r="AF48" s="22">
        <f>IF($AE$1="No Subscription",IF(OR($B$1=1,$B$1=2),$W$59/-24,$W$59/-36),0)</f>
        <v>-912.5</v>
      </c>
      <c r="AG48" s="22"/>
      <c r="AH48" s="22"/>
      <c r="AI48" s="28">
        <f>IF($AE$1="No Subscription",AF48-SUM(AE45:AE48),0)</f>
        <v>-912.5</v>
      </c>
      <c r="AJ48" s="20"/>
      <c r="AK48" s="20">
        <f t="shared" si="36"/>
        <v>0</v>
      </c>
      <c r="AL48" s="20">
        <f t="shared" si="9"/>
        <v>11862.5</v>
      </c>
      <c r="AM48" s="20">
        <f t="shared" si="19"/>
        <v>11862.5</v>
      </c>
      <c r="AN48" s="22"/>
      <c r="AO48" s="22"/>
      <c r="AP48" s="20">
        <f t="shared" si="10"/>
        <v>11862.5</v>
      </c>
      <c r="AQ48" s="21">
        <f t="shared" si="25"/>
        <v>11862.5</v>
      </c>
      <c r="AR48" s="14">
        <v>41</v>
      </c>
      <c r="AS48" s="27"/>
      <c r="AT48" s="22">
        <f>IF($AE$1="No Subscription",IF(OR($B$1=1,$B$1=2),$W$59/-24,$W$59/-36),0)</f>
        <v>-912.5</v>
      </c>
      <c r="AU48" s="22"/>
      <c r="AV48" s="22"/>
      <c r="AW48" s="28">
        <f>IF($AE$1="No Subscription",AT48-SUM(AS45:AS48),0)</f>
        <v>-912.5</v>
      </c>
      <c r="AX48" s="20"/>
      <c r="AY48" s="26">
        <f t="shared" si="39"/>
        <v>0</v>
      </c>
      <c r="AZ48" s="20">
        <f t="shared" si="33"/>
        <v>0</v>
      </c>
      <c r="BA48" s="26">
        <f t="shared" si="20"/>
        <v>0</v>
      </c>
      <c r="BB48" s="27"/>
      <c r="BC48" s="27"/>
      <c r="BD48" s="20">
        <f t="shared" si="34"/>
        <v>0</v>
      </c>
      <c r="BE48" s="26">
        <f t="shared" si="27"/>
        <v>0</v>
      </c>
      <c r="BF48" s="16">
        <v>41</v>
      </c>
      <c r="BG48" s="28"/>
      <c r="BH48" s="22"/>
      <c r="BI48" s="22">
        <f>IF($BH$1="No Subscription",IF(OR($B$1=1,$B$1=2),0,$W$59/-36),0)</f>
        <v>0</v>
      </c>
      <c r="BJ48" s="22"/>
      <c r="BK48" s="22">
        <f>IF($BH$1="No Subscription",IF(OR($AD$1=1,$AD$1=2),$AZ$59/-24,$AZ$59/-36),0)</f>
        <v>0</v>
      </c>
      <c r="BL48" s="22"/>
      <c r="BM48" s="22"/>
      <c r="BN48" s="28">
        <f>IF($BH$1="No Subscription",BI48+BK48-SUM(BH45:BH48),0)</f>
        <v>0</v>
      </c>
      <c r="BO48" s="20"/>
      <c r="BP48" s="20">
        <f t="shared" si="37"/>
        <v>0</v>
      </c>
      <c r="BQ48" s="20">
        <f t="shared" si="6"/>
        <v>0</v>
      </c>
      <c r="BR48" s="20">
        <f t="shared" si="5"/>
        <v>0</v>
      </c>
      <c r="BS48" s="22"/>
      <c r="BT48" s="22"/>
      <c r="BU48" s="20">
        <f t="shared" si="13"/>
        <v>0</v>
      </c>
      <c r="BV48" s="21">
        <f t="shared" si="2"/>
        <v>0</v>
      </c>
      <c r="BW48" s="14">
        <v>41</v>
      </c>
      <c r="BX48" s="22"/>
      <c r="BY48" s="22">
        <f>IF($BH$1="No Subscription",IF(OR($AD$1=1,$AD$1=2),$AZ$59/-24,$AZ$59/-36),0)</f>
        <v>0</v>
      </c>
      <c r="BZ48" s="22"/>
      <c r="CA48" s="22"/>
      <c r="CB48" s="28">
        <f>IF($BH$1="No Subscription",BY48-SUM(BX45:BX48),0)</f>
        <v>0</v>
      </c>
      <c r="CC48" s="20"/>
      <c r="CD48" s="20">
        <f t="shared" si="40"/>
        <v>0</v>
      </c>
      <c r="CE48" s="20">
        <f t="shared" si="29"/>
        <v>0</v>
      </c>
      <c r="CF48" s="20">
        <f t="shared" si="21"/>
        <v>0</v>
      </c>
      <c r="CG48" s="22"/>
      <c r="CH48" s="22"/>
      <c r="CI48" s="20">
        <f t="shared" si="30"/>
        <v>0</v>
      </c>
      <c r="CJ48" s="20">
        <f t="shared" si="22"/>
        <v>0</v>
      </c>
    </row>
    <row r="49" spans="1:88" x14ac:dyDescent="0.25">
      <c r="A49" s="37"/>
      <c r="B49" s="16">
        <v>42</v>
      </c>
      <c r="C49" s="4"/>
      <c r="D49" s="4"/>
      <c r="E49" s="20"/>
      <c r="F49" s="22"/>
      <c r="G49" s="20"/>
      <c r="H49" s="20"/>
      <c r="I49" s="20">
        <f>$B$1*750</f>
        <v>750</v>
      </c>
      <c r="J49" s="20">
        <f t="shared" si="14"/>
        <v>750</v>
      </c>
      <c r="K49" s="20">
        <f t="shared" si="38"/>
        <v>12750</v>
      </c>
      <c r="L49" s="20">
        <f t="shared" si="16"/>
        <v>12750</v>
      </c>
      <c r="M49" s="22"/>
      <c r="N49" s="22"/>
      <c r="O49" s="20">
        <f t="shared" si="35"/>
        <v>11250</v>
      </c>
      <c r="P49" s="21">
        <f t="shared" si="17"/>
        <v>11250</v>
      </c>
      <c r="Q49" s="14">
        <v>42</v>
      </c>
      <c r="R49" s="27"/>
      <c r="S49" s="26"/>
      <c r="T49" s="28"/>
      <c r="U49" s="20">
        <f>$B$1*750</f>
        <v>750</v>
      </c>
      <c r="V49" s="26">
        <f t="shared" si="31"/>
        <v>750</v>
      </c>
      <c r="W49" s="20">
        <f t="shared" si="23"/>
        <v>27250</v>
      </c>
      <c r="X49" s="26">
        <f t="shared" si="18"/>
        <v>27250</v>
      </c>
      <c r="Y49" s="27"/>
      <c r="Z49" s="27"/>
      <c r="AA49" s="26">
        <f t="shared" si="32"/>
        <v>25750</v>
      </c>
      <c r="AB49" s="26">
        <f t="shared" si="24"/>
        <v>25750</v>
      </c>
      <c r="AC49" s="16">
        <v>42</v>
      </c>
      <c r="AD49" s="28"/>
      <c r="AE49" s="22"/>
      <c r="AF49" s="22"/>
      <c r="AG49" s="22"/>
      <c r="AH49" s="22"/>
      <c r="AI49" s="28"/>
      <c r="AJ49" s="20">
        <f>$AD$1*750</f>
        <v>0</v>
      </c>
      <c r="AK49" s="20">
        <f t="shared" si="36"/>
        <v>0</v>
      </c>
      <c r="AL49" s="20">
        <f t="shared" si="9"/>
        <v>11862.5</v>
      </c>
      <c r="AM49" s="20">
        <f t="shared" si="19"/>
        <v>11862.5</v>
      </c>
      <c r="AN49" s="22"/>
      <c r="AO49" s="22"/>
      <c r="AP49" s="20">
        <f t="shared" si="10"/>
        <v>11862.5</v>
      </c>
      <c r="AQ49" s="21">
        <f t="shared" si="25"/>
        <v>11862.5</v>
      </c>
      <c r="AR49" s="14">
        <v>42</v>
      </c>
      <c r="AS49" s="27"/>
      <c r="AT49" s="22"/>
      <c r="AU49" s="22"/>
      <c r="AV49" s="22"/>
      <c r="AW49" s="28"/>
      <c r="AX49" s="20">
        <f>$AD$1*750</f>
        <v>0</v>
      </c>
      <c r="AY49" s="26">
        <f t="shared" si="39"/>
        <v>0</v>
      </c>
      <c r="AZ49" s="20">
        <f t="shared" si="33"/>
        <v>0</v>
      </c>
      <c r="BA49" s="26">
        <f t="shared" si="20"/>
        <v>0</v>
      </c>
      <c r="BB49" s="27"/>
      <c r="BC49" s="27"/>
      <c r="BD49" s="20">
        <f t="shared" si="34"/>
        <v>0</v>
      </c>
      <c r="BE49" s="26">
        <f t="shared" si="27"/>
        <v>0</v>
      </c>
      <c r="BF49" s="16">
        <v>42</v>
      </c>
      <c r="BG49" s="28"/>
      <c r="BH49" s="22"/>
      <c r="BI49" s="22"/>
      <c r="BJ49" s="22"/>
      <c r="BK49" s="4"/>
      <c r="BL49" s="22"/>
      <c r="BM49" s="22"/>
      <c r="BN49" s="20"/>
      <c r="BO49" s="20">
        <f>$BG$1*750</f>
        <v>0</v>
      </c>
      <c r="BP49" s="20">
        <f t="shared" si="37"/>
        <v>0</v>
      </c>
      <c r="BQ49" s="20">
        <f t="shared" si="6"/>
        <v>0</v>
      </c>
      <c r="BR49" s="20">
        <f t="shared" si="5"/>
        <v>0</v>
      </c>
      <c r="BS49" s="22"/>
      <c r="BT49" s="22"/>
      <c r="BU49" s="20">
        <f t="shared" si="13"/>
        <v>0</v>
      </c>
      <c r="BV49" s="21">
        <f t="shared" si="2"/>
        <v>0</v>
      </c>
      <c r="BW49" s="14">
        <v>42</v>
      </c>
      <c r="BX49" s="22"/>
      <c r="BZ49" s="22"/>
      <c r="CA49" s="22"/>
      <c r="CB49" s="20"/>
      <c r="CC49" s="20">
        <f>$BG$1*750</f>
        <v>0</v>
      </c>
      <c r="CD49" s="20">
        <f t="shared" si="40"/>
        <v>0</v>
      </c>
      <c r="CE49" s="20">
        <f t="shared" si="29"/>
        <v>0</v>
      </c>
      <c r="CF49" s="20">
        <f t="shared" si="21"/>
        <v>0</v>
      </c>
      <c r="CG49" s="22"/>
      <c r="CH49" s="22"/>
      <c r="CI49" s="20">
        <f t="shared" si="30"/>
        <v>0</v>
      </c>
      <c r="CJ49" s="20">
        <f t="shared" si="22"/>
        <v>0</v>
      </c>
    </row>
    <row r="50" spans="1:88" x14ac:dyDescent="0.25">
      <c r="A50" s="37"/>
      <c r="B50" s="16">
        <v>43</v>
      </c>
      <c r="C50" s="4"/>
      <c r="D50" s="4"/>
      <c r="E50" s="20"/>
      <c r="F50" s="22"/>
      <c r="G50" s="20"/>
      <c r="H50" s="28"/>
      <c r="I50" s="20"/>
      <c r="J50" s="20">
        <f t="shared" si="14"/>
        <v>0</v>
      </c>
      <c r="K50" s="20">
        <f t="shared" si="38"/>
        <v>12750</v>
      </c>
      <c r="L50" s="20">
        <f t="shared" si="16"/>
        <v>12750</v>
      </c>
      <c r="M50" s="22"/>
      <c r="N50" s="22"/>
      <c r="O50" s="20">
        <f t="shared" si="35"/>
        <v>11250</v>
      </c>
      <c r="P50" s="21">
        <f t="shared" si="17"/>
        <v>11250</v>
      </c>
      <c r="Q50" s="14">
        <v>43</v>
      </c>
      <c r="R50" s="27"/>
      <c r="S50" s="26"/>
      <c r="T50" s="28"/>
      <c r="U50" s="26"/>
      <c r="V50" s="26">
        <f t="shared" si="31"/>
        <v>0</v>
      </c>
      <c r="W50" s="20">
        <f t="shared" si="23"/>
        <v>27250</v>
      </c>
      <c r="X50" s="26">
        <f t="shared" si="18"/>
        <v>27250</v>
      </c>
      <c r="Y50" s="27"/>
      <c r="Z50" s="27"/>
      <c r="AA50" s="26">
        <f t="shared" si="32"/>
        <v>25750</v>
      </c>
      <c r="AB50" s="26">
        <f t="shared" si="24"/>
        <v>25750</v>
      </c>
      <c r="AC50" s="16">
        <v>43</v>
      </c>
      <c r="AD50" s="28"/>
      <c r="AE50" s="22"/>
      <c r="AF50" s="22"/>
      <c r="AG50" s="22"/>
      <c r="AH50" s="22"/>
      <c r="AI50" s="28"/>
      <c r="AJ50" s="20"/>
      <c r="AK50" s="20">
        <f t="shared" si="36"/>
        <v>0</v>
      </c>
      <c r="AL50" s="20">
        <f t="shared" si="9"/>
        <v>11862.5</v>
      </c>
      <c r="AM50" s="20">
        <f t="shared" si="19"/>
        <v>11862.5</v>
      </c>
      <c r="AN50" s="22"/>
      <c r="AO50" s="22"/>
      <c r="AP50" s="20">
        <f t="shared" si="10"/>
        <v>11862.5</v>
      </c>
      <c r="AQ50" s="21">
        <f t="shared" si="25"/>
        <v>11862.5</v>
      </c>
      <c r="AR50" s="14">
        <v>43</v>
      </c>
      <c r="AS50" s="27"/>
      <c r="AT50" s="22"/>
      <c r="AU50" s="22"/>
      <c r="AV50" s="22"/>
      <c r="AW50" s="28"/>
      <c r="AX50" s="20"/>
      <c r="AY50" s="26">
        <f t="shared" si="39"/>
        <v>0</v>
      </c>
      <c r="AZ50" s="20">
        <f t="shared" si="33"/>
        <v>0</v>
      </c>
      <c r="BA50" s="26">
        <f t="shared" si="20"/>
        <v>0</v>
      </c>
      <c r="BB50" s="27"/>
      <c r="BC50" s="27"/>
      <c r="BD50" s="20">
        <f t="shared" si="34"/>
        <v>0</v>
      </c>
      <c r="BE50" s="26">
        <f t="shared" si="27"/>
        <v>0</v>
      </c>
      <c r="BF50" s="16">
        <v>43</v>
      </c>
      <c r="BG50" s="28"/>
      <c r="BH50" s="22"/>
      <c r="BI50" s="22"/>
      <c r="BJ50" s="22"/>
      <c r="BK50" s="22"/>
      <c r="BL50" s="22"/>
      <c r="BM50" s="22"/>
      <c r="BN50" s="20"/>
      <c r="BO50" s="20"/>
      <c r="BP50" s="20">
        <f t="shared" si="37"/>
        <v>0</v>
      </c>
      <c r="BQ50" s="20">
        <f t="shared" si="6"/>
        <v>0</v>
      </c>
      <c r="BR50" s="20">
        <f t="shared" si="5"/>
        <v>0</v>
      </c>
      <c r="BS50" s="22"/>
      <c r="BT50" s="22"/>
      <c r="BU50" s="20">
        <f t="shared" si="13"/>
        <v>0</v>
      </c>
      <c r="BV50" s="21">
        <f t="shared" si="2"/>
        <v>0</v>
      </c>
      <c r="BW50" s="14">
        <v>43</v>
      </c>
      <c r="BX50" s="22"/>
      <c r="BY50" s="22"/>
      <c r="BZ50" s="22"/>
      <c r="CA50" s="22"/>
      <c r="CB50" s="20"/>
      <c r="CC50" s="20"/>
      <c r="CD50" s="20">
        <f t="shared" si="40"/>
        <v>0</v>
      </c>
      <c r="CE50" s="20">
        <f t="shared" si="29"/>
        <v>0</v>
      </c>
      <c r="CF50" s="20">
        <f t="shared" si="21"/>
        <v>0</v>
      </c>
      <c r="CG50" s="22"/>
      <c r="CH50" s="22"/>
      <c r="CI50" s="20">
        <f t="shared" si="30"/>
        <v>0</v>
      </c>
      <c r="CJ50" s="20">
        <f t="shared" si="22"/>
        <v>0</v>
      </c>
    </row>
    <row r="51" spans="1:88" x14ac:dyDescent="0.25">
      <c r="A51" s="37"/>
      <c r="B51" s="16">
        <v>44</v>
      </c>
      <c r="C51" s="4"/>
      <c r="D51" s="4"/>
      <c r="E51" s="20"/>
      <c r="F51" s="22"/>
      <c r="G51" s="20"/>
      <c r="H51" s="20"/>
      <c r="I51" s="20">
        <f>$B$1*750</f>
        <v>750</v>
      </c>
      <c r="J51" s="20">
        <f t="shared" si="14"/>
        <v>750</v>
      </c>
      <c r="K51" s="20">
        <f t="shared" si="38"/>
        <v>13500</v>
      </c>
      <c r="L51" s="20">
        <f t="shared" si="16"/>
        <v>13500</v>
      </c>
      <c r="M51" s="22"/>
      <c r="N51" s="22"/>
      <c r="O51" s="20">
        <f t="shared" si="35"/>
        <v>12000</v>
      </c>
      <c r="P51" s="21">
        <f t="shared" si="17"/>
        <v>12000</v>
      </c>
      <c r="Q51" s="14">
        <v>44</v>
      </c>
      <c r="R51" s="27"/>
      <c r="S51" s="26"/>
      <c r="T51" s="28"/>
      <c r="U51" s="20">
        <f>$B$1*750</f>
        <v>750</v>
      </c>
      <c r="V51" s="26">
        <f t="shared" si="31"/>
        <v>750</v>
      </c>
      <c r="W51" s="20">
        <f t="shared" si="23"/>
        <v>28000</v>
      </c>
      <c r="X51" s="26">
        <f t="shared" si="18"/>
        <v>28000</v>
      </c>
      <c r="Y51" s="27"/>
      <c r="Z51" s="27"/>
      <c r="AA51" s="26">
        <f t="shared" si="32"/>
        <v>26500</v>
      </c>
      <c r="AB51" s="26">
        <f t="shared" si="24"/>
        <v>26500</v>
      </c>
      <c r="AC51" s="16">
        <v>44</v>
      </c>
      <c r="AD51" s="28"/>
      <c r="AE51" s="22"/>
      <c r="AF51" s="22"/>
      <c r="AG51" s="4"/>
      <c r="AH51" s="22"/>
      <c r="AI51" s="28"/>
      <c r="AJ51" s="20">
        <f>$AD$1*750</f>
        <v>0</v>
      </c>
      <c r="AK51" s="20">
        <f t="shared" si="36"/>
        <v>0</v>
      </c>
      <c r="AL51" s="20">
        <f t="shared" si="9"/>
        <v>11862.5</v>
      </c>
      <c r="AM51" s="20">
        <f t="shared" si="19"/>
        <v>11862.5</v>
      </c>
      <c r="AN51" s="22"/>
      <c r="AO51" s="22"/>
      <c r="AP51" s="20">
        <f t="shared" si="10"/>
        <v>11862.5</v>
      </c>
      <c r="AQ51" s="21">
        <f t="shared" si="25"/>
        <v>11862.5</v>
      </c>
      <c r="AR51" s="14">
        <v>44</v>
      </c>
      <c r="AS51" s="27"/>
      <c r="AT51" s="22"/>
      <c r="AV51" s="22"/>
      <c r="AW51" s="28"/>
      <c r="AX51" s="20">
        <f>$AD$1*750</f>
        <v>0</v>
      </c>
      <c r="AY51" s="26">
        <f t="shared" si="39"/>
        <v>0</v>
      </c>
      <c r="AZ51" s="20">
        <f t="shared" si="33"/>
        <v>0</v>
      </c>
      <c r="BA51" s="26">
        <f t="shared" si="20"/>
        <v>0</v>
      </c>
      <c r="BB51" s="27"/>
      <c r="BC51" s="27"/>
      <c r="BD51" s="20">
        <f t="shared" si="34"/>
        <v>0</v>
      </c>
      <c r="BE51" s="26">
        <f t="shared" si="27"/>
        <v>0</v>
      </c>
      <c r="BF51" s="16">
        <v>44</v>
      </c>
      <c r="BG51" s="28"/>
      <c r="BH51" s="22"/>
      <c r="BI51" s="22"/>
      <c r="BJ51" s="22"/>
      <c r="BK51" s="22"/>
      <c r="BL51" s="22"/>
      <c r="BM51" s="22"/>
      <c r="BN51" s="28"/>
      <c r="BO51" s="20">
        <f>$BG$1*750</f>
        <v>0</v>
      </c>
      <c r="BP51" s="20">
        <f t="shared" si="37"/>
        <v>0</v>
      </c>
      <c r="BQ51" s="20">
        <f t="shared" si="6"/>
        <v>0</v>
      </c>
      <c r="BR51" s="20">
        <f t="shared" si="5"/>
        <v>0</v>
      </c>
      <c r="BS51" s="22"/>
      <c r="BT51" s="22"/>
      <c r="BU51" s="20">
        <f t="shared" si="13"/>
        <v>0</v>
      </c>
      <c r="BV51" s="21">
        <f t="shared" si="2"/>
        <v>0</v>
      </c>
      <c r="BW51" s="14">
        <v>44</v>
      </c>
      <c r="BX51" s="22"/>
      <c r="BY51" s="22"/>
      <c r="BZ51" s="22"/>
      <c r="CA51" s="22"/>
      <c r="CB51" s="28"/>
      <c r="CC51" s="20">
        <f>$BG$1*750</f>
        <v>0</v>
      </c>
      <c r="CD51" s="20">
        <f t="shared" si="40"/>
        <v>0</v>
      </c>
      <c r="CE51" s="20">
        <f t="shared" si="29"/>
        <v>0</v>
      </c>
      <c r="CF51" s="20">
        <f t="shared" si="21"/>
        <v>0</v>
      </c>
      <c r="CG51" s="22"/>
      <c r="CH51" s="22"/>
      <c r="CI51" s="20">
        <f t="shared" si="30"/>
        <v>0</v>
      </c>
      <c r="CJ51" s="20">
        <f t="shared" si="22"/>
        <v>0</v>
      </c>
    </row>
    <row r="52" spans="1:88" x14ac:dyDescent="0.25">
      <c r="A52" s="37"/>
      <c r="B52" s="16">
        <v>45</v>
      </c>
      <c r="C52" s="4"/>
      <c r="D52" s="4"/>
      <c r="E52" s="20"/>
      <c r="F52" s="22"/>
      <c r="G52" s="20">
        <f>$B$1*-625</f>
        <v>-625</v>
      </c>
      <c r="H52" s="28">
        <f>IF(G52&gt;0,0,IF((G52-SUM(F47:F52))&gt;0,0,G52-SUM(F47:F52)))</f>
        <v>-625</v>
      </c>
      <c r="I52" s="20"/>
      <c r="J52" s="20">
        <f t="shared" si="14"/>
        <v>0</v>
      </c>
      <c r="K52" s="20">
        <f t="shared" si="38"/>
        <v>12875</v>
      </c>
      <c r="L52" s="20">
        <f t="shared" si="16"/>
        <v>12875</v>
      </c>
      <c r="M52" s="22"/>
      <c r="N52" s="22"/>
      <c r="O52" s="20">
        <f t="shared" si="35"/>
        <v>11375</v>
      </c>
      <c r="P52" s="21">
        <f t="shared" si="17"/>
        <v>11375</v>
      </c>
      <c r="Q52" s="14">
        <v>45</v>
      </c>
      <c r="R52" s="27"/>
      <c r="S52" s="20">
        <f>$B$1*-625</f>
        <v>-625</v>
      </c>
      <c r="T52" s="28">
        <f>S52-SUM(R47:R52)</f>
        <v>-625</v>
      </c>
      <c r="U52" s="26"/>
      <c r="V52" s="26">
        <f t="shared" si="31"/>
        <v>0</v>
      </c>
      <c r="W52" s="20">
        <f t="shared" si="23"/>
        <v>27375</v>
      </c>
      <c r="X52" s="26">
        <f t="shared" si="18"/>
        <v>27375</v>
      </c>
      <c r="Y52" s="27"/>
      <c r="Z52" s="27"/>
      <c r="AA52" s="26">
        <f t="shared" si="32"/>
        <v>25875</v>
      </c>
      <c r="AB52" s="26">
        <f t="shared" si="24"/>
        <v>25875</v>
      </c>
      <c r="AC52" s="16">
        <v>45</v>
      </c>
      <c r="AD52" s="28"/>
      <c r="AE52" s="22"/>
      <c r="AF52" s="22">
        <f>IF($AE$1="No Subscription",IF(OR($B$1=1,$B$1=2),$W$59/-24,$W$59/-36),0)</f>
        <v>-912.5</v>
      </c>
      <c r="AG52" s="22">
        <f>IF($AE$1="No Subscription",0,IF(OR($B$1=1,$B$1=2),(-1*$W$59/16),(-1*$W$59/24)))</f>
        <v>0</v>
      </c>
      <c r="AH52" s="22">
        <f>IF($AE$1="No Subscription",0,$AD$1*-625)</f>
        <v>0</v>
      </c>
      <c r="AI52" s="28">
        <f>IF($AE$1="No Subscription",AF52-SUM(AE49:AE52),AG52+AH52-SUM(AE47:AE52))</f>
        <v>-912.5</v>
      </c>
      <c r="AJ52" s="20"/>
      <c r="AK52" s="20">
        <f t="shared" si="36"/>
        <v>0</v>
      </c>
      <c r="AL52" s="20">
        <f t="shared" si="9"/>
        <v>10950</v>
      </c>
      <c r="AM52" s="20">
        <f t="shared" si="19"/>
        <v>10950</v>
      </c>
      <c r="AN52" s="22"/>
      <c r="AO52" s="22"/>
      <c r="AP52" s="20">
        <f t="shared" si="10"/>
        <v>10950</v>
      </c>
      <c r="AQ52" s="21">
        <f t="shared" si="25"/>
        <v>10950</v>
      </c>
      <c r="AR52" s="14">
        <v>45</v>
      </c>
      <c r="AS52" s="27"/>
      <c r="AT52" s="22"/>
      <c r="AU52" s="22">
        <f>IF($AE$1="No Subscription",0,IF(OR($B$1=1,$B$1=2),(-1*$W$59/16),(-1*$W$59/24)))</f>
        <v>0</v>
      </c>
      <c r="AV52" s="22">
        <f>IF($AE$1="No Subscription",0,$AD$1*-625)</f>
        <v>0</v>
      </c>
      <c r="AW52" s="28">
        <f>IF($AE$1="No Subscription",AT52-SUM(AS49:AS52),AU52+AV52-SUM(AS47:AS52))</f>
        <v>0</v>
      </c>
      <c r="AX52" s="20"/>
      <c r="AY52" s="26">
        <f t="shared" si="39"/>
        <v>0</v>
      </c>
      <c r="AZ52" s="20">
        <f t="shared" si="33"/>
        <v>0</v>
      </c>
      <c r="BA52" s="26">
        <f t="shared" si="20"/>
        <v>0</v>
      </c>
      <c r="BB52" s="27"/>
      <c r="BC52" s="27"/>
      <c r="BD52" s="20">
        <f t="shared" si="34"/>
        <v>0</v>
      </c>
      <c r="BE52" s="26">
        <f t="shared" si="27"/>
        <v>0</v>
      </c>
      <c r="BF52" s="16">
        <v>45</v>
      </c>
      <c r="BG52" s="28"/>
      <c r="BH52" s="22"/>
      <c r="BI52" s="22">
        <f>IF($BH$1="No Subscription",IF(OR($B$1=1,$B$1=2),0,$W$59/-36),0)</f>
        <v>0</v>
      </c>
      <c r="BJ52" s="22">
        <f>IF($BH$1="No Subscription",0,IF(OR($B$1=1,$B$1=2),0,(-1*$W$59/24)))</f>
        <v>0</v>
      </c>
      <c r="BK52" s="22">
        <f>IF($BH$1="No Subscription",IF(OR($AD$1=1,$AD$1=2),$AZ$59/-24,$AZ$59/-36),0)</f>
        <v>0</v>
      </c>
      <c r="BL52" s="22">
        <f>IF($BH$1="No Subscription",0,IF($AE$1="No Subscription",0,IF(OR($BG$1=1,$BG$1=2),-1*$AZ$59/16,(-1*$AZ$59/24))))</f>
        <v>0</v>
      </c>
      <c r="BM52" s="20">
        <f>IF($BH$1="No Subscription",0,$BG$1*-625)</f>
        <v>0</v>
      </c>
      <c r="BN52" s="28">
        <f>IF($BH$1="No Subscription",BI52+BK52-SUM(BH49:BH52),BJ52+BL52+BM52-SUM(BH47:BH52))</f>
        <v>0</v>
      </c>
      <c r="BO52" s="20"/>
      <c r="BP52" s="20">
        <f t="shared" si="37"/>
        <v>0</v>
      </c>
      <c r="BQ52" s="20">
        <f t="shared" si="6"/>
        <v>0</v>
      </c>
      <c r="BR52" s="20">
        <f t="shared" si="5"/>
        <v>0</v>
      </c>
      <c r="BS52" s="22"/>
      <c r="BT52" s="22"/>
      <c r="BU52" s="20">
        <f t="shared" si="13"/>
        <v>0</v>
      </c>
      <c r="BV52" s="21">
        <f t="shared" si="2"/>
        <v>0</v>
      </c>
      <c r="BW52" s="14">
        <v>45</v>
      </c>
      <c r="BX52" s="22"/>
      <c r="BY52" s="22"/>
      <c r="BZ52" s="22">
        <f>IF($BH$1="No Subscription",0,IF($AE$1="No Subscription",0,IF(OR($BG$1=1,$BG$1=2),-1*$AZ$59/16,(-1*$AZ$59/24))))</f>
        <v>0</v>
      </c>
      <c r="CA52" s="20">
        <f>IF($BH$1="No Subscription",0,$BG$1*-625)</f>
        <v>0</v>
      </c>
      <c r="CB52" s="28">
        <f>IF($BH$1="No Subscription",BY52-SUM(BX49:BX52),BZ52+CA52-SUM(BX47:BX52))</f>
        <v>0</v>
      </c>
      <c r="CC52" s="20"/>
      <c r="CD52" s="20">
        <f t="shared" si="40"/>
        <v>0</v>
      </c>
      <c r="CE52" s="20">
        <f t="shared" si="29"/>
        <v>0</v>
      </c>
      <c r="CF52" s="20">
        <f t="shared" si="21"/>
        <v>0</v>
      </c>
      <c r="CG52" s="22"/>
      <c r="CH52" s="22"/>
      <c r="CI52" s="20">
        <f t="shared" si="30"/>
        <v>0</v>
      </c>
      <c r="CJ52" s="20">
        <f t="shared" si="22"/>
        <v>0</v>
      </c>
    </row>
    <row r="53" spans="1:88" x14ac:dyDescent="0.25">
      <c r="A53" s="37"/>
      <c r="B53" s="16">
        <v>46</v>
      </c>
      <c r="C53" s="4"/>
      <c r="D53" s="4"/>
      <c r="E53" s="20"/>
      <c r="F53" s="22"/>
      <c r="G53" s="20"/>
      <c r="H53" s="20"/>
      <c r="I53" s="20">
        <f>$B$1*750</f>
        <v>750</v>
      </c>
      <c r="J53" s="20">
        <f t="shared" si="14"/>
        <v>750</v>
      </c>
      <c r="K53" s="20">
        <f t="shared" si="38"/>
        <v>13625</v>
      </c>
      <c r="L53" s="20">
        <f t="shared" si="16"/>
        <v>13625</v>
      </c>
      <c r="M53" s="22"/>
      <c r="N53" s="22"/>
      <c r="O53" s="20">
        <f t="shared" si="35"/>
        <v>12125</v>
      </c>
      <c r="P53" s="21">
        <f t="shared" si="17"/>
        <v>12125</v>
      </c>
      <c r="Q53" s="14">
        <v>46</v>
      </c>
      <c r="R53" s="27"/>
      <c r="S53" s="20"/>
      <c r="T53" s="28"/>
      <c r="U53" s="20">
        <f>$B$1*750</f>
        <v>750</v>
      </c>
      <c r="V53" s="26">
        <f t="shared" si="31"/>
        <v>750</v>
      </c>
      <c r="W53" s="20">
        <f>W52+V53+T53+R53</f>
        <v>28125</v>
      </c>
      <c r="X53" s="26">
        <f t="shared" si="18"/>
        <v>28125</v>
      </c>
      <c r="Y53" s="27"/>
      <c r="Z53" s="27"/>
      <c r="AA53" s="26">
        <f t="shared" si="32"/>
        <v>26625</v>
      </c>
      <c r="AB53" s="26">
        <f t="shared" si="24"/>
        <v>26625</v>
      </c>
      <c r="AC53" s="16">
        <v>46</v>
      </c>
      <c r="AD53" s="28"/>
      <c r="AE53" s="22"/>
      <c r="AF53" s="22"/>
      <c r="AG53" s="22"/>
      <c r="AH53" s="22"/>
      <c r="AI53" s="28"/>
      <c r="AJ53" s="20">
        <f>$AD$1*750</f>
        <v>0</v>
      </c>
      <c r="AK53" s="20">
        <f t="shared" si="36"/>
        <v>0</v>
      </c>
      <c r="AL53" s="20">
        <f t="shared" si="9"/>
        <v>10950</v>
      </c>
      <c r="AM53" s="20">
        <f t="shared" si="19"/>
        <v>10950</v>
      </c>
      <c r="AN53" s="22"/>
      <c r="AO53" s="22"/>
      <c r="AP53" s="20">
        <f t="shared" si="10"/>
        <v>10950</v>
      </c>
      <c r="AQ53" s="21">
        <f t="shared" si="25"/>
        <v>10950</v>
      </c>
      <c r="AR53" s="14">
        <v>46</v>
      </c>
      <c r="AS53" s="27"/>
      <c r="AT53" s="22"/>
      <c r="AU53" s="22"/>
      <c r="AV53" s="22"/>
      <c r="AW53" s="28"/>
      <c r="AX53" s="20">
        <f>$AD$1*750</f>
        <v>0</v>
      </c>
      <c r="AY53" s="26">
        <f t="shared" si="39"/>
        <v>0</v>
      </c>
      <c r="AZ53" s="20">
        <f t="shared" si="33"/>
        <v>0</v>
      </c>
      <c r="BA53" s="26">
        <f t="shared" si="20"/>
        <v>0</v>
      </c>
      <c r="BB53" s="27"/>
      <c r="BC53" s="27"/>
      <c r="BD53" s="20">
        <f t="shared" si="34"/>
        <v>0</v>
      </c>
      <c r="BE53" s="26">
        <f t="shared" si="27"/>
        <v>0</v>
      </c>
      <c r="BF53" s="16">
        <v>46</v>
      </c>
      <c r="BG53" s="28"/>
      <c r="BH53" s="22"/>
      <c r="BI53" s="22"/>
      <c r="BJ53" s="22"/>
      <c r="BK53" s="22"/>
      <c r="BL53" s="22"/>
      <c r="BM53" s="22"/>
      <c r="BN53" s="20"/>
      <c r="BO53" s="20">
        <f>$BG$1*750</f>
        <v>0</v>
      </c>
      <c r="BP53" s="20">
        <f t="shared" si="37"/>
        <v>0</v>
      </c>
      <c r="BQ53" s="20">
        <f t="shared" si="6"/>
        <v>0</v>
      </c>
      <c r="BR53" s="20">
        <f t="shared" si="5"/>
        <v>0</v>
      </c>
      <c r="BS53" s="22"/>
      <c r="BT53" s="22"/>
      <c r="BU53" s="20">
        <f t="shared" si="13"/>
        <v>0</v>
      </c>
      <c r="BV53" s="21">
        <f t="shared" si="2"/>
        <v>0</v>
      </c>
      <c r="BW53" s="14">
        <v>46</v>
      </c>
      <c r="BX53" s="22"/>
      <c r="BY53" s="22"/>
      <c r="BZ53" s="22"/>
      <c r="CA53" s="22"/>
      <c r="CB53" s="20"/>
      <c r="CC53" s="20">
        <f>$BG$1*750</f>
        <v>0</v>
      </c>
      <c r="CD53" s="20">
        <f t="shared" si="40"/>
        <v>0</v>
      </c>
      <c r="CE53" s="20">
        <f t="shared" si="29"/>
        <v>0</v>
      </c>
      <c r="CF53" s="20">
        <f t="shared" si="21"/>
        <v>0</v>
      </c>
      <c r="CG53" s="22"/>
      <c r="CH53" s="22"/>
      <c r="CI53" s="20">
        <f t="shared" si="30"/>
        <v>0</v>
      </c>
      <c r="CJ53" s="20">
        <f t="shared" si="22"/>
        <v>0</v>
      </c>
    </row>
    <row r="54" spans="1:88" x14ac:dyDescent="0.25">
      <c r="A54" s="37"/>
      <c r="B54" s="16">
        <v>47</v>
      </c>
      <c r="C54" s="4"/>
      <c r="D54" s="4"/>
      <c r="E54" s="20"/>
      <c r="F54" s="22"/>
      <c r="G54" s="20"/>
      <c r="H54" s="20"/>
      <c r="I54" s="20"/>
      <c r="J54" s="20">
        <f t="shared" si="14"/>
        <v>0</v>
      </c>
      <c r="K54" s="20">
        <f t="shared" si="38"/>
        <v>13625</v>
      </c>
      <c r="L54" s="20">
        <f t="shared" si="16"/>
        <v>13625</v>
      </c>
      <c r="M54" s="22"/>
      <c r="N54" s="22"/>
      <c r="O54" s="20">
        <f t="shared" si="35"/>
        <v>12125</v>
      </c>
      <c r="P54" s="21">
        <f t="shared" si="17"/>
        <v>12125</v>
      </c>
      <c r="Q54" s="14">
        <v>47</v>
      </c>
      <c r="R54" s="27"/>
      <c r="S54" s="26"/>
      <c r="T54" s="28"/>
      <c r="U54" s="26"/>
      <c r="V54" s="26">
        <f t="shared" si="31"/>
        <v>0</v>
      </c>
      <c r="W54" s="20">
        <f t="shared" ref="W54:W58" si="41">W53+V54+T54+R54</f>
        <v>28125</v>
      </c>
      <c r="X54" s="26">
        <f t="shared" si="18"/>
        <v>28125</v>
      </c>
      <c r="Y54" s="27"/>
      <c r="Z54" s="27"/>
      <c r="AA54" s="26">
        <f t="shared" si="32"/>
        <v>26625</v>
      </c>
      <c r="AB54" s="26">
        <f t="shared" si="24"/>
        <v>26625</v>
      </c>
      <c r="AC54" s="16">
        <v>47</v>
      </c>
      <c r="AD54" s="28"/>
      <c r="AE54" s="22"/>
      <c r="AF54" s="22"/>
      <c r="AG54" s="22"/>
      <c r="AH54" s="22"/>
      <c r="AI54" s="28"/>
      <c r="AJ54" s="20"/>
      <c r="AK54" s="20">
        <f t="shared" si="36"/>
        <v>0</v>
      </c>
      <c r="AL54" s="20">
        <f t="shared" si="9"/>
        <v>10950</v>
      </c>
      <c r="AM54" s="20">
        <f t="shared" si="19"/>
        <v>10950</v>
      </c>
      <c r="AN54" s="22"/>
      <c r="AO54" s="22"/>
      <c r="AP54" s="20">
        <f t="shared" si="10"/>
        <v>10950</v>
      </c>
      <c r="AQ54" s="21">
        <f t="shared" si="25"/>
        <v>10950</v>
      </c>
      <c r="AR54" s="14">
        <v>47</v>
      </c>
      <c r="AS54" s="27"/>
      <c r="AT54" s="22"/>
      <c r="AU54" s="22"/>
      <c r="AV54" s="22"/>
      <c r="AW54" s="28"/>
      <c r="AX54" s="20"/>
      <c r="AY54" s="26">
        <f t="shared" si="39"/>
        <v>0</v>
      </c>
      <c r="AZ54" s="20">
        <f t="shared" si="33"/>
        <v>0</v>
      </c>
      <c r="BA54" s="26">
        <f t="shared" si="20"/>
        <v>0</v>
      </c>
      <c r="BB54" s="27"/>
      <c r="BC54" s="27"/>
      <c r="BD54" s="20">
        <f t="shared" si="34"/>
        <v>0</v>
      </c>
      <c r="BE54" s="26">
        <f t="shared" si="27"/>
        <v>0</v>
      </c>
      <c r="BF54" s="16">
        <v>47</v>
      </c>
      <c r="BG54" s="28"/>
      <c r="BH54" s="22"/>
      <c r="BI54" s="22"/>
      <c r="BJ54" s="22"/>
      <c r="BK54" s="4"/>
      <c r="BL54" s="22"/>
      <c r="BM54" s="22"/>
      <c r="BN54" s="20"/>
      <c r="BO54" s="20"/>
      <c r="BP54" s="20">
        <f t="shared" si="37"/>
        <v>0</v>
      </c>
      <c r="BQ54" s="20">
        <f t="shared" si="6"/>
        <v>0</v>
      </c>
      <c r="BR54" s="20">
        <f t="shared" si="5"/>
        <v>0</v>
      </c>
      <c r="BS54" s="22"/>
      <c r="BT54" s="22"/>
      <c r="BU54" s="20">
        <f t="shared" si="13"/>
        <v>0</v>
      </c>
      <c r="BV54" s="21">
        <f t="shared" si="2"/>
        <v>0</v>
      </c>
      <c r="BW54" s="14">
        <v>47</v>
      </c>
      <c r="BX54" s="22"/>
      <c r="BZ54" s="22"/>
      <c r="CA54" s="22"/>
      <c r="CB54" s="20"/>
      <c r="CC54" s="20"/>
      <c r="CD54" s="20">
        <f t="shared" si="40"/>
        <v>0</v>
      </c>
      <c r="CE54" s="20">
        <f t="shared" si="29"/>
        <v>0</v>
      </c>
      <c r="CF54" s="20">
        <f t="shared" si="21"/>
        <v>0</v>
      </c>
      <c r="CG54" s="22"/>
      <c r="CH54" s="22"/>
      <c r="CI54" s="20">
        <f t="shared" si="30"/>
        <v>0</v>
      </c>
      <c r="CJ54" s="20">
        <f t="shared" si="22"/>
        <v>0</v>
      </c>
    </row>
    <row r="55" spans="1:88" x14ac:dyDescent="0.25">
      <c r="A55" s="37"/>
      <c r="B55" s="16">
        <v>48</v>
      </c>
      <c r="C55" s="4"/>
      <c r="D55" s="4"/>
      <c r="E55" s="20"/>
      <c r="F55" s="22"/>
      <c r="G55" s="20"/>
      <c r="H55" s="28"/>
      <c r="I55" s="20">
        <f>$B$1*750</f>
        <v>750</v>
      </c>
      <c r="J55" s="20">
        <f t="shared" si="14"/>
        <v>750</v>
      </c>
      <c r="K55" s="20">
        <f t="shared" si="38"/>
        <v>14375</v>
      </c>
      <c r="L55" s="20">
        <f t="shared" si="16"/>
        <v>14375</v>
      </c>
      <c r="M55" s="22"/>
      <c r="N55" s="22"/>
      <c r="O55" s="20">
        <f t="shared" si="35"/>
        <v>12875</v>
      </c>
      <c r="P55" s="21">
        <f t="shared" si="17"/>
        <v>12875</v>
      </c>
      <c r="Q55" s="14">
        <v>48</v>
      </c>
      <c r="R55" s="27"/>
      <c r="S55" s="26"/>
      <c r="T55" s="28"/>
      <c r="U55" s="20">
        <f>$B$1*750</f>
        <v>750</v>
      </c>
      <c r="V55" s="26">
        <f t="shared" si="31"/>
        <v>750</v>
      </c>
      <c r="W55" s="20">
        <f t="shared" si="41"/>
        <v>28875</v>
      </c>
      <c r="X55" s="26">
        <f t="shared" si="18"/>
        <v>28875</v>
      </c>
      <c r="Y55" s="27"/>
      <c r="Z55" s="27"/>
      <c r="AA55" s="26">
        <f t="shared" si="32"/>
        <v>27375</v>
      </c>
      <c r="AB55" s="26">
        <f t="shared" si="24"/>
        <v>27375</v>
      </c>
      <c r="AC55" s="16">
        <v>48</v>
      </c>
      <c r="AD55" s="28"/>
      <c r="AE55" s="22"/>
      <c r="AF55" s="22"/>
      <c r="AG55" s="22"/>
      <c r="AH55" s="22"/>
      <c r="AI55" s="28"/>
      <c r="AJ55" s="20">
        <f>$AD$1*750</f>
        <v>0</v>
      </c>
      <c r="AK55" s="20">
        <f t="shared" si="36"/>
        <v>0</v>
      </c>
      <c r="AL55" s="20">
        <f t="shared" si="9"/>
        <v>10950</v>
      </c>
      <c r="AM55" s="20">
        <f t="shared" si="19"/>
        <v>10950</v>
      </c>
      <c r="AN55" s="22"/>
      <c r="AO55" s="22"/>
      <c r="AP55" s="20">
        <f t="shared" si="10"/>
        <v>10950</v>
      </c>
      <c r="AQ55" s="21">
        <f t="shared" si="25"/>
        <v>10950</v>
      </c>
      <c r="AR55" s="14">
        <v>48</v>
      </c>
      <c r="AS55" s="27"/>
      <c r="AT55" s="22"/>
      <c r="AU55" s="22"/>
      <c r="AV55" s="22"/>
      <c r="AW55" s="28"/>
      <c r="AX55" s="20">
        <f>$AD$1*750</f>
        <v>0</v>
      </c>
      <c r="AY55" s="26">
        <f t="shared" si="39"/>
        <v>0</v>
      </c>
      <c r="AZ55" s="20">
        <f t="shared" si="33"/>
        <v>0</v>
      </c>
      <c r="BA55" s="26">
        <f t="shared" si="20"/>
        <v>0</v>
      </c>
      <c r="BB55" s="27"/>
      <c r="BC55" s="27"/>
      <c r="BD55" s="20">
        <f t="shared" si="34"/>
        <v>0</v>
      </c>
      <c r="BE55" s="26">
        <f t="shared" si="27"/>
        <v>0</v>
      </c>
      <c r="BF55" s="16">
        <v>48</v>
      </c>
      <c r="BG55" s="28"/>
      <c r="BH55" s="22"/>
      <c r="BI55" s="22"/>
      <c r="BJ55" s="22"/>
      <c r="BK55" s="22"/>
      <c r="BL55" s="22"/>
      <c r="BM55" s="22"/>
      <c r="BN55" s="20"/>
      <c r="BO55" s="20">
        <f>$BG$1*750</f>
        <v>0</v>
      </c>
      <c r="BP55" s="20">
        <f t="shared" si="37"/>
        <v>0</v>
      </c>
      <c r="BQ55" s="20">
        <f t="shared" si="6"/>
        <v>0</v>
      </c>
      <c r="BR55" s="20">
        <f t="shared" si="5"/>
        <v>0</v>
      </c>
      <c r="BS55" s="22"/>
      <c r="BT55" s="22"/>
      <c r="BU55" s="20">
        <f t="shared" si="13"/>
        <v>0</v>
      </c>
      <c r="BV55" s="21">
        <f t="shared" si="2"/>
        <v>0</v>
      </c>
      <c r="BW55" s="14">
        <v>48</v>
      </c>
      <c r="BX55" s="22"/>
      <c r="BY55" s="22"/>
      <c r="BZ55" s="22"/>
      <c r="CA55" s="22"/>
      <c r="CB55" s="20"/>
      <c r="CC55" s="20">
        <f>$BG$1*750</f>
        <v>0</v>
      </c>
      <c r="CD55" s="20">
        <f t="shared" si="40"/>
        <v>0</v>
      </c>
      <c r="CE55" s="20">
        <f t="shared" si="29"/>
        <v>0</v>
      </c>
      <c r="CF55" s="20">
        <f t="shared" si="21"/>
        <v>0</v>
      </c>
      <c r="CG55" s="22"/>
      <c r="CH55" s="22"/>
      <c r="CI55" s="20">
        <f t="shared" si="30"/>
        <v>0</v>
      </c>
      <c r="CJ55" s="20">
        <f t="shared" si="22"/>
        <v>0</v>
      </c>
    </row>
    <row r="56" spans="1:88" x14ac:dyDescent="0.25">
      <c r="A56" s="37"/>
      <c r="B56" s="16">
        <v>49</v>
      </c>
      <c r="C56" s="4"/>
      <c r="D56" s="4"/>
      <c r="E56" s="20"/>
      <c r="F56" s="22"/>
      <c r="G56" s="20"/>
      <c r="H56" s="20"/>
      <c r="I56" s="20"/>
      <c r="J56" s="20">
        <f t="shared" si="14"/>
        <v>0</v>
      </c>
      <c r="K56" s="20">
        <f t="shared" si="38"/>
        <v>14375</v>
      </c>
      <c r="L56" s="20">
        <f t="shared" si="16"/>
        <v>14375</v>
      </c>
      <c r="M56" s="22"/>
      <c r="N56" s="22"/>
      <c r="O56" s="20">
        <f t="shared" si="35"/>
        <v>12875</v>
      </c>
      <c r="P56" s="21">
        <f t="shared" si="17"/>
        <v>12875</v>
      </c>
      <c r="Q56" s="14">
        <v>49</v>
      </c>
      <c r="R56" s="27"/>
      <c r="S56" s="26"/>
      <c r="T56" s="28"/>
      <c r="U56" s="26"/>
      <c r="V56" s="26">
        <f t="shared" si="31"/>
        <v>0</v>
      </c>
      <c r="W56" s="20">
        <f t="shared" si="41"/>
        <v>28875</v>
      </c>
      <c r="X56" s="26">
        <f t="shared" si="18"/>
        <v>28875</v>
      </c>
      <c r="Y56" s="27"/>
      <c r="Z56" s="27"/>
      <c r="AA56" s="26">
        <f t="shared" si="32"/>
        <v>27375</v>
      </c>
      <c r="AB56" s="26">
        <f t="shared" si="24"/>
        <v>27375</v>
      </c>
      <c r="AC56" s="16">
        <v>49</v>
      </c>
      <c r="AD56" s="28"/>
      <c r="AE56" s="22"/>
      <c r="AF56" s="22">
        <f>IF($AE$1="No Subscription",IF(OR($B$1=1,$B$1=2),$W$59/-24,$W$59/-36),0)</f>
        <v>-912.5</v>
      </c>
      <c r="AG56" s="22"/>
      <c r="AH56" s="22"/>
      <c r="AI56" s="28">
        <f>IF($AE$1="No Subscription",AF56-SUM(AE53:AE56),0)</f>
        <v>-912.5</v>
      </c>
      <c r="AJ56" s="4"/>
      <c r="AK56" s="4"/>
      <c r="AL56" s="20">
        <f t="shared" si="9"/>
        <v>10037.5</v>
      </c>
      <c r="AM56" s="20">
        <f t="shared" si="19"/>
        <v>10037.5</v>
      </c>
      <c r="AN56" s="22"/>
      <c r="AO56" s="22"/>
      <c r="AP56" s="20">
        <f t="shared" si="10"/>
        <v>10037.5</v>
      </c>
      <c r="AQ56" s="21">
        <f t="shared" si="25"/>
        <v>10037.5</v>
      </c>
      <c r="AR56" s="14">
        <v>49</v>
      </c>
      <c r="AS56" s="27"/>
      <c r="AT56" s="22"/>
      <c r="AU56" s="22"/>
      <c r="AV56" s="22"/>
      <c r="AW56" s="28">
        <f>IF($AE$1="No Subscription",AT56-SUM(AS53:AS56),0)</f>
        <v>0</v>
      </c>
      <c r="AX56" s="20"/>
      <c r="AY56" s="26">
        <f t="shared" si="39"/>
        <v>0</v>
      </c>
      <c r="AZ56" s="20">
        <f t="shared" si="33"/>
        <v>0</v>
      </c>
      <c r="BA56" s="26">
        <f t="shared" si="20"/>
        <v>0</v>
      </c>
      <c r="BB56" s="27"/>
      <c r="BC56" s="27"/>
      <c r="BD56" s="20">
        <f t="shared" si="34"/>
        <v>0</v>
      </c>
      <c r="BE56" s="26">
        <f t="shared" si="27"/>
        <v>0</v>
      </c>
      <c r="BF56" s="16">
        <v>49</v>
      </c>
      <c r="BG56" s="28"/>
      <c r="BH56" s="22"/>
      <c r="BI56" s="22">
        <f>IF($BH$1="No Subscription",IF(OR($B$1=1,$B$1=2),0,$W$59/-36),0)</f>
        <v>0</v>
      </c>
      <c r="BJ56" s="22"/>
      <c r="BK56" s="22">
        <f>IF($BH$1="No Subscription",IF(OR($AD$1=1,$AD$1=2),$AZ$59/-24,$AZ$59/-36),0)</f>
        <v>0</v>
      </c>
      <c r="BL56" s="22"/>
      <c r="BM56" s="22"/>
      <c r="BN56" s="28">
        <f>IF($BH$1="No Subscription",BI56+BK56-SUM(BH53:BH56),0)</f>
        <v>0</v>
      </c>
      <c r="BO56" s="20"/>
      <c r="BP56" s="20">
        <f t="shared" si="37"/>
        <v>0</v>
      </c>
      <c r="BQ56" s="20">
        <f t="shared" si="6"/>
        <v>0</v>
      </c>
      <c r="BR56" s="20">
        <f t="shared" si="5"/>
        <v>0</v>
      </c>
      <c r="BS56" s="22"/>
      <c r="BT56" s="22"/>
      <c r="BU56" s="20">
        <f t="shared" si="13"/>
        <v>0</v>
      </c>
      <c r="BV56" s="21">
        <f t="shared" si="2"/>
        <v>0</v>
      </c>
      <c r="BW56" s="14">
        <v>49</v>
      </c>
      <c r="BX56" s="22"/>
      <c r="BY56" s="22"/>
      <c r="BZ56" s="22"/>
      <c r="CA56" s="22"/>
      <c r="CB56" s="28">
        <f>IF($BH$1="No Subscription",BY56-SUM(BX53:BX56),0)</f>
        <v>0</v>
      </c>
      <c r="CC56" s="20"/>
      <c r="CD56" s="20">
        <f t="shared" si="40"/>
        <v>0</v>
      </c>
      <c r="CE56" s="20">
        <f t="shared" si="29"/>
        <v>0</v>
      </c>
      <c r="CF56" s="20">
        <f t="shared" si="21"/>
        <v>0</v>
      </c>
      <c r="CG56" s="22"/>
      <c r="CH56" s="22"/>
      <c r="CI56" s="20">
        <f t="shared" si="30"/>
        <v>0</v>
      </c>
      <c r="CJ56" s="20">
        <f t="shared" si="22"/>
        <v>0</v>
      </c>
    </row>
    <row r="57" spans="1:88" x14ac:dyDescent="0.25">
      <c r="A57" s="37"/>
      <c r="B57" s="16">
        <v>50</v>
      </c>
      <c r="C57" s="4"/>
      <c r="D57" s="4"/>
      <c r="E57" s="20"/>
      <c r="F57" s="22"/>
      <c r="G57" s="20"/>
      <c r="H57" s="28"/>
      <c r="I57" s="20">
        <f>$B$1*750</f>
        <v>750</v>
      </c>
      <c r="J57" s="20">
        <f t="shared" si="14"/>
        <v>750</v>
      </c>
      <c r="K57" s="20">
        <f t="shared" si="38"/>
        <v>15125</v>
      </c>
      <c r="L57" s="20">
        <f t="shared" si="16"/>
        <v>15125</v>
      </c>
      <c r="M57" s="22"/>
      <c r="N57" s="22"/>
      <c r="O57" s="20">
        <f t="shared" si="35"/>
        <v>13625</v>
      </c>
      <c r="P57" s="21">
        <f t="shared" si="17"/>
        <v>13625</v>
      </c>
      <c r="Q57" s="14">
        <v>50</v>
      </c>
      <c r="R57" s="27"/>
      <c r="S57" s="26"/>
      <c r="T57" s="28"/>
      <c r="U57" s="20">
        <f>$B$1*750</f>
        <v>750</v>
      </c>
      <c r="V57" s="26">
        <f t="shared" si="31"/>
        <v>750</v>
      </c>
      <c r="W57" s="20">
        <f t="shared" si="41"/>
        <v>29625</v>
      </c>
      <c r="X57" s="26">
        <f t="shared" si="18"/>
        <v>29625</v>
      </c>
      <c r="Y57" s="27"/>
      <c r="Z57" s="27"/>
      <c r="AA57" s="26">
        <f t="shared" si="32"/>
        <v>28125</v>
      </c>
      <c r="AB57" s="26">
        <f t="shared" ref="AB57:AB59" si="42">AA57</f>
        <v>28125</v>
      </c>
      <c r="AC57" s="16">
        <v>50</v>
      </c>
      <c r="AD57" s="28"/>
      <c r="AE57" s="22"/>
      <c r="AF57" s="22"/>
      <c r="AG57" s="22"/>
      <c r="AH57" s="22"/>
      <c r="AI57" s="28"/>
      <c r="AJ57" s="20">
        <f>$AD$1*750</f>
        <v>0</v>
      </c>
      <c r="AK57" s="20">
        <f t="shared" ref="AK57:AK59" si="43">AJ57</f>
        <v>0</v>
      </c>
      <c r="AL57" s="20">
        <f t="shared" si="9"/>
        <v>10037.5</v>
      </c>
      <c r="AM57" s="20">
        <f t="shared" si="19"/>
        <v>10037.5</v>
      </c>
      <c r="AN57" s="22"/>
      <c r="AO57" s="22"/>
      <c r="AP57" s="20">
        <f t="shared" si="10"/>
        <v>10037.5</v>
      </c>
      <c r="AQ57" s="21">
        <f t="shared" si="25"/>
        <v>10037.5</v>
      </c>
      <c r="AR57" s="14">
        <v>50</v>
      </c>
      <c r="AS57" s="27"/>
      <c r="AT57" s="22"/>
      <c r="AU57" s="22"/>
      <c r="AV57" s="22"/>
      <c r="AW57" s="28"/>
      <c r="AX57" s="20">
        <f>$AD$1*750</f>
        <v>0</v>
      </c>
      <c r="AY57" s="26">
        <f t="shared" si="39"/>
        <v>0</v>
      </c>
      <c r="AZ57" s="20">
        <f t="shared" si="33"/>
        <v>0</v>
      </c>
      <c r="BA57" s="26">
        <f t="shared" si="20"/>
        <v>0</v>
      </c>
      <c r="BB57" s="27"/>
      <c r="BC57" s="27"/>
      <c r="BD57" s="20">
        <f t="shared" si="34"/>
        <v>0</v>
      </c>
      <c r="BE57" s="26">
        <f t="shared" si="27"/>
        <v>0</v>
      </c>
      <c r="BF57" s="16">
        <v>50</v>
      </c>
      <c r="BG57" s="28"/>
      <c r="BH57" s="22"/>
      <c r="BI57" s="22"/>
      <c r="BJ57" s="22"/>
      <c r="BK57" s="22"/>
      <c r="BL57" s="22"/>
      <c r="BM57" s="22"/>
      <c r="BN57" s="20"/>
      <c r="BO57" s="20">
        <f>$BG$1*750</f>
        <v>0</v>
      </c>
      <c r="BP57" s="20">
        <f t="shared" si="37"/>
        <v>0</v>
      </c>
      <c r="BQ57" s="20">
        <f t="shared" si="6"/>
        <v>0</v>
      </c>
      <c r="BR57" s="20">
        <f t="shared" si="5"/>
        <v>0</v>
      </c>
      <c r="BS57" s="22"/>
      <c r="BT57" s="22"/>
      <c r="BU57" s="20">
        <f t="shared" si="13"/>
        <v>0</v>
      </c>
      <c r="BV57" s="21">
        <f t="shared" si="2"/>
        <v>0</v>
      </c>
      <c r="BW57" s="14">
        <v>50</v>
      </c>
      <c r="BX57" s="22"/>
      <c r="BY57" s="22"/>
      <c r="BZ57" s="22"/>
      <c r="CA57" s="22"/>
      <c r="CB57" s="20"/>
      <c r="CC57" s="20">
        <f>$BG$1*750</f>
        <v>0</v>
      </c>
      <c r="CD57" s="20">
        <f t="shared" si="40"/>
        <v>0</v>
      </c>
      <c r="CE57" s="20">
        <f t="shared" ref="CE57:CE59" si="44">CE56+CD58+CB57+BX57</f>
        <v>0</v>
      </c>
      <c r="CF57" s="20">
        <f t="shared" si="21"/>
        <v>0</v>
      </c>
      <c r="CG57" s="22"/>
      <c r="CH57" s="22"/>
      <c r="CI57" s="20" t="e">
        <f>CI56+#REF!+BX57+CB57+CG57+CH57</f>
        <v>#REF!</v>
      </c>
      <c r="CJ57" s="20" t="e">
        <f t="shared" si="22"/>
        <v>#REF!</v>
      </c>
    </row>
    <row r="58" spans="1:88" x14ac:dyDescent="0.25">
      <c r="A58" s="37"/>
      <c r="B58" s="16">
        <v>51</v>
      </c>
      <c r="C58" s="4"/>
      <c r="D58" s="4"/>
      <c r="E58" s="20"/>
      <c r="F58" s="22"/>
      <c r="G58" s="20"/>
      <c r="H58" s="20"/>
      <c r="I58" s="20"/>
      <c r="J58" s="20">
        <f t="shared" si="14"/>
        <v>0</v>
      </c>
      <c r="K58" s="20">
        <f t="shared" si="38"/>
        <v>15125</v>
      </c>
      <c r="L58" s="20">
        <f t="shared" si="16"/>
        <v>15125</v>
      </c>
      <c r="M58" s="22"/>
      <c r="N58" s="22"/>
      <c r="O58" s="20">
        <f t="shared" si="35"/>
        <v>13625</v>
      </c>
      <c r="P58" s="21">
        <f t="shared" si="17"/>
        <v>13625</v>
      </c>
      <c r="Q58" s="14">
        <v>51</v>
      </c>
      <c r="R58" s="27"/>
      <c r="S58" s="26"/>
      <c r="T58" s="28"/>
      <c r="U58" s="26"/>
      <c r="V58" s="26">
        <f t="shared" si="31"/>
        <v>0</v>
      </c>
      <c r="W58" s="20">
        <f t="shared" si="41"/>
        <v>29625</v>
      </c>
      <c r="X58" s="26">
        <f t="shared" ref="X58" si="45">W58</f>
        <v>29625</v>
      </c>
      <c r="Y58" s="27"/>
      <c r="Z58" s="27"/>
      <c r="AA58" s="26">
        <f t="shared" si="32"/>
        <v>28125</v>
      </c>
      <c r="AB58" s="26">
        <f t="shared" si="42"/>
        <v>28125</v>
      </c>
      <c r="AC58" s="16">
        <v>51</v>
      </c>
      <c r="AD58" s="28"/>
      <c r="AE58" s="22"/>
      <c r="AF58" s="22"/>
      <c r="AG58" s="22"/>
      <c r="AH58" s="22"/>
      <c r="AI58" s="28"/>
      <c r="AJ58" s="20"/>
      <c r="AK58" s="20">
        <f t="shared" ref="AK58" si="46">AJ58</f>
        <v>0</v>
      </c>
      <c r="AL58" s="20">
        <f t="shared" si="9"/>
        <v>10037.5</v>
      </c>
      <c r="AM58" s="20">
        <f t="shared" ref="AM58" si="47">AL58</f>
        <v>10037.5</v>
      </c>
      <c r="AN58" s="22"/>
      <c r="AO58" s="22"/>
      <c r="AP58" s="20">
        <f t="shared" si="10"/>
        <v>10037.5</v>
      </c>
      <c r="AQ58" s="21">
        <f t="shared" ref="AQ58" si="48">AP58</f>
        <v>10037.5</v>
      </c>
      <c r="AR58" s="14">
        <v>51</v>
      </c>
      <c r="AS58" s="27"/>
      <c r="AT58" s="22"/>
      <c r="AU58" s="22"/>
      <c r="AV58" s="22"/>
      <c r="AW58" s="28"/>
      <c r="AX58" s="20"/>
      <c r="AY58" s="26">
        <f>AX59</f>
        <v>0</v>
      </c>
      <c r="AZ58" s="20">
        <f t="shared" si="33"/>
        <v>0</v>
      </c>
      <c r="BA58" s="26">
        <f t="shared" si="20"/>
        <v>0</v>
      </c>
      <c r="BB58" s="27"/>
      <c r="BC58" s="27"/>
      <c r="BD58" s="20">
        <f t="shared" si="34"/>
        <v>0</v>
      </c>
      <c r="BE58" s="26">
        <f t="shared" ref="BE58" si="49">BD58</f>
        <v>0</v>
      </c>
      <c r="BF58" s="16">
        <v>51</v>
      </c>
      <c r="BG58" s="28"/>
      <c r="BH58" s="22"/>
      <c r="BI58" s="22"/>
      <c r="BJ58" s="22"/>
      <c r="BK58" s="22"/>
      <c r="BL58" s="22"/>
      <c r="BM58" s="22"/>
      <c r="BN58" s="20"/>
      <c r="BO58" s="4"/>
      <c r="BP58" s="4"/>
      <c r="BQ58" s="20">
        <f t="shared" si="6"/>
        <v>0</v>
      </c>
      <c r="BR58" s="20">
        <f t="shared" ref="BR58" si="50">BQ58</f>
        <v>0</v>
      </c>
      <c r="BS58" s="22"/>
      <c r="BT58" s="22"/>
      <c r="BU58" s="20">
        <f t="shared" si="13"/>
        <v>0</v>
      </c>
      <c r="BV58" s="21">
        <f t="shared" ref="BV58" si="51">BU58</f>
        <v>0</v>
      </c>
      <c r="BW58" s="14">
        <v>51</v>
      </c>
      <c r="BX58" s="22"/>
      <c r="BY58" s="22"/>
      <c r="BZ58" s="22"/>
      <c r="CA58" s="22"/>
      <c r="CB58" s="20"/>
      <c r="CC58" s="20"/>
      <c r="CD58" s="20">
        <f t="shared" ref="CD58" si="52">CC58</f>
        <v>0</v>
      </c>
      <c r="CE58" s="20">
        <f t="shared" si="44"/>
        <v>0</v>
      </c>
      <c r="CF58" s="20">
        <f t="shared" ref="CF58" si="53">CE58</f>
        <v>0</v>
      </c>
      <c r="CG58" s="22"/>
      <c r="CH58" s="22"/>
      <c r="CI58" s="20" t="e">
        <f t="shared" ref="CI58:CI59" si="54">CI57+CC58+BX58+CB58+CG58+CH58</f>
        <v>#REF!</v>
      </c>
      <c r="CJ58" s="20" t="e">
        <f t="shared" ref="CJ58" si="55">CI58</f>
        <v>#REF!</v>
      </c>
    </row>
    <row r="59" spans="1:88" ht="16.5" thickBot="1" x14ac:dyDescent="0.3">
      <c r="A59" s="37"/>
      <c r="B59" s="34">
        <v>52</v>
      </c>
      <c r="C59" s="5"/>
      <c r="D59" s="5"/>
      <c r="E59" s="23"/>
      <c r="F59" s="24"/>
      <c r="G59" s="23">
        <f>$B$1*-625</f>
        <v>-625</v>
      </c>
      <c r="H59" s="29">
        <f>IF(G59&gt;0,0,IF((G59-SUM(F53:F59))&gt;0,0,G59-SUM(F53:F59)))</f>
        <v>-625</v>
      </c>
      <c r="I59" s="23">
        <f>$B$1*750</f>
        <v>750</v>
      </c>
      <c r="J59" s="23">
        <f t="shared" ref="J59" si="56">I59</f>
        <v>750</v>
      </c>
      <c r="K59" s="23">
        <f t="shared" si="38"/>
        <v>15250</v>
      </c>
      <c r="L59" s="23">
        <f t="shared" ref="L59" si="57">K59</f>
        <v>15250</v>
      </c>
      <c r="M59" s="24"/>
      <c r="N59" s="24"/>
      <c r="O59" s="23">
        <f t="shared" si="35"/>
        <v>13750</v>
      </c>
      <c r="P59" s="25">
        <f t="shared" ref="P59" si="58">O59</f>
        <v>13750</v>
      </c>
      <c r="Q59" s="14">
        <v>52</v>
      </c>
      <c r="R59" s="27"/>
      <c r="S59" s="26">
        <f>$B$1*(-39000*40%)-(SUM(G4:G59,S4:S57))</f>
        <v>-6225</v>
      </c>
      <c r="T59" s="28">
        <f>S59-SUM(R53:R59)</f>
        <v>-6225</v>
      </c>
      <c r="U59" s="20"/>
      <c r="V59" s="26">
        <f t="shared" si="31"/>
        <v>0</v>
      </c>
      <c r="W59" s="20">
        <f>W58+V59+T59+R59+C4</f>
        <v>21900</v>
      </c>
      <c r="X59" s="26">
        <f t="shared" si="18"/>
        <v>21900</v>
      </c>
      <c r="Y59" s="27"/>
      <c r="Z59" s="27"/>
      <c r="AA59" s="26">
        <f t="shared" si="32"/>
        <v>21900</v>
      </c>
      <c r="AB59" s="26">
        <f t="shared" si="42"/>
        <v>21900</v>
      </c>
      <c r="AC59" s="34">
        <v>52</v>
      </c>
      <c r="AD59" s="29"/>
      <c r="AE59" s="24"/>
      <c r="AF59" s="24"/>
      <c r="AG59" s="24">
        <f>IF($AE$1="No Subscription",0,IF(OR($B$1=1,$B$1=2),(-1*$W$59/16),(-1*$W$59/24)))</f>
        <v>0</v>
      </c>
      <c r="AH59" s="24">
        <f>IF($AE$1="No Subscription",0,$AD$1*-625)</f>
        <v>0</v>
      </c>
      <c r="AI59" s="29">
        <f>IF($AE$1="No Subscription",0,AG59+AH59-SUM(AE53:AE59))</f>
        <v>0</v>
      </c>
      <c r="AJ59" s="23">
        <f>$AD$1*750</f>
        <v>0</v>
      </c>
      <c r="AK59" s="23">
        <f t="shared" si="43"/>
        <v>0</v>
      </c>
      <c r="AL59" s="23">
        <f t="shared" si="9"/>
        <v>10037.5</v>
      </c>
      <c r="AM59" s="23">
        <f t="shared" si="19"/>
        <v>10037.5</v>
      </c>
      <c r="AN59" s="24"/>
      <c r="AO59" s="24"/>
      <c r="AP59" s="23">
        <f t="shared" si="10"/>
        <v>10037.5</v>
      </c>
      <c r="AQ59" s="25">
        <f t="shared" si="25"/>
        <v>10037.5</v>
      </c>
      <c r="AR59" s="14">
        <v>52</v>
      </c>
      <c r="AS59" s="27"/>
      <c r="AT59" s="22"/>
      <c r="AU59" s="22">
        <f>IF($AE$1="No Subscription",0,IF(OR($B$1=1,$B$1=2),(-1*$W$59/16),(-1*$W$59/24)))</f>
        <v>0</v>
      </c>
      <c r="AV59" s="26">
        <f>$AD$1*(-39000*40%)-(SUM(AH4:AH59,AV4:AV57))</f>
        <v>0</v>
      </c>
      <c r="AW59" s="28">
        <f>IF($AE$1="No Subscription",0,AU59+AV59-SUM(AS53:AS59))</f>
        <v>0</v>
      </c>
      <c r="AX59" s="20"/>
      <c r="AY59" s="26"/>
      <c r="AZ59" s="20">
        <f t="shared" si="33"/>
        <v>0</v>
      </c>
      <c r="BA59" s="26">
        <f t="shared" si="20"/>
        <v>0</v>
      </c>
      <c r="BB59" s="27"/>
      <c r="BC59" s="27"/>
      <c r="BD59" s="20">
        <f t="shared" si="34"/>
        <v>0</v>
      </c>
      <c r="BE59" s="26">
        <f t="shared" si="27"/>
        <v>0</v>
      </c>
      <c r="BF59" s="34">
        <v>52</v>
      </c>
      <c r="BG59" s="29"/>
      <c r="BH59" s="24"/>
      <c r="BI59" s="24"/>
      <c r="BJ59" s="24">
        <f>IF($BH$1="No Subscription",0,IF(OR($B$1=1,$B$1=2),0,(-1*$W$59/24)))</f>
        <v>0</v>
      </c>
      <c r="BK59" s="24"/>
      <c r="BL59" s="24">
        <f>IF($BH$1="No Subscription",0,IF($AE$1="No Subscription",0,IF(OR($BG$1=1,$BG$1=2),-1*$AZ$59/16,(-1*$AZ$59/24))))</f>
        <v>0</v>
      </c>
      <c r="BM59" s="23">
        <f>IF($BH$1="No Subscription",0,$BG$1*-625)</f>
        <v>0</v>
      </c>
      <c r="BN59" s="29">
        <f>IF($BH$1="No Subscription",0,BJ59+BL59+BM59-SUM(BH53:BH59))</f>
        <v>0</v>
      </c>
      <c r="BO59" s="23">
        <f>$BG$1*750</f>
        <v>0</v>
      </c>
      <c r="BP59" s="23">
        <f>BO59</f>
        <v>0</v>
      </c>
      <c r="BQ59" s="23">
        <f t="shared" si="6"/>
        <v>0</v>
      </c>
      <c r="BR59" s="23">
        <f t="shared" si="5"/>
        <v>0</v>
      </c>
      <c r="BS59" s="24"/>
      <c r="BT59" s="24"/>
      <c r="BU59" s="23">
        <f t="shared" si="13"/>
        <v>0</v>
      </c>
      <c r="BV59" s="25">
        <f t="shared" si="2"/>
        <v>0</v>
      </c>
      <c r="BW59" s="14">
        <v>52</v>
      </c>
      <c r="BX59" s="22"/>
      <c r="BY59" s="22"/>
      <c r="BZ59" s="22">
        <f>IF($BH$1="No Subscription",0,IF($AE$1="No Subscription",0,IF(OR($BG$1=1,$BG$1=2),-1*$AZ$59/16,(-1*$AZ$59/24))))</f>
        <v>0</v>
      </c>
      <c r="CA59" s="26">
        <f>$BG$1*(-39000*40%)-(SUM(BM4:BM59,CA4:CA57))</f>
        <v>0</v>
      </c>
      <c r="CB59" s="28">
        <f>IF($BH$1="No Subscription",0,BZ59+CA59-SUM(BX53:BX59))</f>
        <v>0</v>
      </c>
      <c r="CC59" s="20"/>
      <c r="CD59" s="20"/>
      <c r="CE59" s="20">
        <f t="shared" si="44"/>
        <v>0</v>
      </c>
      <c r="CF59" s="20">
        <f t="shared" si="21"/>
        <v>0</v>
      </c>
      <c r="CG59" s="22"/>
      <c r="CH59" s="22"/>
      <c r="CI59" s="20" t="e">
        <f t="shared" si="54"/>
        <v>#REF!</v>
      </c>
      <c r="CJ59" s="20" t="e">
        <f t="shared" si="22"/>
        <v>#REF!</v>
      </c>
    </row>
    <row r="60" spans="1:88" x14ac:dyDescent="0.25">
      <c r="V60" s="26"/>
      <c r="AX60" s="20"/>
    </row>
  </sheetData>
  <sheetProtection algorithmName="SHA-512" hashValue="L4fiupNxkKow+ESAeuUNeutWTG3z3filfT2BLmj5yhQTSczywUplY6HL9Lnm0FaLhVvl2/WioE5amqgA25WzUg==" saltValue="NhxbeY9lJpvnWHmCTgyHgw==" spinCount="100000" sheet="1" selectLockedCells="1"/>
  <protectedRanges>
    <protectedRange algorithmName="SHA-512" hashValue="WHg4BM10i9QxNYMuzJScrF1JfXk13wio2e5TZa9fdMPB1YLCCNZjqu5m2Pea96CMK5zygAeQrejubUHNg2drxQ==" saltValue="i8Jsn/4slXMZS1nivSvAxw==" spinCount="100000" sqref="BH1 F1 AE1:AH1" name="Level"/>
    <protectedRange sqref="BB8:BC59 AS8:AS59" name="Year 4"/>
    <protectedRange sqref="BK58:BM58 BM8:BM12 BM21:BM25 BM35:BM38 BM47:BM51 AN8:AO59 BS8:BT59 CG8:CH59 BH11:BH59 BM14:BM19 BM27:BM32 AE11:AE59 AH9:AH33 AH35:AH51 AF9:AF59 AG52:AH59 AG9:AG50 AF8:AH8 AV9:AV33 AV35:AV51 AT9:AT59 AU52:AV58 AU9:AU50 AT8:AV8 AU59 BK59:BL59 BM40:BM45 BM53:BM57 BL8:BL57 BI8:BJ59 BK8:BK48 BK50:BK53 BK55:BK57 BY58:CA58 CA8:CA12 CA21:CA25 CA35:CA38 CA47:CA51 CA14:CA19 CA27:CA32 BY59:BZ59 CA40:CA45 CA53:CA57 BZ8:BZ57 BY8:BY48 BY50:BY53 BY55:BY57 BX11:BX59" name="Year 3"/>
    <protectedRange sqref="M7:N59 F49:F59" name="Year 1"/>
    <protectedRange sqref="Y8:Z59 R8:R59" name="Year 2"/>
  </protectedRanges>
  <mergeCells count="8">
    <mergeCell ref="A7:A59"/>
    <mergeCell ref="BW3:CJ3"/>
    <mergeCell ref="N1:P1"/>
    <mergeCell ref="B3:P3"/>
    <mergeCell ref="Q3:AB3"/>
    <mergeCell ref="AC3:AQ3"/>
    <mergeCell ref="AR3:BE3"/>
    <mergeCell ref="BF3:BV3"/>
  </mergeCells>
  <dataValidations count="3">
    <dataValidation type="list" allowBlank="1" showInputMessage="1" showErrorMessage="1" sqref="F1" xr:uid="{2D28B942-59BD-4180-9FC0-B8CD2A5A40D4}">
      <formula1>$CR$4:$CR$8</formula1>
    </dataValidation>
    <dataValidation type="list" allowBlank="1" showInputMessage="1" showErrorMessage="1" sqref="E1" xr:uid="{D5B374D3-300C-4AC7-8551-974990BE61EB}">
      <formula1>$CQ$4:$CQ$5</formula1>
    </dataValidation>
    <dataValidation type="list" allowBlank="1" showInputMessage="1" showErrorMessage="1" sqref="AE1 BH1" xr:uid="{3B9C6CCF-BD62-4AA3-A5D4-C19F6D9FC365}">
      <formula1>$CR$4:$CR$9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W$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 Nance</dc:creator>
  <cp:lastModifiedBy>Laquesha Nance</cp:lastModifiedBy>
  <dcterms:created xsi:type="dcterms:W3CDTF">2021-02-28T02:38:20Z</dcterms:created>
  <dcterms:modified xsi:type="dcterms:W3CDTF">2021-09-03T04:53:32Z</dcterms:modified>
</cp:coreProperties>
</file>