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ay\Desktop\"/>
    </mc:Choice>
  </mc:AlternateContent>
  <xr:revisionPtr revIDLastSave="0" documentId="8_{1CCBFFDE-EB74-45D7-9DA6-F1CA14B13D99}" xr6:coauthVersionLast="47" xr6:coauthVersionMax="47" xr10:uidLastSave="{00000000-0000-0000-0000-000000000000}"/>
  <bookViews>
    <workbookView xWindow="-98" yWindow="-98" windowWidth="19396" windowHeight="11475" xr2:uid="{9CF57B58-7861-4853-B845-62DD65797F51}"/>
  </bookViews>
  <sheets>
    <sheet name="Profit Maximization" sheetId="1" r:id="rId1"/>
  </sheets>
  <definedNames>
    <definedName name="BFG_5">'Profit Maximization'!$J$17</definedName>
    <definedName name="COG_1">'Profit Maximization'!$R$8</definedName>
    <definedName name="COG_2">'Profit Maximization'!$N$9</definedName>
    <definedName name="COG_3">'Profit Maximization'!$N$10</definedName>
    <definedName name="COG_5">'Profit Maximization'!$J$16</definedName>
    <definedName name="COG_6">'Profit Maximization'!$N$13</definedName>
    <definedName name="FO_2">'Profit Maximization'!$J$19</definedName>
    <definedName name="FO_3">'Profit Maximization'!$J$20</definedName>
    <definedName name="FO_4">'Profit Maximization'!$J$21</definedName>
    <definedName name="FO_5">'Profit Maximization'!$J$22</definedName>
    <definedName name="FO_6">'Profit Maximization'!$J$23</definedName>
    <definedName name="FO_7">'Profit Maximization'!$J$24</definedName>
    <definedName name="FO_8">'Profit Maximization'!$J$25</definedName>
    <definedName name="NG_1">'Profit Maximization'!$N$8</definedName>
    <definedName name="NG_3">'Profit Maximization'!$R$10</definedName>
    <definedName name="NG_4">'Profit Maximization'!$N$11</definedName>
    <definedName name="NG_7">'Profit Maximization'!$N$14</definedName>
    <definedName name="NG_8">'Profit Maximization'!$J$18</definedName>
    <definedName name="solver_adj" localSheetId="0" hidden="1">'Profit Maximization'!$D$8:$G$15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'Profit Maximization'!$D$16:$E$16</definedName>
    <definedName name="solver_lhs2" localSheetId="0" hidden="1">'Profit Maximization'!$J$8:$J$25</definedName>
    <definedName name="solver_lhs3" localSheetId="0" hidden="1">'Profit Maximization'!$N$13:$N$14</definedName>
    <definedName name="solver_lhs4" localSheetId="0" hidden="1">'Profit Maximization'!$R$8</definedName>
    <definedName name="solver_lhs5" localSheetId="0" hidden="1">'Profit Maximization'!$N$8:$N$11</definedName>
    <definedName name="solver_lhs6" localSheetId="0" hidden="1">'Profit Maximization'!$R$10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opt" localSheetId="0" hidden="1">'Profit Maximization'!$P$29</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el3" localSheetId="0" hidden="1">1</definedName>
    <definedName name="solver_rel4" localSheetId="0" hidden="1">1</definedName>
    <definedName name="solver_rel5" localSheetId="0" hidden="1">1</definedName>
    <definedName name="solver_rel6" localSheetId="0" hidden="1">1</definedName>
    <definedName name="solver_rhs1" localSheetId="0" hidden="1">'Profit Maximization'!$D$18:$E$18</definedName>
    <definedName name="solver_rhs2" localSheetId="0" hidden="1">'Profit Maximization'!$L$8:$L$25</definedName>
    <definedName name="solver_rhs3" localSheetId="0" hidden="1">'Profit Maximization'!$P$13:$P$14</definedName>
    <definedName name="solver_rhs4" localSheetId="0" hidden="1">'Profit Maximization'!$T$8</definedName>
    <definedName name="solver_rhs5" localSheetId="0" hidden="1">'Profit Maximization'!$P$8:$P$11</definedName>
    <definedName name="solver_rhs6" localSheetId="0" hidden="1">'Profit Maximization'!$T$10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2" i="1" l="1"/>
  <c r="Y33" i="1" s="1"/>
  <c r="Y34" i="1" s="1"/>
  <c r="G31" i="1" s="1"/>
  <c r="G33" i="1" s="1"/>
  <c r="Y26" i="1"/>
  <c r="Y27" i="1" s="1"/>
  <c r="G20" i="1" s="1"/>
  <c r="J24" i="1"/>
  <c r="J25" i="1"/>
  <c r="J21" i="1"/>
  <c r="J22" i="1"/>
  <c r="J23" i="1"/>
  <c r="J20" i="1"/>
  <c r="J19" i="1"/>
  <c r="J18" i="1"/>
  <c r="J17" i="1"/>
  <c r="J16" i="1"/>
  <c r="N14" i="1"/>
  <c r="N13" i="1"/>
  <c r="N11" i="1"/>
  <c r="R10" i="1"/>
  <c r="N10" i="1"/>
  <c r="N9" i="1"/>
  <c r="R8" i="1"/>
  <c r="N8" i="1"/>
  <c r="F34" i="1"/>
  <c r="F35" i="1"/>
  <c r="F36" i="1"/>
  <c r="F37" i="1"/>
  <c r="F38" i="1"/>
  <c r="F39" i="1"/>
  <c r="F33" i="1"/>
  <c r="E40" i="1"/>
  <c r="D40" i="1"/>
  <c r="E39" i="1"/>
  <c r="D39" i="1"/>
  <c r="E38" i="1"/>
  <c r="D38" i="1"/>
  <c r="E36" i="1"/>
  <c r="D36" i="1"/>
  <c r="E35" i="1"/>
  <c r="D35" i="1"/>
  <c r="E34" i="1"/>
  <c r="D34" i="1"/>
  <c r="E33" i="1"/>
  <c r="D33" i="1"/>
  <c r="L15" i="1"/>
  <c r="L14" i="1"/>
  <c r="L13" i="1"/>
  <c r="L12" i="1"/>
  <c r="L8" i="1"/>
  <c r="L9" i="1"/>
  <c r="L10" i="1"/>
  <c r="L11" i="1"/>
  <c r="P29" i="1" l="1"/>
  <c r="G22" i="1"/>
  <c r="F23" i="1"/>
  <c r="F24" i="1"/>
  <c r="F25" i="1"/>
  <c r="F26" i="1"/>
  <c r="J12" i="1" s="1"/>
  <c r="F27" i="1"/>
  <c r="F28" i="1"/>
  <c r="F22" i="1"/>
  <c r="E24" i="1"/>
  <c r="E23" i="1"/>
  <c r="E22" i="1"/>
  <c r="E25" i="1"/>
  <c r="E28" i="1"/>
  <c r="E27" i="1"/>
  <c r="E29" i="1"/>
  <c r="D29" i="1"/>
  <c r="D28" i="1"/>
  <c r="D27" i="1"/>
  <c r="D25" i="1"/>
  <c r="D24" i="1"/>
  <c r="D23" i="1"/>
  <c r="D22" i="1"/>
  <c r="E16" i="1"/>
  <c r="D16" i="1"/>
  <c r="Y20" i="1"/>
  <c r="Y17" i="1"/>
  <c r="Y11" i="1"/>
  <c r="Y8" i="1"/>
  <c r="J10" i="1" l="1"/>
  <c r="J8" i="1"/>
  <c r="J15" i="1"/>
  <c r="J9" i="1"/>
  <c r="J11" i="1"/>
  <c r="J13" i="1"/>
  <c r="J14" i="1"/>
  <c r="Y12" i="1"/>
  <c r="D18" i="1" s="1"/>
  <c r="Y21" i="1"/>
  <c r="E18" i="1" s="1"/>
</calcChain>
</file>

<file path=xl/sharedStrings.xml><?xml version="1.0" encoding="utf-8"?>
<sst xmlns="http://schemas.openxmlformats.org/spreadsheetml/2006/main" count="108" uniqueCount="50">
  <si>
    <t>COG</t>
  </si>
  <si>
    <t>NG</t>
  </si>
  <si>
    <t>FO</t>
  </si>
  <si>
    <t>Objective Function:</t>
  </si>
  <si>
    <t>Minimize Cost</t>
  </si>
  <si>
    <t xml:space="preserve"> Min Z </t>
  </si>
  <si>
    <t>BFG</t>
  </si>
  <si>
    <t>&lt;=</t>
  </si>
  <si>
    <t>Coke Oven Gas (COG) Available</t>
  </si>
  <si>
    <t>COG produced</t>
  </si>
  <si>
    <t>Coke production forecast</t>
  </si>
  <si>
    <t>Cubic Feet per Ton</t>
  </si>
  <si>
    <t>Million CF</t>
  </si>
  <si>
    <t>Million tons per year</t>
  </si>
  <si>
    <t>Tons per year</t>
  </si>
  <si>
    <t>Tons per month</t>
  </si>
  <si>
    <t>COG Available</t>
  </si>
  <si>
    <t>Blast Furnace Gas (BFG) Available</t>
  </si>
  <si>
    <t>BFG Available</t>
  </si>
  <si>
    <t>BFG produced</t>
  </si>
  <si>
    <t>Iron production forecast</t>
  </si>
  <si>
    <t>Heat Quantity (BTU per CF)</t>
  </si>
  <si>
    <t>Cost ($ per Million CF)</t>
  </si>
  <si>
    <t>=</t>
  </si>
  <si>
    <t>Constraints</t>
  </si>
  <si>
    <t>Coke Ovens</t>
  </si>
  <si>
    <t>Foundry</t>
  </si>
  <si>
    <t>Soaking Pits</t>
  </si>
  <si>
    <t>Batch Anneal</t>
  </si>
  <si>
    <t>Galvanizing Lines</t>
  </si>
  <si>
    <t>Coreplate Line</t>
  </si>
  <si>
    <t>Specialty Steels</t>
  </si>
  <si>
    <t>Normalizing Ovens</t>
  </si>
  <si>
    <t>Maximum Quantities Constraint</t>
  </si>
  <si>
    <t>Quantities Required Constraint</t>
  </si>
  <si>
    <t>Availability Constraint</t>
  </si>
  <si>
    <t>1000 Pounds</t>
  </si>
  <si>
    <t>1 Pound = 62.41 CF</t>
  </si>
  <si>
    <t>1 CF</t>
  </si>
  <si>
    <t>1 Million CF</t>
  </si>
  <si>
    <t>Calculations</t>
  </si>
  <si>
    <t>Number of Million Cubic Feet of Coke Oven Gas to be used in operations</t>
  </si>
  <si>
    <t>Number of Million Cubic Feet of Blast Furnace Gas to be used in operations</t>
  </si>
  <si>
    <t>Number of Million Cubic Feet of Natural Gas to be used in operations</t>
  </si>
  <si>
    <t>Number of Million Cubic Feet of Fuel Oil to be used in operations</t>
  </si>
  <si>
    <t xml:space="preserve">Let, </t>
  </si>
  <si>
    <t xml:space="preserve">COG = </t>
  </si>
  <si>
    <t xml:space="preserve">BFG = </t>
  </si>
  <si>
    <t xml:space="preserve">NG = </t>
  </si>
  <si>
    <t xml:space="preserve">FO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</si>
</sst>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2"/>
      <color rgb="FF0000DE"/>
      <name val="Times New Roman"/>
      <family val="1"/>
    </font>
    <font>
      <b/>
      <sz val="12"/>
      <color rgb="FF0000DE"/>
      <name val="Times New Roman"/>
      <family val="1"/>
    </font>
    <font>
      <b/>
      <sz val="12"/>
      <color rgb="FFF60064"/>
      <name val="Times New Roman"/>
      <family val="1"/>
    </font>
    <font>
      <b/>
      <sz val="12"/>
      <color rgb="FF7030A0"/>
      <name val="Times New Roman"/>
      <family val="1"/>
    </font>
    <font>
      <sz val="12"/>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rgb="FFFFA7CB"/>
        <bgColor indexed="64"/>
      </patternFill>
    </fill>
    <fill>
      <patternFill patternType="solid">
        <fgColor rgb="FFC198E0"/>
        <bgColor indexed="64"/>
      </patternFill>
    </fill>
    <fill>
      <patternFill patternType="solid">
        <fgColor rgb="FFFFDB69"/>
        <bgColor indexed="64"/>
      </patternFill>
    </fill>
    <fill>
      <patternFill patternType="solid">
        <fgColor rgb="FF71DAFF"/>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rgb="FFF60064"/>
      </left>
      <right/>
      <top/>
      <bottom/>
      <diagonal/>
    </border>
    <border>
      <left/>
      <right style="medium">
        <color rgb="FFF60064"/>
      </right>
      <top/>
      <bottom/>
      <diagonal/>
    </border>
    <border>
      <left style="medium">
        <color rgb="FFF60064"/>
      </left>
      <right/>
      <top/>
      <bottom style="medium">
        <color rgb="FFF60064"/>
      </bottom>
      <diagonal/>
    </border>
    <border>
      <left/>
      <right/>
      <top/>
      <bottom style="medium">
        <color rgb="FFF60064"/>
      </bottom>
      <diagonal/>
    </border>
    <border>
      <left/>
      <right style="medium">
        <color rgb="FFF60064"/>
      </right>
      <top/>
      <bottom style="medium">
        <color rgb="FFF60064"/>
      </bottom>
      <diagonal/>
    </border>
    <border>
      <left style="medium">
        <color rgb="FFF60064"/>
      </left>
      <right/>
      <top style="medium">
        <color rgb="FFF60064"/>
      </top>
      <bottom style="medium">
        <color rgb="FFF60064"/>
      </bottom>
      <diagonal/>
    </border>
    <border>
      <left/>
      <right/>
      <top style="medium">
        <color rgb="FFF60064"/>
      </top>
      <bottom style="medium">
        <color rgb="FFF60064"/>
      </bottom>
      <diagonal/>
    </border>
    <border>
      <left/>
      <right style="medium">
        <color rgb="FFF60064"/>
      </right>
      <top style="medium">
        <color rgb="FFF60064"/>
      </top>
      <bottom style="medium">
        <color rgb="FFF60064"/>
      </bottom>
      <diagonal/>
    </border>
    <border>
      <left style="thick">
        <color rgb="FFF60064"/>
      </left>
      <right/>
      <top style="thick">
        <color rgb="FFF60064"/>
      </top>
      <bottom style="thick">
        <color rgb="FFF60064"/>
      </bottom>
      <diagonal/>
    </border>
    <border>
      <left/>
      <right/>
      <top/>
      <bottom style="thick">
        <color rgb="FF7030A0"/>
      </bottom>
      <diagonal/>
    </border>
    <border>
      <left style="medium">
        <color rgb="FF7030A0"/>
      </left>
      <right style="thick">
        <color rgb="FF7030A0"/>
      </right>
      <top style="thick">
        <color rgb="FF7030A0"/>
      </top>
      <bottom style="thick">
        <color rgb="FF7030A0"/>
      </bottom>
      <diagonal/>
    </border>
    <border>
      <left style="medium">
        <color rgb="FF7030A0"/>
      </left>
      <right/>
      <top/>
      <bottom/>
      <diagonal/>
    </border>
    <border>
      <left/>
      <right style="medium">
        <color rgb="FF7030A0"/>
      </right>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medium">
        <color rgb="FF7030A0"/>
      </right>
      <top style="medium">
        <color rgb="FF7030A0"/>
      </top>
      <bottom style="medium">
        <color rgb="FF7030A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medium">
        <color theme="1"/>
      </right>
      <top/>
      <bottom style="thin">
        <color theme="1"/>
      </bottom>
      <diagonal/>
    </border>
    <border>
      <left style="medium">
        <color rgb="FFFFC000"/>
      </left>
      <right style="medium">
        <color rgb="FFFFC000"/>
      </right>
      <top style="medium">
        <color rgb="FFFFC000"/>
      </top>
      <bottom style="medium">
        <color rgb="FFFFC000"/>
      </bottom>
      <diagonal/>
    </border>
    <border>
      <left style="thin">
        <color indexed="64"/>
      </left>
      <right style="thin">
        <color indexed="64"/>
      </right>
      <top/>
      <bottom style="thin">
        <color indexed="64"/>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00B0F0"/>
      </left>
      <right style="medium">
        <color rgb="FF00B0F0"/>
      </right>
      <top style="medium">
        <color rgb="FF00B0F0"/>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cellStyleXfs>
  <cellXfs count="123">
    <xf numFmtId="0" fontId="0" fillId="0" borderId="0" xfId="0"/>
    <xf numFmtId="0" fontId="2" fillId="0" borderId="0" xfId="0" applyFont="1"/>
    <xf numFmtId="0" fontId="2" fillId="0" borderId="1" xfId="0" applyFont="1" applyFill="1" applyBorder="1"/>
    <xf numFmtId="0" fontId="3" fillId="0" borderId="0" xfId="0" applyFont="1" applyAlignment="1">
      <alignment horizontal="center"/>
    </xf>
    <xf numFmtId="0" fontId="3" fillId="0" borderId="0" xfId="0" applyFont="1" applyAlignment="1">
      <alignment horizontal="right"/>
    </xf>
    <xf numFmtId="0" fontId="2" fillId="0" borderId="0" xfId="0" applyFont="1" applyBorder="1"/>
    <xf numFmtId="0" fontId="3" fillId="0" borderId="11" xfId="0" applyFont="1" applyBorder="1" applyAlignment="1">
      <alignment horizontal="center"/>
    </xf>
    <xf numFmtId="0" fontId="4" fillId="0" borderId="1" xfId="0" applyFont="1" applyFill="1" applyBorder="1"/>
    <xf numFmtId="0" fontId="4" fillId="4" borderId="1" xfId="0" applyFont="1" applyFill="1" applyBorder="1"/>
    <xf numFmtId="0" fontId="2" fillId="0" borderId="0" xfId="0" applyFont="1" applyFill="1" applyBorder="1"/>
    <xf numFmtId="0" fontId="4" fillId="0" borderId="0" xfId="0" applyFont="1" applyFill="1" applyBorder="1"/>
    <xf numFmtId="0" fontId="2" fillId="0" borderId="0" xfId="0" applyFont="1" applyFill="1"/>
    <xf numFmtId="0" fontId="2" fillId="0" borderId="24" xfId="0" applyFont="1" applyBorder="1"/>
    <xf numFmtId="0" fontId="2" fillId="0" borderId="25" xfId="0" applyFont="1" applyBorder="1"/>
    <xf numFmtId="0" fontId="2" fillId="0" borderId="25" xfId="0" applyFont="1" applyBorder="1" applyAlignment="1">
      <alignment horizontal="right"/>
    </xf>
    <xf numFmtId="0" fontId="2" fillId="0" borderId="26" xfId="0" applyFont="1" applyBorder="1"/>
    <xf numFmtId="0" fontId="2" fillId="0" borderId="27" xfId="0" applyFont="1" applyBorder="1"/>
    <xf numFmtId="49" fontId="2"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center"/>
    </xf>
    <xf numFmtId="0" fontId="4" fillId="4" borderId="26" xfId="0" applyFont="1" applyFill="1" applyBorder="1"/>
    <xf numFmtId="0" fontId="4" fillId="4" borderId="28" xfId="0" applyFont="1" applyFill="1" applyBorder="1"/>
    <xf numFmtId="49" fontId="2" fillId="0" borderId="29" xfId="0" applyNumberFormat="1" applyFont="1" applyBorder="1" applyAlignment="1">
      <alignment horizontal="center"/>
    </xf>
    <xf numFmtId="0" fontId="2" fillId="0" borderId="29" xfId="0" applyFont="1" applyBorder="1"/>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4" fillId="2"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5" borderId="2" xfId="0" applyFont="1" applyFill="1" applyBorder="1"/>
    <xf numFmtId="0" fontId="2" fillId="5" borderId="0" xfId="0" applyFont="1" applyFill="1" applyBorder="1"/>
    <xf numFmtId="0" fontId="2" fillId="5" borderId="3" xfId="0" applyFont="1" applyFill="1" applyBorder="1"/>
    <xf numFmtId="0" fontId="2" fillId="5" borderId="0" xfId="0" applyNumberFormat="1" applyFont="1" applyFill="1" applyBorder="1"/>
    <xf numFmtId="49" fontId="2" fillId="5" borderId="0" xfId="0" applyNumberFormat="1" applyFont="1" applyFill="1" applyBorder="1"/>
    <xf numFmtId="49" fontId="2" fillId="5" borderId="3" xfId="0" applyNumberFormat="1" applyFont="1" applyFill="1" applyBorder="1"/>
    <xf numFmtId="164" fontId="2" fillId="5" borderId="0" xfId="1" applyNumberFormat="1" applyFont="1" applyFill="1" applyBorder="1"/>
    <xf numFmtId="43" fontId="2" fillId="5" borderId="0" xfId="0" applyNumberFormat="1" applyFont="1" applyFill="1" applyBorder="1"/>
    <xf numFmtId="0" fontId="2" fillId="5" borderId="5" xfId="0" applyFont="1" applyFill="1" applyBorder="1"/>
    <xf numFmtId="0" fontId="2" fillId="5" borderId="6" xfId="0" applyFont="1" applyFill="1" applyBorder="1"/>
    <xf numFmtId="0" fontId="2" fillId="6" borderId="13" xfId="0" applyFont="1" applyFill="1" applyBorder="1"/>
    <xf numFmtId="0" fontId="2" fillId="6" borderId="0" xfId="0" applyFont="1" applyFill="1" applyBorder="1"/>
    <xf numFmtId="0" fontId="2" fillId="6" borderId="14" xfId="0" applyFont="1" applyFill="1" applyBorder="1"/>
    <xf numFmtId="0" fontId="2" fillId="6" borderId="0" xfId="0" applyNumberFormat="1" applyFont="1" applyFill="1" applyBorder="1"/>
    <xf numFmtId="49" fontId="2" fillId="6" borderId="0" xfId="0" applyNumberFormat="1" applyFont="1" applyFill="1" applyBorder="1"/>
    <xf numFmtId="49" fontId="2" fillId="6" borderId="14" xfId="0" applyNumberFormat="1" applyFont="1" applyFill="1" applyBorder="1"/>
    <xf numFmtId="164" fontId="2" fillId="6" borderId="0" xfId="1" applyNumberFormat="1" applyFont="1" applyFill="1" applyBorder="1"/>
    <xf numFmtId="43" fontId="2" fillId="6" borderId="0" xfId="0" applyNumberFormat="1" applyFont="1" applyFill="1" applyBorder="1"/>
    <xf numFmtId="0" fontId="2" fillId="6" borderId="16" xfId="0" applyFont="1" applyFill="1" applyBorder="1"/>
    <xf numFmtId="0" fontId="2" fillId="6" borderId="17" xfId="0" applyFont="1" applyFill="1" applyBorder="1"/>
    <xf numFmtId="43" fontId="3" fillId="0" borderId="16" xfId="0" applyNumberFormat="1" applyFont="1" applyFill="1" applyBorder="1"/>
    <xf numFmtId="43" fontId="3" fillId="0" borderId="5" xfId="0" applyNumberFormat="1" applyFont="1" applyFill="1" applyBorder="1"/>
    <xf numFmtId="2" fontId="4" fillId="0" borderId="1" xfId="0" applyNumberFormat="1" applyFont="1" applyFill="1" applyBorder="1"/>
    <xf numFmtId="1" fontId="4" fillId="0" borderId="1" xfId="0" applyNumberFormat="1" applyFont="1" applyFill="1" applyBorder="1"/>
    <xf numFmtId="0" fontId="3" fillId="0" borderId="40" xfId="0" applyFont="1" applyFill="1" applyBorder="1" applyAlignment="1">
      <alignment horizontal="center"/>
    </xf>
    <xf numFmtId="1" fontId="4" fillId="7" borderId="39" xfId="0" applyNumberFormat="1" applyFont="1" applyFill="1" applyBorder="1"/>
    <xf numFmtId="0" fontId="2" fillId="7" borderId="41" xfId="0" applyFont="1" applyFill="1" applyBorder="1"/>
    <xf numFmtId="0" fontId="2" fillId="7" borderId="42" xfId="0" applyFont="1" applyFill="1" applyBorder="1"/>
    <xf numFmtId="0" fontId="2" fillId="7" borderId="43" xfId="0" applyFont="1" applyFill="1" applyBorder="1"/>
    <xf numFmtId="0" fontId="2" fillId="7" borderId="44" xfId="0" applyFont="1" applyFill="1" applyBorder="1"/>
    <xf numFmtId="0" fontId="2" fillId="7" borderId="0" xfId="0" applyFont="1" applyFill="1" applyBorder="1"/>
    <xf numFmtId="0" fontId="2" fillId="7" borderId="45" xfId="0" applyFont="1" applyFill="1" applyBorder="1"/>
    <xf numFmtId="0" fontId="2" fillId="7" borderId="46" xfId="0" applyFont="1" applyFill="1" applyBorder="1"/>
    <xf numFmtId="0" fontId="2" fillId="7" borderId="47" xfId="0" applyFont="1" applyFill="1" applyBorder="1"/>
    <xf numFmtId="0" fontId="3" fillId="0" borderId="48" xfId="0" applyFont="1" applyFill="1" applyBorder="1"/>
    <xf numFmtId="2" fontId="2" fillId="8" borderId="49" xfId="0" applyNumberFormat="1" applyFont="1" applyFill="1" applyBorder="1"/>
    <xf numFmtId="0" fontId="2" fillId="8" borderId="50" xfId="0" applyFont="1" applyFill="1" applyBorder="1"/>
    <xf numFmtId="0" fontId="2" fillId="8" borderId="51" xfId="0" applyFont="1" applyFill="1" applyBorder="1"/>
    <xf numFmtId="0" fontId="2" fillId="8" borderId="52" xfId="0" applyFont="1" applyFill="1" applyBorder="1"/>
    <xf numFmtId="0" fontId="2" fillId="8" borderId="53" xfId="0" applyFont="1" applyFill="1" applyBorder="1"/>
    <xf numFmtId="0" fontId="2" fillId="8" borderId="0" xfId="0" applyFont="1" applyFill="1" applyBorder="1"/>
    <xf numFmtId="0" fontId="2" fillId="8" borderId="54" xfId="0" applyFont="1" applyFill="1" applyBorder="1"/>
    <xf numFmtId="0" fontId="2" fillId="8" borderId="55" xfId="0" applyFont="1" applyFill="1" applyBorder="1"/>
    <xf numFmtId="0" fontId="2" fillId="8" borderId="56" xfId="0" applyFont="1" applyFill="1" applyBorder="1"/>
    <xf numFmtId="0" fontId="3" fillId="0" borderId="57" xfId="0" applyFont="1" applyFill="1" applyBorder="1"/>
    <xf numFmtId="0" fontId="3" fillId="0" borderId="0" xfId="0" applyFont="1" applyBorder="1" applyAlignment="1">
      <alignment horizontal="center" vertical="center"/>
    </xf>
    <xf numFmtId="0" fontId="2" fillId="0" borderId="28" xfId="0" applyFont="1" applyBorder="1"/>
    <xf numFmtId="0" fontId="3" fillId="0" borderId="0" xfId="0" applyFont="1" applyBorder="1" applyAlignment="1">
      <alignment horizontal="right"/>
    </xf>
    <xf numFmtId="44" fontId="5" fillId="3" borderId="27" xfId="2" applyFont="1" applyFill="1" applyBorder="1"/>
    <xf numFmtId="0" fontId="3" fillId="0" borderId="0" xfId="0" applyFont="1" applyFill="1" applyBorder="1" applyAlignment="1">
      <alignment horizontal="center"/>
    </xf>
    <xf numFmtId="1" fontId="4" fillId="0" borderId="0" xfId="0" applyNumberFormat="1" applyFont="1" applyFill="1" applyBorder="1"/>
    <xf numFmtId="2" fontId="4" fillId="0" borderId="0" xfId="0" applyNumberFormat="1" applyFont="1" applyFill="1" applyBorder="1"/>
    <xf numFmtId="2" fontId="2" fillId="0" borderId="0" xfId="0" applyNumberFormat="1" applyFont="1" applyFill="1" applyBorder="1"/>
    <xf numFmtId="164" fontId="4" fillId="5" borderId="10" xfId="0" applyNumberFormat="1" applyFont="1" applyFill="1" applyBorder="1"/>
    <xf numFmtId="164" fontId="4" fillId="6" borderId="12" xfId="0" applyNumberFormat="1" applyFont="1" applyFill="1" applyBorder="1"/>
    <xf numFmtId="0" fontId="5" fillId="0" borderId="0" xfId="0" applyFont="1" applyAlignment="1">
      <alignment horizontal="center"/>
    </xf>
    <xf numFmtId="0" fontId="5" fillId="0" borderId="26" xfId="0" applyFont="1" applyBorder="1"/>
    <xf numFmtId="0" fontId="2" fillId="0" borderId="0" xfId="0" applyFont="1" applyAlignment="1">
      <alignment horizontal="left"/>
    </xf>
    <xf numFmtId="0" fontId="2" fillId="0" borderId="27" xfId="0" applyFont="1" applyBorder="1" applyAlignment="1">
      <alignment horizontal="left"/>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25"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2" fillId="0" borderId="37" xfId="0" applyFont="1" applyBorder="1" applyAlignment="1">
      <alignment horizontal="center" vertical="center"/>
    </xf>
    <xf numFmtId="0" fontId="2" fillId="0" borderId="34" xfId="0" applyFont="1" applyBorder="1" applyAlignment="1">
      <alignment horizontal="center" vertical="center"/>
    </xf>
    <xf numFmtId="0" fontId="2" fillId="0" borderId="25"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2" fillId="0" borderId="0" xfId="0" applyFont="1" applyBorder="1" applyAlignment="1">
      <alignment horizontal="right"/>
    </xf>
    <xf numFmtId="0" fontId="3" fillId="0" borderId="26" xfId="0" applyFont="1" applyBorder="1" applyAlignment="1">
      <alignment horizontal="right"/>
    </xf>
    <xf numFmtId="0" fontId="3" fillId="0" borderId="0" xfId="0" applyFont="1" applyBorder="1" applyAlignment="1">
      <alignment horizontal="right"/>
    </xf>
    <xf numFmtId="0" fontId="3" fillId="0" borderId="21"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4" xfId="0" applyFont="1" applyFill="1" applyBorder="1" applyAlignment="1">
      <alignment horizontal="right"/>
    </xf>
    <xf numFmtId="0" fontId="6" fillId="0" borderId="5" xfId="0" applyFont="1" applyFill="1" applyBorder="1" applyAlignment="1">
      <alignment horizontal="right"/>
    </xf>
    <xf numFmtId="0" fontId="7" fillId="0" borderId="18" xfId="0"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15" xfId="0" applyFont="1" applyFill="1" applyBorder="1" applyAlignment="1">
      <alignment horizontal="right"/>
    </xf>
    <xf numFmtId="0" fontId="7" fillId="0" borderId="16" xfId="0" applyFont="1" applyFill="1" applyBorder="1" applyAlignment="1">
      <alignment horizontal="right"/>
    </xf>
    <xf numFmtId="0" fontId="3" fillId="0" borderId="0" xfId="0" applyFont="1" applyAlignment="1">
      <alignment horizontal="right"/>
    </xf>
  </cellXfs>
  <cellStyles count="6">
    <cellStyle name="Comma" xfId="1" builtinId="3"/>
    <cellStyle name="Comma 2" xfId="5" xr:uid="{49F4BFEC-DD79-45C8-8AA8-F086BD5D83AE}"/>
    <cellStyle name="Currency" xfId="2" builtinId="4"/>
    <cellStyle name="Normal" xfId="0" builtinId="0"/>
    <cellStyle name="Normal 2" xfId="3" xr:uid="{0D31BF8F-D824-4781-B632-2223A71A66CB}"/>
    <cellStyle name="Percent 2" xfId="4" xr:uid="{7D741038-3D89-4D13-BDE0-350EF308945C}"/>
  </cellStyles>
  <dxfs count="0"/>
  <tableStyles count="0" defaultTableStyle="TableStyleMedium2" defaultPivotStyle="PivotStyleLight16"/>
  <colors>
    <mruColors>
      <color rgb="FF0000DE"/>
      <color rgb="FF71DAFF"/>
      <color rgb="FFFFDB69"/>
      <color rgb="FFC198E0"/>
      <color rgb="FFFFA7CB"/>
      <color rgb="FFF600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222250</xdr:colOff>
      <xdr:row>30</xdr:row>
      <xdr:rowOff>126998</xdr:rowOff>
    </xdr:from>
    <xdr:to>
      <xdr:col>20</xdr:col>
      <xdr:colOff>158749</xdr:colOff>
      <xdr:row>40</xdr:row>
      <xdr:rowOff>23809</xdr:rowOff>
    </xdr:to>
    <xdr:sp macro="" textlink="">
      <xdr:nvSpPr>
        <xdr:cNvPr id="2" name="TextBox 1">
          <a:extLst>
            <a:ext uri="{FF2B5EF4-FFF2-40B4-BE49-F238E27FC236}">
              <a16:creationId xmlns:a16="http://schemas.microsoft.com/office/drawing/2014/main" id="{AAA584AD-B603-9898-DFC9-164DCF19E5BD}"/>
            </a:ext>
          </a:extLst>
        </xdr:cNvPr>
        <xdr:cNvSpPr txBox="1"/>
      </xdr:nvSpPr>
      <xdr:spPr>
        <a:xfrm>
          <a:off x="5032375" y="6095998"/>
          <a:ext cx="8802687" cy="1881186"/>
        </a:xfrm>
        <a:prstGeom prst="rect">
          <a:avLst/>
        </a:prstGeom>
        <a:solidFill>
          <a:schemeClr val="lt1"/>
        </a:solidFill>
        <a:ln w="19050" cmpd="sng">
          <a:solidFill>
            <a:srgbClr val="0000D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1) </a:t>
          </a:r>
          <a:r>
            <a:rPr lang="en-US" sz="1200" b="1" u="sng">
              <a:latin typeface="Times New Roman" panose="02020603050405020304" pitchFamily="18" charset="0"/>
              <a:cs typeface="Times New Roman" panose="02020603050405020304" pitchFamily="18" charset="0"/>
            </a:rPr>
            <a:t>Million Cubic Feet of each</a:t>
          </a:r>
          <a:r>
            <a:rPr lang="en-US" sz="1200" b="1" u="sng" baseline="0">
              <a:latin typeface="Times New Roman" panose="02020603050405020304" pitchFamily="18" charset="0"/>
              <a:cs typeface="Times New Roman" panose="02020603050405020304" pitchFamily="18" charset="0"/>
            </a:rPr>
            <a:t> type of fuel to be used for each operation are:</a:t>
          </a:r>
        </a:p>
        <a:p>
          <a:r>
            <a:rPr lang="en-US" sz="1200">
              <a:solidFill>
                <a:srgbClr val="0000DE"/>
              </a:solidFill>
              <a:latin typeface="Times New Roman" panose="02020603050405020304" pitchFamily="18" charset="0"/>
              <a:cs typeface="Times New Roman" panose="02020603050405020304" pitchFamily="18" charset="0"/>
            </a:rPr>
            <a:t>    3544.44</a:t>
          </a:r>
          <a:r>
            <a:rPr lang="en-US" sz="1200" baseline="0">
              <a:solidFill>
                <a:srgbClr val="0000DE"/>
              </a:solidFill>
              <a:latin typeface="Times New Roman" panose="02020603050405020304" pitchFamily="18" charset="0"/>
              <a:cs typeface="Times New Roman" panose="02020603050405020304" pitchFamily="18" charset="0"/>
            </a:rPr>
            <a:t> Million CF </a:t>
          </a:r>
          <a:r>
            <a:rPr lang="en-US" sz="1200" baseline="0">
              <a:latin typeface="Times New Roman" panose="02020603050405020304" pitchFamily="18" charset="0"/>
              <a:cs typeface="Times New Roman" panose="02020603050405020304" pitchFamily="18" charset="0"/>
            </a:rPr>
            <a:t>of BFG for Operations - Soaking Pits</a:t>
          </a:r>
          <a:r>
            <a:rPr lang="en-US" sz="1200" baseline="0">
              <a:solidFill>
                <a:srgbClr val="0000DE"/>
              </a:solidFill>
              <a:latin typeface="Times New Roman" panose="02020603050405020304" pitchFamily="18" charset="0"/>
              <a:cs typeface="Times New Roman" panose="02020603050405020304" pitchFamily="18" charset="0"/>
            </a:rPr>
            <a:t>; 98.223 Million CF </a:t>
          </a:r>
          <a:r>
            <a:rPr lang="en-US" sz="1200" baseline="0">
              <a:latin typeface="Times New Roman" panose="02020603050405020304" pitchFamily="18" charset="0"/>
              <a:cs typeface="Times New Roman" panose="02020603050405020304" pitchFamily="18" charset="0"/>
            </a:rPr>
            <a:t>of COG for Operations - Batch Anneal; </a:t>
          </a:r>
          <a:r>
            <a:rPr lang="en-US" sz="1200" baseline="0">
              <a:solidFill>
                <a:srgbClr val="0000DE"/>
              </a:solidFill>
              <a:latin typeface="Times New Roman" panose="02020603050405020304" pitchFamily="18" charset="0"/>
              <a:cs typeface="Times New Roman" panose="02020603050405020304" pitchFamily="18" charset="0"/>
            </a:rPr>
            <a:t>580 Million CF </a:t>
          </a:r>
          <a:r>
            <a:rPr lang="en-US" sz="1200" baseline="0">
              <a:latin typeface="Times New Roman" panose="02020603050405020304" pitchFamily="18" charset="0"/>
              <a:cs typeface="Times New Roman" panose="02020603050405020304" pitchFamily="18" charset="0"/>
            </a:rPr>
            <a:t>of BFG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 </a:t>
          </a:r>
          <a:r>
            <a:rPr lang="en-US" sz="1200" baseline="0">
              <a:latin typeface="Times New Roman" panose="02020603050405020304" pitchFamily="18" charset="0"/>
              <a:cs typeface="Times New Roman" panose="02020603050405020304" pitchFamily="18" charset="0"/>
            </a:rPr>
            <a:t>Galvanizing Lines; </a:t>
          </a:r>
          <a:r>
            <a:rPr lang="en-US" sz="1200" baseline="0">
              <a:solidFill>
                <a:srgbClr val="0000DE"/>
              </a:solidFill>
              <a:latin typeface="Times New Roman" panose="02020603050405020304" pitchFamily="18" charset="0"/>
              <a:cs typeface="Times New Roman" panose="02020603050405020304" pitchFamily="18" charset="0"/>
            </a:rPr>
            <a:t>2.6 Million CF </a:t>
          </a:r>
          <a:r>
            <a:rPr lang="en-US" sz="1200" baseline="0">
              <a:latin typeface="Times New Roman" panose="02020603050405020304" pitchFamily="18" charset="0"/>
              <a:cs typeface="Times New Roman" panose="02020603050405020304" pitchFamily="18" charset="0"/>
            </a:rPr>
            <a:t>of COG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a:t>
          </a:r>
          <a:r>
            <a:rPr lang="en-US" sz="1200" baseline="0">
              <a:latin typeface="Times New Roman" panose="02020603050405020304" pitchFamily="18" charset="0"/>
              <a:cs typeface="Times New Roman" panose="02020603050405020304" pitchFamily="18" charset="0"/>
            </a:rPr>
            <a:t> Coreplate Line; </a:t>
          </a:r>
          <a:r>
            <a:rPr lang="en-US" sz="1200" baseline="0">
              <a:solidFill>
                <a:srgbClr val="0000DE"/>
              </a:solidFill>
              <a:latin typeface="Times New Roman" panose="02020603050405020304" pitchFamily="18" charset="0"/>
              <a:cs typeface="Times New Roman" panose="02020603050405020304" pitchFamily="18" charset="0"/>
            </a:rPr>
            <a:t>3.99 Million CF</a:t>
          </a:r>
          <a:r>
            <a:rPr lang="en-US" sz="1200" baseline="0">
              <a:latin typeface="Times New Roman" panose="02020603050405020304" pitchFamily="18" charset="0"/>
              <a:cs typeface="Times New Roman" panose="02020603050405020304" pitchFamily="18" charset="0"/>
            </a:rPr>
            <a:t> of NG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a:t>
          </a:r>
          <a:r>
            <a:rPr lang="en-US" sz="1200" baseline="0">
              <a:latin typeface="Times New Roman" panose="02020603050405020304" pitchFamily="18" charset="0"/>
              <a:cs typeface="Times New Roman" panose="02020603050405020304" pitchFamily="18" charset="0"/>
            </a:rPr>
            <a:t> Specialty Steels; </a:t>
          </a:r>
          <a:r>
            <a:rPr lang="en-US" sz="1200" baseline="0">
              <a:solidFill>
                <a:srgbClr val="0000DE"/>
              </a:solidFill>
              <a:latin typeface="Times New Roman" panose="02020603050405020304" pitchFamily="18" charset="0"/>
              <a:cs typeface="Times New Roman" panose="02020603050405020304" pitchFamily="18" charset="0"/>
            </a:rPr>
            <a:t>40.97 Million CF </a:t>
          </a:r>
          <a:r>
            <a:rPr lang="en-US" sz="1200" baseline="0">
              <a:latin typeface="Times New Roman" panose="02020603050405020304" pitchFamily="18" charset="0"/>
              <a:cs typeface="Times New Roman" panose="02020603050405020304" pitchFamily="18" charset="0"/>
            </a:rPr>
            <a:t>of COG &amp; </a:t>
          </a:r>
          <a:r>
            <a:rPr lang="en-US" sz="1200" baseline="0">
              <a:solidFill>
                <a:srgbClr val="0000DE"/>
              </a:solidFill>
              <a:latin typeface="Times New Roman" panose="02020603050405020304" pitchFamily="18" charset="0"/>
              <a:cs typeface="Times New Roman" panose="02020603050405020304" pitchFamily="18" charset="0"/>
            </a:rPr>
            <a:t>138.0556 Million CF </a:t>
          </a:r>
          <a:r>
            <a:rPr lang="en-US" sz="1200" baseline="0">
              <a:latin typeface="Times New Roman" panose="02020603050405020304" pitchFamily="18" charset="0"/>
              <a:cs typeface="Times New Roman" panose="02020603050405020304" pitchFamily="18" charset="0"/>
            </a:rPr>
            <a:t>of BFG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a:t>
          </a:r>
          <a:r>
            <a:rPr lang="en-US" sz="1200" baseline="0">
              <a:latin typeface="Times New Roman" panose="02020603050405020304" pitchFamily="18" charset="0"/>
              <a:cs typeface="Times New Roman" panose="02020603050405020304" pitchFamily="18" charset="0"/>
            </a:rPr>
            <a:t> Foundry; </a:t>
          </a:r>
          <a:r>
            <a:rPr lang="en-US" sz="1200" baseline="0">
              <a:solidFill>
                <a:srgbClr val="0000DE"/>
              </a:solidFill>
              <a:latin typeface="Times New Roman" panose="02020603050405020304" pitchFamily="18" charset="0"/>
              <a:cs typeface="Times New Roman" panose="02020603050405020304" pitchFamily="18" charset="0"/>
            </a:rPr>
            <a:t>23 Million CF </a:t>
          </a:r>
          <a:r>
            <a:rPr lang="en-US" sz="1200" baseline="0">
              <a:latin typeface="Times New Roman" panose="02020603050405020304" pitchFamily="18" charset="0"/>
              <a:cs typeface="Times New Roman" panose="02020603050405020304" pitchFamily="18" charset="0"/>
            </a:rPr>
            <a:t>of COG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 Normalizing Ovens; and </a:t>
          </a:r>
          <a:r>
            <a:rPr lang="en-US" sz="1200" baseline="0">
              <a:solidFill>
                <a:srgbClr val="0000DE"/>
              </a:solidFill>
              <a:effectLst/>
              <a:latin typeface="Times New Roman" panose="02020603050405020304" pitchFamily="18" charset="0"/>
              <a:ea typeface="+mn-ea"/>
              <a:cs typeface="Times New Roman" panose="02020603050405020304" pitchFamily="18" charset="0"/>
            </a:rPr>
            <a:t>441.2222 Million CF </a:t>
          </a:r>
          <a:r>
            <a:rPr lang="en-US" sz="1200" baseline="0">
              <a:solidFill>
                <a:schemeClr val="dk1"/>
              </a:solidFill>
              <a:effectLst/>
              <a:latin typeface="Times New Roman" panose="02020603050405020304" pitchFamily="18" charset="0"/>
              <a:ea typeface="+mn-ea"/>
              <a:cs typeface="Times New Roman" panose="02020603050405020304" pitchFamily="18" charset="0"/>
            </a:rPr>
            <a:t>of COG for Operations - Coke Ovens.</a:t>
          </a:r>
        </a:p>
        <a:p>
          <a:endParaRPr lang="en-US" sz="1200" baseline="0">
            <a:solidFill>
              <a:schemeClr val="dk1"/>
            </a:solidFill>
            <a:effectLst/>
            <a:latin typeface="Times New Roman" panose="02020603050405020304" pitchFamily="18" charset="0"/>
            <a:ea typeface="+mn-ea"/>
            <a:cs typeface="Times New Roman" panose="02020603050405020304" pitchFamily="18" charset="0"/>
          </a:endParaRPr>
        </a:p>
        <a:p>
          <a:r>
            <a:rPr lang="en-US" sz="1200" b="1" baseline="0">
              <a:solidFill>
                <a:schemeClr val="dk1"/>
              </a:solidFill>
              <a:effectLst/>
              <a:latin typeface="Times New Roman" panose="02020603050405020304" pitchFamily="18" charset="0"/>
              <a:ea typeface="+mn-ea"/>
              <a:cs typeface="Times New Roman" panose="02020603050405020304" pitchFamily="18" charset="0"/>
            </a:rPr>
            <a:t>2) </a:t>
          </a:r>
          <a:r>
            <a:rPr lang="en-US" sz="1200" b="1" u="sng" baseline="0">
              <a:solidFill>
                <a:schemeClr val="dk1"/>
              </a:solidFill>
              <a:effectLst/>
              <a:latin typeface="Times New Roman" panose="02020603050405020304" pitchFamily="18" charset="0"/>
              <a:ea typeface="+mn-ea"/>
              <a:cs typeface="Times New Roman" panose="02020603050405020304" pitchFamily="18" charset="0"/>
            </a:rPr>
            <a:t>Recommendation for any changes:</a:t>
          </a:r>
        </a:p>
        <a:p>
          <a:r>
            <a:rPr lang="en-US" sz="1200" baseline="0">
              <a:solidFill>
                <a:schemeClr val="dk1"/>
              </a:solidFill>
              <a:effectLst/>
              <a:latin typeface="Times New Roman" panose="02020603050405020304" pitchFamily="18" charset="0"/>
              <a:ea typeface="+mn-ea"/>
              <a:cs typeface="Times New Roman" panose="02020603050405020304" pitchFamily="18" charset="0"/>
            </a:rPr>
            <a:t>     The DOFASCO company could undertake all their operations with fuels COG and BFG only, and stop purchasing fuels NG and FO from external sources. This is because doing this would provide the optimal solution for minimum most cost of $57,361.82. The company should also consider on how to remodule/shut-down the operation - speciality steels, which is completely dependent on NG. </a:t>
          </a:r>
          <a:endParaRPr lang="en-US" sz="120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EE79C-3342-40BC-807F-DA9437F4BCF6}">
  <sheetPr>
    <tabColor rgb="FFFFC000"/>
  </sheetPr>
  <dimension ref="A2:AB40"/>
  <sheetViews>
    <sheetView tabSelected="1" zoomScale="56" zoomScaleNormal="56" workbookViewId="0">
      <selection activeCell="W39" sqref="W39"/>
    </sheetView>
  </sheetViews>
  <sheetFormatPr defaultRowHeight="15.4" x14ac:dyDescent="0.45"/>
  <cols>
    <col min="1" max="1" width="9.06640625" style="1"/>
    <col min="2" max="2" width="17.1328125" style="1" bestFit="1" customWidth="1"/>
    <col min="3" max="3" width="3.53125" style="1" customWidth="1"/>
    <col min="4" max="4" width="12.53125" style="1" customWidth="1"/>
    <col min="5" max="5" width="11.265625" style="1" customWidth="1"/>
    <col min="6" max="6" width="10.46484375" style="1" customWidth="1"/>
    <col min="7" max="7" width="9.06640625" style="1"/>
    <col min="8" max="8" width="12.19921875" style="11" customWidth="1"/>
    <col min="9" max="9" width="10.9296875" style="11" customWidth="1"/>
    <col min="10" max="10" width="10.86328125" style="1" customWidth="1"/>
    <col min="11" max="11" width="10.265625" style="1" customWidth="1"/>
    <col min="12" max="15" width="9.06640625" style="1"/>
    <col min="16" max="16" width="14.59765625" style="1" bestFit="1" customWidth="1"/>
    <col min="17" max="17" width="2.265625" style="1" customWidth="1"/>
    <col min="18" max="18" width="9.6640625" style="1" customWidth="1"/>
    <col min="19" max="19" width="7.9296875" style="1" customWidth="1"/>
    <col min="20" max="20" width="9.06640625" style="1"/>
    <col min="21" max="21" width="3.86328125" style="1" customWidth="1"/>
    <col min="22" max="22" width="6.53125" style="1" customWidth="1"/>
    <col min="23" max="24" width="9.06640625" style="1"/>
    <col min="25" max="25" width="12.9296875" style="1" bestFit="1" customWidth="1"/>
    <col min="26" max="27" width="9.06640625" style="1"/>
    <col min="28" max="28" width="7.3984375" style="1" customWidth="1"/>
    <col min="29" max="16384" width="9.06640625" style="1"/>
  </cols>
  <sheetData>
    <row r="2" spans="1:28" x14ac:dyDescent="0.45">
      <c r="A2" s="4" t="s">
        <v>45</v>
      </c>
      <c r="B2" s="4" t="s">
        <v>46</v>
      </c>
      <c r="C2" s="90" t="s">
        <v>41</v>
      </c>
      <c r="D2" s="90"/>
      <c r="E2" s="90"/>
      <c r="F2" s="90"/>
      <c r="G2" s="90"/>
      <c r="H2" s="90"/>
      <c r="I2" s="90"/>
    </row>
    <row r="3" spans="1:28" ht="15.75" thickBot="1" x14ac:dyDescent="0.5">
      <c r="B3" s="4" t="s">
        <v>47</v>
      </c>
      <c r="C3" s="90" t="s">
        <v>42</v>
      </c>
      <c r="D3" s="90"/>
      <c r="E3" s="90"/>
      <c r="F3" s="90"/>
      <c r="G3" s="90"/>
      <c r="H3" s="90"/>
      <c r="I3" s="90"/>
    </row>
    <row r="4" spans="1:28" ht="15.75" thickBot="1" x14ac:dyDescent="0.5">
      <c r="B4" s="4" t="s">
        <v>48</v>
      </c>
      <c r="C4" s="90" t="s">
        <v>43</v>
      </c>
      <c r="D4" s="90"/>
      <c r="E4" s="90"/>
      <c r="F4" s="90"/>
      <c r="G4" s="90"/>
      <c r="H4" s="90"/>
      <c r="I4" s="91"/>
      <c r="J4" s="100" t="s">
        <v>24</v>
      </c>
      <c r="K4" s="101"/>
      <c r="L4" s="101"/>
      <c r="M4" s="101"/>
      <c r="N4" s="101"/>
      <c r="O4" s="101"/>
      <c r="P4" s="101"/>
      <c r="Q4" s="101"/>
      <c r="R4" s="101"/>
      <c r="S4" s="101"/>
      <c r="T4" s="102"/>
      <c r="U4" s="78"/>
      <c r="V4" s="109" t="s">
        <v>40</v>
      </c>
      <c r="W4" s="110"/>
      <c r="X4" s="110"/>
      <c r="Y4" s="110"/>
      <c r="Z4" s="110"/>
      <c r="AA4" s="110"/>
      <c r="AB4" s="111"/>
    </row>
    <row r="5" spans="1:28" ht="15.75" thickBot="1" x14ac:dyDescent="0.5">
      <c r="B5" s="4" t="s">
        <v>49</v>
      </c>
      <c r="C5" s="90" t="s">
        <v>44</v>
      </c>
      <c r="D5" s="90"/>
      <c r="E5" s="90"/>
      <c r="F5" s="90"/>
      <c r="G5" s="90"/>
      <c r="H5" s="90"/>
      <c r="I5" s="91"/>
      <c r="J5" s="103"/>
      <c r="K5" s="104"/>
      <c r="L5" s="104"/>
      <c r="M5" s="104"/>
      <c r="N5" s="104"/>
      <c r="O5" s="104"/>
      <c r="P5" s="104"/>
      <c r="Q5" s="104"/>
      <c r="R5" s="104"/>
      <c r="S5" s="104"/>
      <c r="T5" s="105"/>
      <c r="U5" s="78"/>
      <c r="V5" s="15"/>
      <c r="W5" s="5"/>
      <c r="X5" s="5"/>
      <c r="Y5" s="5"/>
      <c r="Z5" s="5"/>
      <c r="AA5" s="5"/>
      <c r="AB5" s="16"/>
    </row>
    <row r="6" spans="1:28" ht="15.75" thickBot="1" x14ac:dyDescent="0.5">
      <c r="J6" s="96" t="s">
        <v>34</v>
      </c>
      <c r="K6" s="97"/>
      <c r="L6" s="97"/>
      <c r="M6" s="5"/>
      <c r="N6" s="92" t="s">
        <v>33</v>
      </c>
      <c r="O6" s="92"/>
      <c r="P6" s="92"/>
      <c r="Q6" s="92"/>
      <c r="R6" s="92"/>
      <c r="S6" s="92"/>
      <c r="T6" s="93"/>
      <c r="U6" s="78"/>
      <c r="V6" s="15"/>
      <c r="W6" s="112" t="s">
        <v>8</v>
      </c>
      <c r="X6" s="113"/>
      <c r="Y6" s="113"/>
      <c r="Z6" s="113"/>
      <c r="AA6" s="114"/>
      <c r="AB6" s="16"/>
    </row>
    <row r="7" spans="1:28" x14ac:dyDescent="0.45">
      <c r="B7" s="13"/>
      <c r="C7" s="12"/>
      <c r="D7" s="32" t="s">
        <v>0</v>
      </c>
      <c r="E7" s="32" t="s">
        <v>6</v>
      </c>
      <c r="F7" s="32" t="s">
        <v>1</v>
      </c>
      <c r="G7" s="32" t="s">
        <v>2</v>
      </c>
      <c r="H7" s="82"/>
      <c r="I7" s="9"/>
      <c r="J7" s="98"/>
      <c r="K7" s="99"/>
      <c r="L7" s="99"/>
      <c r="M7" s="5"/>
      <c r="N7" s="94"/>
      <c r="O7" s="94"/>
      <c r="P7" s="94"/>
      <c r="Q7" s="94"/>
      <c r="R7" s="94"/>
      <c r="S7" s="94"/>
      <c r="T7" s="95"/>
      <c r="U7" s="78"/>
      <c r="V7" s="15"/>
      <c r="W7" s="33" t="s">
        <v>9</v>
      </c>
      <c r="X7" s="34"/>
      <c r="Y7" s="34">
        <v>12000</v>
      </c>
      <c r="Z7" s="34" t="s">
        <v>11</v>
      </c>
      <c r="AA7" s="35"/>
      <c r="AB7" s="16"/>
    </row>
    <row r="8" spans="1:28" x14ac:dyDescent="0.45">
      <c r="B8" s="14" t="s">
        <v>27</v>
      </c>
      <c r="C8" s="12">
        <v>1</v>
      </c>
      <c r="D8" s="30">
        <v>0</v>
      </c>
      <c r="E8" s="30">
        <v>3544.4444444444439</v>
      </c>
      <c r="F8" s="30">
        <v>0</v>
      </c>
      <c r="G8" s="30">
        <v>0</v>
      </c>
      <c r="H8" s="10"/>
      <c r="I8" s="9"/>
      <c r="J8" s="89">
        <f>SUMPRODUCT(D8:G8,D22:G22)</f>
        <v>318999.99999999994</v>
      </c>
      <c r="K8" s="17" t="s">
        <v>23</v>
      </c>
      <c r="L8" s="18">
        <f>1.16*275*1000</f>
        <v>319000</v>
      </c>
      <c r="M8" s="5"/>
      <c r="N8" s="19">
        <f>F8</f>
        <v>0</v>
      </c>
      <c r="O8" s="20" t="s">
        <v>7</v>
      </c>
      <c r="P8" s="20">
        <v>2147</v>
      </c>
      <c r="Q8" s="20"/>
      <c r="R8" s="19">
        <f>D8</f>
        <v>0</v>
      </c>
      <c r="S8" s="20" t="s">
        <v>7</v>
      </c>
      <c r="T8" s="21">
        <v>510</v>
      </c>
      <c r="U8" s="20"/>
      <c r="V8" s="15"/>
      <c r="W8" s="33"/>
      <c r="X8" s="34"/>
      <c r="Y8" s="36">
        <f>Y7/1000000</f>
        <v>1.2E-2</v>
      </c>
      <c r="Z8" s="37" t="s">
        <v>12</v>
      </c>
      <c r="AA8" s="38"/>
      <c r="AB8" s="16"/>
    </row>
    <row r="9" spans="1:28" x14ac:dyDescent="0.45">
      <c r="B9" s="14" t="s">
        <v>28</v>
      </c>
      <c r="C9" s="12">
        <v>2</v>
      </c>
      <c r="D9" s="30">
        <v>98.222222222222229</v>
      </c>
      <c r="E9" s="30">
        <v>0</v>
      </c>
      <c r="F9" s="30">
        <v>0</v>
      </c>
      <c r="G9" s="8">
        <v>0</v>
      </c>
      <c r="H9" s="10"/>
      <c r="I9" s="9"/>
      <c r="J9" s="89">
        <f t="shared" ref="J9:J15" si="0">SUMPRODUCT(D9:G9,D23:G23)</f>
        <v>53040</v>
      </c>
      <c r="K9" s="17" t="s">
        <v>23</v>
      </c>
      <c r="L9" s="18">
        <f>1.02*52*1000</f>
        <v>53040</v>
      </c>
      <c r="M9" s="5"/>
      <c r="N9" s="19">
        <f>D9</f>
        <v>98.222222222222229</v>
      </c>
      <c r="O9" s="20" t="s">
        <v>7</v>
      </c>
      <c r="P9" s="20">
        <v>166</v>
      </c>
      <c r="Q9" s="20"/>
      <c r="R9" s="19"/>
      <c r="S9" s="20"/>
      <c r="T9" s="21"/>
      <c r="U9" s="20"/>
      <c r="V9" s="15"/>
      <c r="W9" s="33" t="s">
        <v>10</v>
      </c>
      <c r="X9" s="34"/>
      <c r="Y9" s="34">
        <v>1.3</v>
      </c>
      <c r="Z9" s="34" t="s">
        <v>13</v>
      </c>
      <c r="AA9" s="35"/>
      <c r="AB9" s="16"/>
    </row>
    <row r="10" spans="1:28" x14ac:dyDescent="0.45">
      <c r="B10" s="14" t="s">
        <v>29</v>
      </c>
      <c r="C10" s="12">
        <v>3</v>
      </c>
      <c r="D10" s="30">
        <v>0</v>
      </c>
      <c r="E10" s="30">
        <v>580</v>
      </c>
      <c r="F10" s="30">
        <v>0</v>
      </c>
      <c r="G10" s="8">
        <v>0</v>
      </c>
      <c r="H10" s="10"/>
      <c r="I10" s="9"/>
      <c r="J10" s="89">
        <f t="shared" si="0"/>
        <v>52200</v>
      </c>
      <c r="K10" s="17" t="s">
        <v>23</v>
      </c>
      <c r="L10" s="18">
        <f>1.16*45*1000</f>
        <v>52199.999999999993</v>
      </c>
      <c r="M10" s="5"/>
      <c r="N10" s="19">
        <f>D10</f>
        <v>0</v>
      </c>
      <c r="O10" s="20" t="s">
        <v>7</v>
      </c>
      <c r="P10" s="20">
        <v>45</v>
      </c>
      <c r="Q10" s="20"/>
      <c r="R10" s="19">
        <f>F10</f>
        <v>0</v>
      </c>
      <c r="S10" s="20" t="s">
        <v>7</v>
      </c>
      <c r="T10" s="21">
        <v>56.8</v>
      </c>
      <c r="U10" s="20"/>
      <c r="V10" s="15"/>
      <c r="W10" s="33"/>
      <c r="X10" s="34"/>
      <c r="Y10" s="39">
        <v>1300000</v>
      </c>
      <c r="Z10" s="34" t="s">
        <v>14</v>
      </c>
      <c r="AA10" s="35"/>
      <c r="AB10" s="16"/>
    </row>
    <row r="11" spans="1:28" x14ac:dyDescent="0.45">
      <c r="B11" s="14" t="s">
        <v>30</v>
      </c>
      <c r="C11" s="12">
        <v>4</v>
      </c>
      <c r="D11" s="30">
        <v>2.6000000000000005</v>
      </c>
      <c r="E11" s="30">
        <v>0</v>
      </c>
      <c r="F11" s="30">
        <v>0</v>
      </c>
      <c r="G11" s="8">
        <v>0</v>
      </c>
      <c r="H11" s="10"/>
      <c r="I11" s="9"/>
      <c r="J11" s="89">
        <f t="shared" si="0"/>
        <v>1404.0000000000002</v>
      </c>
      <c r="K11" s="17" t="s">
        <v>23</v>
      </c>
      <c r="L11" s="18">
        <f>0.54*2.6*1000</f>
        <v>1404.0000000000002</v>
      </c>
      <c r="M11" s="5"/>
      <c r="N11" s="19">
        <f>F11</f>
        <v>0</v>
      </c>
      <c r="O11" s="20" t="s">
        <v>7</v>
      </c>
      <c r="P11" s="20">
        <v>17.399999999999999</v>
      </c>
      <c r="Q11" s="20"/>
      <c r="R11" s="20"/>
      <c r="S11" s="20"/>
      <c r="T11" s="21"/>
      <c r="U11" s="20"/>
      <c r="V11" s="15"/>
      <c r="W11" s="33"/>
      <c r="X11" s="34"/>
      <c r="Y11" s="40">
        <f>Y10/12</f>
        <v>108333.33333333333</v>
      </c>
      <c r="Z11" s="34" t="s">
        <v>15</v>
      </c>
      <c r="AA11" s="35"/>
      <c r="AB11" s="16"/>
    </row>
    <row r="12" spans="1:28" ht="15.75" thickBot="1" x14ac:dyDescent="0.5">
      <c r="B12" s="14" t="s">
        <v>31</v>
      </c>
      <c r="C12" s="12">
        <v>5</v>
      </c>
      <c r="D12" s="8">
        <v>0</v>
      </c>
      <c r="E12" s="8">
        <v>0</v>
      </c>
      <c r="F12" s="30">
        <v>3.9899999999999998</v>
      </c>
      <c r="G12" s="8">
        <v>0</v>
      </c>
      <c r="H12" s="10"/>
      <c r="I12" s="9"/>
      <c r="J12" s="89">
        <f t="shared" si="0"/>
        <v>3989.9999999999995</v>
      </c>
      <c r="K12" s="17" t="s">
        <v>23</v>
      </c>
      <c r="L12" s="18">
        <f>0.57*7*1000</f>
        <v>3989.9999999999995</v>
      </c>
      <c r="M12" s="5"/>
      <c r="N12" s="19"/>
      <c r="O12" s="20"/>
      <c r="P12" s="20"/>
      <c r="Q12" s="20"/>
      <c r="R12" s="20"/>
      <c r="S12" s="20"/>
      <c r="T12" s="21"/>
      <c r="U12" s="20"/>
      <c r="V12" s="15"/>
      <c r="W12" s="115" t="s">
        <v>16</v>
      </c>
      <c r="X12" s="116"/>
      <c r="Y12" s="54">
        <f>Y11*Y8</f>
        <v>1300</v>
      </c>
      <c r="Z12" s="41"/>
      <c r="AA12" s="42"/>
      <c r="AB12" s="16"/>
    </row>
    <row r="13" spans="1:28" x14ac:dyDescent="0.45">
      <c r="B13" s="14" t="s">
        <v>26</v>
      </c>
      <c r="C13" s="12">
        <v>6</v>
      </c>
      <c r="D13" s="30">
        <v>40.975925925925836</v>
      </c>
      <c r="E13" s="30">
        <v>138.05555555555611</v>
      </c>
      <c r="F13" s="30">
        <v>0</v>
      </c>
      <c r="G13" s="8">
        <v>0</v>
      </c>
      <c r="H13" s="10"/>
      <c r="I13" s="9"/>
      <c r="J13" s="89">
        <f t="shared" si="0"/>
        <v>34552</v>
      </c>
      <c r="K13" s="17" t="s">
        <v>23</v>
      </c>
      <c r="L13" s="18">
        <f>12.34*2.8*1000</f>
        <v>34552</v>
      </c>
      <c r="M13" s="5"/>
      <c r="N13" s="19">
        <f>D13</f>
        <v>40.975925925925836</v>
      </c>
      <c r="O13" s="20" t="s">
        <v>7</v>
      </c>
      <c r="P13" s="20">
        <v>1080</v>
      </c>
      <c r="Q13" s="20"/>
      <c r="R13" s="20"/>
      <c r="S13" s="20"/>
      <c r="T13" s="21"/>
      <c r="U13" s="20"/>
      <c r="V13" s="15"/>
      <c r="W13" s="5"/>
      <c r="X13" s="5"/>
      <c r="Y13" s="5"/>
      <c r="Z13" s="5"/>
      <c r="AA13" s="5"/>
      <c r="AB13" s="16"/>
    </row>
    <row r="14" spans="1:28" ht="15.75" thickBot="1" x14ac:dyDescent="0.5">
      <c r="B14" s="14" t="s">
        <v>32</v>
      </c>
      <c r="C14" s="12">
        <v>7</v>
      </c>
      <c r="D14" s="30">
        <v>23</v>
      </c>
      <c r="E14" s="30">
        <v>0</v>
      </c>
      <c r="F14" s="30">
        <v>0</v>
      </c>
      <c r="G14" s="8">
        <v>0</v>
      </c>
      <c r="H14" s="10"/>
      <c r="I14" s="9"/>
      <c r="J14" s="89">
        <f t="shared" si="0"/>
        <v>12420</v>
      </c>
      <c r="K14" s="17" t="s">
        <v>23</v>
      </c>
      <c r="L14" s="18">
        <f>1.15*10.8*1000</f>
        <v>12420</v>
      </c>
      <c r="M14" s="5"/>
      <c r="N14" s="19">
        <f>F14</f>
        <v>0</v>
      </c>
      <c r="O14" s="20" t="s">
        <v>7</v>
      </c>
      <c r="P14" s="20">
        <v>9</v>
      </c>
      <c r="Q14" s="20"/>
      <c r="R14" s="20"/>
      <c r="S14" s="20"/>
      <c r="T14" s="21"/>
      <c r="U14" s="20"/>
      <c r="V14" s="15"/>
      <c r="W14" s="5"/>
      <c r="X14" s="5"/>
      <c r="Y14" s="5"/>
      <c r="Z14" s="5"/>
      <c r="AA14" s="5"/>
      <c r="AB14" s="16"/>
    </row>
    <row r="15" spans="1:28" ht="15.75" thickBot="1" x14ac:dyDescent="0.5">
      <c r="B15" s="14" t="s">
        <v>25</v>
      </c>
      <c r="C15" s="12">
        <v>8</v>
      </c>
      <c r="D15" s="30">
        <v>441.22222222222229</v>
      </c>
      <c r="E15" s="30">
        <v>0</v>
      </c>
      <c r="F15" s="8">
        <v>0</v>
      </c>
      <c r="G15" s="8">
        <v>0</v>
      </c>
      <c r="H15" s="10"/>
      <c r="I15" s="9"/>
      <c r="J15" s="89">
        <f t="shared" si="0"/>
        <v>238260.00000000003</v>
      </c>
      <c r="K15" s="17" t="s">
        <v>23</v>
      </c>
      <c r="L15" s="18">
        <f>2.2*108.3*1000</f>
        <v>238260.00000000003</v>
      </c>
      <c r="M15" s="5"/>
      <c r="N15" s="19"/>
      <c r="O15" s="20"/>
      <c r="P15" s="20"/>
      <c r="Q15" s="20"/>
      <c r="R15" s="20"/>
      <c r="S15" s="20"/>
      <c r="T15" s="21"/>
      <c r="U15" s="20"/>
      <c r="V15" s="15"/>
      <c r="W15" s="117" t="s">
        <v>17</v>
      </c>
      <c r="X15" s="118"/>
      <c r="Y15" s="118"/>
      <c r="Z15" s="118"/>
      <c r="AA15" s="119"/>
      <c r="AB15" s="16"/>
    </row>
    <row r="16" spans="1:28" x14ac:dyDescent="0.45">
      <c r="D16" s="88">
        <f>SUM(D8:D15)</f>
        <v>606.0203703703703</v>
      </c>
      <c r="E16" s="88">
        <f>SUM(E8:E15)</f>
        <v>4262.5</v>
      </c>
      <c r="J16" s="22">
        <f>D12</f>
        <v>0</v>
      </c>
      <c r="K16" s="17" t="s">
        <v>23</v>
      </c>
      <c r="L16" s="5">
        <v>0</v>
      </c>
      <c r="M16" s="5"/>
      <c r="N16" s="20"/>
      <c r="O16" s="20"/>
      <c r="P16" s="20"/>
      <c r="Q16" s="20"/>
      <c r="R16" s="20"/>
      <c r="S16" s="20"/>
      <c r="T16" s="21"/>
      <c r="U16" s="20"/>
      <c r="V16" s="15"/>
      <c r="W16" s="43" t="s">
        <v>19</v>
      </c>
      <c r="X16" s="44"/>
      <c r="Y16" s="44">
        <v>15500</v>
      </c>
      <c r="Z16" s="44" t="s">
        <v>11</v>
      </c>
      <c r="AA16" s="45"/>
      <c r="AB16" s="16"/>
    </row>
    <row r="17" spans="1:28" ht="15.75" thickBot="1" x14ac:dyDescent="0.5">
      <c r="D17" s="3" t="s">
        <v>7</v>
      </c>
      <c r="E17" s="6" t="s">
        <v>7</v>
      </c>
      <c r="J17" s="22">
        <f>E12</f>
        <v>0</v>
      </c>
      <c r="K17" s="17" t="s">
        <v>23</v>
      </c>
      <c r="L17" s="5">
        <v>0</v>
      </c>
      <c r="M17" s="5"/>
      <c r="N17" s="20"/>
      <c r="O17" s="20"/>
      <c r="P17" s="20"/>
      <c r="Q17" s="20"/>
      <c r="R17" s="20"/>
      <c r="S17" s="20"/>
      <c r="T17" s="21"/>
      <c r="U17" s="20"/>
      <c r="V17" s="15"/>
      <c r="W17" s="43"/>
      <c r="X17" s="44"/>
      <c r="Y17" s="46">
        <f>Y16/1000000</f>
        <v>1.55E-2</v>
      </c>
      <c r="Z17" s="47" t="s">
        <v>12</v>
      </c>
      <c r="AA17" s="48"/>
      <c r="AB17" s="16"/>
    </row>
    <row r="18" spans="1:28" ht="16.149999999999999" thickTop="1" thickBot="1" x14ac:dyDescent="0.5">
      <c r="A18" s="122" t="s">
        <v>35</v>
      </c>
      <c r="B18" s="122"/>
      <c r="D18" s="86">
        <f>Y12</f>
        <v>1300</v>
      </c>
      <c r="E18" s="87">
        <f>Y21</f>
        <v>4262.5</v>
      </c>
      <c r="J18" s="22">
        <f>F15</f>
        <v>0</v>
      </c>
      <c r="K18" s="17" t="s">
        <v>23</v>
      </c>
      <c r="L18" s="5">
        <v>0</v>
      </c>
      <c r="M18" s="5"/>
      <c r="N18" s="5"/>
      <c r="O18" s="5"/>
      <c r="P18" s="5"/>
      <c r="Q18" s="5"/>
      <c r="R18" s="5"/>
      <c r="S18" s="5"/>
      <c r="T18" s="16"/>
      <c r="U18" s="5"/>
      <c r="V18" s="15"/>
      <c r="W18" s="43" t="s">
        <v>20</v>
      </c>
      <c r="X18" s="44"/>
      <c r="Y18" s="44">
        <v>3.3</v>
      </c>
      <c r="Z18" s="44" t="s">
        <v>13</v>
      </c>
      <c r="AA18" s="45"/>
      <c r="AB18" s="16"/>
    </row>
    <row r="19" spans="1:28" ht="16.149999999999999" thickTop="1" thickBot="1" x14ac:dyDescent="0.5">
      <c r="J19" s="22">
        <f t="shared" ref="J19:J24" si="1">G9</f>
        <v>0</v>
      </c>
      <c r="K19" s="17" t="s">
        <v>23</v>
      </c>
      <c r="L19" s="5">
        <v>0</v>
      </c>
      <c r="M19" s="5"/>
      <c r="N19" s="5"/>
      <c r="O19" s="5"/>
      <c r="P19" s="5"/>
      <c r="Q19" s="5"/>
      <c r="R19" s="5"/>
      <c r="S19" s="5"/>
      <c r="T19" s="16"/>
      <c r="U19" s="5"/>
      <c r="V19" s="15"/>
      <c r="W19" s="43"/>
      <c r="X19" s="44"/>
      <c r="Y19" s="49">
        <v>3300000</v>
      </c>
      <c r="Z19" s="44" t="s">
        <v>14</v>
      </c>
      <c r="AA19" s="45"/>
      <c r="AB19" s="16"/>
    </row>
    <row r="20" spans="1:28" ht="15.75" thickBot="1" x14ac:dyDescent="0.5">
      <c r="A20" s="122" t="s">
        <v>21</v>
      </c>
      <c r="B20" s="122"/>
      <c r="C20" s="122"/>
      <c r="D20" s="1">
        <v>540</v>
      </c>
      <c r="E20" s="1">
        <v>90</v>
      </c>
      <c r="F20" s="1">
        <v>1000</v>
      </c>
      <c r="G20" s="58">
        <f>Y27</f>
        <v>300.43262297708702</v>
      </c>
      <c r="H20" s="83"/>
      <c r="J20" s="22">
        <f t="shared" si="1"/>
        <v>0</v>
      </c>
      <c r="K20" s="17" t="s">
        <v>23</v>
      </c>
      <c r="L20" s="5">
        <v>0</v>
      </c>
      <c r="M20" s="5"/>
      <c r="N20" s="5"/>
      <c r="O20" s="5"/>
      <c r="P20" s="5"/>
      <c r="Q20" s="5"/>
      <c r="R20" s="5"/>
      <c r="S20" s="5"/>
      <c r="T20" s="16"/>
      <c r="U20" s="5"/>
      <c r="V20" s="15"/>
      <c r="W20" s="43"/>
      <c r="X20" s="44"/>
      <c r="Y20" s="50">
        <f>Y19/12</f>
        <v>275000</v>
      </c>
      <c r="Z20" s="44" t="s">
        <v>15</v>
      </c>
      <c r="AA20" s="45"/>
      <c r="AB20" s="16"/>
    </row>
    <row r="21" spans="1:28" ht="15.75" thickBot="1" x14ac:dyDescent="0.5">
      <c r="B21" s="13"/>
      <c r="C21" s="2"/>
      <c r="D21" s="31" t="s">
        <v>0</v>
      </c>
      <c r="E21" s="31" t="s">
        <v>6</v>
      </c>
      <c r="F21" s="31" t="s">
        <v>1</v>
      </c>
      <c r="G21" s="57" t="s">
        <v>2</v>
      </c>
      <c r="H21" s="82"/>
      <c r="I21" s="9"/>
      <c r="J21" s="22">
        <f t="shared" si="1"/>
        <v>0</v>
      </c>
      <c r="K21" s="17" t="s">
        <v>23</v>
      </c>
      <c r="L21" s="5">
        <v>0</v>
      </c>
      <c r="M21" s="5"/>
      <c r="N21" s="5"/>
      <c r="O21" s="5"/>
      <c r="P21" s="5"/>
      <c r="Q21" s="5"/>
      <c r="R21" s="5"/>
      <c r="S21" s="5"/>
      <c r="T21" s="16"/>
      <c r="U21" s="5"/>
      <c r="V21" s="15"/>
      <c r="W21" s="120" t="s">
        <v>18</v>
      </c>
      <c r="X21" s="121"/>
      <c r="Y21" s="53">
        <f>Y20*Y17</f>
        <v>4262.5</v>
      </c>
      <c r="Z21" s="51"/>
      <c r="AA21" s="52"/>
      <c r="AB21" s="16"/>
    </row>
    <row r="22" spans="1:28" x14ac:dyDescent="0.45">
      <c r="B22" s="14" t="s">
        <v>27</v>
      </c>
      <c r="C22" s="2">
        <v>1</v>
      </c>
      <c r="D22" s="7">
        <f>D20</f>
        <v>540</v>
      </c>
      <c r="E22" s="7">
        <f>E20</f>
        <v>90</v>
      </c>
      <c r="F22" s="7">
        <f t="shared" ref="F22:F28" si="2">$F$20</f>
        <v>1000</v>
      </c>
      <c r="G22" s="56">
        <f>G20</f>
        <v>300.43262297708702</v>
      </c>
      <c r="H22" s="83"/>
      <c r="I22" s="10"/>
      <c r="J22" s="22">
        <f t="shared" si="1"/>
        <v>0</v>
      </c>
      <c r="K22" s="17" t="s">
        <v>23</v>
      </c>
      <c r="L22" s="5">
        <v>0</v>
      </c>
      <c r="M22" s="5"/>
      <c r="N22" s="5"/>
      <c r="O22" s="5"/>
      <c r="P22" s="5"/>
      <c r="Q22" s="5"/>
      <c r="R22" s="5"/>
      <c r="S22" s="5"/>
      <c r="T22" s="16"/>
      <c r="U22" s="5"/>
      <c r="V22" s="15"/>
      <c r="W22" s="5"/>
      <c r="X22" s="5"/>
      <c r="Y22" s="5"/>
      <c r="Z22" s="5"/>
      <c r="AA22" s="5"/>
      <c r="AB22" s="16"/>
    </row>
    <row r="23" spans="1:28" x14ac:dyDescent="0.45">
      <c r="B23" s="14" t="s">
        <v>28</v>
      </c>
      <c r="C23" s="2">
        <v>2</v>
      </c>
      <c r="D23" s="7">
        <f>D20</f>
        <v>540</v>
      </c>
      <c r="E23" s="7">
        <f>E20</f>
        <v>90</v>
      </c>
      <c r="F23" s="7">
        <f t="shared" si="2"/>
        <v>1000</v>
      </c>
      <c r="G23" s="8"/>
      <c r="H23" s="10"/>
      <c r="I23" s="10"/>
      <c r="J23" s="22">
        <f t="shared" si="1"/>
        <v>0</v>
      </c>
      <c r="K23" s="17" t="s">
        <v>23</v>
      </c>
      <c r="L23" s="5">
        <v>0</v>
      </c>
      <c r="M23" s="5"/>
      <c r="N23" s="5"/>
      <c r="O23" s="5"/>
      <c r="P23" s="5"/>
      <c r="Q23" s="5"/>
      <c r="R23" s="5"/>
      <c r="S23" s="5"/>
      <c r="T23" s="16"/>
      <c r="U23" s="5"/>
      <c r="V23" s="15"/>
      <c r="W23" s="5"/>
      <c r="X23" s="5"/>
      <c r="Y23" s="5"/>
      <c r="Z23" s="5"/>
      <c r="AA23" s="5"/>
      <c r="AB23" s="16"/>
    </row>
    <row r="24" spans="1:28" ht="15.75" thickBot="1" x14ac:dyDescent="0.5">
      <c r="B24" s="14" t="s">
        <v>29</v>
      </c>
      <c r="C24" s="2">
        <v>3</v>
      </c>
      <c r="D24" s="7">
        <f>D20</f>
        <v>540</v>
      </c>
      <c r="E24" s="7">
        <f>E20</f>
        <v>90</v>
      </c>
      <c r="F24" s="7">
        <f t="shared" si="2"/>
        <v>1000</v>
      </c>
      <c r="G24" s="8"/>
      <c r="H24" s="10"/>
      <c r="I24" s="10"/>
      <c r="J24" s="22">
        <f t="shared" si="1"/>
        <v>0</v>
      </c>
      <c r="K24" s="17" t="s">
        <v>23</v>
      </c>
      <c r="L24" s="5">
        <v>0</v>
      </c>
      <c r="M24" s="5"/>
      <c r="N24" s="5"/>
      <c r="O24" s="5"/>
      <c r="P24" s="5"/>
      <c r="Q24" s="5"/>
      <c r="R24" s="5"/>
      <c r="S24" s="5"/>
      <c r="T24" s="16"/>
      <c r="U24" s="5"/>
      <c r="V24" s="15"/>
      <c r="W24" s="5"/>
      <c r="X24" s="5"/>
      <c r="Y24" s="5"/>
      <c r="Z24" s="5"/>
      <c r="AA24" s="5"/>
      <c r="AB24" s="16"/>
    </row>
    <row r="25" spans="1:28" ht="15.75" thickBot="1" x14ac:dyDescent="0.5">
      <c r="B25" s="14" t="s">
        <v>30</v>
      </c>
      <c r="C25" s="2">
        <v>4</v>
      </c>
      <c r="D25" s="7">
        <f>D20</f>
        <v>540</v>
      </c>
      <c r="E25" s="7">
        <f>E20</f>
        <v>90</v>
      </c>
      <c r="F25" s="7">
        <f t="shared" si="2"/>
        <v>1000</v>
      </c>
      <c r="G25" s="8"/>
      <c r="H25" s="10"/>
      <c r="I25" s="10"/>
      <c r="J25" s="23">
        <f t="shared" ref="J25" si="3">G15</f>
        <v>0</v>
      </c>
      <c r="K25" s="24" t="s">
        <v>23</v>
      </c>
      <c r="L25" s="25">
        <v>0</v>
      </c>
      <c r="M25" s="25"/>
      <c r="N25" s="25"/>
      <c r="O25" s="25"/>
      <c r="P25" s="25"/>
      <c r="Q25" s="25"/>
      <c r="R25" s="25"/>
      <c r="S25" s="25"/>
      <c r="T25" s="26"/>
      <c r="U25" s="5"/>
      <c r="V25" s="15"/>
      <c r="W25" s="59" t="s">
        <v>36</v>
      </c>
      <c r="X25" s="60"/>
      <c r="Y25" s="61">
        <v>18750000</v>
      </c>
      <c r="Z25" s="5"/>
      <c r="AA25" s="5"/>
      <c r="AB25" s="16"/>
    </row>
    <row r="26" spans="1:28" x14ac:dyDescent="0.45">
      <c r="B26" s="14" t="s">
        <v>31</v>
      </c>
      <c r="C26" s="2">
        <v>5</v>
      </c>
      <c r="D26" s="8"/>
      <c r="E26" s="8"/>
      <c r="F26" s="7">
        <f t="shared" si="2"/>
        <v>1000</v>
      </c>
      <c r="G26" s="8"/>
      <c r="H26" s="10"/>
      <c r="I26" s="10"/>
      <c r="V26" s="15"/>
      <c r="W26" s="62" t="s">
        <v>37</v>
      </c>
      <c r="X26" s="63"/>
      <c r="Y26" s="64">
        <f>Y25/1000</f>
        <v>18750</v>
      </c>
      <c r="Z26" s="5"/>
      <c r="AA26" s="5"/>
      <c r="AB26" s="16"/>
    </row>
    <row r="27" spans="1:28" ht="15.75" thickBot="1" x14ac:dyDescent="0.5">
      <c r="B27" s="14" t="s">
        <v>26</v>
      </c>
      <c r="C27" s="2">
        <v>6</v>
      </c>
      <c r="D27" s="7">
        <f>D20</f>
        <v>540</v>
      </c>
      <c r="E27" s="7">
        <f>E20</f>
        <v>90</v>
      </c>
      <c r="F27" s="7">
        <f t="shared" si="2"/>
        <v>1000</v>
      </c>
      <c r="G27" s="8"/>
      <c r="H27" s="10"/>
      <c r="I27" s="10"/>
      <c r="V27" s="15"/>
      <c r="W27" s="65" t="s">
        <v>38</v>
      </c>
      <c r="X27" s="66"/>
      <c r="Y27" s="67">
        <f>Y26/62.41</f>
        <v>300.43262297708702</v>
      </c>
      <c r="Z27" s="5"/>
      <c r="AA27" s="5"/>
      <c r="AB27" s="16"/>
    </row>
    <row r="28" spans="1:28" x14ac:dyDescent="0.45">
      <c r="B28" s="14" t="s">
        <v>32</v>
      </c>
      <c r="C28" s="2">
        <v>7</v>
      </c>
      <c r="D28" s="7">
        <f>D20</f>
        <v>540</v>
      </c>
      <c r="E28" s="7">
        <f>E20</f>
        <v>90</v>
      </c>
      <c r="F28" s="7">
        <f t="shared" si="2"/>
        <v>1000</v>
      </c>
      <c r="G28" s="8"/>
      <c r="H28" s="10"/>
      <c r="I28" s="10"/>
      <c r="K28" s="27"/>
      <c r="L28" s="28"/>
      <c r="M28" s="28"/>
      <c r="N28" s="28"/>
      <c r="O28" s="28"/>
      <c r="P28" s="29"/>
      <c r="V28" s="15"/>
      <c r="W28" s="5"/>
      <c r="X28" s="5"/>
      <c r="Y28" s="5"/>
      <c r="Z28" s="5"/>
      <c r="AA28" s="5"/>
      <c r="AB28" s="16"/>
    </row>
    <row r="29" spans="1:28" x14ac:dyDescent="0.45">
      <c r="B29" s="14" t="s">
        <v>25</v>
      </c>
      <c r="C29" s="2">
        <v>8</v>
      </c>
      <c r="D29" s="7">
        <f>D20</f>
        <v>540</v>
      </c>
      <c r="E29" s="7">
        <f>E20</f>
        <v>90</v>
      </c>
      <c r="F29" s="8"/>
      <c r="G29" s="8"/>
      <c r="H29" s="10"/>
      <c r="I29" s="10"/>
      <c r="K29" s="107" t="s">
        <v>3</v>
      </c>
      <c r="L29" s="108"/>
      <c r="M29" s="106" t="s">
        <v>4</v>
      </c>
      <c r="N29" s="106"/>
      <c r="O29" s="80" t="s">
        <v>5</v>
      </c>
      <c r="P29" s="81">
        <f>SUMPRODUCT(D8:G15,D33:G40)</f>
        <v>57361.815666666662</v>
      </c>
      <c r="V29" s="15"/>
      <c r="W29" s="5"/>
      <c r="X29" s="5"/>
      <c r="Y29" s="5"/>
      <c r="Z29" s="5"/>
      <c r="AA29" s="5"/>
      <c r="AB29" s="16"/>
    </row>
    <row r="30" spans="1:28" ht="15.75" thickBot="1" x14ac:dyDescent="0.5">
      <c r="K30" s="79"/>
      <c r="L30" s="25"/>
      <c r="M30" s="25"/>
      <c r="N30" s="25"/>
      <c r="O30" s="25"/>
      <c r="P30" s="26"/>
      <c r="V30" s="15"/>
      <c r="W30" s="5"/>
      <c r="X30" s="5"/>
      <c r="Y30" s="5"/>
      <c r="Z30" s="5"/>
      <c r="AA30" s="5"/>
      <c r="AB30" s="16"/>
    </row>
    <row r="31" spans="1:28" ht="15.75" thickBot="1" x14ac:dyDescent="0.5">
      <c r="A31" s="122" t="s">
        <v>22</v>
      </c>
      <c r="B31" s="122"/>
      <c r="C31" s="122"/>
      <c r="D31" s="1">
        <v>45</v>
      </c>
      <c r="E31" s="1">
        <v>5</v>
      </c>
      <c r="F31" s="1">
        <v>2200.1</v>
      </c>
      <c r="G31" s="68">
        <f>Y34</f>
        <v>769.10751482134276</v>
      </c>
      <c r="H31" s="85"/>
      <c r="V31" s="15"/>
      <c r="W31" s="69" t="s">
        <v>36</v>
      </c>
      <c r="X31" s="70"/>
      <c r="Y31" s="71">
        <v>48</v>
      </c>
      <c r="Z31" s="5"/>
      <c r="AA31" s="5"/>
      <c r="AB31" s="16"/>
    </row>
    <row r="32" spans="1:28" x14ac:dyDescent="0.45">
      <c r="B32" s="13"/>
      <c r="C32" s="2"/>
      <c r="D32" s="31" t="s">
        <v>0</v>
      </c>
      <c r="E32" s="31" t="s">
        <v>6</v>
      </c>
      <c r="F32" s="31" t="s">
        <v>1</v>
      </c>
      <c r="G32" s="57" t="s">
        <v>2</v>
      </c>
      <c r="H32" s="82"/>
      <c r="I32" s="9"/>
      <c r="V32" s="15"/>
      <c r="W32" s="72" t="s">
        <v>37</v>
      </c>
      <c r="X32" s="73"/>
      <c r="Y32" s="74">
        <f>Y31/1000</f>
        <v>4.8000000000000001E-2</v>
      </c>
      <c r="Z32" s="5"/>
      <c r="AA32" s="5"/>
      <c r="AB32" s="16"/>
    </row>
    <row r="33" spans="2:28" x14ac:dyDescent="0.45">
      <c r="B33" s="14" t="s">
        <v>27</v>
      </c>
      <c r="C33" s="2">
        <v>1</v>
      </c>
      <c r="D33" s="7">
        <f>D31</f>
        <v>45</v>
      </c>
      <c r="E33" s="7">
        <f>E31</f>
        <v>5</v>
      </c>
      <c r="F33" s="7">
        <f>$F$31</f>
        <v>2200.1</v>
      </c>
      <c r="G33" s="55">
        <f>G31</f>
        <v>769.10751482134276</v>
      </c>
      <c r="H33" s="84"/>
      <c r="I33" s="10"/>
      <c r="V33" s="15"/>
      <c r="W33" s="72" t="s">
        <v>38</v>
      </c>
      <c r="X33" s="73"/>
      <c r="Y33" s="74">
        <f>Y32/62.41</f>
        <v>7.6910751482134278E-4</v>
      </c>
      <c r="Z33" s="5"/>
      <c r="AA33" s="5"/>
      <c r="AB33" s="16"/>
    </row>
    <row r="34" spans="2:28" ht="15.75" thickBot="1" x14ac:dyDescent="0.5">
      <c r="B34" s="14" t="s">
        <v>28</v>
      </c>
      <c r="C34" s="2">
        <v>2</v>
      </c>
      <c r="D34" s="7">
        <f>D31</f>
        <v>45</v>
      </c>
      <c r="E34" s="7">
        <f>E31</f>
        <v>5</v>
      </c>
      <c r="F34" s="7">
        <f t="shared" ref="F34:F39" si="4">$F$31</f>
        <v>2200.1</v>
      </c>
      <c r="G34" s="8"/>
      <c r="H34" s="10"/>
      <c r="I34" s="10"/>
      <c r="V34" s="15"/>
      <c r="W34" s="75" t="s">
        <v>39</v>
      </c>
      <c r="X34" s="76"/>
      <c r="Y34" s="77">
        <f>Y33*1000000</f>
        <v>769.10751482134276</v>
      </c>
      <c r="Z34" s="5"/>
      <c r="AA34" s="5"/>
      <c r="AB34" s="16"/>
    </row>
    <row r="35" spans="2:28" ht="15.75" thickBot="1" x14ac:dyDescent="0.5">
      <c r="B35" s="14" t="s">
        <v>29</v>
      </c>
      <c r="C35" s="2">
        <v>3</v>
      </c>
      <c r="D35" s="7">
        <f>D31</f>
        <v>45</v>
      </c>
      <c r="E35" s="7">
        <f>E31</f>
        <v>5</v>
      </c>
      <c r="F35" s="7">
        <f t="shared" si="4"/>
        <v>2200.1</v>
      </c>
      <c r="G35" s="8"/>
      <c r="H35" s="10"/>
      <c r="I35" s="10"/>
      <c r="V35" s="79"/>
      <c r="W35" s="25"/>
      <c r="X35" s="25"/>
      <c r="Y35" s="25"/>
      <c r="Z35" s="25"/>
      <c r="AA35" s="25"/>
      <c r="AB35" s="26"/>
    </row>
    <row r="36" spans="2:28" x14ac:dyDescent="0.45">
      <c r="B36" s="14" t="s">
        <v>30</v>
      </c>
      <c r="C36" s="2">
        <v>4</v>
      </c>
      <c r="D36" s="7">
        <f>D31</f>
        <v>45</v>
      </c>
      <c r="E36" s="7">
        <f>E31</f>
        <v>5</v>
      </c>
      <c r="F36" s="7">
        <f t="shared" si="4"/>
        <v>2200.1</v>
      </c>
      <c r="G36" s="8"/>
      <c r="H36" s="10"/>
      <c r="I36" s="10"/>
    </row>
    <row r="37" spans="2:28" x14ac:dyDescent="0.45">
      <c r="B37" s="14" t="s">
        <v>31</v>
      </c>
      <c r="C37" s="2">
        <v>5</v>
      </c>
      <c r="D37" s="8"/>
      <c r="E37" s="8"/>
      <c r="F37" s="7">
        <f t="shared" si="4"/>
        <v>2200.1</v>
      </c>
      <c r="G37" s="8"/>
      <c r="H37" s="10"/>
      <c r="I37" s="10"/>
    </row>
    <row r="38" spans="2:28" x14ac:dyDescent="0.45">
      <c r="B38" s="14" t="s">
        <v>26</v>
      </c>
      <c r="C38" s="2">
        <v>6</v>
      </c>
      <c r="D38" s="7">
        <f>D31</f>
        <v>45</v>
      </c>
      <c r="E38" s="7">
        <f>E31</f>
        <v>5</v>
      </c>
      <c r="F38" s="7">
        <f t="shared" si="4"/>
        <v>2200.1</v>
      </c>
      <c r="G38" s="8"/>
      <c r="H38" s="10"/>
      <c r="I38" s="10"/>
    </row>
    <row r="39" spans="2:28" x14ac:dyDescent="0.45">
      <c r="B39" s="14" t="s">
        <v>32</v>
      </c>
      <c r="C39" s="2">
        <v>7</v>
      </c>
      <c r="D39" s="7">
        <f>D31</f>
        <v>45</v>
      </c>
      <c r="E39" s="7">
        <f>E31</f>
        <v>5</v>
      </c>
      <c r="F39" s="7">
        <f t="shared" si="4"/>
        <v>2200.1</v>
      </c>
      <c r="G39" s="8"/>
      <c r="H39" s="10"/>
      <c r="I39" s="10"/>
    </row>
    <row r="40" spans="2:28" x14ac:dyDescent="0.45">
      <c r="B40" s="14" t="s">
        <v>25</v>
      </c>
      <c r="C40" s="2">
        <v>8</v>
      </c>
      <c r="D40" s="7">
        <f>D31</f>
        <v>45</v>
      </c>
      <c r="E40" s="7">
        <f>E31</f>
        <v>5</v>
      </c>
      <c r="F40" s="8"/>
      <c r="G40" s="8"/>
      <c r="H40" s="10"/>
      <c r="I40" s="10"/>
    </row>
  </sheetData>
  <mergeCells count="17">
    <mergeCell ref="A20:C20"/>
    <mergeCell ref="A31:C31"/>
    <mergeCell ref="A18:B18"/>
    <mergeCell ref="M29:N29"/>
    <mergeCell ref="K29:L29"/>
    <mergeCell ref="V4:AB4"/>
    <mergeCell ref="W6:AA6"/>
    <mergeCell ref="W12:X12"/>
    <mergeCell ref="W15:AA15"/>
    <mergeCell ref="W21:X21"/>
    <mergeCell ref="C2:I2"/>
    <mergeCell ref="C3:I3"/>
    <mergeCell ref="C4:I4"/>
    <mergeCell ref="N6:T7"/>
    <mergeCell ref="J6:L7"/>
    <mergeCell ref="J4:T5"/>
    <mergeCell ref="C5:I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18</vt:i4>
      </vt:variant>
    </vt:vector>
  </HeadingPairs>
  <TitlesOfParts>
    <vt:vector size="19" baseType="lpstr">
      <vt:lpstr>Profit Maximization</vt:lpstr>
      <vt:lpstr>BFG_5</vt:lpstr>
      <vt:lpstr>COG_1</vt:lpstr>
      <vt:lpstr>COG_2</vt:lpstr>
      <vt:lpstr>COG_3</vt:lpstr>
      <vt:lpstr>COG_5</vt:lpstr>
      <vt:lpstr>COG_6</vt:lpstr>
      <vt:lpstr>FO_2</vt:lpstr>
      <vt:lpstr>FO_3</vt:lpstr>
      <vt:lpstr>FO_4</vt:lpstr>
      <vt:lpstr>FO_5</vt:lpstr>
      <vt:lpstr>FO_6</vt:lpstr>
      <vt:lpstr>FO_7</vt:lpstr>
      <vt:lpstr>FO_8</vt:lpstr>
      <vt:lpstr>NG_1</vt:lpstr>
      <vt:lpstr>NG_3</vt:lpstr>
      <vt:lpstr>NG_4</vt:lpstr>
      <vt:lpstr>NG_7</vt:lpstr>
      <vt:lpstr>NG_8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 Sharma</dc:creator>
  <cp:lastModifiedBy>Kay Sharma</cp:lastModifiedBy>
  <dcterms:created xsi:type="dcterms:W3CDTF">2022-11-06T06:43:53Z</dcterms:created>
  <dcterms:modified xsi:type="dcterms:W3CDTF">2022-12-04T08:45:39Z</dcterms:modified>
</cp:coreProperties>
</file>