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Monash\Semester 1\Python - 136\Assessment\A-1\"/>
    </mc:Choice>
  </mc:AlternateContent>
  <xr:revisionPtr revIDLastSave="0" documentId="13_ncr:1_{7EB498B0-1236-4A0F-B6F3-4E26CFE389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1" l="1"/>
  <c r="K10" i="1"/>
  <c r="K9" i="1"/>
  <c r="S21" i="1" l="1"/>
  <c r="S20" i="1"/>
  <c r="O31" i="2"/>
  <c r="H38" i="2"/>
  <c r="M36" i="2"/>
  <c r="L36" i="2"/>
  <c r="L37" i="2"/>
  <c r="H4" i="1" l="1"/>
  <c r="I4" i="1" s="1"/>
  <c r="H20" i="1" s="1"/>
  <c r="J20" i="1" s="1"/>
  <c r="H5" i="1"/>
  <c r="H6" i="1"/>
  <c r="H7" i="1"/>
  <c r="I7" i="1" s="1"/>
  <c r="H23" i="1" s="1"/>
  <c r="J23" i="1" s="1"/>
  <c r="H8" i="1"/>
  <c r="H9" i="1"/>
  <c r="H10" i="1"/>
  <c r="H11" i="1"/>
  <c r="I11" i="1" s="1"/>
  <c r="H27" i="1" s="1"/>
  <c r="J27" i="1" s="1"/>
  <c r="H12" i="1"/>
  <c r="H13" i="1"/>
  <c r="H3" i="1"/>
  <c r="D19" i="2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14" i="2"/>
  <c r="D15" i="2" s="1"/>
  <c r="D16" i="2" s="1"/>
  <c r="D17" i="2" s="1"/>
  <c r="D18" i="2" s="1"/>
  <c r="D6" i="2"/>
  <c r="D7" i="2" s="1"/>
  <c r="D8" i="2" s="1"/>
  <c r="D9" i="2" s="1"/>
  <c r="D10" i="2" s="1"/>
  <c r="D11" i="2" s="1"/>
  <c r="D12" i="2" s="1"/>
  <c r="D13" i="2" s="1"/>
  <c r="J18" i="1"/>
  <c r="I5" i="1"/>
  <c r="H21" i="1" s="1"/>
  <c r="J21" i="1" s="1"/>
  <c r="I6" i="1"/>
  <c r="I8" i="1"/>
  <c r="H24" i="1" s="1"/>
  <c r="J24" i="1" s="1"/>
  <c r="I9" i="1"/>
  <c r="H25" i="1" s="1"/>
  <c r="J25" i="1" s="1"/>
  <c r="I10" i="1"/>
  <c r="I12" i="1"/>
  <c r="H28" i="1" s="1"/>
  <c r="J28" i="1" s="1"/>
  <c r="I13" i="1"/>
  <c r="I3" i="1"/>
  <c r="H19" i="1" l="1"/>
  <c r="J19" i="1" s="1"/>
  <c r="J30" i="1" s="1"/>
  <c r="H26" i="1"/>
  <c r="J26" i="1" s="1"/>
  <c r="H22" i="1"/>
  <c r="J22" i="1" s="1"/>
  <c r="U27" i="1"/>
  <c r="U26" i="1"/>
  <c r="U25" i="1"/>
  <c r="U24" i="1"/>
  <c r="U20" i="1"/>
  <c r="E12" i="1"/>
  <c r="R22" i="1" l="1"/>
  <c r="S8" i="1"/>
  <c r="S6" i="1"/>
  <c r="S5" i="1"/>
  <c r="S4" i="1"/>
  <c r="B11" i="1"/>
  <c r="X3" i="1"/>
  <c r="V3" i="1"/>
  <c r="F22" i="1" l="1"/>
  <c r="F23" i="1"/>
  <c r="F24" i="1"/>
  <c r="F25" i="1"/>
  <c r="F26" i="1"/>
  <c r="F27" i="1"/>
  <c r="F28" i="1"/>
  <c r="F29" i="1"/>
  <c r="F20" i="1"/>
  <c r="F21" i="1"/>
  <c r="F19" i="1"/>
  <c r="F18" i="1"/>
  <c r="Y18" i="1"/>
  <c r="X7" i="1"/>
  <c r="Q6" i="1"/>
  <c r="Q7" i="1"/>
  <c r="Q8" i="1"/>
  <c r="Q9" i="1"/>
  <c r="Q10" i="1"/>
  <c r="Q11" i="1"/>
  <c r="Q12" i="1"/>
  <c r="Q13" i="1"/>
  <c r="Q14" i="1"/>
  <c r="Q5" i="1"/>
  <c r="V5" i="1" s="1"/>
  <c r="Q4" i="1"/>
  <c r="Q3" i="1"/>
  <c r="X12" i="1"/>
  <c r="Y12" i="1" s="1"/>
  <c r="Z13" i="1"/>
  <c r="AB14" i="1"/>
  <c r="Z9" i="1"/>
  <c r="Z6" i="1"/>
  <c r="Z5" i="1"/>
  <c r="Z4" i="1"/>
  <c r="F30" i="1" l="1"/>
  <c r="M30" i="1" s="1"/>
  <c r="Q15" i="1"/>
  <c r="P20" i="1" l="1"/>
  <c r="T17" i="1"/>
</calcChain>
</file>

<file path=xl/sharedStrings.xml><?xml version="1.0" encoding="utf-8"?>
<sst xmlns="http://schemas.openxmlformats.org/spreadsheetml/2006/main" count="9" uniqueCount="9">
  <si>
    <t>23+2</t>
  </si>
  <si>
    <t>x + .35x</t>
  </si>
  <si>
    <t>1.35x = 36</t>
  </si>
  <si>
    <t>My Answer</t>
  </si>
  <si>
    <t>1.2X</t>
  </si>
  <si>
    <t>No Of Stocks</t>
  </si>
  <si>
    <t>Original Value</t>
  </si>
  <si>
    <t>Month 1 Defec items</t>
  </si>
  <si>
    <t>80 % of original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</si>
</sst>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0"/>
  <sheetViews>
    <sheetView tabSelected="1" topLeftCell="E1" workbookViewId="0">
      <selection activeCell="K15" sqref="K15"/>
    </sheetView>
  </sheetViews>
  <sheetFormatPr defaultRowHeight="15" x14ac:dyDescent="0.25"/>
  <cols>
    <col min="8" max="8" width="13.7109375" bestFit="1" customWidth="1"/>
    <col min="10" max="10" width="20.42578125" customWidth="1"/>
    <col min="16" max="16" width="12" bestFit="1" customWidth="1"/>
    <col min="21" max="21" width="11.7109375" bestFit="1" customWidth="1"/>
  </cols>
  <sheetData>
    <row r="2" spans="1:29" x14ac:dyDescent="0.25">
      <c r="H2" t="s">
        <v>5</v>
      </c>
      <c r="U2" t="s">
        <v>3</v>
      </c>
      <c r="Z2">
        <v>705</v>
      </c>
    </row>
    <row r="3" spans="1:29" ht="15.75" thickBot="1" x14ac:dyDescent="0.3">
      <c r="C3">
        <v>31</v>
      </c>
      <c r="D3">
        <v>30</v>
      </c>
      <c r="E3">
        <v>28</v>
      </c>
      <c r="H3">
        <f>N3*P3</f>
        <v>1116</v>
      </c>
      <c r="I3">
        <f>H3*0.05</f>
        <v>55.800000000000004</v>
      </c>
      <c r="M3">
        <v>1</v>
      </c>
      <c r="N3">
        <v>31</v>
      </c>
      <c r="O3">
        <v>705</v>
      </c>
      <c r="P3">
        <v>36</v>
      </c>
      <c r="Q3">
        <f>N3*O3*P3</f>
        <v>786780</v>
      </c>
      <c r="S3" s="1">
        <v>786780</v>
      </c>
      <c r="T3" s="1">
        <v>786780</v>
      </c>
      <c r="U3" s="1">
        <v>755308.8</v>
      </c>
      <c r="V3">
        <f>O3*P3</f>
        <v>25380</v>
      </c>
      <c r="W3">
        <v>24364.799999999999</v>
      </c>
      <c r="X3">
        <f>W3-V3</f>
        <v>-1015.2000000000007</v>
      </c>
      <c r="Z3">
        <v>141</v>
      </c>
    </row>
    <row r="4" spans="1:29" x14ac:dyDescent="0.25">
      <c r="C4">
        <v>7</v>
      </c>
      <c r="D4">
        <v>4</v>
      </c>
      <c r="E4">
        <v>1</v>
      </c>
      <c r="H4">
        <f t="shared" ref="H4:H13" si="0">N4*P4</f>
        <v>1044</v>
      </c>
      <c r="I4">
        <f t="shared" ref="I4:I13" si="1">H4*0.05</f>
        <v>52.2</v>
      </c>
      <c r="M4">
        <v>2</v>
      </c>
      <c r="N4">
        <v>29</v>
      </c>
      <c r="O4">
        <v>705</v>
      </c>
      <c r="P4">
        <v>36</v>
      </c>
      <c r="Q4">
        <f>N4*O4*P4</f>
        <v>736020</v>
      </c>
      <c r="S4">
        <f>T4-T3</f>
        <v>710640</v>
      </c>
      <c r="T4" s="2">
        <v>1497420</v>
      </c>
      <c r="U4" s="2">
        <v>1437523.2</v>
      </c>
      <c r="Z4">
        <f>(Z2-Z3)</f>
        <v>564</v>
      </c>
    </row>
    <row r="5" spans="1:29" ht="15.75" thickBot="1" x14ac:dyDescent="0.3">
      <c r="H5">
        <f t="shared" si="0"/>
        <v>837</v>
      </c>
      <c r="I5">
        <f t="shared" si="1"/>
        <v>41.85</v>
      </c>
      <c r="K5" s="3">
        <v>2006</v>
      </c>
      <c r="M5">
        <v>3</v>
      </c>
      <c r="N5">
        <v>31</v>
      </c>
      <c r="O5">
        <v>587.5</v>
      </c>
      <c r="P5">
        <v>27</v>
      </c>
      <c r="Q5">
        <f>N5*O5*P5</f>
        <v>491737.5</v>
      </c>
      <c r="S5">
        <f>T5-T4</f>
        <v>491737.5</v>
      </c>
      <c r="T5" s="1">
        <v>1989157.5</v>
      </c>
      <c r="V5">
        <f>S5-Q5</f>
        <v>0</v>
      </c>
      <c r="Z5">
        <f>(P4*0.35)</f>
        <v>12.6</v>
      </c>
    </row>
    <row r="6" spans="1:29" x14ac:dyDescent="0.25">
      <c r="H6">
        <f t="shared" si="0"/>
        <v>810</v>
      </c>
      <c r="I6">
        <f t="shared" si="1"/>
        <v>40.5</v>
      </c>
      <c r="K6" s="3">
        <v>631</v>
      </c>
      <c r="M6">
        <v>4</v>
      </c>
      <c r="N6">
        <v>30</v>
      </c>
      <c r="O6">
        <v>587.5</v>
      </c>
      <c r="P6">
        <v>27</v>
      </c>
      <c r="Q6">
        <f t="shared" ref="Q6:Q14" si="2">N6*O6*P6</f>
        <v>475875</v>
      </c>
      <c r="S6">
        <f>T6-T5</f>
        <v>475875</v>
      </c>
      <c r="T6" s="2">
        <v>2465032.5</v>
      </c>
      <c r="X6">
        <v>27</v>
      </c>
      <c r="Z6">
        <f>(P4-Z5)</f>
        <v>23.4</v>
      </c>
      <c r="AB6" t="s">
        <v>1</v>
      </c>
      <c r="AC6">
        <v>36</v>
      </c>
    </row>
    <row r="7" spans="1:29" x14ac:dyDescent="0.25">
      <c r="H7">
        <f t="shared" si="0"/>
        <v>837</v>
      </c>
      <c r="I7">
        <f t="shared" si="1"/>
        <v>41.85</v>
      </c>
      <c r="K7" s="3">
        <v>64125082.780000001</v>
      </c>
      <c r="M7">
        <v>5</v>
      </c>
      <c r="N7">
        <v>31</v>
      </c>
      <c r="O7">
        <v>587.5</v>
      </c>
      <c r="P7">
        <v>27</v>
      </c>
      <c r="Q7">
        <f t="shared" si="2"/>
        <v>491737.5</v>
      </c>
      <c r="S7" s="2">
        <v>491737.5</v>
      </c>
      <c r="X7">
        <f>X6+(X6*0.1)</f>
        <v>29.7</v>
      </c>
      <c r="AC7" t="s">
        <v>2</v>
      </c>
    </row>
    <row r="8" spans="1:29" x14ac:dyDescent="0.25">
      <c r="A8">
        <v>705</v>
      </c>
      <c r="B8" t="s">
        <v>4</v>
      </c>
      <c r="H8">
        <f t="shared" si="0"/>
        <v>810</v>
      </c>
      <c r="I8">
        <f t="shared" si="1"/>
        <v>40.5</v>
      </c>
      <c r="M8">
        <v>6</v>
      </c>
      <c r="N8">
        <v>30</v>
      </c>
      <c r="O8">
        <v>587.5</v>
      </c>
      <c r="P8">
        <v>27</v>
      </c>
      <c r="Q8">
        <f t="shared" si="2"/>
        <v>475875</v>
      </c>
      <c r="S8">
        <f>T8-S7</f>
        <v>475875</v>
      </c>
      <c r="T8" s="2">
        <v>967612.5</v>
      </c>
      <c r="Z8" t="s">
        <v>0</v>
      </c>
    </row>
    <row r="9" spans="1:29" x14ac:dyDescent="0.25">
      <c r="B9">
        <v>705</v>
      </c>
      <c r="H9">
        <f t="shared" si="0"/>
        <v>899</v>
      </c>
      <c r="I9">
        <f t="shared" si="1"/>
        <v>44.95</v>
      </c>
      <c r="K9">
        <f>Q15*7</f>
        <v>51936185.280000001</v>
      </c>
      <c r="M9">
        <v>7</v>
      </c>
      <c r="N9">
        <v>31</v>
      </c>
      <c r="O9">
        <v>616.87</v>
      </c>
      <c r="P9">
        <v>29</v>
      </c>
      <c r="Q9">
        <f t="shared" si="2"/>
        <v>554566.13</v>
      </c>
      <c r="Z9">
        <f>P12+(P12*0.35)</f>
        <v>39.15</v>
      </c>
    </row>
    <row r="10" spans="1:29" x14ac:dyDescent="0.25">
      <c r="B10">
        <v>1.2</v>
      </c>
      <c r="H10">
        <f t="shared" si="0"/>
        <v>899</v>
      </c>
      <c r="I10">
        <f t="shared" si="1"/>
        <v>44.95</v>
      </c>
      <c r="K10">
        <f>K7-K9</f>
        <v>12188897.5</v>
      </c>
      <c r="M10">
        <v>8</v>
      </c>
      <c r="N10">
        <v>31</v>
      </c>
      <c r="O10">
        <v>616.87</v>
      </c>
      <c r="P10">
        <v>29</v>
      </c>
      <c r="Q10">
        <f t="shared" si="2"/>
        <v>554566.13</v>
      </c>
    </row>
    <row r="11" spans="1:29" x14ac:dyDescent="0.25">
      <c r="B11">
        <f>B9/B10</f>
        <v>587.5</v>
      </c>
      <c r="H11">
        <f t="shared" si="0"/>
        <v>870</v>
      </c>
      <c r="I11">
        <f t="shared" si="1"/>
        <v>43.5</v>
      </c>
      <c r="K11" s="3">
        <v>16108784.880000001</v>
      </c>
      <c r="M11">
        <v>9</v>
      </c>
      <c r="N11">
        <v>30</v>
      </c>
      <c r="O11">
        <v>616.87</v>
      </c>
      <c r="P11">
        <v>29</v>
      </c>
      <c r="Q11">
        <f t="shared" si="2"/>
        <v>536676.89999999991</v>
      </c>
      <c r="X11">
        <v>587.5</v>
      </c>
    </row>
    <row r="12" spans="1:29" x14ac:dyDescent="0.25">
      <c r="E12">
        <f>C13/C14</f>
        <v>0</v>
      </c>
      <c r="H12">
        <f t="shared" si="0"/>
        <v>899</v>
      </c>
      <c r="I12">
        <f t="shared" si="1"/>
        <v>44.95</v>
      </c>
      <c r="M12">
        <v>10</v>
      </c>
      <c r="N12">
        <v>31</v>
      </c>
      <c r="O12">
        <v>616.87</v>
      </c>
      <c r="P12">
        <v>29</v>
      </c>
      <c r="Q12">
        <f t="shared" si="2"/>
        <v>554566.13</v>
      </c>
      <c r="V12">
        <v>616.87</v>
      </c>
      <c r="X12">
        <f>X11+(X11*0.05)</f>
        <v>616.875</v>
      </c>
      <c r="Y12">
        <f>X12+(X12*0.2)</f>
        <v>740.25</v>
      </c>
      <c r="AB12">
        <v>36</v>
      </c>
    </row>
    <row r="13" spans="1:29" x14ac:dyDescent="0.25">
      <c r="C13">
        <v>0</v>
      </c>
      <c r="H13">
        <f t="shared" si="0"/>
        <v>1170</v>
      </c>
      <c r="I13">
        <f t="shared" si="1"/>
        <v>58.5</v>
      </c>
      <c r="M13">
        <v>11</v>
      </c>
      <c r="N13">
        <v>30</v>
      </c>
      <c r="O13">
        <v>740.25</v>
      </c>
      <c r="P13">
        <v>39</v>
      </c>
      <c r="Q13">
        <f t="shared" si="2"/>
        <v>866092.5</v>
      </c>
      <c r="Z13">
        <f>P12+(P12*0.35)</f>
        <v>39.15</v>
      </c>
      <c r="AB13">
        <v>1.35</v>
      </c>
    </row>
    <row r="14" spans="1:29" x14ac:dyDescent="0.25">
      <c r="C14">
        <v>36</v>
      </c>
      <c r="K14">
        <f>Q15*2</f>
        <v>14838910.08</v>
      </c>
      <c r="M14">
        <v>12</v>
      </c>
      <c r="N14">
        <v>31</v>
      </c>
      <c r="O14">
        <v>740.25</v>
      </c>
      <c r="P14">
        <v>39</v>
      </c>
      <c r="Q14">
        <f t="shared" si="2"/>
        <v>894962.25</v>
      </c>
      <c r="AB14">
        <f>(AB12/AB13)</f>
        <v>26.666666666666664</v>
      </c>
    </row>
    <row r="15" spans="1:29" x14ac:dyDescent="0.25">
      <c r="Q15">
        <f>SUM(Q3:Q14)</f>
        <v>7419455.04</v>
      </c>
      <c r="V15">
        <v>29</v>
      </c>
    </row>
    <row r="16" spans="1:29" x14ac:dyDescent="0.25">
      <c r="Q16" s="3">
        <v>7419472.8799999999</v>
      </c>
    </row>
    <row r="17" spans="5:25" x14ac:dyDescent="0.25">
      <c r="H17" t="s">
        <v>6</v>
      </c>
      <c r="Q17" s="3">
        <v>7837007.9500000002</v>
      </c>
      <c r="S17" s="3">
        <v>6417979.8375000199</v>
      </c>
      <c r="T17">
        <f>Q15-S17</f>
        <v>1001475.2024999801</v>
      </c>
      <c r="Y17">
        <v>29</v>
      </c>
    </row>
    <row r="18" spans="5:25" x14ac:dyDescent="0.25">
      <c r="E18">
        <v>12000</v>
      </c>
      <c r="F18">
        <f>N3*P3</f>
        <v>1116</v>
      </c>
      <c r="H18">
        <v>21855</v>
      </c>
      <c r="J18">
        <f>(H18*O3)+(I18*O3*0.8)</f>
        <v>15407775</v>
      </c>
      <c r="U18" s="3">
        <v>87107371.994851694</v>
      </c>
      <c r="Y18">
        <f>Y17+(Y17*0.35)</f>
        <v>39.15</v>
      </c>
    </row>
    <row r="19" spans="5:25" x14ac:dyDescent="0.25">
      <c r="F19">
        <f>N4*P4</f>
        <v>1044</v>
      </c>
      <c r="H19">
        <f t="shared" ref="H19:H28" si="3">H4-I3</f>
        <v>988.2</v>
      </c>
      <c r="I19">
        <v>1093</v>
      </c>
      <c r="J19">
        <f t="shared" ref="J19:J28" si="4">(H19*O4)+(I19*O4*0.8)</f>
        <v>1313133</v>
      </c>
      <c r="S19" s="3">
        <v>8129055.3799999999</v>
      </c>
    </row>
    <row r="20" spans="5:25" x14ac:dyDescent="0.25">
      <c r="F20">
        <f t="shared" ref="F20:F29" si="5">N5*P5</f>
        <v>837</v>
      </c>
      <c r="H20">
        <f t="shared" si="3"/>
        <v>784.8</v>
      </c>
      <c r="I20">
        <v>987</v>
      </c>
      <c r="J20">
        <f t="shared" si="4"/>
        <v>924960</v>
      </c>
      <c r="N20">
        <v>219914117.52000001</v>
      </c>
      <c r="P20">
        <f>N20-Q15</f>
        <v>212494662.48000002</v>
      </c>
      <c r="R20">
        <v>7394075</v>
      </c>
      <c r="S20">
        <f>S19-Q16</f>
        <v>709582.5</v>
      </c>
      <c r="U20">
        <f>SUM(U8:U19)</f>
        <v>87107371.994851694</v>
      </c>
    </row>
    <row r="21" spans="5:25" x14ac:dyDescent="0.25">
      <c r="F21">
        <f t="shared" si="5"/>
        <v>810</v>
      </c>
      <c r="H21">
        <f t="shared" si="3"/>
        <v>768.15</v>
      </c>
      <c r="I21">
        <v>911</v>
      </c>
      <c r="J21">
        <f t="shared" si="4"/>
        <v>879458.125</v>
      </c>
      <c r="R21">
        <v>6</v>
      </c>
      <c r="S21">
        <f>S19-Q17</f>
        <v>292047.4299999997</v>
      </c>
    </row>
    <row r="22" spans="5:25" x14ac:dyDescent="0.25">
      <c r="F22">
        <f t="shared" si="5"/>
        <v>837</v>
      </c>
      <c r="H22">
        <f t="shared" si="3"/>
        <v>796.5</v>
      </c>
      <c r="I22">
        <v>881</v>
      </c>
      <c r="J22">
        <f t="shared" si="4"/>
        <v>882013.75</v>
      </c>
      <c r="R22">
        <f>R20*R21</f>
        <v>44364450</v>
      </c>
      <c r="U22">
        <v>7394075</v>
      </c>
    </row>
    <row r="23" spans="5:25" x14ac:dyDescent="0.25">
      <c r="F23">
        <f t="shared" si="5"/>
        <v>810</v>
      </c>
      <c r="H23">
        <f t="shared" si="3"/>
        <v>768.15</v>
      </c>
      <c r="I23">
        <v>911</v>
      </c>
      <c r="J23">
        <f t="shared" si="4"/>
        <v>879458.125</v>
      </c>
      <c r="U23">
        <v>10</v>
      </c>
    </row>
    <row r="24" spans="5:25" x14ac:dyDescent="0.25">
      <c r="F24">
        <f t="shared" si="5"/>
        <v>899</v>
      </c>
      <c r="H24">
        <f t="shared" si="3"/>
        <v>858.5</v>
      </c>
      <c r="I24">
        <v>881</v>
      </c>
      <c r="J24">
        <f t="shared" si="4"/>
        <v>964352.87100000004</v>
      </c>
      <c r="U24">
        <f>U22*U23</f>
        <v>73940750</v>
      </c>
    </row>
    <row r="25" spans="5:25" x14ac:dyDescent="0.25">
      <c r="F25">
        <f t="shared" si="5"/>
        <v>899</v>
      </c>
      <c r="H25">
        <f t="shared" si="3"/>
        <v>854.05</v>
      </c>
      <c r="I25">
        <v>956</v>
      </c>
      <c r="J25">
        <f t="shared" si="4"/>
        <v>998619.99949999992</v>
      </c>
      <c r="U25">
        <f>U20-U24</f>
        <v>13166621.994851694</v>
      </c>
    </row>
    <row r="26" spans="5:25" x14ac:dyDescent="0.25">
      <c r="F26">
        <f t="shared" si="5"/>
        <v>870</v>
      </c>
      <c r="H26">
        <f t="shared" si="3"/>
        <v>825.05</v>
      </c>
      <c r="I26">
        <v>956</v>
      </c>
      <c r="J26">
        <f t="shared" si="4"/>
        <v>980730.76949999994</v>
      </c>
      <c r="U26">
        <f>Q14-U25</f>
        <v>-12271659.744851694</v>
      </c>
    </row>
    <row r="27" spans="5:25" x14ac:dyDescent="0.25">
      <c r="F27">
        <f t="shared" si="5"/>
        <v>899</v>
      </c>
      <c r="H27">
        <f t="shared" si="3"/>
        <v>855.5</v>
      </c>
      <c r="I27">
        <v>925</v>
      </c>
      <c r="J27">
        <f t="shared" si="4"/>
        <v>984216.08500000008</v>
      </c>
      <c r="U27">
        <f>U26/Q14</f>
        <v>-13.711930022581058</v>
      </c>
    </row>
    <row r="28" spans="5:25" x14ac:dyDescent="0.25">
      <c r="F28">
        <f t="shared" si="5"/>
        <v>1170</v>
      </c>
      <c r="H28">
        <f t="shared" si="3"/>
        <v>1125.05</v>
      </c>
      <c r="I28">
        <v>956</v>
      </c>
      <c r="J28">
        <f t="shared" si="4"/>
        <v>1398961.4624999999</v>
      </c>
    </row>
    <row r="29" spans="5:25" x14ac:dyDescent="0.25">
      <c r="F29">
        <f t="shared" si="5"/>
        <v>1209</v>
      </c>
      <c r="I29">
        <v>1110</v>
      </c>
    </row>
    <row r="30" spans="5:25" x14ac:dyDescent="0.25">
      <c r="E30">
        <v>12000</v>
      </c>
      <c r="F30">
        <f>SUM(F18:F29)</f>
        <v>11400</v>
      </c>
      <c r="J30">
        <f>SUM(J18:J29)</f>
        <v>25613679.187499996</v>
      </c>
      <c r="M30">
        <f>E30-F30</f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AEA7-FBEF-42AC-A0C9-A33A24712BD2}">
  <dimension ref="C4:O38"/>
  <sheetViews>
    <sheetView topLeftCell="A22" workbookViewId="0">
      <selection activeCell="K36" sqref="K36"/>
    </sheetView>
  </sheetViews>
  <sheetFormatPr defaultRowHeight="15" x14ac:dyDescent="0.25"/>
  <cols>
    <col min="3" max="3" width="19.5703125" bestFit="1" customWidth="1"/>
    <col min="11" max="11" width="12" bestFit="1" customWidth="1"/>
  </cols>
  <sheetData>
    <row r="4" spans="3:5" x14ac:dyDescent="0.25">
      <c r="C4" t="s">
        <v>7</v>
      </c>
    </row>
    <row r="5" spans="3:5" x14ac:dyDescent="0.25">
      <c r="C5">
        <v>1</v>
      </c>
      <c r="D5">
        <v>1093</v>
      </c>
      <c r="E5" t="s">
        <v>8</v>
      </c>
    </row>
    <row r="6" spans="3:5" x14ac:dyDescent="0.25">
      <c r="C6">
        <v>2</v>
      </c>
      <c r="D6">
        <f>D5-36</f>
        <v>1057</v>
      </c>
    </row>
    <row r="7" spans="3:5" x14ac:dyDescent="0.25">
      <c r="C7">
        <v>3</v>
      </c>
      <c r="D7">
        <f t="shared" ref="D7:D36" si="0">D6-36</f>
        <v>1021</v>
      </c>
    </row>
    <row r="8" spans="3:5" x14ac:dyDescent="0.25">
      <c r="C8">
        <v>4</v>
      </c>
      <c r="D8">
        <f t="shared" si="0"/>
        <v>985</v>
      </c>
    </row>
    <row r="9" spans="3:5" x14ac:dyDescent="0.25">
      <c r="C9">
        <v>5</v>
      </c>
      <c r="D9">
        <f t="shared" si="0"/>
        <v>949</v>
      </c>
    </row>
    <row r="10" spans="3:5" x14ac:dyDescent="0.25">
      <c r="C10">
        <v>6</v>
      </c>
      <c r="D10">
        <f t="shared" si="0"/>
        <v>913</v>
      </c>
    </row>
    <row r="11" spans="3:5" x14ac:dyDescent="0.25">
      <c r="C11">
        <v>7</v>
      </c>
      <c r="D11">
        <f t="shared" si="0"/>
        <v>877</v>
      </c>
    </row>
    <row r="12" spans="3:5" x14ac:dyDescent="0.25">
      <c r="C12">
        <v>8</v>
      </c>
      <c r="D12">
        <f t="shared" si="0"/>
        <v>841</v>
      </c>
    </row>
    <row r="13" spans="3:5" x14ac:dyDescent="0.25">
      <c r="C13">
        <v>9</v>
      </c>
      <c r="D13">
        <f t="shared" si="0"/>
        <v>805</v>
      </c>
    </row>
    <row r="14" spans="3:5" x14ac:dyDescent="0.25">
      <c r="C14">
        <v>10</v>
      </c>
      <c r="D14">
        <f t="shared" si="0"/>
        <v>769</v>
      </c>
    </row>
    <row r="15" spans="3:5" x14ac:dyDescent="0.25">
      <c r="C15">
        <v>11</v>
      </c>
      <c r="D15">
        <f t="shared" si="0"/>
        <v>733</v>
      </c>
    </row>
    <row r="16" spans="3:5" x14ac:dyDescent="0.25">
      <c r="C16">
        <v>12</v>
      </c>
      <c r="D16">
        <f t="shared" si="0"/>
        <v>697</v>
      </c>
    </row>
    <row r="17" spans="3:15" x14ac:dyDescent="0.25">
      <c r="C17">
        <v>13</v>
      </c>
      <c r="D17">
        <f t="shared" si="0"/>
        <v>661</v>
      </c>
    </row>
    <row r="18" spans="3:15" x14ac:dyDescent="0.25">
      <c r="C18">
        <v>14</v>
      </c>
      <c r="D18">
        <f t="shared" si="0"/>
        <v>625</v>
      </c>
    </row>
    <row r="19" spans="3:15" x14ac:dyDescent="0.25">
      <c r="C19">
        <v>15</v>
      </c>
      <c r="D19">
        <f t="shared" si="0"/>
        <v>589</v>
      </c>
    </row>
    <row r="20" spans="3:15" x14ac:dyDescent="0.25">
      <c r="C20">
        <v>16</v>
      </c>
      <c r="D20">
        <f t="shared" si="0"/>
        <v>553</v>
      </c>
    </row>
    <row r="21" spans="3:15" x14ac:dyDescent="0.25">
      <c r="C21">
        <v>17</v>
      </c>
      <c r="D21">
        <f t="shared" si="0"/>
        <v>517</v>
      </c>
    </row>
    <row r="22" spans="3:15" x14ac:dyDescent="0.25">
      <c r="C22">
        <v>18</v>
      </c>
      <c r="D22">
        <f t="shared" si="0"/>
        <v>481</v>
      </c>
    </row>
    <row r="23" spans="3:15" x14ac:dyDescent="0.25">
      <c r="C23">
        <v>19</v>
      </c>
      <c r="D23">
        <f t="shared" si="0"/>
        <v>445</v>
      </c>
    </row>
    <row r="24" spans="3:15" x14ac:dyDescent="0.25">
      <c r="C24">
        <v>20</v>
      </c>
      <c r="D24">
        <f t="shared" si="0"/>
        <v>409</v>
      </c>
    </row>
    <row r="25" spans="3:15" x14ac:dyDescent="0.25">
      <c r="C25">
        <v>21</v>
      </c>
      <c r="D25">
        <f t="shared" si="0"/>
        <v>373</v>
      </c>
    </row>
    <row r="26" spans="3:15" x14ac:dyDescent="0.25">
      <c r="C26">
        <v>22</v>
      </c>
      <c r="D26">
        <f t="shared" si="0"/>
        <v>337</v>
      </c>
    </row>
    <row r="27" spans="3:15" x14ac:dyDescent="0.25">
      <c r="C27">
        <v>23</v>
      </c>
      <c r="D27">
        <f t="shared" si="0"/>
        <v>301</v>
      </c>
    </row>
    <row r="28" spans="3:15" x14ac:dyDescent="0.25">
      <c r="C28">
        <v>24</v>
      </c>
      <c r="D28">
        <f t="shared" si="0"/>
        <v>265</v>
      </c>
    </row>
    <row r="29" spans="3:15" x14ac:dyDescent="0.25">
      <c r="C29">
        <v>25</v>
      </c>
      <c r="D29">
        <f t="shared" si="0"/>
        <v>229</v>
      </c>
      <c r="N29">
        <v>484</v>
      </c>
    </row>
    <row r="30" spans="3:15" x14ac:dyDescent="0.25">
      <c r="C30">
        <v>26</v>
      </c>
      <c r="D30">
        <f t="shared" si="0"/>
        <v>193</v>
      </c>
      <c r="I30">
        <v>36</v>
      </c>
      <c r="N30">
        <v>834</v>
      </c>
    </row>
    <row r="31" spans="3:15" x14ac:dyDescent="0.25">
      <c r="C31">
        <v>27</v>
      </c>
      <c r="D31">
        <f t="shared" si="0"/>
        <v>157</v>
      </c>
      <c r="I31">
        <v>705</v>
      </c>
      <c r="O31">
        <f>N30-N29</f>
        <v>350</v>
      </c>
    </row>
    <row r="32" spans="3:15" x14ac:dyDescent="0.25">
      <c r="C32">
        <v>28</v>
      </c>
      <c r="D32">
        <f t="shared" si="0"/>
        <v>121</v>
      </c>
      <c r="I32">
        <v>31</v>
      </c>
    </row>
    <row r="33" spans="3:13" x14ac:dyDescent="0.25">
      <c r="C33">
        <v>29</v>
      </c>
      <c r="D33">
        <f t="shared" si="0"/>
        <v>85</v>
      </c>
    </row>
    <row r="34" spans="3:13" x14ac:dyDescent="0.25">
      <c r="C34">
        <v>30</v>
      </c>
      <c r="D34">
        <f t="shared" si="0"/>
        <v>49</v>
      </c>
    </row>
    <row r="35" spans="3:13" x14ac:dyDescent="0.25">
      <c r="C35">
        <v>31</v>
      </c>
      <c r="D35">
        <f t="shared" si="0"/>
        <v>13</v>
      </c>
      <c r="K35" s="3">
        <v>124309874.11</v>
      </c>
    </row>
    <row r="36" spans="3:13" x14ac:dyDescent="0.25">
      <c r="D36">
        <f t="shared" si="0"/>
        <v>-23</v>
      </c>
      <c r="K36">
        <v>123556141.68000001</v>
      </c>
      <c r="L36">
        <f>K38-K36</f>
        <v>5959968.9899999946</v>
      </c>
      <c r="M36">
        <f>L37-L36</f>
        <v>-5258329.5300000012</v>
      </c>
    </row>
    <row r="37" spans="3:13" x14ac:dyDescent="0.25">
      <c r="K37" s="3">
        <v>130217750.13</v>
      </c>
      <c r="L37">
        <f>K37-K38</f>
        <v>701639.45999999344</v>
      </c>
    </row>
    <row r="38" spans="3:13" x14ac:dyDescent="0.25">
      <c r="H38">
        <f>K38-K36</f>
        <v>5959968.9899999946</v>
      </c>
      <c r="K38" s="3">
        <v>129516110.67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Kumar C</dc:creator>
  <cp:lastModifiedBy>SAIC</cp:lastModifiedBy>
  <dcterms:created xsi:type="dcterms:W3CDTF">2015-06-05T18:17:20Z</dcterms:created>
  <dcterms:modified xsi:type="dcterms:W3CDTF">2020-04-30T04:02:19Z</dcterms:modified>
</cp:coreProperties>
</file>