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000xm42608\Documents\Vedoucí 2017\"/>
    </mc:Choice>
  </mc:AlternateContent>
  <bookViews>
    <workbookView xWindow="0" yWindow="0" windowWidth="17970" windowHeight="5340"/>
  </bookViews>
  <sheets>
    <sheet name="žádosti o ponech. na rok 2017" sheetId="5" r:id="rId1"/>
  </sheets>
  <definedNames>
    <definedName name="_xlnm.Print_Titles" localSheetId="0">'žádosti o ponech. na rok 2017'!$7:$7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2" i="5" l="1"/>
  <c r="D252" i="5"/>
  <c r="E264" i="5"/>
  <c r="D264" i="5"/>
  <c r="F262" i="5"/>
  <c r="H263" i="5" s="1"/>
  <c r="F250" i="5"/>
  <c r="F248" i="5"/>
  <c r="H249" i="5" s="1"/>
  <c r="E195" i="5"/>
  <c r="D195" i="5"/>
  <c r="F193" i="5"/>
  <c r="H194" i="5" s="1"/>
  <c r="F126" i="5"/>
  <c r="E126" i="5"/>
  <c r="D126" i="5"/>
  <c r="F124" i="5"/>
  <c r="H125" i="5" s="1"/>
  <c r="F122" i="5"/>
  <c r="H123" i="5" s="1"/>
  <c r="E117" i="5"/>
  <c r="D117" i="5"/>
  <c r="F115" i="5"/>
  <c r="F113" i="5"/>
  <c r="E41" i="5"/>
  <c r="G41" i="5"/>
  <c r="D41" i="5"/>
  <c r="F39" i="5"/>
  <c r="G289" i="5" l="1"/>
  <c r="E30" i="5" l="1"/>
  <c r="D28" i="5"/>
  <c r="F28" i="5" s="1"/>
  <c r="D30" i="5" l="1"/>
  <c r="E213" i="5" l="1"/>
  <c r="F210" i="5"/>
  <c r="H210" i="5" s="1"/>
  <c r="F192" i="5"/>
  <c r="H192" i="5" s="1"/>
  <c r="F161" i="5"/>
  <c r="H161" i="5" s="1"/>
  <c r="D148" i="5"/>
  <c r="F148" i="5" s="1"/>
  <c r="H148" i="5" s="1"/>
  <c r="E132" i="5"/>
  <c r="F128" i="5"/>
  <c r="H128" i="5" s="1"/>
  <c r="F127" i="5"/>
  <c r="H127" i="5" s="1"/>
  <c r="F223" i="5"/>
  <c r="H223" i="5" s="1"/>
  <c r="F224" i="5"/>
  <c r="H224" i="5" s="1"/>
  <c r="F225" i="5"/>
  <c r="H225" i="5" s="1"/>
  <c r="F226" i="5"/>
  <c r="H226" i="5" s="1"/>
  <c r="F222" i="5"/>
  <c r="H222" i="5" s="1"/>
  <c r="E150" i="5"/>
  <c r="E220" i="5" l="1"/>
  <c r="D217" i="5"/>
  <c r="D220" i="5" s="1"/>
  <c r="F219" i="5"/>
  <c r="H219" i="5" s="1"/>
  <c r="F218" i="5"/>
  <c r="H218" i="5" s="1"/>
  <c r="E227" i="5"/>
  <c r="D227" i="5"/>
  <c r="F191" i="5"/>
  <c r="H191" i="5" s="1"/>
  <c r="E175" i="5"/>
  <c r="D175" i="5"/>
  <c r="F174" i="5"/>
  <c r="H174" i="5" s="1"/>
  <c r="E166" i="5"/>
  <c r="D166" i="5"/>
  <c r="F165" i="5"/>
  <c r="H165" i="5" s="1"/>
  <c r="F164" i="5"/>
  <c r="H164" i="5" s="1"/>
  <c r="E153" i="5"/>
  <c r="D153" i="5"/>
  <c r="F152" i="5"/>
  <c r="H152" i="5" s="1"/>
  <c r="F149" i="5"/>
  <c r="H149" i="5" s="1"/>
  <c r="E142" i="5"/>
  <c r="D142" i="5"/>
  <c r="F141" i="5"/>
  <c r="H141" i="5" s="1"/>
  <c r="E136" i="5"/>
  <c r="D136" i="5"/>
  <c r="F135" i="5"/>
  <c r="H135" i="5" s="1"/>
  <c r="E254" i="5"/>
  <c r="E231" i="5"/>
  <c r="D231" i="5"/>
  <c r="F283" i="5"/>
  <c r="H283" i="5" s="1"/>
  <c r="E287" i="5"/>
  <c r="D285" i="5"/>
  <c r="F285" i="5" s="1"/>
  <c r="H285" i="5" s="1"/>
  <c r="F284" i="5"/>
  <c r="H284" i="5" s="1"/>
  <c r="E281" i="5"/>
  <c r="D281" i="5"/>
  <c r="F274" i="5"/>
  <c r="H274" i="5" s="1"/>
  <c r="F275" i="5"/>
  <c r="H275" i="5" s="1"/>
  <c r="F276" i="5"/>
  <c r="H276" i="5" s="1"/>
  <c r="F277" i="5"/>
  <c r="H277" i="5" s="1"/>
  <c r="F278" i="5"/>
  <c r="H278" i="5" s="1"/>
  <c r="F279" i="5"/>
  <c r="H279" i="5" s="1"/>
  <c r="F280" i="5"/>
  <c r="H280" i="5" s="1"/>
  <c r="F273" i="5"/>
  <c r="H273" i="5" s="1"/>
  <c r="E267" i="5"/>
  <c r="F266" i="5"/>
  <c r="H266" i="5" s="1"/>
  <c r="D265" i="5"/>
  <c r="D267" i="5" s="1"/>
  <c r="F233" i="5"/>
  <c r="H233" i="5" s="1"/>
  <c r="F234" i="5"/>
  <c r="H234" i="5" s="1"/>
  <c r="F235" i="5"/>
  <c r="H235" i="5" s="1"/>
  <c r="F236" i="5"/>
  <c r="H236" i="5" s="1"/>
  <c r="F237" i="5"/>
  <c r="H237" i="5" s="1"/>
  <c r="F238" i="5"/>
  <c r="H238" i="5" s="1"/>
  <c r="F239" i="5"/>
  <c r="E232" i="5"/>
  <c r="D232" i="5"/>
  <c r="D240" i="5" s="1"/>
  <c r="E180" i="5"/>
  <c r="D180" i="5"/>
  <c r="E229" i="5"/>
  <c r="D229" i="5"/>
  <c r="E203" i="5"/>
  <c r="D203" i="5"/>
  <c r="F197" i="5"/>
  <c r="H197" i="5" s="1"/>
  <c r="F198" i="5"/>
  <c r="H198" i="5" s="1"/>
  <c r="F199" i="5"/>
  <c r="H199" i="5" s="1"/>
  <c r="F200" i="5"/>
  <c r="H200" i="5" s="1"/>
  <c r="F201" i="5"/>
  <c r="H201" i="5" s="1"/>
  <c r="F202" i="5"/>
  <c r="H202" i="5" s="1"/>
  <c r="E157" i="5"/>
  <c r="D157" i="5"/>
  <c r="F155" i="5"/>
  <c r="H155" i="5" s="1"/>
  <c r="F156" i="5"/>
  <c r="H156" i="5" s="1"/>
  <c r="F286" i="5"/>
  <c r="H286" i="5" s="1"/>
  <c r="F282" i="5"/>
  <c r="H282" i="5" s="1"/>
  <c r="F272" i="5"/>
  <c r="E271" i="5"/>
  <c r="D271" i="5"/>
  <c r="F270" i="5"/>
  <c r="H270" i="5" s="1"/>
  <c r="F269" i="5"/>
  <c r="H269" i="5" s="1"/>
  <c r="F268" i="5"/>
  <c r="H268" i="5" s="1"/>
  <c r="F261" i="5"/>
  <c r="H261" i="5" s="1"/>
  <c r="F260" i="5"/>
  <c r="E259" i="5"/>
  <c r="D259" i="5"/>
  <c r="F258" i="5"/>
  <c r="H258" i="5" s="1"/>
  <c r="F257" i="5"/>
  <c r="H257" i="5" s="1"/>
  <c r="H256" i="5"/>
  <c r="F255" i="5"/>
  <c r="D253" i="5"/>
  <c r="F253" i="5" s="1"/>
  <c r="H253" i="5" s="1"/>
  <c r="H254" i="5" s="1"/>
  <c r="F247" i="5"/>
  <c r="H247" i="5" s="1"/>
  <c r="F246" i="5"/>
  <c r="E245" i="5"/>
  <c r="D245" i="5"/>
  <c r="F244" i="5"/>
  <c r="H244" i="5" s="1"/>
  <c r="F243" i="5"/>
  <c r="H243" i="5" s="1"/>
  <c r="F242" i="5"/>
  <c r="H242" i="5" s="1"/>
  <c r="F241" i="5"/>
  <c r="H241" i="5" s="1"/>
  <c r="F230" i="5"/>
  <c r="F228" i="5"/>
  <c r="F221" i="5"/>
  <c r="F227" i="5" s="1"/>
  <c r="E216" i="5"/>
  <c r="D216" i="5"/>
  <c r="F215" i="5"/>
  <c r="H215" i="5" s="1"/>
  <c r="F214" i="5"/>
  <c r="F212" i="5"/>
  <c r="H212" i="5" s="1"/>
  <c r="F211" i="5"/>
  <c r="H211" i="5" s="1"/>
  <c r="D209" i="5"/>
  <c r="D213" i="5" s="1"/>
  <c r="E208" i="5"/>
  <c r="F207" i="5"/>
  <c r="H207" i="5" s="1"/>
  <c r="F206" i="5"/>
  <c r="H206" i="5" s="1"/>
  <c r="F205" i="5"/>
  <c r="H205" i="5" s="1"/>
  <c r="D204" i="5"/>
  <c r="D208" i="5" s="1"/>
  <c r="F196" i="5"/>
  <c r="H196" i="5" s="1"/>
  <c r="F190" i="5"/>
  <c r="H190" i="5" s="1"/>
  <c r="F189" i="5"/>
  <c r="H189" i="5" s="1"/>
  <c r="F188" i="5"/>
  <c r="H188" i="5" s="1"/>
  <c r="F187" i="5"/>
  <c r="H187" i="5" s="1"/>
  <c r="F186" i="5"/>
  <c r="E185" i="5"/>
  <c r="D185" i="5"/>
  <c r="F184" i="5"/>
  <c r="H184" i="5" s="1"/>
  <c r="F183" i="5"/>
  <c r="H183" i="5" s="1"/>
  <c r="F182" i="5"/>
  <c r="H182" i="5" s="1"/>
  <c r="F181" i="5"/>
  <c r="F179" i="5"/>
  <c r="H179" i="5" s="1"/>
  <c r="H180" i="5" s="1"/>
  <c r="E178" i="5"/>
  <c r="D178" i="5"/>
  <c r="F177" i="5"/>
  <c r="F176" i="5"/>
  <c r="H176" i="5" s="1"/>
  <c r="H178" i="5" s="1"/>
  <c r="F173" i="5"/>
  <c r="H173" i="5" s="1"/>
  <c r="F172" i="5"/>
  <c r="F171" i="5"/>
  <c r="F170" i="5"/>
  <c r="H170" i="5" s="1"/>
  <c r="F169" i="5"/>
  <c r="H169" i="5" s="1"/>
  <c r="F168" i="5"/>
  <c r="H168" i="5" s="1"/>
  <c r="F167" i="5"/>
  <c r="H167" i="5" s="1"/>
  <c r="F163" i="5"/>
  <c r="H163" i="5" s="1"/>
  <c r="F162" i="5"/>
  <c r="H162" i="5" s="1"/>
  <c r="F160" i="5"/>
  <c r="E159" i="5"/>
  <c r="D159" i="5"/>
  <c r="F158" i="5"/>
  <c r="F159" i="5" s="1"/>
  <c r="F154" i="5"/>
  <c r="H154" i="5" s="1"/>
  <c r="F151" i="5"/>
  <c r="H151" i="5" s="1"/>
  <c r="F147" i="5"/>
  <c r="H147" i="5" s="1"/>
  <c r="D150" i="5"/>
  <c r="E146" i="5"/>
  <c r="F145" i="5"/>
  <c r="H145" i="5" s="1"/>
  <c r="F144" i="5"/>
  <c r="H144" i="5" s="1"/>
  <c r="D143" i="5"/>
  <c r="D146" i="5" s="1"/>
  <c r="F140" i="5"/>
  <c r="H140" i="5" s="1"/>
  <c r="F139" i="5"/>
  <c r="H139" i="5" s="1"/>
  <c r="F138" i="5"/>
  <c r="H138" i="5" s="1"/>
  <c r="F137" i="5"/>
  <c r="H137" i="5" s="1"/>
  <c r="F134" i="5"/>
  <c r="H134" i="5" s="1"/>
  <c r="F133" i="5"/>
  <c r="F131" i="5"/>
  <c r="H131" i="5" s="1"/>
  <c r="F130" i="5"/>
  <c r="H130" i="5" s="1"/>
  <c r="D129" i="5"/>
  <c r="D132" i="5" s="1"/>
  <c r="F121" i="5"/>
  <c r="F120" i="5"/>
  <c r="F119" i="5"/>
  <c r="F118" i="5"/>
  <c r="F112" i="5"/>
  <c r="F111" i="5"/>
  <c r="F110" i="5"/>
  <c r="E109" i="5"/>
  <c r="D109" i="5"/>
  <c r="F108" i="5"/>
  <c r="F107" i="5"/>
  <c r="H106" i="5"/>
  <c r="E106" i="5"/>
  <c r="F105" i="5"/>
  <c r="D104" i="5"/>
  <c r="D106" i="5" s="1"/>
  <c r="F103" i="5"/>
  <c r="F102" i="5"/>
  <c r="F101" i="5"/>
  <c r="F100" i="5"/>
  <c r="E99" i="5"/>
  <c r="D99" i="5"/>
  <c r="F98" i="5"/>
  <c r="E97" i="5"/>
  <c r="D97" i="5"/>
  <c r="F96" i="5"/>
  <c r="E95" i="5"/>
  <c r="D95" i="5"/>
  <c r="F94" i="5"/>
  <c r="F93" i="5"/>
  <c r="F92" i="5"/>
  <c r="F91" i="5"/>
  <c r="F90" i="5"/>
  <c r="E89" i="5"/>
  <c r="D89" i="5"/>
  <c r="F88" i="5"/>
  <c r="F87" i="5"/>
  <c r="F86" i="5"/>
  <c r="F85" i="5"/>
  <c r="F84" i="5"/>
  <c r="E83" i="5"/>
  <c r="D83" i="5"/>
  <c r="F82" i="5"/>
  <c r="F81" i="5"/>
  <c r="F80" i="5"/>
  <c r="F79" i="5"/>
  <c r="F78" i="5"/>
  <c r="E77" i="5"/>
  <c r="D77" i="5"/>
  <c r="F75" i="5"/>
  <c r="F74" i="5"/>
  <c r="F73" i="5"/>
  <c r="F72" i="5"/>
  <c r="F71" i="5"/>
  <c r="E70" i="5"/>
  <c r="F69" i="5"/>
  <c r="F68" i="5"/>
  <c r="F67" i="5"/>
  <c r="F66" i="5"/>
  <c r="D65" i="5"/>
  <c r="F65" i="5" s="1"/>
  <c r="D64" i="5"/>
  <c r="F64" i="5" s="1"/>
  <c r="D63" i="5"/>
  <c r="F63" i="5" s="1"/>
  <c r="F62" i="5"/>
  <c r="H62" i="5" s="1"/>
  <c r="F61" i="5"/>
  <c r="H61" i="5" s="1"/>
  <c r="E60" i="5"/>
  <c r="F59" i="5"/>
  <c r="F58" i="5"/>
  <c r="F57" i="5"/>
  <c r="F56" i="5"/>
  <c r="F55" i="5"/>
  <c r="D54" i="5"/>
  <c r="E53" i="5"/>
  <c r="D53" i="5"/>
  <c r="F52" i="5"/>
  <c r="F51" i="5"/>
  <c r="F50" i="5"/>
  <c r="F49" i="5"/>
  <c r="E48" i="5"/>
  <c r="D48" i="5"/>
  <c r="F47" i="5"/>
  <c r="F46" i="5"/>
  <c r="H46" i="5" s="1"/>
  <c r="F45" i="5"/>
  <c r="F44" i="5"/>
  <c r="F43" i="5"/>
  <c r="F42" i="5"/>
  <c r="F38" i="5"/>
  <c r="E37" i="5"/>
  <c r="D37" i="5"/>
  <c r="F36" i="5"/>
  <c r="F35" i="5"/>
  <c r="F34" i="5"/>
  <c r="F33" i="5"/>
  <c r="F32" i="5"/>
  <c r="F31" i="5"/>
  <c r="F27" i="5"/>
  <c r="F26" i="5"/>
  <c r="F25" i="5"/>
  <c r="F24" i="5"/>
  <c r="E23" i="5"/>
  <c r="D23" i="5"/>
  <c r="F22" i="5"/>
  <c r="F21" i="5"/>
  <c r="F20" i="5"/>
  <c r="F19" i="5"/>
  <c r="E18" i="5"/>
  <c r="D18" i="5"/>
  <c r="F17" i="5"/>
  <c r="F16" i="5"/>
  <c r="F15" i="5"/>
  <c r="E14" i="5"/>
  <c r="F13" i="5"/>
  <c r="D12" i="5"/>
  <c r="E11" i="5"/>
  <c r="D11" i="5"/>
  <c r="F10" i="5"/>
  <c r="H10" i="5" s="1"/>
  <c r="F9" i="5"/>
  <c r="H9" i="5" s="1"/>
  <c r="F8" i="5"/>
  <c r="H8" i="5" s="1"/>
  <c r="H246" i="5" l="1"/>
  <c r="H252" i="5" s="1"/>
  <c r="F252" i="5"/>
  <c r="F264" i="5"/>
  <c r="H38" i="5"/>
  <c r="H41" i="5" s="1"/>
  <c r="F41" i="5"/>
  <c r="F195" i="5"/>
  <c r="F117" i="5"/>
  <c r="F30" i="5"/>
  <c r="H16" i="5"/>
  <c r="H21" i="5"/>
  <c r="H24" i="5"/>
  <c r="H26" i="5"/>
  <c r="H32" i="5"/>
  <c r="H34" i="5"/>
  <c r="H36" i="5"/>
  <c r="H44" i="5"/>
  <c r="H49" i="5"/>
  <c r="H51" i="5"/>
  <c r="H56" i="5"/>
  <c r="H58" i="5"/>
  <c r="H64" i="5"/>
  <c r="H66" i="5"/>
  <c r="H68" i="5"/>
  <c r="H72" i="5"/>
  <c r="H74" i="5"/>
  <c r="H80" i="5"/>
  <c r="H82" i="5"/>
  <c r="H85" i="5"/>
  <c r="H87" i="5"/>
  <c r="H90" i="5"/>
  <c r="H92" i="5"/>
  <c r="H94" i="5"/>
  <c r="H98" i="5"/>
  <c r="H99" i="5" s="1"/>
  <c r="H108" i="5"/>
  <c r="H110" i="5"/>
  <c r="H112" i="5"/>
  <c r="H120" i="5"/>
  <c r="H13" i="5"/>
  <c r="H17" i="5"/>
  <c r="H20" i="5"/>
  <c r="H22" i="5"/>
  <c r="H25" i="5"/>
  <c r="H27" i="5"/>
  <c r="H33" i="5"/>
  <c r="H35" i="5"/>
  <c r="H43" i="5"/>
  <c r="H45" i="5"/>
  <c r="H47" i="5"/>
  <c r="H50" i="5"/>
  <c r="H52" i="5"/>
  <c r="H55" i="5"/>
  <c r="H57" i="5"/>
  <c r="H59" i="5"/>
  <c r="H63" i="5"/>
  <c r="H65" i="5"/>
  <c r="H67" i="5"/>
  <c r="H69" i="5"/>
  <c r="H73" i="5"/>
  <c r="H79" i="5"/>
  <c r="H81" i="5"/>
  <c r="H84" i="5"/>
  <c r="H86" i="5"/>
  <c r="H88" i="5"/>
  <c r="H91" i="5"/>
  <c r="H93" i="5"/>
  <c r="H96" i="5"/>
  <c r="H97" i="5" s="1"/>
  <c r="H107" i="5"/>
  <c r="H111" i="5"/>
  <c r="H119" i="5"/>
  <c r="H121" i="5"/>
  <c r="H186" i="5"/>
  <c r="H195" i="5" s="1"/>
  <c r="F231" i="5"/>
  <c r="H230" i="5"/>
  <c r="H231" i="5" s="1"/>
  <c r="F229" i="5"/>
  <c r="H228" i="5"/>
  <c r="H229" i="5" s="1"/>
  <c r="H142" i="5"/>
  <c r="F142" i="5"/>
  <c r="F217" i="5"/>
  <c r="H175" i="5"/>
  <c r="F175" i="5"/>
  <c r="F166" i="5"/>
  <c r="H153" i="5"/>
  <c r="F153" i="5"/>
  <c r="F136" i="5"/>
  <c r="D254" i="5"/>
  <c r="F254" i="5"/>
  <c r="D287" i="5"/>
  <c r="F232" i="5"/>
  <c r="H232" i="5" s="1"/>
  <c r="H287" i="5"/>
  <c r="F287" i="5"/>
  <c r="F281" i="5"/>
  <c r="H281" i="5"/>
  <c r="E240" i="5"/>
  <c r="E289" i="5" s="1"/>
  <c r="F104" i="5"/>
  <c r="F106" i="5" s="1"/>
  <c r="F259" i="5"/>
  <c r="F265" i="5"/>
  <c r="H265" i="5" s="1"/>
  <c r="H267" i="5" s="1"/>
  <c r="H239" i="5"/>
  <c r="H203" i="5"/>
  <c r="F180" i="5"/>
  <c r="F203" i="5"/>
  <c r="F48" i="5"/>
  <c r="F185" i="5"/>
  <c r="F216" i="5"/>
  <c r="H157" i="5"/>
  <c r="F157" i="5"/>
  <c r="F23" i="5"/>
  <c r="F37" i="5"/>
  <c r="H42" i="5"/>
  <c r="F77" i="5"/>
  <c r="H133" i="5"/>
  <c r="H136" i="5" s="1"/>
  <c r="F143" i="5"/>
  <c r="H143" i="5" s="1"/>
  <c r="H146" i="5" s="1"/>
  <c r="H158" i="5"/>
  <c r="H159" i="5" s="1"/>
  <c r="H181" i="5"/>
  <c r="H185" i="5" s="1"/>
  <c r="H214" i="5"/>
  <c r="H216" i="5" s="1"/>
  <c r="H260" i="5"/>
  <c r="H264" i="5" s="1"/>
  <c r="F18" i="5"/>
  <c r="H15" i="5"/>
  <c r="H19" i="5"/>
  <c r="H71" i="5"/>
  <c r="H118" i="5"/>
  <c r="H126" i="5" s="1"/>
  <c r="H31" i="5"/>
  <c r="H160" i="5"/>
  <c r="H166" i="5" s="1"/>
  <c r="F204" i="5"/>
  <c r="H204" i="5" s="1"/>
  <c r="H208" i="5" s="1"/>
  <c r="H245" i="5"/>
  <c r="F150" i="5"/>
  <c r="F129" i="5"/>
  <c r="F132" i="5" s="1"/>
  <c r="H271" i="5"/>
  <c r="F178" i="5"/>
  <c r="F245" i="5"/>
  <c r="F271" i="5"/>
  <c r="F209" i="5"/>
  <c r="F213" i="5" s="1"/>
  <c r="H221" i="5"/>
  <c r="H227" i="5" s="1"/>
  <c r="H255" i="5"/>
  <c r="H259" i="5" s="1"/>
  <c r="F11" i="5"/>
  <c r="D60" i="5"/>
  <c r="F60" i="5" s="1"/>
  <c r="F54" i="5"/>
  <c r="D70" i="5"/>
  <c r="F70" i="5"/>
  <c r="H78" i="5"/>
  <c r="F83" i="5"/>
  <c r="H11" i="5"/>
  <c r="D14" i="5"/>
  <c r="D289" i="5" s="1"/>
  <c r="F12" i="5"/>
  <c r="F53" i="5"/>
  <c r="F89" i="5"/>
  <c r="F95" i="5"/>
  <c r="F97" i="5"/>
  <c r="F99" i="5"/>
  <c r="F109" i="5"/>
  <c r="H117" i="5" l="1"/>
  <c r="H30" i="5"/>
  <c r="H23" i="5"/>
  <c r="H109" i="5"/>
  <c r="H77" i="5"/>
  <c r="H60" i="5"/>
  <c r="H37" i="5"/>
  <c r="H89" i="5"/>
  <c r="H70" i="5"/>
  <c r="H53" i="5"/>
  <c r="H83" i="5"/>
  <c r="H54" i="5"/>
  <c r="H95" i="5"/>
  <c r="H18" i="5"/>
  <c r="H48" i="5"/>
  <c r="H217" i="5"/>
  <c r="H220" i="5" s="1"/>
  <c r="F220" i="5"/>
  <c r="F146" i="5"/>
  <c r="H240" i="5"/>
  <c r="F240" i="5"/>
  <c r="F267" i="5"/>
  <c r="F208" i="5"/>
  <c r="H209" i="5"/>
  <c r="H213" i="5" s="1"/>
  <c r="H129" i="5"/>
  <c r="H132" i="5" s="1"/>
  <c r="H150" i="5"/>
  <c r="F14" i="5"/>
  <c r="H12" i="5"/>
  <c r="H14" i="5" s="1"/>
  <c r="F289" i="5" l="1"/>
  <c r="H289" i="5"/>
</calcChain>
</file>

<file path=xl/sharedStrings.xml><?xml version="1.0" encoding="utf-8"?>
<sst xmlns="http://schemas.openxmlformats.org/spreadsheetml/2006/main" count="768" uniqueCount="531">
  <si>
    <t>Městská část</t>
  </si>
  <si>
    <t>Účel</t>
  </si>
  <si>
    <t>Praha 1</t>
  </si>
  <si>
    <t>Praha 3</t>
  </si>
  <si>
    <t>Praha 4</t>
  </si>
  <si>
    <t>Praha 5</t>
  </si>
  <si>
    <t>ZŠ a MŠ Radlická - vybudování 2 tříd v bývalém školském objektu Na Pláni 59</t>
  </si>
  <si>
    <t>Praha 6</t>
  </si>
  <si>
    <t>ZŠ Emy Destinové - rekonstrukce a zateplení střechy a půdních prostor</t>
  </si>
  <si>
    <t>Praha 7</t>
  </si>
  <si>
    <t>Praha 8</t>
  </si>
  <si>
    <t>Praha 9</t>
  </si>
  <si>
    <t>ZŠ Novoborská výstavba nového pavilonu</t>
  </si>
  <si>
    <t>Praha 10</t>
  </si>
  <si>
    <t>Nástavba ZŠ Jakutská - navyšování kapacity ZŠ</t>
  </si>
  <si>
    <t>Praha 11</t>
  </si>
  <si>
    <t>Praha 12</t>
  </si>
  <si>
    <t>Rozšíření kapacity MŠ při MŠ a ZŠ Angel v Praze 12</t>
  </si>
  <si>
    <t>Praha 13</t>
  </si>
  <si>
    <t>Praha 14</t>
  </si>
  <si>
    <t>Praha 15</t>
  </si>
  <si>
    <t>Praha 16</t>
  </si>
  <si>
    <t>Praha 17</t>
  </si>
  <si>
    <t>Praha 18</t>
  </si>
  <si>
    <t>Praha 19</t>
  </si>
  <si>
    <t>Praha 20</t>
  </si>
  <si>
    <t>Praha 21</t>
  </si>
  <si>
    <t>Praha 22</t>
  </si>
  <si>
    <t>Běchovice</t>
  </si>
  <si>
    <t>Březiněves</t>
  </si>
  <si>
    <t>Čakovice</t>
  </si>
  <si>
    <t>Ďáblice</t>
  </si>
  <si>
    <t>Dolní Chabry</t>
  </si>
  <si>
    <t>ZŠ Dolní Chabry - navýšení kapacity</t>
  </si>
  <si>
    <t>Dolní Měcholupy</t>
  </si>
  <si>
    <t>Dolní Počernice</t>
  </si>
  <si>
    <t>Dubeč</t>
  </si>
  <si>
    <t>Klánovice</t>
  </si>
  <si>
    <t xml:space="preserve">Koloděje </t>
  </si>
  <si>
    <t>Revitalizace (bývalého) areálu zdraví s cílem vybudování tréninkového  prostoru pro hasiče (polygonu)</t>
  </si>
  <si>
    <t>Křeslice</t>
  </si>
  <si>
    <t>Kunratice</t>
  </si>
  <si>
    <t>Libuš</t>
  </si>
  <si>
    <t>Lipence</t>
  </si>
  <si>
    <t>Lysolaje</t>
  </si>
  <si>
    <t>Nebušice</t>
  </si>
  <si>
    <t>ZŠ Nebušice - rekonstrukce a dostavba vč. venkovních úprav v areálu ZŠ, III. etapa</t>
  </si>
  <si>
    <t>Petrovice</t>
  </si>
  <si>
    <t>Řeporyje</t>
  </si>
  <si>
    <t>Satalice</t>
  </si>
  <si>
    <t>Slivenec</t>
  </si>
  <si>
    <t>Suchdol</t>
  </si>
  <si>
    <t>Šeberov</t>
  </si>
  <si>
    <t>Štěrboholy</t>
  </si>
  <si>
    <t>Přestavba ZŠ Praha 10 - Štěrboholy</t>
  </si>
  <si>
    <t>Troja</t>
  </si>
  <si>
    <t>Velká Chuchle</t>
  </si>
  <si>
    <t>Vinoř</t>
  </si>
  <si>
    <t>Nové šatny ZŠ</t>
  </si>
  <si>
    <t>Zbraslav</t>
  </si>
  <si>
    <t>Zličín</t>
  </si>
  <si>
    <t>ORG</t>
  </si>
  <si>
    <t>80131</t>
  </si>
  <si>
    <t>Revit.ul. Mladoboleslavská, Mechová a Lohenická</t>
  </si>
  <si>
    <t>80211</t>
  </si>
  <si>
    <t>80318</t>
  </si>
  <si>
    <t>80097</t>
  </si>
  <si>
    <t>80237</t>
  </si>
  <si>
    <t>80269</t>
  </si>
  <si>
    <t>neinv</t>
  </si>
  <si>
    <t>80296</t>
  </si>
  <si>
    <t>80336</t>
  </si>
  <si>
    <t>Celkem MČ Praha 11</t>
  </si>
  <si>
    <t xml:space="preserve">Kompletní rekonstrukce objektu Schulhoffova – rozšíření ZŠ Květnového vítězství 1554 </t>
  </si>
  <si>
    <t>Revitalizace veřejného prostoru Křtinská – K Milíčovu, Stříbrského –Cyprichova</t>
  </si>
  <si>
    <t xml:space="preserve">Úprava vnitrobloku Kahovská – Ledvinova </t>
  </si>
  <si>
    <t xml:space="preserve">Dovybavení JSDH Chodov – CAS 20 </t>
  </si>
  <si>
    <t>Rekonstrukce varny ZŠ Pošepného nám. 2022</t>
  </si>
  <si>
    <t>Celkem MČ Praha 12</t>
  </si>
  <si>
    <t>neinv.</t>
  </si>
  <si>
    <t>Rekonstr. objektu Těšíkova pro Adiktologické centrum</t>
  </si>
  <si>
    <t>80190</t>
  </si>
  <si>
    <t>80098</t>
  </si>
  <si>
    <t>80099</t>
  </si>
  <si>
    <t>PD splaškové kanalizace pro lokalitu Točná</t>
  </si>
  <si>
    <t>80212</t>
  </si>
  <si>
    <t xml:space="preserve">Revitalizace areálu Modřanská vinice – viniční svah </t>
  </si>
  <si>
    <t>80270</t>
  </si>
  <si>
    <t xml:space="preserve">Těsnění naplavovacích trámů hradidel u kina  </t>
  </si>
  <si>
    <t>80312</t>
  </si>
  <si>
    <t>Rekonstrukce místních komunikací Nad Belárií, Na Šabatce, Malá Tyršovka</t>
  </si>
  <si>
    <t>80313</t>
  </si>
  <si>
    <t>Výcvikový areál JSDH Cholupice</t>
  </si>
  <si>
    <t>80337</t>
  </si>
  <si>
    <t>80162</t>
  </si>
  <si>
    <t>Celkem MČ Praha 18</t>
  </si>
  <si>
    <t>Celkem MČ Praha 21</t>
  </si>
  <si>
    <t>HZ SDH Újezd nad Lesy – výst</t>
  </si>
  <si>
    <t>80147</t>
  </si>
  <si>
    <t>Rek. chodníků Čentická, obnova kon. vrstev v ul. Onšovecká, Druhanická</t>
  </si>
  <si>
    <t>80215</t>
  </si>
  <si>
    <t xml:space="preserve">neinv. </t>
  </si>
  <si>
    <t>Celkem MČ Praha 22</t>
  </si>
  <si>
    <t xml:space="preserve">Park Pitkovické rybníky </t>
  </si>
  <si>
    <t>80274</t>
  </si>
  <si>
    <t>Park Pitkovické rybníky</t>
  </si>
  <si>
    <t xml:space="preserve">Rek. silničního propustku na Říčanském potoce </t>
  </si>
  <si>
    <t>80213</t>
  </si>
  <si>
    <t xml:space="preserve">Navýšení kapacity ZŠ U Obory </t>
  </si>
  <si>
    <t>80143</t>
  </si>
  <si>
    <t>Celkem MČ Praha - Běchovice</t>
  </si>
  <si>
    <r>
      <t>PD a rekonstrukce objektu Kulturní památka Stará pošta</t>
    </r>
    <r>
      <rPr>
        <sz val="12"/>
        <color theme="1"/>
        <rFont val="Times New Roman"/>
        <family val="1"/>
        <charset val="238"/>
      </rPr>
      <t xml:space="preserve"> </t>
    </r>
  </si>
  <si>
    <r>
      <t>Obnova konstrukčních vrstev komunikací v Běchovicích</t>
    </r>
    <r>
      <rPr>
        <sz val="12"/>
        <color theme="1"/>
        <rFont val="Times New Roman"/>
        <family val="1"/>
        <charset val="238"/>
      </rPr>
      <t xml:space="preserve"> </t>
    </r>
  </si>
  <si>
    <t>Rekonstrukce objektů určených pro sociální služby</t>
  </si>
  <si>
    <t>80038</t>
  </si>
  <si>
    <t>80217</t>
  </si>
  <si>
    <t>80298</t>
  </si>
  <si>
    <t>Celkem MČ Praha - Nedvězí</t>
  </si>
  <si>
    <t>Nedvězí</t>
  </si>
  <si>
    <t>Rekonstr. havarijního stavu střech objektů ve správě MČ Nedvězí</t>
  </si>
  <si>
    <t xml:space="preserve">Nedvězí – Hájová, protipovodňová opatření </t>
  </si>
  <si>
    <t>80121</t>
  </si>
  <si>
    <t>80197</t>
  </si>
  <si>
    <t>Celkem MČ Praha 1</t>
  </si>
  <si>
    <t>80262</t>
  </si>
  <si>
    <t>Smetanovo nábřeží x K. Světlé – parkový trojúhelník</t>
  </si>
  <si>
    <t xml:space="preserve">Dovybavení JSDH Praha 1 – CAS20  </t>
  </si>
  <si>
    <t>Celkem MČ Praha 3</t>
  </si>
  <si>
    <t xml:space="preserve">Havarijní stav venkovního bazénu Sportovní areál Pražačka </t>
  </si>
  <si>
    <t>80088</t>
  </si>
  <si>
    <t>80330</t>
  </si>
  <si>
    <t>Celkem MČ Praha 4</t>
  </si>
  <si>
    <t>Revitalizace veřejného prostoru Lhotka - Novodvorská</t>
  </si>
  <si>
    <t>80235</t>
  </si>
  <si>
    <t>Splašková kanalizace v ulici Nad Koupadly</t>
  </si>
  <si>
    <t>80231</t>
  </si>
  <si>
    <t>80263</t>
  </si>
  <si>
    <t>Celkem MČ Praha 5</t>
  </si>
  <si>
    <t xml:space="preserve">Obnova konstrukčních vrstev komunikací </t>
  </si>
  <si>
    <t xml:space="preserve">Obnova dětského hřiště okrouhlík </t>
  </si>
  <si>
    <t>80090</t>
  </si>
  <si>
    <t>80178</t>
  </si>
  <si>
    <t>80223</t>
  </si>
  <si>
    <t>80335</t>
  </si>
  <si>
    <t>Revitalizace volnočasového areálu Baba – I. etapa</t>
  </si>
  <si>
    <t>80091</t>
  </si>
  <si>
    <t>80264</t>
  </si>
  <si>
    <t>80299</t>
  </si>
  <si>
    <t>Celkem MČ Praha 6</t>
  </si>
  <si>
    <t>Celkem MČ Praha 7</t>
  </si>
  <si>
    <t>ZŠ T. G. Masaryka – rekonstrukce střechy</t>
  </si>
  <si>
    <t>Rekonstrukce chodníků v ulici Janovského</t>
  </si>
  <si>
    <t>Revitalizace ulice Ovenecká</t>
  </si>
  <si>
    <t>Rekonstrukce uličních výpustí v ul. Jana Zajíce</t>
  </si>
  <si>
    <t>Rekonstrukce zeleně U Letenské Vodárny</t>
  </si>
  <si>
    <t>80180</t>
  </si>
  <si>
    <t>80236</t>
  </si>
  <si>
    <t>80265</t>
  </si>
  <si>
    <t>80310</t>
  </si>
  <si>
    <t>80311</t>
  </si>
  <si>
    <t>Celkem MČ Praha 8</t>
  </si>
  <si>
    <t>Celkem MČ Praha 9</t>
  </si>
  <si>
    <r>
      <t>OTV – Lávka přes Rokytku</t>
    </r>
    <r>
      <rPr>
        <b/>
        <sz val="11"/>
        <color theme="1"/>
        <rFont val="Calibri"/>
        <family val="2"/>
        <charset val="238"/>
        <scheme val="minor"/>
      </rPr>
      <t xml:space="preserve"> </t>
    </r>
  </si>
  <si>
    <r>
      <t>OTV – Park Zahrádky</t>
    </r>
    <r>
      <rPr>
        <b/>
        <sz val="11"/>
        <color theme="1"/>
        <rFont val="Calibri"/>
        <family val="2"/>
        <charset val="238"/>
        <scheme val="minor"/>
      </rPr>
      <t xml:space="preserve"> </t>
    </r>
  </si>
  <si>
    <t>80094</t>
  </si>
  <si>
    <t>80267</t>
  </si>
  <si>
    <t>42170</t>
  </si>
  <si>
    <t>80341</t>
  </si>
  <si>
    <t>Celkem MČ Praha 10</t>
  </si>
  <si>
    <t>Rekonstrukce objektu bývalé MŠ v ulici K Botiči na nízkoprahové zařízení pro děti a mládež</t>
  </si>
  <si>
    <r>
      <t>Rekonstrukce Heroldových sadů</t>
    </r>
    <r>
      <rPr>
        <b/>
        <sz val="12"/>
        <color theme="1"/>
        <rFont val="Times New Roman"/>
        <family val="1"/>
        <charset val="238"/>
      </rPr>
      <t xml:space="preserve"> </t>
    </r>
  </si>
  <si>
    <r>
      <t>ZŠ Gutova – rekonstrukce ZTI, havarijní stav</t>
    </r>
    <r>
      <rPr>
        <sz val="12"/>
        <color theme="1"/>
        <rFont val="Times New Roman"/>
        <family val="1"/>
        <charset val="238"/>
      </rPr>
      <t xml:space="preserve"> </t>
    </r>
  </si>
  <si>
    <t>80096</t>
  </si>
  <si>
    <t>80173</t>
  </si>
  <si>
    <t>80268</t>
  </si>
  <si>
    <t>80300</t>
  </si>
  <si>
    <t>Celkem MČ Praha 13</t>
  </si>
  <si>
    <r>
      <t>Revitalizace veřejného prostoru Velká Ohrada</t>
    </r>
    <r>
      <rPr>
        <sz val="11"/>
        <color theme="1"/>
        <rFont val="Calibri"/>
        <family val="2"/>
        <charset val="238"/>
        <scheme val="minor"/>
      </rPr>
      <t xml:space="preserve"> </t>
    </r>
  </si>
  <si>
    <r>
      <t>MŠ Mohylová – sanace statiky včetně interiéru</t>
    </r>
    <r>
      <rPr>
        <sz val="11"/>
        <color theme="1"/>
        <rFont val="Calibri"/>
        <family val="2"/>
        <charset val="238"/>
        <scheme val="minor"/>
      </rPr>
      <t xml:space="preserve"> </t>
    </r>
  </si>
  <si>
    <r>
      <t>Rekonstrukce 20 denních kuchyněk v pěti MŠ</t>
    </r>
    <r>
      <rPr>
        <sz val="11"/>
        <color theme="1"/>
        <rFont val="Calibri"/>
        <family val="2"/>
        <charset val="238"/>
        <scheme val="minor"/>
      </rPr>
      <t xml:space="preserve"> </t>
    </r>
  </si>
  <si>
    <t>80160</t>
  </si>
  <si>
    <t>80174</t>
  </si>
  <si>
    <t>80238</t>
  </si>
  <si>
    <t>80301</t>
  </si>
  <si>
    <t>80302</t>
  </si>
  <si>
    <t>Celkem MČ Praha 14</t>
  </si>
  <si>
    <r>
      <t>Výstavba MŠ v k. ú. Hostavice - lokalita Jahodnice</t>
    </r>
    <r>
      <rPr>
        <sz val="11"/>
        <color theme="1"/>
        <rFont val="Calibri"/>
        <family val="2"/>
        <charset val="238"/>
        <scheme val="minor"/>
      </rPr>
      <t xml:space="preserve"> </t>
    </r>
  </si>
  <si>
    <r>
      <t>Rekonstrukce chodníků ve čtvrti Nad Rybníkem</t>
    </r>
    <r>
      <rPr>
        <b/>
        <sz val="11"/>
        <color theme="1"/>
        <rFont val="Calibri"/>
        <family val="2"/>
        <charset val="238"/>
        <scheme val="minor"/>
      </rPr>
      <t xml:space="preserve"> </t>
    </r>
  </si>
  <si>
    <r>
      <t>Projektová příprava IV. etapy SV cyklomagistrály</t>
    </r>
    <r>
      <rPr>
        <sz val="11"/>
        <color theme="1"/>
        <rFont val="Calibri"/>
        <family val="2"/>
        <charset val="238"/>
        <scheme val="minor"/>
      </rPr>
      <t xml:space="preserve"> </t>
    </r>
  </si>
  <si>
    <t>80175</t>
  </si>
  <si>
    <t>80219</t>
  </si>
  <si>
    <t>80220</t>
  </si>
  <si>
    <t>80339</t>
  </si>
  <si>
    <t>Celkem MČ Praha 15</t>
  </si>
  <si>
    <r>
      <t>ZŠ Hornoměcholupská – zateplení fasády</t>
    </r>
    <r>
      <rPr>
        <b/>
        <sz val="11"/>
        <color theme="1"/>
        <rFont val="Calibri"/>
        <family val="2"/>
        <charset val="238"/>
        <scheme val="minor"/>
      </rPr>
      <t xml:space="preserve"> </t>
    </r>
  </si>
  <si>
    <r>
      <t>ZŠ Veronské náměstí – výstavba hřiště</t>
    </r>
    <r>
      <rPr>
        <b/>
        <sz val="11"/>
        <color theme="1"/>
        <rFont val="Calibri"/>
        <family val="2"/>
        <charset val="238"/>
        <scheme val="minor"/>
      </rPr>
      <t xml:space="preserve"> </t>
    </r>
  </si>
  <si>
    <r>
      <t>ZŠ Hostivař – odstranění havarijního stavu hřiště v areálu ZŠ</t>
    </r>
    <r>
      <rPr>
        <b/>
        <sz val="11"/>
        <color theme="1"/>
        <rFont val="Calibri"/>
        <family val="2"/>
        <charset val="238"/>
        <scheme val="minor"/>
      </rPr>
      <t xml:space="preserve"> </t>
    </r>
  </si>
  <si>
    <r>
      <t>Revitalizace nádraží Horní Měcholupy</t>
    </r>
    <r>
      <rPr>
        <b/>
        <sz val="11"/>
        <color theme="1"/>
        <rFont val="Calibri"/>
        <family val="2"/>
        <charset val="238"/>
        <scheme val="minor"/>
      </rPr>
      <t xml:space="preserve"> </t>
    </r>
  </si>
  <si>
    <r>
      <t>MŠ Boloňská – rekonstrukce omítky</t>
    </r>
    <r>
      <rPr>
        <b/>
        <sz val="11"/>
        <color theme="1"/>
        <rFont val="Calibri"/>
        <family val="2"/>
        <charset val="238"/>
        <scheme val="minor"/>
      </rPr>
      <t xml:space="preserve"> </t>
    </r>
  </si>
  <si>
    <t>80102</t>
  </si>
  <si>
    <t>80185</t>
  </si>
  <si>
    <t>80232</t>
  </si>
  <si>
    <t>80304</t>
  </si>
  <si>
    <t>80338</t>
  </si>
  <si>
    <t xml:space="preserve">Rekonstrukce dešťové kanalizace, úpravy Říčanky včetně lávky </t>
  </si>
  <si>
    <t>80230</t>
  </si>
  <si>
    <t>Celkem MČ Praha - Dubeč</t>
  </si>
  <si>
    <t>Královice</t>
  </si>
  <si>
    <t>Celkem MČ Praha - Královice</t>
  </si>
  <si>
    <t>80241</t>
  </si>
  <si>
    <t>80116</t>
  </si>
  <si>
    <t>Celkem MČ Praha - Březiněves</t>
  </si>
  <si>
    <t xml:space="preserve">Čistírna vody pro rekreační rybník </t>
  </si>
  <si>
    <t>80111</t>
  </si>
  <si>
    <t>80161</t>
  </si>
  <si>
    <t>Celkem MČ Praha - Čakovice</t>
  </si>
  <si>
    <t xml:space="preserve">Výstavba objektu ZŠ – dostavba areálu při ul. Jizerská, včetně modernizace školní jídelny a kuchyně, výstavby zpevněných ploch a úpravy okolí </t>
  </si>
  <si>
    <t xml:space="preserve">Úprava konstr. vrstev ul. K Sedlišti, Ostravická, Oderská, Krystalová </t>
  </si>
  <si>
    <t xml:space="preserve">Rekonstrukce nové služebny MP </t>
  </si>
  <si>
    <t>80112</t>
  </si>
  <si>
    <t>80149</t>
  </si>
  <si>
    <t>80229</t>
  </si>
  <si>
    <t>80202</t>
  </si>
  <si>
    <t>Celkem MČ Praha - Ďáblice</t>
  </si>
  <si>
    <t>Přístavba a přestavba ZŠ</t>
  </si>
  <si>
    <t xml:space="preserve">Rekonstrukce přístupových cest ke hvězdárně </t>
  </si>
  <si>
    <t xml:space="preserve">Komunitní centrum Vlna – část zahrada </t>
  </si>
  <si>
    <t>42203</t>
  </si>
  <si>
    <t>80206</t>
  </si>
  <si>
    <t>80255</t>
  </si>
  <si>
    <t xml:space="preserve">Údržba hřbitovní zeleně </t>
  </si>
  <si>
    <t xml:space="preserve">Výstavba ZŠ Formanská </t>
  </si>
  <si>
    <t>Újezd u Průhonic</t>
  </si>
  <si>
    <t>80184</t>
  </si>
  <si>
    <t>80288</t>
  </si>
  <si>
    <t>Celkem MČ Praha - Přední Kopanina</t>
  </si>
  <si>
    <t>Park Přední Kopanina</t>
  </si>
  <si>
    <t>80123</t>
  </si>
  <si>
    <t>Celkem MČ Praha - Kunratice</t>
  </si>
  <si>
    <t xml:space="preserve">ZŠ Kunratice – rozšíření kapacity III. etapa </t>
  </si>
  <si>
    <t xml:space="preserve">ZŠ Kunratice – rozšíření školní jídelny  </t>
  </si>
  <si>
    <t xml:space="preserve">Rekonstrukce ZŠ Kunratice – stará budova – zateplení, výměna oken a kotlů </t>
  </si>
  <si>
    <t>80325</t>
  </si>
  <si>
    <t>80326</t>
  </si>
  <si>
    <t>41754</t>
  </si>
  <si>
    <t>ZŠ Kunratice - rozšíření kapacity - III. etapa - spoluúčast</t>
  </si>
  <si>
    <t>Celkem MČ Praha - Troja</t>
  </si>
  <si>
    <t xml:space="preserve">Vackův sad </t>
  </si>
  <si>
    <t xml:space="preserve">Obnova zeleně v Podhoří </t>
  </si>
  <si>
    <t xml:space="preserve">Rekonstrukce obvodových opukových zdí hřiště MŠ Nad Kazankou a přilehlé zahrady </t>
  </si>
  <si>
    <t xml:space="preserve">Vytvoření vodních prvků při křižovatce Trojská – Pod Havránkou </t>
  </si>
  <si>
    <t>80129</t>
  </si>
  <si>
    <t>80214</t>
  </si>
  <si>
    <t>Celkem MČ Praha - Křeslice</t>
  </si>
  <si>
    <t>Revitalizace lesního porostu</t>
  </si>
  <si>
    <t>Celkem MČ Praha - Nebušice</t>
  </si>
  <si>
    <t>6839</t>
  </si>
  <si>
    <t>Rekonstrukce školní kuchyně – ZŠ Nebušice</t>
  </si>
  <si>
    <r>
      <t>Rekonstrukce chodníků v ul. Nebušická</t>
    </r>
    <r>
      <rPr>
        <sz val="11"/>
        <color theme="1"/>
        <rFont val="Calibri"/>
        <family val="2"/>
        <charset val="238"/>
        <scheme val="minor"/>
      </rPr>
      <t xml:space="preserve">               </t>
    </r>
  </si>
  <si>
    <t>80183</t>
  </si>
  <si>
    <t>80316</t>
  </si>
  <si>
    <t>Celkem MČ Praha - Šeberov</t>
  </si>
  <si>
    <t>Rekonstrukce   komunikací   a   dešťové  kanalizace   ul.   Lipenská  a Osvětová II. etapa</t>
  </si>
  <si>
    <t xml:space="preserve">Rekonstrukce části komunikace v ul. V Ladech      </t>
  </si>
  <si>
    <t>42257</t>
  </si>
  <si>
    <t>80319</t>
  </si>
  <si>
    <t>Celkem MČ Praha - Dolní Chabry</t>
  </si>
  <si>
    <t>Celkem MČ Praha - Lysolaje</t>
  </si>
  <si>
    <t>Přístavba ZŠ a nutné stavební úpravy</t>
  </si>
  <si>
    <r>
      <t>Opěrná stěna a parkovací stání v ulici Poustka</t>
    </r>
    <r>
      <rPr>
        <sz val="12"/>
        <color theme="1"/>
        <rFont val="Times New Roman"/>
        <family val="1"/>
        <charset val="238"/>
      </rPr>
      <t xml:space="preserve">      </t>
    </r>
  </si>
  <si>
    <r>
      <t>Rekonstrukce usazovací nádrže dešťové kanalizace</t>
    </r>
    <r>
      <rPr>
        <sz val="12"/>
        <color theme="1"/>
        <rFont val="Times New Roman"/>
        <family val="1"/>
        <charset val="238"/>
      </rPr>
      <t xml:space="preserve">    </t>
    </r>
  </si>
  <si>
    <r>
      <t>Rekultivace bývalé Denkrovy pískovny</t>
    </r>
    <r>
      <rPr>
        <sz val="12"/>
        <color theme="1"/>
        <rFont val="Times New Roman"/>
        <family val="1"/>
        <charset val="238"/>
      </rPr>
      <t xml:space="preserve">                </t>
    </r>
  </si>
  <si>
    <t>42227</t>
  </si>
  <si>
    <t>80281</t>
  </si>
  <si>
    <t>80247</t>
  </si>
  <si>
    <t>80317</t>
  </si>
  <si>
    <t>Celkem MČ Praha - Satalice</t>
  </si>
  <si>
    <t>Rek. místních komunik., rek. chodníků v ul. Za Školkou</t>
  </si>
  <si>
    <t>80320</t>
  </si>
  <si>
    <t>Celkem MČ Praha - Koloděje</t>
  </si>
  <si>
    <r>
      <t>Rozšíření kapacity MŠ Koloděje</t>
    </r>
    <r>
      <rPr>
        <sz val="12"/>
        <color theme="1"/>
        <rFont val="Times New Roman"/>
        <family val="1"/>
        <charset val="238"/>
      </rPr>
      <t xml:space="preserve">                            </t>
    </r>
  </si>
  <si>
    <r>
      <t>Multifunkční sportovní hřiště pro  ZŠ a veřejnost</t>
    </r>
    <r>
      <rPr>
        <sz val="12"/>
        <color theme="1"/>
        <rFont val="Times New Roman"/>
        <family val="1"/>
        <charset val="238"/>
      </rPr>
      <t xml:space="preserve">   </t>
    </r>
  </si>
  <si>
    <t xml:space="preserve">Řešení pěšího propojení K Dubči a K Běchovicům </t>
  </si>
  <si>
    <t xml:space="preserve">Opravy místních komunikací </t>
  </si>
  <si>
    <t>80114</t>
  </si>
  <si>
    <t>80293</t>
  </si>
  <si>
    <t>80188</t>
  </si>
  <si>
    <t>80233</t>
  </si>
  <si>
    <t>80332</t>
  </si>
  <si>
    <t>Celkem MČ Praha 17</t>
  </si>
  <si>
    <r>
      <t>Kanalizace v ul. Hekova, Augustova, Na Moklině</t>
    </r>
    <r>
      <rPr>
        <sz val="11"/>
        <color theme="1"/>
        <rFont val="Calibri"/>
        <family val="2"/>
        <charset val="238"/>
        <scheme val="minor"/>
      </rPr>
      <t xml:space="preserve"> </t>
    </r>
  </si>
  <si>
    <t>80228</t>
  </si>
  <si>
    <t>Celkem MČ Praha - Štěrboholy</t>
  </si>
  <si>
    <t>4432</t>
  </si>
  <si>
    <t>Celkem MČ Praha - Suchdol</t>
  </si>
  <si>
    <r>
      <t>Sad čestných občanů U Kapličky</t>
    </r>
    <r>
      <rPr>
        <sz val="11"/>
        <color theme="1"/>
        <rFont val="Calibri"/>
        <family val="2"/>
        <charset val="238"/>
        <scheme val="minor"/>
      </rPr>
      <t xml:space="preserve">                              </t>
    </r>
  </si>
  <si>
    <r>
      <t>Revitalizace vodoteče Keltů</t>
    </r>
    <r>
      <rPr>
        <sz val="11"/>
        <color theme="1"/>
        <rFont val="Calibri"/>
        <family val="2"/>
        <charset val="238"/>
        <scheme val="minor"/>
      </rPr>
      <t xml:space="preserve">                                   </t>
    </r>
  </si>
  <si>
    <r>
      <t>Rekonstrukce stromořadí K Horoměřicům</t>
    </r>
    <r>
      <rPr>
        <sz val="11"/>
        <color theme="1"/>
        <rFont val="Calibri"/>
        <family val="2"/>
        <charset val="238"/>
        <scheme val="minor"/>
      </rPr>
      <t xml:space="preserve">               </t>
    </r>
  </si>
  <si>
    <t>80260</t>
  </si>
  <si>
    <t>80284</t>
  </si>
  <si>
    <t>80285</t>
  </si>
  <si>
    <t>80226</t>
  </si>
  <si>
    <t>Celkem MČ Praha - Libuš</t>
  </si>
  <si>
    <r>
      <t>Výstavba tělocvičny u ZŠ – PD</t>
    </r>
    <r>
      <rPr>
        <sz val="11"/>
        <color theme="1"/>
        <rFont val="Calibri"/>
        <family val="2"/>
        <charset val="238"/>
        <scheme val="minor"/>
      </rPr>
      <t xml:space="preserve">                               </t>
    </r>
  </si>
  <si>
    <r>
      <t>Obnova konstrukčních vrstev v ulici Na Jezerách a Na Močále</t>
    </r>
    <r>
      <rPr>
        <sz val="11"/>
        <color theme="1"/>
        <rFont val="Calibri"/>
        <family val="2"/>
        <charset val="238"/>
        <scheme val="minor"/>
      </rPr>
      <t xml:space="preserve">                                                    </t>
    </r>
  </si>
  <si>
    <t>Náhradní výsadba a realizace projektu ÚSES – L 4/276 při ulici  K Vrtilce</t>
  </si>
  <si>
    <t>80118</t>
  </si>
  <si>
    <t>80146</t>
  </si>
  <si>
    <t>80189</t>
  </si>
  <si>
    <t>80208</t>
  </si>
  <si>
    <t>80306</t>
  </si>
  <si>
    <t>Celkem MČ Praha - Klánovice</t>
  </si>
  <si>
    <r>
      <t>Rekonstrukce skleněné střechy sportovní haly</t>
    </r>
    <r>
      <rPr>
        <sz val="11"/>
        <color theme="1"/>
        <rFont val="Calibri"/>
        <family val="2"/>
        <charset val="238"/>
        <scheme val="minor"/>
      </rPr>
      <t xml:space="preserve">     </t>
    </r>
  </si>
  <si>
    <r>
      <t>Areál KC Beseda – rekonstrukce</t>
    </r>
    <r>
      <rPr>
        <b/>
        <sz val="11"/>
        <color theme="1"/>
        <rFont val="Calibri"/>
        <family val="2"/>
        <charset val="238"/>
        <scheme val="minor"/>
      </rPr>
      <t xml:space="preserve">                              </t>
    </r>
  </si>
  <si>
    <r>
      <t xml:space="preserve"> ZŠ Klánovice – rozšíření kapacity</t>
    </r>
    <r>
      <rPr>
        <sz val="11"/>
        <color theme="1"/>
        <rFont val="Calibri"/>
        <family val="2"/>
        <charset val="238"/>
        <scheme val="minor"/>
      </rPr>
      <t xml:space="preserve">                        </t>
    </r>
  </si>
  <si>
    <t>80025</t>
  </si>
  <si>
    <t>80203</t>
  </si>
  <si>
    <t>80291</t>
  </si>
  <si>
    <t>Celkem MČ Praha 16</t>
  </si>
  <si>
    <t xml:space="preserve">P 16 – Rek. místních komunikací </t>
  </si>
  <si>
    <t xml:space="preserve">P 16 -  Kanalizace Šárovo kolo </t>
  </si>
  <si>
    <t>80346</t>
  </si>
  <si>
    <t>80163</t>
  </si>
  <si>
    <t>80148</t>
  </si>
  <si>
    <t>80250</t>
  </si>
  <si>
    <t>80343</t>
  </si>
  <si>
    <t>Celkem MČ Praha 20</t>
  </si>
  <si>
    <t xml:space="preserve">Rekonstrukce komunikace Mezilesí </t>
  </si>
  <si>
    <t xml:space="preserve">Chodníky Náchodská (v ús. městský okruh – Bystrá) </t>
  </si>
  <si>
    <t>80221</t>
  </si>
  <si>
    <t>80222</t>
  </si>
  <si>
    <t>80166</t>
  </si>
  <si>
    <t xml:space="preserve">ZŠ a MŠ A. Čermáka – projektová dokumentace na využití půdy </t>
  </si>
  <si>
    <t>80037</t>
  </si>
  <si>
    <r>
      <t>Točna - Hostavice</t>
    </r>
    <r>
      <rPr>
        <b/>
        <sz val="11"/>
        <color theme="1"/>
        <rFont val="Calibri"/>
        <family val="2"/>
        <charset val="238"/>
        <scheme val="minor"/>
      </rPr>
      <t xml:space="preserve"> </t>
    </r>
  </si>
  <si>
    <t xml:space="preserve">Revitalizace studní v okolí pramenišť rybníka </t>
  </si>
  <si>
    <t xml:space="preserve">Tělocvična ZŠ Kbely </t>
  </si>
  <si>
    <t>80106</t>
  </si>
  <si>
    <t xml:space="preserve">SDH – rekonstrukce HZ </t>
  </si>
  <si>
    <t>80151</t>
  </si>
  <si>
    <t xml:space="preserve">Venkovní víceúčelové hřiště ZŠ Kbely </t>
  </si>
  <si>
    <t>80186</t>
  </si>
  <si>
    <t xml:space="preserve">Rekonstrukce komunikace v oblasti Toužimská – Novákovo nám. </t>
  </si>
  <si>
    <t>80210</t>
  </si>
  <si>
    <t xml:space="preserve">Rekonstrukce a vytvoření nových ploch na nám. Fr. Strašila </t>
  </si>
  <si>
    <t>80314</t>
  </si>
  <si>
    <t>Celkem MČ Praha 19</t>
  </si>
  <si>
    <t>Celkem MČ Praha - Dolní Počernice</t>
  </si>
  <si>
    <t>Výstavba parkovišť před ZŠ v Dolních Počernicích</t>
  </si>
  <si>
    <t>80240</t>
  </si>
  <si>
    <t>80315</t>
  </si>
  <si>
    <t>80252</t>
  </si>
  <si>
    <t xml:space="preserve">Zatrubnění Lipenského potoka před ZŠ </t>
  </si>
  <si>
    <t xml:space="preserve">Přístavba ZŠ  </t>
  </si>
  <si>
    <t xml:space="preserve">MŠ Lipence – vybudování bezbariérového přístupu </t>
  </si>
  <si>
    <t>80157</t>
  </si>
  <si>
    <t>80182</t>
  </si>
  <si>
    <t>80209</t>
  </si>
  <si>
    <t>80278</t>
  </si>
  <si>
    <t>80279</t>
  </si>
  <si>
    <t>80307</t>
  </si>
  <si>
    <t>Celkem MČ Praha - Lipence</t>
  </si>
  <si>
    <t>Celkem MČ Praha - Řeporyje</t>
  </si>
  <si>
    <t xml:space="preserve">Ulice Od školy </t>
  </si>
  <si>
    <t>80342</t>
  </si>
  <si>
    <t>Celkem MČ Praha - Slivenec</t>
  </si>
  <si>
    <t>Energeticky pasivní přístavba MŠ a tělocvičny ZŠ a MŠ</t>
  </si>
  <si>
    <t xml:space="preserve">Dokončení komunikací po kanalizaci </t>
  </si>
  <si>
    <t xml:space="preserve">Rozšíření hřbitova </t>
  </si>
  <si>
    <t xml:space="preserve">Park Granátová </t>
  </si>
  <si>
    <t xml:space="preserve">Na Křenkově </t>
  </si>
  <si>
    <t xml:space="preserve">Instalace větracího systému MŠ Ke Smíchovu </t>
  </si>
  <si>
    <t xml:space="preserve">Proj. příprava cyklostezky Slivenec - Řeporyje </t>
  </si>
  <si>
    <t>80047</t>
  </si>
  <si>
    <t>80225</t>
  </si>
  <si>
    <t>80248</t>
  </si>
  <si>
    <t>80259</t>
  </si>
  <si>
    <t>80283</t>
  </si>
  <si>
    <t>80344</t>
  </si>
  <si>
    <t>80135</t>
  </si>
  <si>
    <t xml:space="preserve">Rozšíření ZŠ Charlotty Masarykové </t>
  </si>
  <si>
    <t>80029</t>
  </si>
  <si>
    <t>Celkem MČ Praha - Zbraslav</t>
  </si>
  <si>
    <t>Celkem MČ Praha - Vinoř</t>
  </si>
  <si>
    <t>Celkem MČ Praha - Velká Chuchle</t>
  </si>
  <si>
    <t>Celkem MČ Praha - Újezd u Průhonic</t>
  </si>
  <si>
    <t xml:space="preserve">Rozšíření ZŠ Nad Parkem </t>
  </si>
  <si>
    <t xml:space="preserve">Městská zahrada  </t>
  </si>
  <si>
    <t xml:space="preserve">Zbraslavské nám. – rek. chodníků a aut. zastávek </t>
  </si>
  <si>
    <t xml:space="preserve">ZŠ V. Vančury – PD na zateplení </t>
  </si>
  <si>
    <t>Rek. pěších propojení v ulici B. Stárkové, rek. v ulici Nad Parkem</t>
  </si>
  <si>
    <t xml:space="preserve">Projektová příprava cyklotrasy Lahovičky – Strnady </t>
  </si>
  <si>
    <t xml:space="preserve">Oprava techniky - CAS 20 RENAULT </t>
  </si>
  <si>
    <t>Dovybav. JSDH Zbraslav-CAS 30</t>
  </si>
  <si>
    <t>80164</t>
  </si>
  <si>
    <t>80289</t>
  </si>
  <si>
    <t>80290</t>
  </si>
  <si>
    <t>80227</t>
  </si>
  <si>
    <t>80199</t>
  </si>
  <si>
    <t>80309</t>
  </si>
  <si>
    <t>80321</t>
  </si>
  <si>
    <t>80333</t>
  </si>
  <si>
    <t xml:space="preserve">Oprava přemostění Zličín – Řepy </t>
  </si>
  <si>
    <t xml:space="preserve">Revitalizace pozemků 215/3 a 215/4, k. ú.  Sobín </t>
  </si>
  <si>
    <t>Rybníčky Na ohrádkách, 2. etapa</t>
  </si>
  <si>
    <t xml:space="preserve">Zabezpečení přelivu rybníka Sobín </t>
  </si>
  <si>
    <t>80216</t>
  </si>
  <si>
    <t>80261</t>
  </si>
  <si>
    <t>Celkem MČ Praha - Zličín</t>
  </si>
  <si>
    <t>41501</t>
  </si>
  <si>
    <t>80069</t>
  </si>
  <si>
    <t>80022</t>
  </si>
  <si>
    <t>80006</t>
  </si>
  <si>
    <t>40973</t>
  </si>
  <si>
    <t>80054</t>
  </si>
  <si>
    <t>80136</t>
  </si>
  <si>
    <t>80043</t>
  </si>
  <si>
    <t>Celkem MČ Praha - Petrovice</t>
  </si>
  <si>
    <t>Přední Kopanina</t>
  </si>
  <si>
    <t>80050</t>
  </si>
  <si>
    <t>80051</t>
  </si>
  <si>
    <t>80052</t>
  </si>
  <si>
    <t>80053</t>
  </si>
  <si>
    <t>ZŠ Dopplerova – rekonstrukce školního vnitrobloku</t>
  </si>
  <si>
    <t>Revitalizace sídlištní zeleně v lokalitě Rezlerovy ulice</t>
  </si>
  <si>
    <t>80282</t>
  </si>
  <si>
    <t>80122</t>
  </si>
  <si>
    <t>41520</t>
  </si>
  <si>
    <t xml:space="preserve">Obnova konstrukčních vrstev komunikace K Markétě </t>
  </si>
  <si>
    <t xml:space="preserve">Zateplení podkroví objektu č. p. 66 </t>
  </si>
  <si>
    <r>
      <t>MŠ Lojovická – rekonstrukce teras, povrchů, schodiště, zhot. zábradlí</t>
    </r>
    <r>
      <rPr>
        <sz val="11"/>
        <color theme="1"/>
        <rFont val="Calibri"/>
        <family val="2"/>
        <charset val="238"/>
        <scheme val="minor"/>
      </rPr>
      <t xml:space="preserve">                                                    </t>
    </r>
  </si>
  <si>
    <t>Územně terénní útvar Milíčov /ÚTÚM/</t>
  </si>
  <si>
    <t>80334</t>
  </si>
  <si>
    <t>Celkem MČ Praha Dolní Měcholupy</t>
  </si>
  <si>
    <t>xxx</t>
  </si>
  <si>
    <t>80224</t>
  </si>
  <si>
    <t>Obnova konstrukčních vrstev komunikací</t>
  </si>
  <si>
    <r>
      <t xml:space="preserve">z nevyčerpané částky </t>
    </r>
    <r>
      <rPr>
        <b/>
        <sz val="8"/>
        <color indexed="8"/>
        <rFont val="Arial"/>
        <family val="2"/>
        <charset val="238"/>
      </rPr>
      <t>změna na neinv. finanční prostředky</t>
    </r>
    <r>
      <rPr>
        <sz val="8"/>
        <color indexed="8"/>
        <rFont val="Arial"/>
        <family val="2"/>
        <charset val="238"/>
      </rPr>
      <t xml:space="preserve"> na Obnovu konstrukčních vrstev komunikací</t>
    </r>
  </si>
  <si>
    <t>Vyčerpáno v roce 2016</t>
  </si>
  <si>
    <r>
      <t xml:space="preserve">Rekonstrukce objektu Vodárenské věže - DDM Praha 7 </t>
    </r>
    <r>
      <rPr>
        <u/>
        <sz val="8"/>
        <color indexed="8"/>
        <rFont val="Arial"/>
        <family val="2"/>
        <charset val="238"/>
      </rPr>
      <t>/dotace ponechaná z předchozích let/</t>
    </r>
  </si>
  <si>
    <r>
      <t xml:space="preserve">Zřízení lávky pro pěší přes Rokytku  </t>
    </r>
    <r>
      <rPr>
        <u/>
        <sz val="8"/>
        <color indexed="8"/>
        <rFont val="Arial"/>
        <family val="2"/>
        <charset val="238"/>
      </rPr>
      <t>/dotace ponechaná z předchozích let/</t>
    </r>
  </si>
  <si>
    <r>
      <t xml:space="preserve">Dostavba MŠ </t>
    </r>
    <r>
      <rPr>
        <u/>
        <sz val="8"/>
        <rFont val="Arial CE"/>
        <charset val="238"/>
      </rPr>
      <t>/dotace ponechaná z předchozích let</t>
    </r>
    <r>
      <rPr>
        <sz val="8"/>
        <rFont val="Arial CE"/>
        <charset val="238"/>
      </rPr>
      <t xml:space="preserve">/ </t>
    </r>
  </si>
  <si>
    <r>
      <t xml:space="preserve">Přístavba a stavební úpravy objektů ZŠ Dr. E. Beneše  </t>
    </r>
    <r>
      <rPr>
        <u/>
        <sz val="8"/>
        <color indexed="8"/>
        <rFont val="Arial"/>
        <family val="2"/>
        <charset val="238"/>
      </rPr>
      <t xml:space="preserve">/dotace ponechaná z předchozích let/ </t>
    </r>
  </si>
  <si>
    <r>
      <t xml:space="preserve">Dostavba ZŠ Spořická 400   </t>
    </r>
    <r>
      <rPr>
        <u/>
        <sz val="8"/>
        <color indexed="8"/>
        <rFont val="Arial"/>
        <family val="2"/>
        <charset val="238"/>
      </rPr>
      <t xml:space="preserve">/dotace ponechaná z předchozích let/ </t>
    </r>
  </si>
  <si>
    <r>
      <t xml:space="preserve">Rozšíření MŠ Dolní Měcholupy </t>
    </r>
    <r>
      <rPr>
        <u/>
        <sz val="8"/>
        <color indexed="8"/>
        <rFont val="Arial"/>
        <family val="2"/>
        <charset val="238"/>
      </rPr>
      <t xml:space="preserve">/dotace ponechaná z předchozích let/ </t>
    </r>
  </si>
  <si>
    <r>
      <t xml:space="preserve">Výstavba tělocvičny - víceúčelová sportovní hala </t>
    </r>
    <r>
      <rPr>
        <u/>
        <sz val="8"/>
        <color indexed="8"/>
        <rFont val="Arial"/>
        <family val="2"/>
        <charset val="238"/>
      </rPr>
      <t xml:space="preserve">/dotace ponechaná z předchozích let/ </t>
    </r>
  </si>
  <si>
    <r>
      <t xml:space="preserve">ZŠ Klánovice, Slavětínská 200 - rozšíření kapacity ZŠ </t>
    </r>
    <r>
      <rPr>
        <u/>
        <sz val="8"/>
        <color indexed="8"/>
        <rFont val="Arial"/>
        <family val="2"/>
        <charset val="238"/>
      </rPr>
      <t xml:space="preserve">/dotace ponechaná z předchozích let/ </t>
    </r>
  </si>
  <si>
    <r>
      <t>Rozšíření kapacity MŠ Klánovice</t>
    </r>
    <r>
      <rPr>
        <u/>
        <sz val="8"/>
        <color indexed="8"/>
        <rFont val="Arial"/>
        <family val="2"/>
        <charset val="238"/>
      </rPr>
      <t xml:space="preserve"> /dotace ponechaná z předchozích let/ </t>
    </r>
  </si>
  <si>
    <r>
      <t xml:space="preserve">Rozšíření kapacity MŠ Klánovice  </t>
    </r>
    <r>
      <rPr>
        <u/>
        <sz val="8"/>
        <color indexed="8"/>
        <rFont val="Arial"/>
        <family val="2"/>
        <charset val="238"/>
      </rPr>
      <t xml:space="preserve">/dotace ponechaná z předchozích let/ </t>
    </r>
  </si>
  <si>
    <r>
      <t xml:space="preserve">Výstavba nového dětského hřiště </t>
    </r>
    <r>
      <rPr>
        <u/>
        <sz val="8"/>
        <color indexed="8"/>
        <rFont val="Arial"/>
        <family val="2"/>
        <charset val="238"/>
      </rPr>
      <t xml:space="preserve">/dotace ponechaná z předchozích let/ </t>
    </r>
  </si>
  <si>
    <r>
      <t xml:space="preserve">Rekonstrukce elektroinstalace v ZŠ Meteorologická č.p. 181  </t>
    </r>
    <r>
      <rPr>
        <u/>
        <sz val="8"/>
        <color indexed="8"/>
        <rFont val="Arial"/>
        <family val="2"/>
        <charset val="238"/>
      </rPr>
      <t xml:space="preserve">/dotace ponechaná z předchozích let/ </t>
    </r>
  </si>
  <si>
    <r>
      <t xml:space="preserve">Instalace zpomalovacích pruhů </t>
    </r>
    <r>
      <rPr>
        <u/>
        <sz val="8"/>
        <color indexed="8"/>
        <rFont val="Arial"/>
        <family val="2"/>
        <charset val="238"/>
      </rPr>
      <t>/dotace ponechaná z předchozích let/</t>
    </r>
  </si>
  <si>
    <r>
      <t xml:space="preserve">ZŠ Nebušice - rekonstrukce a dostavba včetně venkovních úprav areálu ZŠ /II. etapa/  </t>
    </r>
    <r>
      <rPr>
        <u/>
        <sz val="8"/>
        <color indexed="8"/>
        <rFont val="Arial"/>
        <family val="2"/>
        <charset val="238"/>
      </rPr>
      <t>/dotace ponechaná z předchozích let/</t>
    </r>
  </si>
  <si>
    <r>
      <t xml:space="preserve">Vodovodní řad Preláty a Skalka </t>
    </r>
    <r>
      <rPr>
        <u/>
        <sz val="8"/>
        <color indexed="8"/>
        <rFont val="Arial"/>
        <family val="2"/>
        <charset val="238"/>
      </rPr>
      <t>/dotace ponechaná z předchozích let/</t>
    </r>
  </si>
  <si>
    <r>
      <t xml:space="preserve">Splaškový kanalizační systém Preláty, Skalka a Pod Silnicí </t>
    </r>
    <r>
      <rPr>
        <u/>
        <sz val="8"/>
        <color indexed="8"/>
        <rFont val="Arial"/>
        <family val="2"/>
        <charset val="238"/>
      </rPr>
      <t>/dotace ponechaná z předchozích let/</t>
    </r>
  </si>
  <si>
    <r>
      <t xml:space="preserve">Vodovodní řad v lokalitě Pod Silnicí  </t>
    </r>
    <r>
      <rPr>
        <u/>
        <sz val="8"/>
        <color indexed="8"/>
        <rFont val="Arial"/>
        <family val="2"/>
        <charset val="238"/>
      </rPr>
      <t>/dotace ponechaná z předchozích let/</t>
    </r>
  </si>
  <si>
    <r>
      <t>Projektová dok. rozšíření kapacit ZŠ a MŠ Praha – Slivenec</t>
    </r>
    <r>
      <rPr>
        <u/>
        <sz val="8"/>
        <rFont val="Arial CE"/>
        <charset val="238"/>
      </rPr>
      <t xml:space="preserve"> /dotace ponechaná z předchozích let/</t>
    </r>
  </si>
  <si>
    <r>
      <t xml:space="preserve">Rozšíření ZŠ Charlotty Masarykové </t>
    </r>
    <r>
      <rPr>
        <u/>
        <sz val="8"/>
        <color indexed="8"/>
        <rFont val="Arial"/>
        <family val="2"/>
        <charset val="238"/>
      </rPr>
      <t>/dotace ponechaná z předchozích let/</t>
    </r>
  </si>
  <si>
    <r>
      <t xml:space="preserve">Oprava přemostění Zličín – Řepy </t>
    </r>
    <r>
      <rPr>
        <u/>
        <sz val="8"/>
        <rFont val="Arial CE"/>
        <charset val="238"/>
      </rPr>
      <t>/dotace ponechaná z předchozích let/</t>
    </r>
  </si>
  <si>
    <r>
      <t>Rozšíření ČOV /</t>
    </r>
    <r>
      <rPr>
        <u/>
        <sz val="8"/>
        <color indexed="8"/>
        <rFont val="Arial"/>
        <family val="2"/>
        <charset val="238"/>
      </rPr>
      <t>dotace ponechaná z předchozích let/</t>
    </r>
  </si>
  <si>
    <r>
      <t xml:space="preserve">z nevyčerpané částky </t>
    </r>
    <r>
      <rPr>
        <b/>
        <sz val="8"/>
        <rFont val="Arial CE"/>
        <charset val="238"/>
      </rPr>
      <t>změna na neinv. finanční prostředky</t>
    </r>
    <r>
      <rPr>
        <sz val="8"/>
        <rFont val="Arial CE"/>
        <charset val="238"/>
      </rPr>
      <t xml:space="preserve"> na Rek. objektu Ovčí hájek na mateřskou školu - vnitřní vybavení</t>
    </r>
  </si>
  <si>
    <t>Rekonstrukce elektroinstalace v ZŠ Meteorologická č.p. 181 - 1 fáze páteřní rozvody</t>
  </si>
  <si>
    <r>
      <t>Splašková kanalizace - Budovec III</t>
    </r>
    <r>
      <rPr>
        <sz val="11"/>
        <color theme="1"/>
        <rFont val="Calibri"/>
        <family val="2"/>
        <charset val="238"/>
        <scheme val="minor"/>
      </rPr>
      <t xml:space="preserve">                       </t>
    </r>
  </si>
  <si>
    <t>ZŠ a MŠ Jarov - rekonstrukce kuchyně, suterénu a výstavba sauny</t>
  </si>
  <si>
    <r>
      <t>Přátelská zahrada Jeremenkova</t>
    </r>
    <r>
      <rPr>
        <sz val="12"/>
        <color theme="1"/>
        <rFont val="Times New Roman"/>
        <family val="1"/>
        <charset val="238"/>
      </rPr>
      <t xml:space="preserve"> </t>
    </r>
  </si>
  <si>
    <t>Výsadba alejí</t>
  </si>
  <si>
    <r>
      <t>Revit. zeleně Maletova x Skloněná</t>
    </r>
    <r>
      <rPr>
        <b/>
        <sz val="11"/>
        <color theme="1"/>
        <rFont val="Calibri"/>
        <family val="2"/>
        <charset val="238"/>
        <scheme val="minor"/>
      </rPr>
      <t xml:space="preserve"> </t>
    </r>
  </si>
  <si>
    <r>
      <t>Revitalizace pozemku nad podzemním prostorem „Bílý kůň“ - parc. č. 1384/1, k.ú. Hloubětín</t>
    </r>
    <r>
      <rPr>
        <sz val="11"/>
        <color theme="1"/>
        <rFont val="Calibri"/>
        <family val="2"/>
        <charset val="238"/>
        <scheme val="minor"/>
      </rPr>
      <t/>
    </r>
  </si>
  <si>
    <t xml:space="preserve">D. Počernice – rek. místních komunikací </t>
  </si>
  <si>
    <t xml:space="preserve">Ul. Oddechová – revit. zeleně  </t>
  </si>
  <si>
    <t xml:space="preserve">Ul. Českého č. kříže – revit. zeleně </t>
  </si>
  <si>
    <t xml:space="preserve">Stavební  úpravy  ZŠ  Praha Radotín – vybud.  multifunkční auly </t>
  </si>
  <si>
    <t>Revit. ul. Nár. hrdinů, obnova části ul. Podkrkonošská, V Čeňku</t>
  </si>
  <si>
    <t xml:space="preserve">Revit. stromořadí E. Přemyslovny </t>
  </si>
  <si>
    <t xml:space="preserve">Dovybav. JSDH Stodůlky  - CAS 30 </t>
  </si>
  <si>
    <t xml:space="preserve">Dovybav. JSDH Radotín - CAS 30  </t>
  </si>
  <si>
    <t xml:space="preserve">HZ SDH Radotín – výst.  </t>
  </si>
  <si>
    <t xml:space="preserve">Dovybav. JSDH Letňany – CAS 30 </t>
  </si>
  <si>
    <t xml:space="preserve">Dovybav. JSDH Březiněves – CAS 30 </t>
  </si>
  <si>
    <t>HZ  SDH Čakovice - výst.</t>
  </si>
  <si>
    <t>HZ SDH Písnice – výst.</t>
  </si>
  <si>
    <t xml:space="preserve">HZ SDH Lipence – rek. </t>
  </si>
  <si>
    <t xml:space="preserve">Rekonstrukce koryta Kopaninského potoka </t>
  </si>
  <si>
    <t xml:space="preserve">ZŠ Nepomucká – rekonstrukce hospodářského pavilonu a kotelny III. etapa </t>
  </si>
  <si>
    <t>Oprava techniky – CAS 32 T815</t>
  </si>
  <si>
    <t xml:space="preserve">Rekonstrukce školní kuchyně v ZŠ T. G. Masaryka </t>
  </si>
  <si>
    <r>
      <t>Rekonstrukce objektu Ovčí hájek na mateřskou školu</t>
    </r>
    <r>
      <rPr>
        <sz val="11"/>
        <color theme="1"/>
        <rFont val="Calibri"/>
        <family val="2"/>
        <charset val="238"/>
        <scheme val="minor"/>
      </rPr>
      <t xml:space="preserve">   /</t>
    </r>
    <r>
      <rPr>
        <sz val="8"/>
        <color theme="1"/>
        <rFont val="Arial"/>
        <family val="2"/>
        <charset val="238"/>
      </rPr>
      <t>část na stejný charakter v r. 2017</t>
    </r>
  </si>
  <si>
    <r>
      <t>Rekonstrukce křižovatek Lupenická, Podzámecká, V Lipách</t>
    </r>
    <r>
      <rPr>
        <sz val="8"/>
        <color theme="1"/>
        <rFont val="Arial"/>
        <family val="2"/>
        <charset val="238"/>
      </rPr>
      <t xml:space="preserve">  </t>
    </r>
    <r>
      <rPr>
        <b/>
        <sz val="8"/>
        <color theme="1"/>
        <rFont val="Arial"/>
        <family val="2"/>
        <charset val="238"/>
      </rPr>
      <t>rozšíření účelu</t>
    </r>
    <r>
      <rPr>
        <sz val="8"/>
        <color theme="1"/>
        <rFont val="Arial"/>
        <family val="2"/>
        <charset val="238"/>
      </rPr>
      <t xml:space="preserve"> v r. 2017 na: </t>
    </r>
    <r>
      <rPr>
        <i/>
        <sz val="8"/>
        <color theme="1"/>
        <rFont val="Arial"/>
        <family val="2"/>
        <charset val="238"/>
      </rPr>
      <t xml:space="preserve">Rekonstrukce křižovatek v k. ú. Koloděje </t>
    </r>
  </si>
  <si>
    <r>
      <t xml:space="preserve">Prořez stromů v ulicích v intravilánu MČ </t>
    </r>
    <r>
      <rPr>
        <b/>
        <sz val="8"/>
        <color indexed="8"/>
        <rFont val="Arial"/>
        <family val="2"/>
        <charset val="238"/>
      </rPr>
      <t>rozšíření účelu</t>
    </r>
    <r>
      <rPr>
        <sz val="8"/>
        <color indexed="8"/>
        <rFont val="Arial"/>
        <family val="2"/>
        <charset val="238"/>
      </rPr>
      <t xml:space="preserve"> v r. 2017 na: </t>
    </r>
    <r>
      <rPr>
        <i/>
        <sz val="8"/>
        <color indexed="8"/>
        <rFont val="Arial"/>
        <family val="2"/>
        <charset val="238"/>
      </rPr>
      <t>Prořez stromů v k. ú. Koloděje</t>
    </r>
  </si>
  <si>
    <r>
      <t xml:space="preserve">Parkoviště Bohdanečská </t>
    </r>
    <r>
      <rPr>
        <b/>
        <sz val="8"/>
        <color indexed="8"/>
        <rFont val="Arial"/>
        <family val="2"/>
        <charset val="238"/>
      </rPr>
      <t>rozšíření účelu</t>
    </r>
    <r>
      <rPr>
        <sz val="8"/>
        <color indexed="8"/>
        <rFont val="Arial"/>
        <family val="2"/>
        <charset val="238"/>
      </rPr>
      <t xml:space="preserve"> v roce 2017 na </t>
    </r>
    <r>
      <rPr>
        <i/>
        <sz val="8"/>
        <color indexed="8"/>
        <rFont val="Arial"/>
        <family val="2"/>
        <charset val="238"/>
      </rPr>
      <t>Parkoviště a ulice Bohdanečská</t>
    </r>
  </si>
  <si>
    <t>Celkem</t>
  </si>
  <si>
    <t>Poskytnutí dotace v roce 2016 /případně ponechání nevyčerp. fin. prostředků z předchozích let/</t>
  </si>
  <si>
    <t>Nevyčerpané finanční prostředky v roce 2016 a žádost MČ o jejich ponechání k čerpání v roce 2017</t>
  </si>
  <si>
    <r>
      <t>Rekonstr. skautské klubovny</t>
    </r>
    <r>
      <rPr>
        <u/>
        <sz val="8"/>
        <rFont val="Arial CE"/>
        <charset val="238"/>
      </rPr>
      <t xml:space="preserve"> /dotace ponechaná z předchozích let/</t>
    </r>
    <r>
      <rPr>
        <sz val="8"/>
        <rFont val="Arial CE"/>
        <charset val="238"/>
      </rPr>
      <t xml:space="preserve">  </t>
    </r>
    <r>
      <rPr>
        <b/>
        <sz val="8"/>
        <rFont val="Arial CE"/>
        <charset val="238"/>
      </rPr>
      <t>rozšíření účelu</t>
    </r>
    <r>
      <rPr>
        <sz val="8"/>
        <rFont val="Arial CE"/>
        <charset val="238"/>
      </rPr>
      <t xml:space="preserve"> na rok 2017 na </t>
    </r>
    <r>
      <rPr>
        <i/>
        <sz val="8"/>
        <rFont val="Arial CE"/>
        <charset val="238"/>
      </rPr>
      <t xml:space="preserve"> Rekonstr. skautské klubovny - dvouúčelový objekt</t>
    </r>
  </si>
  <si>
    <t xml:space="preserve">Údržba a revitalizace zeleně </t>
  </si>
  <si>
    <t xml:space="preserve">Navýšení kapacity MŠ U Sluncové </t>
  </si>
  <si>
    <r>
      <rPr>
        <b/>
        <sz val="8"/>
        <color indexed="8"/>
        <rFont val="Arial"/>
        <family val="2"/>
        <charset val="238"/>
      </rPr>
      <t>změna účelu v roce 2017 na</t>
    </r>
    <r>
      <rPr>
        <sz val="8"/>
        <color indexed="8"/>
        <rFont val="Arial"/>
        <family val="2"/>
        <charset val="238"/>
      </rPr>
      <t>: Rekonstrukce teras v MŠ U Sluncové</t>
    </r>
  </si>
  <si>
    <t>80191</t>
  </si>
  <si>
    <t>80350</t>
  </si>
  <si>
    <t>Rekonstrukce kotelny MŠ Rohožník</t>
  </si>
  <si>
    <t>Rekonstrukce plynové kotelny MZŠ Polesná 1690</t>
  </si>
  <si>
    <r>
      <rPr>
        <b/>
        <sz val="8"/>
        <color indexed="8"/>
        <rFont val="Arial"/>
        <family val="2"/>
        <charset val="238"/>
      </rPr>
      <t>změna účelu v roce 2017 na</t>
    </r>
    <r>
      <rPr>
        <sz val="8"/>
        <color indexed="8"/>
        <rFont val="Arial"/>
        <family val="2"/>
        <charset val="238"/>
      </rPr>
      <t>: Rek. kotelny MŠ Sedmikráska</t>
    </r>
  </si>
  <si>
    <t>80108</t>
  </si>
  <si>
    <t>80351</t>
  </si>
  <si>
    <t>80109</t>
  </si>
  <si>
    <t xml:space="preserve">Výstavba MŠ Pitkovice </t>
  </si>
  <si>
    <t xml:space="preserve">Výkup pozemku pro výstavbu nové ZŠ </t>
  </si>
  <si>
    <t>42186</t>
  </si>
  <si>
    <t>80196</t>
  </si>
  <si>
    <t>Zateplení a výměna střešního pláště objektu Klubu Junior (detašované pracoviště MŠ Mezi Domy)</t>
  </si>
  <si>
    <t>80119</t>
  </si>
  <si>
    <t>80352</t>
  </si>
  <si>
    <r>
      <rPr>
        <b/>
        <sz val="8"/>
        <rFont val="Arial CE"/>
        <charset val="238"/>
      </rPr>
      <t>změna účelu v roce 2017 na</t>
    </r>
    <r>
      <rPr>
        <sz val="8"/>
        <rFont val="Arial CE"/>
        <charset val="238"/>
      </rPr>
      <t xml:space="preserve">: Navýšení kapacity ZŠ U Obory </t>
    </r>
  </si>
  <si>
    <r>
      <rPr>
        <b/>
        <sz val="8"/>
        <rFont val="Arial CE"/>
        <charset val="238"/>
      </rPr>
      <t>změna účelu v roce 2017 na:</t>
    </r>
    <r>
      <rPr>
        <sz val="8"/>
        <rFont val="Arial CE"/>
        <charset val="238"/>
      </rPr>
      <t xml:space="preserve"> Navýšení kapacity ZŠ U Obory </t>
    </r>
  </si>
  <si>
    <r>
      <rPr>
        <b/>
        <sz val="8"/>
        <color indexed="8"/>
        <rFont val="Arial"/>
        <family val="2"/>
        <charset val="238"/>
      </rPr>
      <t>změna účelu v roce 2017 na</t>
    </r>
    <r>
      <rPr>
        <sz val="8"/>
        <color indexed="8"/>
        <rFont val="Arial"/>
        <family val="2"/>
        <charset val="238"/>
      </rPr>
      <t>: Rekonstrukce výměníkové stanice v MŠ Mezi Domy č.p. 373</t>
    </r>
  </si>
  <si>
    <r>
      <t xml:space="preserve">Projektová dokumentace II. stupně ZŠ v Šeberově </t>
    </r>
    <r>
      <rPr>
        <u/>
        <sz val="8"/>
        <rFont val="Arial CE"/>
        <charset val="238"/>
      </rPr>
      <t>/dotace ponechaná z předchozích let/</t>
    </r>
  </si>
  <si>
    <t>Přístavba MŠ V Hrnčířích</t>
  </si>
  <si>
    <t>80141</t>
  </si>
  <si>
    <t>80128</t>
  </si>
  <si>
    <t>41195</t>
  </si>
  <si>
    <r>
      <rPr>
        <b/>
        <sz val="8"/>
        <color indexed="8"/>
        <rFont val="Arial"/>
        <family val="2"/>
        <charset val="238"/>
      </rPr>
      <t>změna účelu v roce 2017 na</t>
    </r>
    <r>
      <rPr>
        <sz val="8"/>
        <color indexed="8"/>
        <rFont val="Arial"/>
        <family val="2"/>
        <charset val="238"/>
      </rPr>
      <t>: Výstavba budovy ZŠ – projektová příprava</t>
    </r>
  </si>
  <si>
    <r>
      <rPr>
        <b/>
        <sz val="8"/>
        <color indexed="8"/>
        <rFont val="Arial"/>
        <family val="2"/>
        <charset val="238"/>
      </rPr>
      <t>změna účelu v roce 2017 na:</t>
    </r>
    <r>
      <rPr>
        <sz val="8"/>
        <color indexed="8"/>
        <rFont val="Arial"/>
        <family val="2"/>
        <charset val="238"/>
      </rPr>
      <t xml:space="preserve"> Výstavba budovy ZŠ – projektová příprava</t>
    </r>
  </si>
  <si>
    <r>
      <t xml:space="preserve">Výstavba MŠ Formanská   </t>
    </r>
    <r>
      <rPr>
        <u/>
        <sz val="8"/>
        <color indexed="8"/>
        <rFont val="Arial"/>
        <family val="2"/>
        <charset val="238"/>
      </rPr>
      <t>/dotace ponechaná z předchozích let/</t>
    </r>
  </si>
  <si>
    <t>80011</t>
  </si>
  <si>
    <r>
      <rPr>
        <b/>
        <sz val="8"/>
        <color indexed="8"/>
        <rFont val="Arial"/>
        <family val="2"/>
        <charset val="238"/>
      </rPr>
      <t>změna účelu v roce 2017 na</t>
    </r>
    <r>
      <rPr>
        <sz val="8"/>
        <color indexed="8"/>
        <rFont val="Arial"/>
        <family val="2"/>
        <charset val="238"/>
      </rPr>
      <t>: Dovybavení tříd ZŠ</t>
    </r>
  </si>
  <si>
    <t>k využití na stejný účel, případně na rozšířený účel, jiný účel, změnu charakteru inv/neinv  v roce 2017 (v Kč)</t>
  </si>
  <si>
    <t>Požadavky MČ hl. m. Prahy na ponechání nevyčerpaných účelových prostředků, které jim byly poskytnuty z rozpočtu hl. m. Prahy</t>
  </si>
  <si>
    <t xml:space="preserve">v roce 2016 a  finančních prostředků ponechaných k čerpání v roce 2016 z přechozích let (usn. ZHMP č. 15/24 z 31.3.2016), </t>
  </si>
  <si>
    <t>Ponechání nevyčerpaných finančních prostředků MČ k čerpání v roce 2017</t>
  </si>
  <si>
    <t>v Kč</t>
  </si>
  <si>
    <t>Příloha č. 1 k usnesení Zastupitelstva HMP č. 25/18 ze dne 30. 3.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</si>
</sst>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38"/>
      <scheme val="minor"/>
    </font>
    <font>
      <sz val="10"/>
      <name val="Arial CE"/>
      <charset val="238"/>
    </font>
    <font>
      <b/>
      <sz val="8"/>
      <name val="Arial CE"/>
      <family val="2"/>
      <charset val="238"/>
    </font>
    <font>
      <sz val="8"/>
      <name val="Arial CE"/>
      <charset val="238"/>
    </font>
    <font>
      <b/>
      <sz val="8"/>
      <name val="Arial CE"/>
      <charset val="238"/>
    </font>
    <font>
      <sz val="8"/>
      <color indexed="8"/>
      <name val="Arial"/>
      <family val="2"/>
      <charset val="238"/>
    </font>
    <font>
      <b/>
      <sz val="8"/>
      <color indexed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i/>
      <sz val="8"/>
      <color indexed="8"/>
      <name val="Arial"/>
      <family val="2"/>
      <charset val="238"/>
    </font>
    <font>
      <u/>
      <sz val="8"/>
      <color indexed="8"/>
      <name val="Arial"/>
      <family val="2"/>
      <charset val="238"/>
    </font>
    <font>
      <u/>
      <sz val="8"/>
      <name val="Arial CE"/>
      <charset val="238"/>
    </font>
    <font>
      <sz val="8"/>
      <color theme="1"/>
      <name val="Arial"/>
      <family val="2"/>
      <charset val="238"/>
    </font>
    <font>
      <i/>
      <u/>
      <sz val="11"/>
      <color theme="1"/>
      <name val="Calibri"/>
      <family val="2"/>
      <charset val="238"/>
      <scheme val="minor"/>
    </font>
    <font>
      <i/>
      <sz val="8"/>
      <color theme="1"/>
      <name val="Arial"/>
      <family val="2"/>
      <charset val="238"/>
    </font>
    <font>
      <b/>
      <sz val="8"/>
      <color theme="1"/>
      <name val="Arial"/>
      <family val="2"/>
      <charset val="238"/>
    </font>
    <font>
      <i/>
      <sz val="8"/>
      <name val="Arial CE"/>
      <charset val="238"/>
    </font>
    <font>
      <i/>
      <u/>
      <sz val="12"/>
      <color theme="1"/>
      <name val="Times New Roman"/>
      <family val="1"/>
      <charset val="238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23">
    <xf numFmtId="0" fontId="0" fillId="0" borderId="0" xfId="0"/>
    <xf numFmtId="3" fontId="5" fillId="0" borderId="1" xfId="0" applyNumberFormat="1" applyFont="1" applyFill="1" applyBorder="1" applyAlignment="1">
      <alignment horizontal="left" wrapText="1"/>
    </xf>
    <xf numFmtId="3" fontId="5" fillId="0" borderId="1" xfId="0" applyNumberFormat="1" applyFont="1" applyBorder="1" applyAlignment="1">
      <alignment horizontal="left" wrapText="1"/>
    </xf>
    <xf numFmtId="0" fontId="3" fillId="0" borderId="1" xfId="1" applyFont="1" applyFill="1" applyBorder="1" applyAlignment="1">
      <alignment horizontal="left" wrapText="1"/>
    </xf>
    <xf numFmtId="49" fontId="3" fillId="0" borderId="1" xfId="1" applyNumberFormat="1" applyFont="1" applyFill="1" applyBorder="1" applyAlignment="1">
      <alignment horizontal="left" wrapText="1"/>
    </xf>
    <xf numFmtId="49" fontId="5" fillId="0" borderId="1" xfId="0" applyNumberFormat="1" applyFont="1" applyBorder="1" applyAlignment="1">
      <alignment horizontal="left" wrapText="1"/>
    </xf>
    <xf numFmtId="49" fontId="5" fillId="0" borderId="1" xfId="0" applyNumberFormat="1" applyFont="1" applyFill="1" applyBorder="1" applyAlignment="1">
      <alignment horizontal="left" wrapText="1"/>
    </xf>
    <xf numFmtId="3" fontId="6" fillId="3" borderId="1" xfId="0" applyNumberFormat="1" applyFont="1" applyFill="1" applyBorder="1" applyAlignment="1">
      <alignment horizontal="left" wrapText="1"/>
    </xf>
    <xf numFmtId="49" fontId="4" fillId="3" borderId="1" xfId="1" applyNumberFormat="1" applyFont="1" applyFill="1" applyBorder="1" applyAlignment="1">
      <alignment horizontal="left" wrapText="1"/>
    </xf>
    <xf numFmtId="0" fontId="8" fillId="0" borderId="0" xfId="0" applyFont="1"/>
    <xf numFmtId="0" fontId="8" fillId="0" borderId="0" xfId="0" applyFont="1" applyAlignment="1">
      <alignment horizontal="left"/>
    </xf>
    <xf numFmtId="0" fontId="0" fillId="0" borderId="0" xfId="0" applyAlignment="1">
      <alignment horizontal="left"/>
    </xf>
    <xf numFmtId="3" fontId="7" fillId="0" borderId="1" xfId="0" applyNumberFormat="1" applyFont="1" applyBorder="1" applyAlignment="1">
      <alignment horizontal="left" wrapText="1"/>
    </xf>
    <xf numFmtId="0" fontId="5" fillId="0" borderId="3" xfId="0" applyFont="1" applyFill="1" applyBorder="1" applyAlignment="1">
      <alignment horizontal="left" wrapText="1"/>
    </xf>
    <xf numFmtId="0" fontId="5" fillId="0" borderId="3" xfId="0" applyFont="1" applyFill="1" applyBorder="1" applyAlignment="1">
      <alignment wrapText="1"/>
    </xf>
    <xf numFmtId="0" fontId="5" fillId="3" borderId="3" xfId="0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4" fontId="5" fillId="0" borderId="3" xfId="0" applyNumberFormat="1" applyFont="1" applyBorder="1" applyAlignment="1">
      <alignment horizontal="right" wrapText="1"/>
    </xf>
    <xf numFmtId="4" fontId="5" fillId="0" borderId="3" xfId="0" applyNumberFormat="1" applyFont="1" applyFill="1" applyBorder="1" applyAlignment="1">
      <alignment horizontal="right" wrapText="1"/>
    </xf>
    <xf numFmtId="4" fontId="5" fillId="0" borderId="3" xfId="0" applyNumberFormat="1" applyFont="1" applyFill="1" applyBorder="1" applyAlignment="1">
      <alignment horizontal="right"/>
    </xf>
    <xf numFmtId="4" fontId="7" fillId="0" borderId="3" xfId="0" applyNumberFormat="1" applyFont="1" applyBorder="1" applyAlignment="1">
      <alignment horizontal="right" wrapText="1"/>
    </xf>
    <xf numFmtId="49" fontId="5" fillId="0" borderId="14" xfId="0" applyNumberFormat="1" applyFont="1" applyBorder="1" applyAlignment="1">
      <alignment horizontal="left" wrapText="1"/>
    </xf>
    <xf numFmtId="0" fontId="3" fillId="0" borderId="9" xfId="1" applyFont="1" applyFill="1" applyBorder="1" applyAlignment="1">
      <alignment horizontal="left" wrapText="1"/>
    </xf>
    <xf numFmtId="3" fontId="6" fillId="3" borderId="16" xfId="0" applyNumberFormat="1" applyFont="1" applyFill="1" applyBorder="1" applyAlignment="1">
      <alignment horizontal="left" wrapText="1"/>
    </xf>
    <xf numFmtId="0" fontId="3" fillId="0" borderId="16" xfId="1" applyFont="1" applyFill="1" applyBorder="1" applyAlignment="1">
      <alignment horizontal="left" wrapText="1"/>
    </xf>
    <xf numFmtId="4" fontId="5" fillId="0" borderId="3" xfId="0" applyNumberFormat="1" applyFont="1" applyBorder="1" applyAlignment="1">
      <alignment horizontal="center" wrapText="1"/>
    </xf>
    <xf numFmtId="3" fontId="5" fillId="0" borderId="9" xfId="0" applyNumberFormat="1" applyFont="1" applyBorder="1" applyAlignment="1">
      <alignment horizontal="left" wrapText="1"/>
    </xf>
    <xf numFmtId="3" fontId="5" fillId="0" borderId="19" xfId="0" applyNumberFormat="1" applyFont="1" applyBorder="1" applyAlignment="1">
      <alignment horizontal="left" wrapText="1"/>
    </xf>
    <xf numFmtId="4" fontId="5" fillId="0" borderId="1" xfId="0" applyNumberFormat="1" applyFont="1" applyBorder="1" applyAlignment="1">
      <alignment horizontal="center" wrapText="1"/>
    </xf>
    <xf numFmtId="4" fontId="5" fillId="0" borderId="18" xfId="0" applyNumberFormat="1" applyFont="1" applyBorder="1" applyAlignment="1">
      <alignment horizontal="center" wrapText="1"/>
    </xf>
    <xf numFmtId="0" fontId="3" fillId="0" borderId="3" xfId="1" applyFont="1" applyFill="1" applyBorder="1" applyAlignment="1"/>
    <xf numFmtId="0" fontId="5" fillId="0" borderId="8" xfId="0" applyFont="1" applyFill="1" applyBorder="1" applyAlignment="1">
      <alignment wrapText="1"/>
    </xf>
    <xf numFmtId="0" fontId="6" fillId="3" borderId="15" xfId="0" applyFont="1" applyFill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3" borderId="15" xfId="0" applyFont="1" applyFill="1" applyBorder="1" applyAlignment="1">
      <alignment wrapText="1"/>
    </xf>
    <xf numFmtId="0" fontId="5" fillId="3" borderId="3" xfId="0" applyFont="1" applyFill="1" applyBorder="1" applyAlignment="1">
      <alignment horizontal="left" wrapText="1"/>
    </xf>
    <xf numFmtId="0" fontId="7" fillId="0" borderId="3" xfId="0" applyFont="1" applyFill="1" applyBorder="1" applyAlignment="1">
      <alignment horizontal="left" wrapText="1"/>
    </xf>
    <xf numFmtId="0" fontId="7" fillId="0" borderId="3" xfId="0" applyFont="1" applyBorder="1" applyAlignment="1">
      <alignment horizontal="left" wrapText="1"/>
    </xf>
    <xf numFmtId="0" fontId="3" fillId="0" borderId="3" xfId="1" applyFont="1" applyFill="1" applyBorder="1" applyAlignment="1">
      <alignment horizontal="left" wrapText="1"/>
    </xf>
    <xf numFmtId="0" fontId="6" fillId="3" borderId="3" xfId="0" applyFont="1" applyFill="1" applyBorder="1" applyAlignment="1">
      <alignment horizontal="left" wrapText="1"/>
    </xf>
    <xf numFmtId="4" fontId="5" fillId="0" borderId="11" xfId="0" applyNumberFormat="1" applyFont="1" applyBorder="1" applyAlignment="1">
      <alignment horizontal="center" wrapText="1"/>
    </xf>
    <xf numFmtId="0" fontId="3" fillId="0" borderId="15" xfId="1" applyFont="1" applyFill="1" applyBorder="1" applyAlignment="1"/>
    <xf numFmtId="49" fontId="3" fillId="0" borderId="16" xfId="1" applyNumberFormat="1" applyFont="1" applyFill="1" applyBorder="1" applyAlignment="1">
      <alignment horizontal="left" wrapText="1"/>
    </xf>
    <xf numFmtId="0" fontId="2" fillId="2" borderId="4" xfId="1" applyFont="1" applyFill="1" applyBorder="1" applyAlignment="1">
      <alignment horizontal="left" wrapText="1"/>
    </xf>
    <xf numFmtId="0" fontId="2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 wrapText="1"/>
    </xf>
    <xf numFmtId="0" fontId="2" fillId="2" borderId="4" xfId="1" applyFont="1" applyFill="1" applyBorder="1" applyAlignment="1">
      <alignment horizontal="center" wrapText="1"/>
    </xf>
    <xf numFmtId="0" fontId="2" fillId="4" borderId="5" xfId="1" applyFont="1" applyFill="1" applyBorder="1" applyAlignment="1">
      <alignment horizontal="center" wrapText="1"/>
    </xf>
    <xf numFmtId="0" fontId="2" fillId="2" borderId="20" xfId="1" applyFont="1" applyFill="1" applyBorder="1" applyAlignment="1">
      <alignment horizontal="center" wrapText="1"/>
    </xf>
    <xf numFmtId="0" fontId="5" fillId="0" borderId="15" xfId="0" applyFont="1" applyFill="1" applyBorder="1" applyAlignment="1">
      <alignment wrapText="1"/>
    </xf>
    <xf numFmtId="0" fontId="5" fillId="0" borderId="23" xfId="0" applyFont="1" applyFill="1" applyBorder="1" applyAlignment="1">
      <alignment wrapText="1"/>
    </xf>
    <xf numFmtId="0" fontId="5" fillId="0" borderId="24" xfId="0" applyFont="1" applyFill="1" applyBorder="1" applyAlignment="1">
      <alignment wrapText="1"/>
    </xf>
    <xf numFmtId="4" fontId="7" fillId="0" borderId="15" xfId="1" applyNumberFormat="1" applyFont="1" applyFill="1" applyBorder="1" applyAlignment="1">
      <alignment horizontal="right"/>
    </xf>
    <xf numFmtId="4" fontId="14" fillId="0" borderId="16" xfId="0" applyNumberFormat="1" applyFont="1" applyBorder="1"/>
    <xf numFmtId="4" fontId="14" fillId="0" borderId="17" xfId="0" applyNumberFormat="1" applyFont="1" applyBorder="1"/>
    <xf numFmtId="4" fontId="14" fillId="4" borderId="21" xfId="0" applyNumberFormat="1" applyFont="1" applyFill="1" applyBorder="1"/>
    <xf numFmtId="4" fontId="14" fillId="0" borderId="22" xfId="0" applyNumberFormat="1" applyFont="1" applyBorder="1"/>
    <xf numFmtId="4" fontId="7" fillId="0" borderId="3" xfId="1" applyNumberFormat="1" applyFont="1" applyFill="1" applyBorder="1" applyAlignment="1">
      <alignment horizontal="right"/>
    </xf>
    <xf numFmtId="4" fontId="14" fillId="0" borderId="1" xfId="0" applyNumberFormat="1" applyFont="1" applyBorder="1"/>
    <xf numFmtId="4" fontId="14" fillId="0" borderId="2" xfId="0" applyNumberFormat="1" applyFont="1" applyBorder="1"/>
    <xf numFmtId="4" fontId="14" fillId="0" borderId="12" xfId="0" applyNumberFormat="1" applyFont="1" applyBorder="1"/>
    <xf numFmtId="4" fontId="7" fillId="3" borderId="3" xfId="1" applyNumberFormat="1" applyFont="1" applyFill="1" applyBorder="1" applyAlignment="1">
      <alignment horizontal="right"/>
    </xf>
    <xf numFmtId="4" fontId="7" fillId="3" borderId="1" xfId="1" applyNumberFormat="1" applyFont="1" applyFill="1" applyBorder="1" applyAlignment="1">
      <alignment horizontal="right"/>
    </xf>
    <xf numFmtId="4" fontId="7" fillId="3" borderId="2" xfId="1" applyNumberFormat="1" applyFont="1" applyFill="1" applyBorder="1" applyAlignment="1">
      <alignment horizontal="right"/>
    </xf>
    <xf numFmtId="4" fontId="7" fillId="4" borderId="21" xfId="1" applyNumberFormat="1" applyFont="1" applyFill="1" applyBorder="1" applyAlignment="1">
      <alignment horizontal="right"/>
    </xf>
    <xf numFmtId="4" fontId="7" fillId="3" borderId="12" xfId="1" applyNumberFormat="1" applyFont="1" applyFill="1" applyBorder="1" applyAlignment="1">
      <alignment horizontal="right"/>
    </xf>
    <xf numFmtId="4" fontId="7" fillId="3" borderId="18" xfId="1" applyNumberFormat="1" applyFont="1" applyFill="1" applyBorder="1" applyAlignment="1">
      <alignment horizontal="right"/>
    </xf>
    <xf numFmtId="4" fontId="7" fillId="3" borderId="11" xfId="1" applyNumberFormat="1" applyFont="1" applyFill="1" applyBorder="1" applyAlignment="1">
      <alignment horizontal="right"/>
    </xf>
    <xf numFmtId="4" fontId="14" fillId="0" borderId="1" xfId="0" applyNumberFormat="1" applyFont="1" applyBorder="1" applyAlignment="1">
      <alignment horizontal="center"/>
    </xf>
    <xf numFmtId="4" fontId="14" fillId="0" borderId="2" xfId="0" applyNumberFormat="1" applyFont="1" applyBorder="1" applyAlignment="1">
      <alignment horizontal="center"/>
    </xf>
    <xf numFmtId="4" fontId="14" fillId="0" borderId="12" xfId="0" applyNumberFormat="1" applyFont="1" applyFill="1" applyBorder="1"/>
    <xf numFmtId="4" fontId="7" fillId="3" borderId="5" xfId="1" applyNumberFormat="1" applyFont="1" applyFill="1" applyBorder="1" applyAlignment="1">
      <alignment horizontal="right"/>
    </xf>
    <xf numFmtId="4" fontId="7" fillId="0" borderId="1" xfId="0" applyNumberFormat="1" applyFont="1" applyBorder="1"/>
    <xf numFmtId="4" fontId="7" fillId="0" borderId="2" xfId="0" applyNumberFormat="1" applyFont="1" applyBorder="1"/>
    <xf numFmtId="4" fontId="7" fillId="4" borderId="21" xfId="0" applyNumberFormat="1" applyFont="1" applyFill="1" applyBorder="1"/>
    <xf numFmtId="4" fontId="7" fillId="3" borderId="7" xfId="1" applyNumberFormat="1" applyFont="1" applyFill="1" applyBorder="1" applyAlignment="1">
      <alignment horizontal="right"/>
    </xf>
    <xf numFmtId="4" fontId="14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Font="1"/>
    <xf numFmtId="0" fontId="15" fillId="0" borderId="0" xfId="0" applyFont="1"/>
    <xf numFmtId="3" fontId="7" fillId="0" borderId="26" xfId="0" applyNumberFormat="1" applyFont="1" applyBorder="1" applyAlignment="1">
      <alignment horizontal="left" wrapText="1"/>
    </xf>
    <xf numFmtId="0" fontId="3" fillId="0" borderId="26" xfId="1" applyFont="1" applyFill="1" applyBorder="1" applyAlignment="1">
      <alignment horizontal="left" wrapText="1"/>
    </xf>
    <xf numFmtId="4" fontId="0" fillId="0" borderId="0" xfId="0" applyNumberFormat="1"/>
    <xf numFmtId="0" fontId="6" fillId="3" borderId="27" xfId="0" applyFont="1" applyFill="1" applyBorder="1" applyAlignment="1">
      <alignment wrapText="1"/>
    </xf>
    <xf numFmtId="3" fontId="6" fillId="3" borderId="28" xfId="0" applyNumberFormat="1" applyFont="1" applyFill="1" applyBorder="1" applyAlignment="1">
      <alignment horizontal="left" wrapText="1"/>
    </xf>
    <xf numFmtId="49" fontId="4" fillId="3" borderId="28" xfId="1" applyNumberFormat="1" applyFont="1" applyFill="1" applyBorder="1" applyAlignment="1">
      <alignment horizontal="left" wrapText="1"/>
    </xf>
    <xf numFmtId="4" fontId="7" fillId="3" borderId="27" xfId="1" applyNumberFormat="1" applyFont="1" applyFill="1" applyBorder="1" applyAlignment="1">
      <alignment horizontal="right"/>
    </xf>
    <xf numFmtId="4" fontId="7" fillId="3" borderId="28" xfId="1" applyNumberFormat="1" applyFont="1" applyFill="1" applyBorder="1" applyAlignment="1">
      <alignment horizontal="right"/>
    </xf>
    <xf numFmtId="4" fontId="7" fillId="3" borderId="29" xfId="1" applyNumberFormat="1" applyFont="1" applyFill="1" applyBorder="1" applyAlignment="1">
      <alignment horizontal="right"/>
    </xf>
    <xf numFmtId="4" fontId="7" fillId="4" borderId="25" xfId="1" applyNumberFormat="1" applyFont="1" applyFill="1" applyBorder="1" applyAlignment="1">
      <alignment horizontal="right"/>
    </xf>
    <xf numFmtId="4" fontId="7" fillId="3" borderId="30" xfId="1" applyNumberFormat="1" applyFont="1" applyFill="1" applyBorder="1" applyAlignment="1">
      <alignment horizontal="right"/>
    </xf>
    <xf numFmtId="4" fontId="7" fillId="3" borderId="31" xfId="1" applyNumberFormat="1" applyFont="1" applyFill="1" applyBorder="1" applyAlignment="1">
      <alignment horizontal="right"/>
    </xf>
    <xf numFmtId="0" fontId="6" fillId="3" borderId="32" xfId="0" applyFont="1" applyFill="1" applyBorder="1" applyAlignment="1">
      <alignment wrapText="1"/>
    </xf>
    <xf numFmtId="3" fontId="6" fillId="3" borderId="33" xfId="0" applyNumberFormat="1" applyFont="1" applyFill="1" applyBorder="1" applyAlignment="1">
      <alignment horizontal="left" wrapText="1"/>
    </xf>
    <xf numFmtId="49" fontId="4" fillId="3" borderId="20" xfId="1" applyNumberFormat="1" applyFont="1" applyFill="1" applyBorder="1" applyAlignment="1">
      <alignment horizontal="left" wrapText="1"/>
    </xf>
    <xf numFmtId="3" fontId="5" fillId="0" borderId="16" xfId="0" applyNumberFormat="1" applyFont="1" applyFill="1" applyBorder="1" applyAlignment="1">
      <alignment horizontal="left" wrapText="1"/>
    </xf>
    <xf numFmtId="3" fontId="5" fillId="0" borderId="26" xfId="0" applyNumberFormat="1" applyFont="1" applyBorder="1" applyAlignment="1">
      <alignment horizontal="left" wrapText="1"/>
    </xf>
    <xf numFmtId="0" fontId="5" fillId="0" borderId="8" xfId="0" applyFont="1" applyFill="1" applyBorder="1" applyAlignment="1"/>
    <xf numFmtId="4" fontId="7" fillId="0" borderId="3" xfId="1" applyNumberFormat="1" applyFont="1" applyFill="1" applyBorder="1" applyAlignment="1">
      <alignment horizontal="center"/>
    </xf>
    <xf numFmtId="4" fontId="7" fillId="3" borderId="14" xfId="1" applyNumberFormat="1" applyFont="1" applyFill="1" applyBorder="1" applyAlignment="1">
      <alignment horizontal="right"/>
    </xf>
    <xf numFmtId="49" fontId="5" fillId="0" borderId="9" xfId="0" applyNumberFormat="1" applyFont="1" applyBorder="1" applyAlignment="1">
      <alignment horizontal="left" wrapText="1"/>
    </xf>
    <xf numFmtId="4" fontId="5" fillId="0" borderId="8" xfId="0" applyNumberFormat="1" applyFont="1" applyBorder="1" applyAlignment="1">
      <alignment horizontal="right" wrapText="1"/>
    </xf>
    <xf numFmtId="4" fontId="14" fillId="0" borderId="9" xfId="0" applyNumberFormat="1" applyFont="1" applyBorder="1"/>
    <xf numFmtId="4" fontId="14" fillId="0" borderId="10" xfId="0" applyNumberFormat="1" applyFont="1" applyBorder="1"/>
    <xf numFmtId="4" fontId="14" fillId="0" borderId="13" xfId="0" applyNumberFormat="1" applyFont="1" applyBorder="1"/>
    <xf numFmtId="4" fontId="5" fillId="0" borderId="8" xfId="0" applyNumberFormat="1" applyFont="1" applyBorder="1" applyAlignment="1">
      <alignment horizontal="center" wrapText="1"/>
    </xf>
    <xf numFmtId="4" fontId="14" fillId="0" borderId="9" xfId="0" applyNumberFormat="1" applyFont="1" applyBorder="1" applyAlignment="1">
      <alignment horizontal="center"/>
    </xf>
    <xf numFmtId="4" fontId="14" fillId="0" borderId="10" xfId="0" applyNumberFormat="1" applyFont="1" applyBorder="1" applyAlignment="1">
      <alignment horizontal="center"/>
    </xf>
    <xf numFmtId="0" fontId="3" fillId="0" borderId="21" xfId="1" applyFont="1" applyFill="1" applyBorder="1" applyAlignment="1">
      <alignment horizontal="left" wrapText="1"/>
    </xf>
    <xf numFmtId="0" fontId="5" fillId="0" borderId="15" xfId="0" applyFont="1" applyFill="1" applyBorder="1" applyAlignment="1">
      <alignment horizontal="left" wrapText="1"/>
    </xf>
    <xf numFmtId="4" fontId="7" fillId="4" borderId="1" xfId="1" applyNumberFormat="1" applyFont="1" applyFill="1" applyBorder="1" applyAlignment="1">
      <alignment horizontal="right"/>
    </xf>
    <xf numFmtId="0" fontId="5" fillId="0" borderId="8" xfId="0" applyFont="1" applyFill="1" applyBorder="1" applyAlignment="1">
      <alignment horizontal="left" wrapText="1"/>
    </xf>
    <xf numFmtId="0" fontId="5" fillId="3" borderId="15" xfId="0" applyFont="1" applyFill="1" applyBorder="1" applyAlignment="1">
      <alignment horizontal="left" wrapText="1"/>
    </xf>
    <xf numFmtId="3" fontId="5" fillId="0" borderId="26" xfId="0" applyNumberFormat="1" applyFont="1" applyFill="1" applyBorder="1" applyAlignment="1">
      <alignment horizontal="left" wrapText="1"/>
    </xf>
    <xf numFmtId="3" fontId="5" fillId="0" borderId="16" xfId="0" applyNumberFormat="1" applyFont="1" applyBorder="1" applyAlignment="1">
      <alignment horizontal="left" wrapText="1"/>
    </xf>
    <xf numFmtId="0" fontId="7" fillId="0" borderId="8" xfId="0" applyFont="1" applyFill="1" applyBorder="1" applyAlignment="1">
      <alignment horizontal="left" wrapText="1"/>
    </xf>
    <xf numFmtId="0" fontId="6" fillId="3" borderId="15" xfId="0" applyFont="1" applyFill="1" applyBorder="1" applyAlignment="1">
      <alignment horizontal="left" wrapText="1"/>
    </xf>
    <xf numFmtId="4" fontId="5" fillId="0" borderId="3" xfId="0" applyNumberFormat="1" applyFont="1" applyFill="1" applyBorder="1" applyAlignment="1">
      <alignment horizontal="center" wrapText="1"/>
    </xf>
    <xf numFmtId="0" fontId="5" fillId="0" borderId="34" xfId="0" applyFont="1" applyFill="1" applyBorder="1" applyAlignment="1">
      <alignment wrapText="1"/>
    </xf>
    <xf numFmtId="0" fontId="6" fillId="3" borderId="3" xfId="0" applyFont="1" applyFill="1" applyBorder="1" applyAlignment="1">
      <alignment horizontal="left" wrapText="1" indent="1"/>
    </xf>
    <xf numFmtId="0" fontId="7" fillId="0" borderId="1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19" fillId="0" borderId="0" xfId="0" applyFont="1" applyAlignment="1">
      <alignment horizontal="left"/>
    </xf>
  </cellXfs>
  <cellStyles count="2">
    <cellStyle name="Normální" xfId="0" builtinId="0"/>
    <cellStyle name="normální_SEZNAM požadavků MČ_dle MČ_návrh ROZ (akt 2.4.dle SMT)_doplněný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1"/>
  <sheetViews>
    <sheetView tabSelected="1" zoomScaleNormal="100" workbookViewId="0">
      <selection activeCell="J7" sqref="J7"/>
    </sheetView>
  </sheetViews>
  <sheetFormatPr defaultRowHeight="15" x14ac:dyDescent="0.25"/>
  <cols>
    <col min="1" max="1" width="14.28515625" style="11" customWidth="1"/>
    <col min="2" max="2" width="27.28515625" customWidth="1"/>
    <col min="3" max="3" width="8.140625" customWidth="1"/>
    <col min="4" max="4" width="16.5703125" customWidth="1"/>
    <col min="5" max="5" width="12.140625" customWidth="1"/>
    <col min="6" max="6" width="15" customWidth="1"/>
    <col min="7" max="7" width="0.7109375" customWidth="1"/>
    <col min="8" max="8" width="18.7109375" customWidth="1"/>
  </cols>
  <sheetData>
    <row r="1" spans="1:8" ht="15.75" x14ac:dyDescent="0.25">
      <c r="A1" s="122" t="s">
        <v>530</v>
      </c>
      <c r="B1" s="79"/>
    </row>
    <row r="3" spans="1:8" x14ac:dyDescent="0.25">
      <c r="A3" s="77" t="s">
        <v>526</v>
      </c>
      <c r="B3" s="78"/>
      <c r="C3" s="78"/>
      <c r="D3" s="78"/>
      <c r="E3" s="78"/>
      <c r="F3" s="78"/>
    </row>
    <row r="4" spans="1:8" x14ac:dyDescent="0.25">
      <c r="A4" s="77" t="s">
        <v>527</v>
      </c>
      <c r="B4" s="78"/>
      <c r="C4" s="78"/>
      <c r="D4" s="78"/>
      <c r="E4" s="78"/>
      <c r="F4" s="78"/>
    </row>
    <row r="5" spans="1:8" x14ac:dyDescent="0.25">
      <c r="A5" s="77" t="s">
        <v>525</v>
      </c>
      <c r="B5" s="78"/>
      <c r="C5" s="78"/>
      <c r="D5" s="78"/>
      <c r="E5" s="78"/>
      <c r="F5" s="78"/>
    </row>
    <row r="6" spans="1:8" ht="15.75" thickBot="1" x14ac:dyDescent="0.3">
      <c r="A6" s="10"/>
      <c r="H6" s="121" t="s">
        <v>529</v>
      </c>
    </row>
    <row r="7" spans="1:8" ht="84" customHeight="1" thickBot="1" x14ac:dyDescent="0.3">
      <c r="A7" s="43" t="s">
        <v>0</v>
      </c>
      <c r="B7" s="44" t="s">
        <v>1</v>
      </c>
      <c r="C7" s="44" t="s">
        <v>61</v>
      </c>
      <c r="D7" s="46" t="s">
        <v>491</v>
      </c>
      <c r="E7" s="44" t="s">
        <v>438</v>
      </c>
      <c r="F7" s="45" t="s">
        <v>492</v>
      </c>
      <c r="G7" s="47"/>
      <c r="H7" s="48" t="s">
        <v>528</v>
      </c>
    </row>
    <row r="8" spans="1:8" ht="24.75" customHeight="1" x14ac:dyDescent="0.25">
      <c r="A8" s="41" t="s">
        <v>2</v>
      </c>
      <c r="B8" s="24" t="s">
        <v>126</v>
      </c>
      <c r="C8" s="42" t="s">
        <v>331</v>
      </c>
      <c r="D8" s="52">
        <v>6000000</v>
      </c>
      <c r="E8" s="53">
        <v>0</v>
      </c>
      <c r="F8" s="54">
        <f>D8-E8</f>
        <v>6000000</v>
      </c>
      <c r="G8" s="55"/>
      <c r="H8" s="56">
        <f>F8</f>
        <v>6000000</v>
      </c>
    </row>
    <row r="9" spans="1:8" ht="27" customHeight="1" x14ac:dyDescent="0.25">
      <c r="A9" s="30" t="s">
        <v>2</v>
      </c>
      <c r="B9" s="3" t="s">
        <v>125</v>
      </c>
      <c r="C9" s="4" t="s">
        <v>124</v>
      </c>
      <c r="D9" s="57">
        <v>2750000</v>
      </c>
      <c r="E9" s="58">
        <v>0</v>
      </c>
      <c r="F9" s="59">
        <f t="shared" ref="F9:F10" si="0">D9-E9</f>
        <v>2750000</v>
      </c>
      <c r="G9" s="55"/>
      <c r="H9" s="60">
        <f>F9</f>
        <v>2750000</v>
      </c>
    </row>
    <row r="10" spans="1:8" ht="26.25" customHeight="1" x14ac:dyDescent="0.25">
      <c r="A10" s="30" t="s">
        <v>2</v>
      </c>
      <c r="B10" s="3" t="s">
        <v>125</v>
      </c>
      <c r="C10" s="4" t="s">
        <v>79</v>
      </c>
      <c r="D10" s="57">
        <v>250000</v>
      </c>
      <c r="E10" s="58">
        <v>0</v>
      </c>
      <c r="F10" s="59">
        <f t="shared" si="0"/>
        <v>250000</v>
      </c>
      <c r="G10" s="55"/>
      <c r="H10" s="60">
        <f>F10</f>
        <v>250000</v>
      </c>
    </row>
    <row r="11" spans="1:8" s="9" customFormat="1" x14ac:dyDescent="0.25">
      <c r="A11" s="16"/>
      <c r="B11" s="7" t="s">
        <v>123</v>
      </c>
      <c r="C11" s="8"/>
      <c r="D11" s="61">
        <f>SUM(D8:D10)</f>
        <v>9000000</v>
      </c>
      <c r="E11" s="62">
        <f t="shared" ref="E11:H11" si="1">SUM(E8:E10)</f>
        <v>0</v>
      </c>
      <c r="F11" s="63">
        <f t="shared" si="1"/>
        <v>9000000</v>
      </c>
      <c r="G11" s="64"/>
      <c r="H11" s="65">
        <f t="shared" si="1"/>
        <v>9000000</v>
      </c>
    </row>
    <row r="12" spans="1:8" ht="27.75" customHeight="1" x14ac:dyDescent="0.25">
      <c r="A12" s="14" t="s">
        <v>3</v>
      </c>
      <c r="B12" s="2" t="s">
        <v>463</v>
      </c>
      <c r="C12" s="5" t="s">
        <v>129</v>
      </c>
      <c r="D12" s="17">
        <f>5000000+5000000</f>
        <v>10000000</v>
      </c>
      <c r="E12" s="58">
        <v>5457237.2000000002</v>
      </c>
      <c r="F12" s="59">
        <f t="shared" ref="F12:F122" si="2">D12-E12</f>
        <v>4542762.8</v>
      </c>
      <c r="G12" s="55"/>
      <c r="H12" s="60">
        <f>F12</f>
        <v>4542762.8</v>
      </c>
    </row>
    <row r="13" spans="1:8" ht="26.25" customHeight="1" x14ac:dyDescent="0.25">
      <c r="A13" s="14" t="s">
        <v>3</v>
      </c>
      <c r="B13" s="2" t="s">
        <v>128</v>
      </c>
      <c r="C13" s="5" t="s">
        <v>130</v>
      </c>
      <c r="D13" s="17">
        <v>10000000</v>
      </c>
      <c r="E13" s="58">
        <v>0</v>
      </c>
      <c r="F13" s="59">
        <f t="shared" si="2"/>
        <v>10000000</v>
      </c>
      <c r="G13" s="55"/>
      <c r="H13" s="60">
        <f>F13</f>
        <v>10000000</v>
      </c>
    </row>
    <row r="14" spans="1:8" s="9" customFormat="1" x14ac:dyDescent="0.25">
      <c r="A14" s="16"/>
      <c r="B14" s="7" t="s">
        <v>127</v>
      </c>
      <c r="C14" s="8"/>
      <c r="D14" s="61">
        <f>SUM(D12:D13)</f>
        <v>20000000</v>
      </c>
      <c r="E14" s="62">
        <f>SUM(E12:E13)</f>
        <v>5457237.2000000002</v>
      </c>
      <c r="F14" s="63">
        <f>SUM(F12:F13)</f>
        <v>14542762.800000001</v>
      </c>
      <c r="G14" s="64"/>
      <c r="H14" s="65">
        <f>SUM(H12:H13)</f>
        <v>14542762.800000001</v>
      </c>
    </row>
    <row r="15" spans="1:8" ht="27" customHeight="1" x14ac:dyDescent="0.25">
      <c r="A15" s="14" t="s">
        <v>4</v>
      </c>
      <c r="B15" s="2" t="s">
        <v>132</v>
      </c>
      <c r="C15" s="5" t="s">
        <v>133</v>
      </c>
      <c r="D15" s="17">
        <v>23500000</v>
      </c>
      <c r="E15" s="58">
        <v>2063655</v>
      </c>
      <c r="F15" s="59">
        <f t="shared" si="2"/>
        <v>21436345</v>
      </c>
      <c r="G15" s="55"/>
      <c r="H15" s="60">
        <f>F15</f>
        <v>21436345</v>
      </c>
    </row>
    <row r="16" spans="1:8" ht="25.5" customHeight="1" x14ac:dyDescent="0.25">
      <c r="A16" s="14" t="s">
        <v>4</v>
      </c>
      <c r="B16" s="2" t="s">
        <v>134</v>
      </c>
      <c r="C16" s="5" t="s">
        <v>135</v>
      </c>
      <c r="D16" s="17">
        <v>5700000</v>
      </c>
      <c r="E16" s="58">
        <v>0</v>
      </c>
      <c r="F16" s="59">
        <f t="shared" si="2"/>
        <v>5700000</v>
      </c>
      <c r="G16" s="55"/>
      <c r="H16" s="60">
        <f>F16</f>
        <v>5700000</v>
      </c>
    </row>
    <row r="17" spans="1:8" ht="16.5" customHeight="1" x14ac:dyDescent="0.25">
      <c r="A17" s="14" t="s">
        <v>4</v>
      </c>
      <c r="B17" s="2" t="s">
        <v>464</v>
      </c>
      <c r="C17" s="5" t="s">
        <v>136</v>
      </c>
      <c r="D17" s="17">
        <v>1500000</v>
      </c>
      <c r="E17" s="58">
        <v>0</v>
      </c>
      <c r="F17" s="59">
        <f t="shared" si="2"/>
        <v>1500000</v>
      </c>
      <c r="G17" s="55"/>
      <c r="H17" s="60">
        <f>F17</f>
        <v>1500000</v>
      </c>
    </row>
    <row r="18" spans="1:8" s="9" customFormat="1" x14ac:dyDescent="0.25">
      <c r="A18" s="16"/>
      <c r="B18" s="7" t="s">
        <v>131</v>
      </c>
      <c r="C18" s="8"/>
      <c r="D18" s="61">
        <f>SUM(D15:D17)</f>
        <v>30700000</v>
      </c>
      <c r="E18" s="62">
        <f t="shared" ref="E18:H18" si="3">SUM(E15:E17)</f>
        <v>2063655</v>
      </c>
      <c r="F18" s="63">
        <f t="shared" si="3"/>
        <v>28636345</v>
      </c>
      <c r="G18" s="64"/>
      <c r="H18" s="65">
        <f t="shared" si="3"/>
        <v>28636345</v>
      </c>
    </row>
    <row r="19" spans="1:8" ht="28.5" customHeight="1" x14ac:dyDescent="0.25">
      <c r="A19" s="14" t="s">
        <v>5</v>
      </c>
      <c r="B19" s="2" t="s">
        <v>6</v>
      </c>
      <c r="C19" s="5" t="s">
        <v>140</v>
      </c>
      <c r="D19" s="17">
        <v>5000000</v>
      </c>
      <c r="E19" s="58">
        <v>787710</v>
      </c>
      <c r="F19" s="59">
        <f t="shared" si="2"/>
        <v>4212290</v>
      </c>
      <c r="G19" s="55"/>
      <c r="H19" s="60">
        <f>F19</f>
        <v>4212290</v>
      </c>
    </row>
    <row r="20" spans="1:8" ht="36.75" customHeight="1" x14ac:dyDescent="0.25">
      <c r="A20" s="14" t="s">
        <v>5</v>
      </c>
      <c r="B20" s="2" t="s">
        <v>483</v>
      </c>
      <c r="C20" s="5" t="s">
        <v>141</v>
      </c>
      <c r="D20" s="17">
        <v>15000000</v>
      </c>
      <c r="E20" s="58">
        <v>5398725.0099999998</v>
      </c>
      <c r="F20" s="59">
        <f t="shared" si="2"/>
        <v>9601274.9900000002</v>
      </c>
      <c r="G20" s="55"/>
      <c r="H20" s="60">
        <f>F20</f>
        <v>9601274.9900000002</v>
      </c>
    </row>
    <row r="21" spans="1:8" ht="27" customHeight="1" x14ac:dyDescent="0.25">
      <c r="A21" s="14" t="s">
        <v>5</v>
      </c>
      <c r="B21" s="2" t="s">
        <v>138</v>
      </c>
      <c r="C21" s="5" t="s">
        <v>142</v>
      </c>
      <c r="D21" s="17">
        <v>7000000</v>
      </c>
      <c r="E21" s="58">
        <v>0</v>
      </c>
      <c r="F21" s="59">
        <f t="shared" si="2"/>
        <v>7000000</v>
      </c>
      <c r="G21" s="55"/>
      <c r="H21" s="60">
        <f>F21</f>
        <v>7000000</v>
      </c>
    </row>
    <row r="22" spans="1:8" ht="21" customHeight="1" x14ac:dyDescent="0.25">
      <c r="A22" s="14" t="s">
        <v>5</v>
      </c>
      <c r="B22" s="2" t="s">
        <v>139</v>
      </c>
      <c r="C22" s="5" t="s">
        <v>143</v>
      </c>
      <c r="D22" s="17">
        <v>16000000</v>
      </c>
      <c r="E22" s="58">
        <v>0</v>
      </c>
      <c r="F22" s="59">
        <f t="shared" si="2"/>
        <v>16000000</v>
      </c>
      <c r="G22" s="55"/>
      <c r="H22" s="60">
        <f>F22</f>
        <v>16000000</v>
      </c>
    </row>
    <row r="23" spans="1:8" s="9" customFormat="1" x14ac:dyDescent="0.25">
      <c r="A23" s="16"/>
      <c r="B23" s="7" t="s">
        <v>137</v>
      </c>
      <c r="C23" s="8"/>
      <c r="D23" s="61">
        <f>SUM(D19:D22)</f>
        <v>43000000</v>
      </c>
      <c r="E23" s="62">
        <f t="shared" ref="E23:H23" si="4">SUM(E19:E22)</f>
        <v>6186435.0099999998</v>
      </c>
      <c r="F23" s="63">
        <f t="shared" si="4"/>
        <v>36813564.990000002</v>
      </c>
      <c r="G23" s="64"/>
      <c r="H23" s="65">
        <f t="shared" si="4"/>
        <v>36813564.990000002</v>
      </c>
    </row>
    <row r="24" spans="1:8" ht="24.75" customHeight="1" x14ac:dyDescent="0.25">
      <c r="A24" s="14" t="s">
        <v>7</v>
      </c>
      <c r="B24" s="2" t="s">
        <v>8</v>
      </c>
      <c r="C24" s="5" t="s">
        <v>145</v>
      </c>
      <c r="D24" s="17">
        <v>5000000</v>
      </c>
      <c r="E24" s="58">
        <v>830846.02</v>
      </c>
      <c r="F24" s="59">
        <f t="shared" si="2"/>
        <v>4169153.98</v>
      </c>
      <c r="G24" s="55"/>
      <c r="H24" s="60">
        <f>F24</f>
        <v>4169153.98</v>
      </c>
    </row>
    <row r="25" spans="1:8" ht="25.5" customHeight="1" x14ac:dyDescent="0.25">
      <c r="A25" s="14" t="s">
        <v>7</v>
      </c>
      <c r="B25" s="2" t="s">
        <v>144</v>
      </c>
      <c r="C25" s="5" t="s">
        <v>146</v>
      </c>
      <c r="D25" s="17">
        <v>3650000</v>
      </c>
      <c r="E25" s="58">
        <v>0</v>
      </c>
      <c r="F25" s="59">
        <f t="shared" si="2"/>
        <v>3650000</v>
      </c>
      <c r="G25" s="55"/>
      <c r="H25" s="60">
        <f>F25</f>
        <v>3650000</v>
      </c>
    </row>
    <row r="26" spans="1:8" ht="26.25" customHeight="1" x14ac:dyDescent="0.25">
      <c r="A26" s="14" t="s">
        <v>7</v>
      </c>
      <c r="B26" s="2" t="s">
        <v>144</v>
      </c>
      <c r="C26" s="5" t="s">
        <v>79</v>
      </c>
      <c r="D26" s="17">
        <v>100000</v>
      </c>
      <c r="E26" s="58">
        <v>0</v>
      </c>
      <c r="F26" s="59">
        <f t="shared" si="2"/>
        <v>100000</v>
      </c>
      <c r="G26" s="55"/>
      <c r="H26" s="60">
        <f>F26</f>
        <v>100000</v>
      </c>
    </row>
    <row r="27" spans="1:8" ht="25.5" customHeight="1" x14ac:dyDescent="0.25">
      <c r="A27" s="31" t="s">
        <v>7</v>
      </c>
      <c r="B27" s="26" t="s">
        <v>332</v>
      </c>
      <c r="C27" s="5" t="s">
        <v>147</v>
      </c>
      <c r="D27" s="17">
        <v>1800000</v>
      </c>
      <c r="E27" s="58">
        <v>69960.600000000006</v>
      </c>
      <c r="F27" s="59">
        <f t="shared" si="2"/>
        <v>1730039.4</v>
      </c>
      <c r="G27" s="55"/>
      <c r="H27" s="60">
        <f>F27</f>
        <v>1730039.4</v>
      </c>
    </row>
    <row r="28" spans="1:8" ht="24" thickBot="1" x14ac:dyDescent="0.3">
      <c r="A28" s="31" t="s">
        <v>7</v>
      </c>
      <c r="B28" s="80" t="s">
        <v>436</v>
      </c>
      <c r="C28" s="21" t="s">
        <v>435</v>
      </c>
      <c r="D28" s="17">
        <f>14000000-8570000</f>
        <v>5430000</v>
      </c>
      <c r="E28" s="58">
        <v>0</v>
      </c>
      <c r="F28" s="59">
        <f>D28-E28</f>
        <v>5430000</v>
      </c>
      <c r="G28" s="55"/>
      <c r="H28" s="60">
        <v>0</v>
      </c>
    </row>
    <row r="29" spans="1:8" ht="46.5" thickTop="1" x14ac:dyDescent="0.25">
      <c r="A29" s="49"/>
      <c r="B29" s="27" t="s">
        <v>437</v>
      </c>
      <c r="C29" s="21" t="s">
        <v>79</v>
      </c>
      <c r="D29" s="29" t="s">
        <v>434</v>
      </c>
      <c r="E29" s="28" t="s">
        <v>434</v>
      </c>
      <c r="F29" s="40" t="s">
        <v>434</v>
      </c>
      <c r="G29" s="55"/>
      <c r="H29" s="60">
        <v>5430000</v>
      </c>
    </row>
    <row r="30" spans="1:8" s="9" customFormat="1" x14ac:dyDescent="0.25">
      <c r="A30" s="32"/>
      <c r="B30" s="23" t="s">
        <v>148</v>
      </c>
      <c r="C30" s="8"/>
      <c r="D30" s="66">
        <f>SUM(D24:D29)</f>
        <v>15980000</v>
      </c>
      <c r="E30" s="62">
        <f t="shared" ref="E30:F30" si="5">SUM(E24:E29)</f>
        <v>900806.62</v>
      </c>
      <c r="F30" s="67">
        <f t="shared" si="5"/>
        <v>15079193.380000001</v>
      </c>
      <c r="G30" s="64"/>
      <c r="H30" s="65">
        <f>SUM(H24:H29)</f>
        <v>15079193.380000001</v>
      </c>
    </row>
    <row r="31" spans="1:8" ht="24.75" customHeight="1" x14ac:dyDescent="0.25">
      <c r="A31" s="14" t="s">
        <v>9</v>
      </c>
      <c r="B31" s="2" t="s">
        <v>150</v>
      </c>
      <c r="C31" s="5" t="s">
        <v>155</v>
      </c>
      <c r="D31" s="17">
        <v>15000000</v>
      </c>
      <c r="E31" s="58">
        <v>38720</v>
      </c>
      <c r="F31" s="59">
        <f>D31-E31</f>
        <v>14961280</v>
      </c>
      <c r="G31" s="55"/>
      <c r="H31" s="60">
        <f t="shared" ref="H31:H36" si="6">F31</f>
        <v>14961280</v>
      </c>
    </row>
    <row r="32" spans="1:8" ht="24" customHeight="1" x14ac:dyDescent="0.25">
      <c r="A32" s="14" t="s">
        <v>9</v>
      </c>
      <c r="B32" s="2" t="s">
        <v>151</v>
      </c>
      <c r="C32" s="5" t="s">
        <v>159</v>
      </c>
      <c r="D32" s="17">
        <v>12000000</v>
      </c>
      <c r="E32" s="58">
        <v>0</v>
      </c>
      <c r="F32" s="59">
        <f t="shared" ref="F32:F36" si="7">D32-E32</f>
        <v>12000000</v>
      </c>
      <c r="G32" s="55"/>
      <c r="H32" s="60">
        <f t="shared" si="6"/>
        <v>12000000</v>
      </c>
    </row>
    <row r="33" spans="1:8" ht="18" customHeight="1" x14ac:dyDescent="0.25">
      <c r="A33" s="14" t="s">
        <v>9</v>
      </c>
      <c r="B33" s="2" t="s">
        <v>152</v>
      </c>
      <c r="C33" s="5" t="s">
        <v>156</v>
      </c>
      <c r="D33" s="17">
        <v>11000000</v>
      </c>
      <c r="E33" s="58">
        <v>0</v>
      </c>
      <c r="F33" s="59">
        <f t="shared" si="7"/>
        <v>11000000</v>
      </c>
      <c r="G33" s="55"/>
      <c r="H33" s="60">
        <f t="shared" si="6"/>
        <v>11000000</v>
      </c>
    </row>
    <row r="34" spans="1:8" ht="23.25" customHeight="1" x14ac:dyDescent="0.25">
      <c r="A34" s="14" t="s">
        <v>9</v>
      </c>
      <c r="B34" s="2" t="s">
        <v>153</v>
      </c>
      <c r="C34" s="5" t="s">
        <v>158</v>
      </c>
      <c r="D34" s="17">
        <v>4500000</v>
      </c>
      <c r="E34" s="58">
        <v>0</v>
      </c>
      <c r="F34" s="59">
        <f t="shared" si="7"/>
        <v>4500000</v>
      </c>
      <c r="G34" s="55"/>
      <c r="H34" s="60">
        <f t="shared" si="6"/>
        <v>4500000</v>
      </c>
    </row>
    <row r="35" spans="1:8" ht="23.25" customHeight="1" x14ac:dyDescent="0.25">
      <c r="A35" s="14" t="s">
        <v>9</v>
      </c>
      <c r="B35" s="2" t="s">
        <v>154</v>
      </c>
      <c r="C35" s="5" t="s">
        <v>157</v>
      </c>
      <c r="D35" s="17">
        <v>3531300</v>
      </c>
      <c r="E35" s="58">
        <v>5175.78</v>
      </c>
      <c r="F35" s="59">
        <f t="shared" si="7"/>
        <v>3526124.22</v>
      </c>
      <c r="G35" s="55"/>
      <c r="H35" s="60">
        <f t="shared" si="6"/>
        <v>3526124.22</v>
      </c>
    </row>
    <row r="36" spans="1:8" ht="35.25" customHeight="1" x14ac:dyDescent="0.25">
      <c r="A36" s="14" t="s">
        <v>9</v>
      </c>
      <c r="B36" s="2" t="s">
        <v>439</v>
      </c>
      <c r="C36" s="5" t="s">
        <v>333</v>
      </c>
      <c r="D36" s="17">
        <v>11939500</v>
      </c>
      <c r="E36" s="58">
        <v>241487.05</v>
      </c>
      <c r="F36" s="59">
        <f t="shared" si="7"/>
        <v>11698012.949999999</v>
      </c>
      <c r="G36" s="55"/>
      <c r="H36" s="60">
        <f t="shared" si="6"/>
        <v>11698012.949999999</v>
      </c>
    </row>
    <row r="37" spans="1:8" s="9" customFormat="1" x14ac:dyDescent="0.25">
      <c r="A37" s="16"/>
      <c r="B37" s="7" t="s">
        <v>149</v>
      </c>
      <c r="C37" s="8"/>
      <c r="D37" s="61">
        <f>SUM(D31:D36)</f>
        <v>57970800</v>
      </c>
      <c r="E37" s="62">
        <f t="shared" ref="E37:H37" si="8">SUM(E31:E36)</f>
        <v>285382.82999999996</v>
      </c>
      <c r="F37" s="63">
        <f t="shared" si="8"/>
        <v>57685417.170000002</v>
      </c>
      <c r="G37" s="64"/>
      <c r="H37" s="65">
        <f t="shared" si="8"/>
        <v>57685417.170000002</v>
      </c>
    </row>
    <row r="38" spans="1:8" ht="21.75" customHeight="1" x14ac:dyDescent="0.25">
      <c r="A38" s="31" t="s">
        <v>10</v>
      </c>
      <c r="B38" s="12" t="s">
        <v>465</v>
      </c>
      <c r="C38" s="5" t="s">
        <v>79</v>
      </c>
      <c r="D38" s="17">
        <v>334000</v>
      </c>
      <c r="E38" s="58">
        <v>0</v>
      </c>
      <c r="F38" s="59">
        <f>D38-E38</f>
        <v>334000</v>
      </c>
      <c r="G38" s="55"/>
      <c r="H38" s="60">
        <f>F38</f>
        <v>334000</v>
      </c>
    </row>
    <row r="39" spans="1:8" ht="21.75" customHeight="1" thickBot="1" x14ac:dyDescent="0.3">
      <c r="A39" s="31" t="s">
        <v>10</v>
      </c>
      <c r="B39" s="96" t="s">
        <v>495</v>
      </c>
      <c r="C39" s="5" t="s">
        <v>497</v>
      </c>
      <c r="D39" s="17">
        <v>2009000</v>
      </c>
      <c r="E39" s="58">
        <v>935506.42</v>
      </c>
      <c r="F39" s="59">
        <f>D39-E39</f>
        <v>1073493.58</v>
      </c>
      <c r="G39" s="55"/>
      <c r="H39" s="60">
        <v>0</v>
      </c>
    </row>
    <row r="40" spans="1:8" ht="26.25" customHeight="1" thickTop="1" x14ac:dyDescent="0.25">
      <c r="A40" s="49"/>
      <c r="B40" s="95" t="s">
        <v>496</v>
      </c>
      <c r="C40" s="5" t="s">
        <v>498</v>
      </c>
      <c r="D40" s="25" t="s">
        <v>434</v>
      </c>
      <c r="E40" s="68" t="s">
        <v>434</v>
      </c>
      <c r="F40" s="69" t="s">
        <v>434</v>
      </c>
      <c r="G40" s="55"/>
      <c r="H40" s="60">
        <v>1073493.58</v>
      </c>
    </row>
    <row r="41" spans="1:8" s="9" customFormat="1" x14ac:dyDescent="0.25">
      <c r="A41" s="32"/>
      <c r="B41" s="7" t="s">
        <v>160</v>
      </c>
      <c r="C41" s="8"/>
      <c r="D41" s="61">
        <f>SUM(D38:D40)</f>
        <v>2343000</v>
      </c>
      <c r="E41" s="62">
        <f t="shared" ref="E41:H41" si="9">SUM(E38:E40)</f>
        <v>935506.42</v>
      </c>
      <c r="F41" s="99">
        <f t="shared" si="9"/>
        <v>1407493.58</v>
      </c>
      <c r="G41" s="55">
        <f t="shared" si="9"/>
        <v>0</v>
      </c>
      <c r="H41" s="65">
        <f t="shared" si="9"/>
        <v>1407493.58</v>
      </c>
    </row>
    <row r="42" spans="1:8" ht="24.75" customHeight="1" x14ac:dyDescent="0.25">
      <c r="A42" s="14" t="s">
        <v>11</v>
      </c>
      <c r="B42" s="1" t="s">
        <v>12</v>
      </c>
      <c r="C42" s="6" t="s">
        <v>164</v>
      </c>
      <c r="D42" s="17">
        <v>15000000</v>
      </c>
      <c r="E42" s="58">
        <v>8296307.6100000003</v>
      </c>
      <c r="F42" s="59">
        <f t="shared" si="2"/>
        <v>6703692.3899999997</v>
      </c>
      <c r="G42" s="55"/>
      <c r="H42" s="60">
        <f t="shared" ref="H42:H47" si="10">F42</f>
        <v>6703692.3899999997</v>
      </c>
    </row>
    <row r="43" spans="1:8" ht="15.75" customHeight="1" x14ac:dyDescent="0.25">
      <c r="A43" s="14" t="s">
        <v>11</v>
      </c>
      <c r="B43" s="1" t="s">
        <v>466</v>
      </c>
      <c r="C43" s="4" t="s">
        <v>165</v>
      </c>
      <c r="D43" s="57">
        <v>666000</v>
      </c>
      <c r="E43" s="58">
        <v>20000</v>
      </c>
      <c r="F43" s="59">
        <f t="shared" si="2"/>
        <v>646000</v>
      </c>
      <c r="G43" s="55"/>
      <c r="H43" s="60">
        <f t="shared" si="10"/>
        <v>646000</v>
      </c>
    </row>
    <row r="44" spans="1:8" ht="16.5" customHeight="1" x14ac:dyDescent="0.25">
      <c r="A44" s="14" t="s">
        <v>11</v>
      </c>
      <c r="B44" s="1" t="s">
        <v>466</v>
      </c>
      <c r="C44" s="4" t="s">
        <v>79</v>
      </c>
      <c r="D44" s="57">
        <v>166000</v>
      </c>
      <c r="E44" s="58">
        <v>0</v>
      </c>
      <c r="F44" s="59">
        <f t="shared" si="2"/>
        <v>166000</v>
      </c>
      <c r="G44" s="55"/>
      <c r="H44" s="60">
        <f t="shared" si="10"/>
        <v>166000</v>
      </c>
    </row>
    <row r="45" spans="1:8" ht="17.25" customHeight="1" x14ac:dyDescent="0.25">
      <c r="A45" s="14" t="s">
        <v>11</v>
      </c>
      <c r="B45" s="1" t="s">
        <v>162</v>
      </c>
      <c r="C45" s="4" t="s">
        <v>166</v>
      </c>
      <c r="D45" s="57">
        <v>4000000</v>
      </c>
      <c r="E45" s="58">
        <v>0</v>
      </c>
      <c r="F45" s="59">
        <f t="shared" si="2"/>
        <v>4000000</v>
      </c>
      <c r="G45" s="55"/>
      <c r="H45" s="60">
        <f t="shared" si="10"/>
        <v>4000000</v>
      </c>
    </row>
    <row r="46" spans="1:8" ht="28.5" customHeight="1" x14ac:dyDescent="0.25">
      <c r="A46" s="13" t="s">
        <v>11</v>
      </c>
      <c r="B46" s="1" t="s">
        <v>440</v>
      </c>
      <c r="C46" s="4" t="s">
        <v>166</v>
      </c>
      <c r="D46" s="57">
        <v>1537925.2</v>
      </c>
      <c r="E46" s="58">
        <v>453024</v>
      </c>
      <c r="F46" s="59">
        <f>D46-E46</f>
        <v>1084901.2</v>
      </c>
      <c r="G46" s="55"/>
      <c r="H46" s="60">
        <f>F46</f>
        <v>1084901.2</v>
      </c>
    </row>
    <row r="47" spans="1:8" ht="16.5" customHeight="1" x14ac:dyDescent="0.25">
      <c r="A47" s="14" t="s">
        <v>11</v>
      </c>
      <c r="B47" s="1" t="s">
        <v>163</v>
      </c>
      <c r="C47" s="4" t="s">
        <v>167</v>
      </c>
      <c r="D47" s="57">
        <v>17000000</v>
      </c>
      <c r="E47" s="58">
        <v>0</v>
      </c>
      <c r="F47" s="59">
        <f t="shared" si="2"/>
        <v>17000000</v>
      </c>
      <c r="G47" s="55"/>
      <c r="H47" s="60">
        <f t="shared" si="10"/>
        <v>17000000</v>
      </c>
    </row>
    <row r="48" spans="1:8" s="9" customFormat="1" x14ac:dyDescent="0.25">
      <c r="A48" s="16"/>
      <c r="B48" s="7" t="s">
        <v>161</v>
      </c>
      <c r="C48" s="8"/>
      <c r="D48" s="61">
        <f>SUM(D42:D47)</f>
        <v>38369925.200000003</v>
      </c>
      <c r="E48" s="62">
        <f t="shared" ref="E48:H48" si="11">SUM(E42:E47)</f>
        <v>8769331.6099999994</v>
      </c>
      <c r="F48" s="63">
        <f t="shared" si="11"/>
        <v>29600593.59</v>
      </c>
      <c r="G48" s="64"/>
      <c r="H48" s="65">
        <f t="shared" si="11"/>
        <v>29600593.59</v>
      </c>
    </row>
    <row r="49" spans="1:8" ht="26.25" customHeight="1" x14ac:dyDescent="0.25">
      <c r="A49" s="14" t="s">
        <v>13</v>
      </c>
      <c r="B49" s="3" t="s">
        <v>14</v>
      </c>
      <c r="C49" s="4" t="s">
        <v>172</v>
      </c>
      <c r="D49" s="57">
        <v>10000000</v>
      </c>
      <c r="E49" s="58">
        <v>0</v>
      </c>
      <c r="F49" s="59">
        <f t="shared" si="2"/>
        <v>10000000</v>
      </c>
      <c r="G49" s="55"/>
      <c r="H49" s="60">
        <f>F49</f>
        <v>10000000</v>
      </c>
    </row>
    <row r="50" spans="1:8" ht="34.5" customHeight="1" x14ac:dyDescent="0.25">
      <c r="A50" s="14" t="s">
        <v>13</v>
      </c>
      <c r="B50" s="3" t="s">
        <v>169</v>
      </c>
      <c r="C50" s="4" t="s">
        <v>173</v>
      </c>
      <c r="D50" s="57">
        <v>5000000</v>
      </c>
      <c r="E50" s="58">
        <v>550326.12</v>
      </c>
      <c r="F50" s="59">
        <f t="shared" si="2"/>
        <v>4449673.88</v>
      </c>
      <c r="G50" s="55"/>
      <c r="H50" s="60">
        <f>F50</f>
        <v>4449673.88</v>
      </c>
    </row>
    <row r="51" spans="1:8" ht="18.75" customHeight="1" x14ac:dyDescent="0.25">
      <c r="A51" s="14" t="s">
        <v>13</v>
      </c>
      <c r="B51" s="3" t="s">
        <v>170</v>
      </c>
      <c r="C51" s="4" t="s">
        <v>174</v>
      </c>
      <c r="D51" s="57">
        <v>5500000</v>
      </c>
      <c r="E51" s="58">
        <v>1031673</v>
      </c>
      <c r="F51" s="59">
        <f t="shared" si="2"/>
        <v>4468327</v>
      </c>
      <c r="G51" s="55"/>
      <c r="H51" s="60">
        <f>F51</f>
        <v>4468327</v>
      </c>
    </row>
    <row r="52" spans="1:8" ht="23.25" customHeight="1" x14ac:dyDescent="0.25">
      <c r="A52" s="14" t="s">
        <v>13</v>
      </c>
      <c r="B52" s="3" t="s">
        <v>171</v>
      </c>
      <c r="C52" s="4" t="s">
        <v>175</v>
      </c>
      <c r="D52" s="57">
        <v>5000000</v>
      </c>
      <c r="E52" s="58">
        <v>4549806.92</v>
      </c>
      <c r="F52" s="59">
        <f t="shared" si="2"/>
        <v>450193.08000000007</v>
      </c>
      <c r="G52" s="55"/>
      <c r="H52" s="60">
        <f>F52</f>
        <v>450193.08000000007</v>
      </c>
    </row>
    <row r="53" spans="1:8" s="9" customFormat="1" x14ac:dyDescent="0.25">
      <c r="A53" s="16"/>
      <c r="B53" s="7" t="s">
        <v>168</v>
      </c>
      <c r="C53" s="8"/>
      <c r="D53" s="61">
        <f>SUM(D49:D52)</f>
        <v>25500000</v>
      </c>
      <c r="E53" s="62">
        <f t="shared" ref="E53:H53" si="12">SUM(E49:E52)</f>
        <v>6131806.04</v>
      </c>
      <c r="F53" s="63">
        <f t="shared" si="12"/>
        <v>19368193.960000001</v>
      </c>
      <c r="G53" s="64"/>
      <c r="H53" s="65">
        <f t="shared" si="12"/>
        <v>19368193.960000001</v>
      </c>
    </row>
    <row r="54" spans="1:8" ht="38.25" customHeight="1" x14ac:dyDescent="0.25">
      <c r="A54" s="33" t="s">
        <v>15</v>
      </c>
      <c r="B54" s="3" t="s">
        <v>73</v>
      </c>
      <c r="C54" s="6" t="s">
        <v>66</v>
      </c>
      <c r="D54" s="17">
        <f>5000000+10000000</f>
        <v>15000000</v>
      </c>
      <c r="E54" s="58">
        <v>0</v>
      </c>
      <c r="F54" s="59">
        <f t="shared" si="2"/>
        <v>15000000</v>
      </c>
      <c r="G54" s="55"/>
      <c r="H54" s="60">
        <f>F54</f>
        <v>15000000</v>
      </c>
    </row>
    <row r="55" spans="1:8" ht="37.5" customHeight="1" x14ac:dyDescent="0.25">
      <c r="A55" s="33" t="s">
        <v>15</v>
      </c>
      <c r="B55" s="3" t="s">
        <v>74</v>
      </c>
      <c r="C55" s="6" t="s">
        <v>67</v>
      </c>
      <c r="D55" s="17">
        <v>9150000</v>
      </c>
      <c r="E55" s="58">
        <v>0</v>
      </c>
      <c r="F55" s="59">
        <f t="shared" si="2"/>
        <v>9150000</v>
      </c>
      <c r="G55" s="55"/>
      <c r="H55" s="60">
        <f t="shared" ref="H55:H60" si="13">F55</f>
        <v>9150000</v>
      </c>
    </row>
    <row r="56" spans="1:8" ht="25.5" customHeight="1" x14ac:dyDescent="0.25">
      <c r="A56" s="33" t="s">
        <v>15</v>
      </c>
      <c r="B56" s="3" t="s">
        <v>75</v>
      </c>
      <c r="C56" s="6" t="s">
        <v>68</v>
      </c>
      <c r="D56" s="17">
        <v>1000000</v>
      </c>
      <c r="E56" s="58">
        <v>0</v>
      </c>
      <c r="F56" s="59">
        <f t="shared" si="2"/>
        <v>1000000</v>
      </c>
      <c r="G56" s="55"/>
      <c r="H56" s="60">
        <f t="shared" si="13"/>
        <v>1000000</v>
      </c>
    </row>
    <row r="57" spans="1:8" ht="27" customHeight="1" x14ac:dyDescent="0.25">
      <c r="A57" s="33" t="s">
        <v>15</v>
      </c>
      <c r="B57" s="3" t="s">
        <v>75</v>
      </c>
      <c r="C57" s="6" t="s">
        <v>69</v>
      </c>
      <c r="D57" s="17">
        <v>500000</v>
      </c>
      <c r="E57" s="58">
        <v>0</v>
      </c>
      <c r="F57" s="59">
        <f t="shared" si="2"/>
        <v>500000</v>
      </c>
      <c r="G57" s="55"/>
      <c r="H57" s="60">
        <f t="shared" si="13"/>
        <v>500000</v>
      </c>
    </row>
    <row r="58" spans="1:8" ht="21.75" customHeight="1" x14ac:dyDescent="0.25">
      <c r="A58" s="33" t="s">
        <v>15</v>
      </c>
      <c r="B58" s="3" t="s">
        <v>76</v>
      </c>
      <c r="C58" s="6" t="s">
        <v>70</v>
      </c>
      <c r="D58" s="17">
        <v>5100000</v>
      </c>
      <c r="E58" s="58">
        <v>0</v>
      </c>
      <c r="F58" s="59">
        <f t="shared" si="2"/>
        <v>5100000</v>
      </c>
      <c r="G58" s="55"/>
      <c r="H58" s="60">
        <f t="shared" si="13"/>
        <v>5100000</v>
      </c>
    </row>
    <row r="59" spans="1:8" ht="24" customHeight="1" x14ac:dyDescent="0.25">
      <c r="A59" s="33" t="s">
        <v>15</v>
      </c>
      <c r="B59" s="3" t="s">
        <v>77</v>
      </c>
      <c r="C59" s="6" t="s">
        <v>71</v>
      </c>
      <c r="D59" s="17">
        <v>28000000</v>
      </c>
      <c r="E59" s="58">
        <v>0</v>
      </c>
      <c r="F59" s="59">
        <f t="shared" si="2"/>
        <v>28000000</v>
      </c>
      <c r="G59" s="55"/>
      <c r="H59" s="60">
        <f t="shared" si="13"/>
        <v>28000000</v>
      </c>
    </row>
    <row r="60" spans="1:8" s="9" customFormat="1" x14ac:dyDescent="0.25">
      <c r="A60" s="16"/>
      <c r="B60" s="7" t="s">
        <v>72</v>
      </c>
      <c r="C60" s="8"/>
      <c r="D60" s="61">
        <f>SUM(D54:D59)</f>
        <v>58750000</v>
      </c>
      <c r="E60" s="62">
        <f>SUM(E54:E59)</f>
        <v>0</v>
      </c>
      <c r="F60" s="63">
        <f t="shared" si="2"/>
        <v>58750000</v>
      </c>
      <c r="G60" s="64"/>
      <c r="H60" s="65">
        <f t="shared" si="13"/>
        <v>58750000</v>
      </c>
    </row>
    <row r="61" spans="1:8" ht="17.25" customHeight="1" x14ac:dyDescent="0.25">
      <c r="A61" s="14" t="s">
        <v>16</v>
      </c>
      <c r="B61" s="3" t="s">
        <v>484</v>
      </c>
      <c r="C61" s="4" t="s">
        <v>79</v>
      </c>
      <c r="D61" s="57">
        <v>400000</v>
      </c>
      <c r="E61" s="58">
        <v>48031</v>
      </c>
      <c r="F61" s="59">
        <f>D61-E61</f>
        <v>351969</v>
      </c>
      <c r="G61" s="55"/>
      <c r="H61" s="60">
        <f>F61</f>
        <v>351969</v>
      </c>
    </row>
    <row r="62" spans="1:8" ht="27.75" customHeight="1" x14ac:dyDescent="0.25">
      <c r="A62" s="14" t="s">
        <v>16</v>
      </c>
      <c r="B62" s="3" t="s">
        <v>80</v>
      </c>
      <c r="C62" s="4" t="s">
        <v>81</v>
      </c>
      <c r="D62" s="57">
        <v>2300000</v>
      </c>
      <c r="E62" s="58">
        <v>2217701.2599999998</v>
      </c>
      <c r="F62" s="59">
        <f>D62-E62</f>
        <v>82298.740000000224</v>
      </c>
      <c r="G62" s="55"/>
      <c r="H62" s="60">
        <f>F62</f>
        <v>82298.740000000224</v>
      </c>
    </row>
    <row r="63" spans="1:8" ht="27.75" customHeight="1" x14ac:dyDescent="0.25">
      <c r="A63" s="14" t="s">
        <v>16</v>
      </c>
      <c r="B63" s="2" t="s">
        <v>17</v>
      </c>
      <c r="C63" s="5" t="s">
        <v>82</v>
      </c>
      <c r="D63" s="17">
        <f>10000000+4000000</f>
        <v>14000000</v>
      </c>
      <c r="E63" s="58">
        <v>624160</v>
      </c>
      <c r="F63" s="59">
        <f t="shared" si="2"/>
        <v>13375840</v>
      </c>
      <c r="G63" s="55"/>
      <c r="H63" s="60">
        <f>F63</f>
        <v>13375840</v>
      </c>
    </row>
    <row r="64" spans="1:8" ht="26.25" customHeight="1" x14ac:dyDescent="0.25">
      <c r="A64" s="14" t="s">
        <v>16</v>
      </c>
      <c r="B64" s="3" t="s">
        <v>485</v>
      </c>
      <c r="C64" s="4" t="s">
        <v>83</v>
      </c>
      <c r="D64" s="57">
        <f>5000000+5000000</f>
        <v>10000000</v>
      </c>
      <c r="E64" s="58">
        <v>9359138.9000000004</v>
      </c>
      <c r="F64" s="59">
        <f t="shared" si="2"/>
        <v>640861.09999999963</v>
      </c>
      <c r="G64" s="55"/>
      <c r="H64" s="60">
        <f t="shared" ref="H64:H69" si="14">F64</f>
        <v>640861.09999999963</v>
      </c>
    </row>
    <row r="65" spans="1:8" ht="24.75" customHeight="1" x14ac:dyDescent="0.25">
      <c r="A65" s="14" t="s">
        <v>16</v>
      </c>
      <c r="B65" s="3" t="s">
        <v>84</v>
      </c>
      <c r="C65" s="4" t="s">
        <v>85</v>
      </c>
      <c r="D65" s="57">
        <f>1000000+200000</f>
        <v>1200000</v>
      </c>
      <c r="E65" s="58">
        <v>447021</v>
      </c>
      <c r="F65" s="59">
        <f t="shared" si="2"/>
        <v>752979</v>
      </c>
      <c r="G65" s="55"/>
      <c r="H65" s="60">
        <f t="shared" si="14"/>
        <v>752979</v>
      </c>
    </row>
    <row r="66" spans="1:8" ht="25.5" customHeight="1" x14ac:dyDescent="0.25">
      <c r="A66" s="14" t="s">
        <v>16</v>
      </c>
      <c r="B66" s="3" t="s">
        <v>86</v>
      </c>
      <c r="C66" s="4" t="s">
        <v>87</v>
      </c>
      <c r="D66" s="57">
        <v>1666000</v>
      </c>
      <c r="E66" s="58">
        <v>78650</v>
      </c>
      <c r="F66" s="59">
        <f t="shared" si="2"/>
        <v>1587350</v>
      </c>
      <c r="G66" s="55"/>
      <c r="H66" s="60">
        <f t="shared" si="14"/>
        <v>1587350</v>
      </c>
    </row>
    <row r="67" spans="1:8" ht="25.5" customHeight="1" x14ac:dyDescent="0.25">
      <c r="A67" s="14" t="s">
        <v>16</v>
      </c>
      <c r="B67" s="3" t="s">
        <v>88</v>
      </c>
      <c r="C67" s="4" t="s">
        <v>89</v>
      </c>
      <c r="D67" s="57">
        <v>550000</v>
      </c>
      <c r="E67" s="58">
        <v>0</v>
      </c>
      <c r="F67" s="59">
        <f t="shared" si="2"/>
        <v>550000</v>
      </c>
      <c r="G67" s="55"/>
      <c r="H67" s="60">
        <f t="shared" si="14"/>
        <v>550000</v>
      </c>
    </row>
    <row r="68" spans="1:8" ht="25.5" customHeight="1" x14ac:dyDescent="0.25">
      <c r="A68" s="14" t="s">
        <v>16</v>
      </c>
      <c r="B68" s="3" t="s">
        <v>90</v>
      </c>
      <c r="C68" s="4" t="s">
        <v>91</v>
      </c>
      <c r="D68" s="57">
        <v>6700000</v>
      </c>
      <c r="E68" s="58">
        <v>3526397.61</v>
      </c>
      <c r="F68" s="59">
        <f t="shared" si="2"/>
        <v>3173602.39</v>
      </c>
      <c r="G68" s="55"/>
      <c r="H68" s="60">
        <f t="shared" si="14"/>
        <v>3173602.39</v>
      </c>
    </row>
    <row r="69" spans="1:8" ht="19.5" customHeight="1" x14ac:dyDescent="0.25">
      <c r="A69" s="14" t="s">
        <v>16</v>
      </c>
      <c r="B69" s="3" t="s">
        <v>92</v>
      </c>
      <c r="C69" s="4" t="s">
        <v>93</v>
      </c>
      <c r="D69" s="57">
        <v>3000000</v>
      </c>
      <c r="E69" s="58">
        <v>0</v>
      </c>
      <c r="F69" s="59">
        <f t="shared" si="2"/>
        <v>3000000</v>
      </c>
      <c r="G69" s="55"/>
      <c r="H69" s="60">
        <f t="shared" si="14"/>
        <v>3000000</v>
      </c>
    </row>
    <row r="70" spans="1:8" x14ac:dyDescent="0.25">
      <c r="A70" s="15"/>
      <c r="B70" s="7" t="s">
        <v>78</v>
      </c>
      <c r="C70" s="8"/>
      <c r="D70" s="61">
        <f>SUM(D61:D69)</f>
        <v>39816000</v>
      </c>
      <c r="E70" s="62">
        <f t="shared" ref="E70:H70" si="15">SUM(E61:E69)</f>
        <v>16301099.77</v>
      </c>
      <c r="F70" s="63">
        <f t="shared" si="15"/>
        <v>23514900.23</v>
      </c>
      <c r="G70" s="64"/>
      <c r="H70" s="65">
        <f t="shared" si="15"/>
        <v>23514900.23</v>
      </c>
    </row>
    <row r="71" spans="1:8" ht="21" customHeight="1" x14ac:dyDescent="0.25">
      <c r="A71" s="14" t="s">
        <v>18</v>
      </c>
      <c r="B71" s="3" t="s">
        <v>474</v>
      </c>
      <c r="C71" s="5" t="s">
        <v>180</v>
      </c>
      <c r="D71" s="17">
        <v>7500000</v>
      </c>
      <c r="E71" s="58">
        <v>0</v>
      </c>
      <c r="F71" s="59">
        <f t="shared" si="2"/>
        <v>7500000</v>
      </c>
      <c r="G71" s="55"/>
      <c r="H71" s="60">
        <f>F71</f>
        <v>7500000</v>
      </c>
    </row>
    <row r="72" spans="1:8" ht="26.25" customHeight="1" x14ac:dyDescent="0.25">
      <c r="A72" s="14" t="s">
        <v>18</v>
      </c>
      <c r="B72" s="3" t="s">
        <v>177</v>
      </c>
      <c r="C72" s="5" t="s">
        <v>182</v>
      </c>
      <c r="D72" s="17">
        <v>28500000</v>
      </c>
      <c r="E72" s="58">
        <v>1024918.4</v>
      </c>
      <c r="F72" s="59">
        <f t="shared" si="2"/>
        <v>27475081.600000001</v>
      </c>
      <c r="G72" s="55"/>
      <c r="H72" s="60">
        <f>F72</f>
        <v>27475081.600000001</v>
      </c>
    </row>
    <row r="73" spans="1:8" ht="27" customHeight="1" x14ac:dyDescent="0.25">
      <c r="A73" s="14" t="s">
        <v>18</v>
      </c>
      <c r="B73" s="3" t="s">
        <v>178</v>
      </c>
      <c r="C73" s="5" t="s">
        <v>183</v>
      </c>
      <c r="D73" s="17">
        <v>3000000</v>
      </c>
      <c r="E73" s="58">
        <v>2412727.5099999998</v>
      </c>
      <c r="F73" s="59">
        <f t="shared" si="2"/>
        <v>587272.49000000022</v>
      </c>
      <c r="G73" s="55"/>
      <c r="H73" s="60">
        <f>F73</f>
        <v>587272.49000000022</v>
      </c>
    </row>
    <row r="74" spans="1:8" ht="25.5" customHeight="1" x14ac:dyDescent="0.25">
      <c r="A74" s="31" t="s">
        <v>18</v>
      </c>
      <c r="B74" s="22" t="s">
        <v>179</v>
      </c>
      <c r="C74" s="5" t="s">
        <v>184</v>
      </c>
      <c r="D74" s="17">
        <v>2000000</v>
      </c>
      <c r="E74" s="58">
        <v>1106708.08</v>
      </c>
      <c r="F74" s="59">
        <f t="shared" si="2"/>
        <v>893291.91999999993</v>
      </c>
      <c r="G74" s="55"/>
      <c r="H74" s="60">
        <f>F74</f>
        <v>893291.91999999993</v>
      </c>
    </row>
    <row r="75" spans="1:8" ht="40.5" customHeight="1" thickBot="1" x14ac:dyDescent="0.3">
      <c r="A75" s="50" t="s">
        <v>18</v>
      </c>
      <c r="B75" s="81" t="s">
        <v>486</v>
      </c>
      <c r="C75" s="21" t="s">
        <v>181</v>
      </c>
      <c r="D75" s="17">
        <v>20000000</v>
      </c>
      <c r="E75" s="58">
        <v>7383905.8799999999</v>
      </c>
      <c r="F75" s="59">
        <f t="shared" si="2"/>
        <v>12616094.120000001</v>
      </c>
      <c r="G75" s="55"/>
      <c r="H75" s="60">
        <v>10616094.119999999</v>
      </c>
    </row>
    <row r="76" spans="1:8" ht="46.5" thickTop="1" x14ac:dyDescent="0.25">
      <c r="A76" s="51"/>
      <c r="B76" s="24" t="s">
        <v>460</v>
      </c>
      <c r="C76" s="21" t="s">
        <v>79</v>
      </c>
      <c r="D76" s="25" t="s">
        <v>434</v>
      </c>
      <c r="E76" s="68" t="s">
        <v>434</v>
      </c>
      <c r="F76" s="69" t="s">
        <v>434</v>
      </c>
      <c r="G76" s="55"/>
      <c r="H76" s="60">
        <v>2000000</v>
      </c>
    </row>
    <row r="77" spans="1:8" x14ac:dyDescent="0.25">
      <c r="A77" s="34"/>
      <c r="B77" s="23" t="s">
        <v>176</v>
      </c>
      <c r="C77" s="8"/>
      <c r="D77" s="61">
        <f>D71+D72+D73+D74+D75</f>
        <v>61000000</v>
      </c>
      <c r="E77" s="62">
        <f t="shared" ref="E77:F77" si="16">E71+E72+E73+E74+E75</f>
        <v>11928259.870000001</v>
      </c>
      <c r="F77" s="63">
        <f t="shared" si="16"/>
        <v>49071740.13000001</v>
      </c>
      <c r="G77" s="64"/>
      <c r="H77" s="65">
        <f>SUM(H71:H76)</f>
        <v>49071740.130000003</v>
      </c>
    </row>
    <row r="78" spans="1:8" ht="36" customHeight="1" x14ac:dyDescent="0.25">
      <c r="A78" s="33" t="s">
        <v>19</v>
      </c>
      <c r="B78" s="3" t="s">
        <v>467</v>
      </c>
      <c r="C78" s="5" t="s">
        <v>79</v>
      </c>
      <c r="D78" s="17">
        <v>1000000</v>
      </c>
      <c r="E78" s="58">
        <v>0</v>
      </c>
      <c r="F78" s="59">
        <f t="shared" si="2"/>
        <v>1000000</v>
      </c>
      <c r="G78" s="55"/>
      <c r="H78" s="60">
        <f t="shared" ref="H78:H89" si="17">F78</f>
        <v>1000000</v>
      </c>
    </row>
    <row r="79" spans="1:8" ht="26.25" customHeight="1" x14ac:dyDescent="0.25">
      <c r="A79" s="33" t="s">
        <v>19</v>
      </c>
      <c r="B79" s="3" t="s">
        <v>186</v>
      </c>
      <c r="C79" s="5" t="s">
        <v>189</v>
      </c>
      <c r="D79" s="17">
        <v>15000000</v>
      </c>
      <c r="E79" s="58">
        <v>4193025.16</v>
      </c>
      <c r="F79" s="59">
        <f t="shared" si="2"/>
        <v>10806974.84</v>
      </c>
      <c r="G79" s="55"/>
      <c r="H79" s="60">
        <f t="shared" si="17"/>
        <v>10806974.84</v>
      </c>
    </row>
    <row r="80" spans="1:8" ht="21" customHeight="1" x14ac:dyDescent="0.25">
      <c r="A80" s="33" t="s">
        <v>19</v>
      </c>
      <c r="B80" s="3" t="s">
        <v>334</v>
      </c>
      <c r="C80" s="5" t="s">
        <v>190</v>
      </c>
      <c r="D80" s="17">
        <v>2000000</v>
      </c>
      <c r="E80" s="58">
        <v>145308.9</v>
      </c>
      <c r="F80" s="59">
        <f t="shared" si="2"/>
        <v>1854691.1</v>
      </c>
      <c r="G80" s="55"/>
      <c r="H80" s="60">
        <f t="shared" si="17"/>
        <v>1854691.1</v>
      </c>
    </row>
    <row r="81" spans="1:8" ht="25.5" customHeight="1" x14ac:dyDescent="0.25">
      <c r="A81" s="33" t="s">
        <v>19</v>
      </c>
      <c r="B81" s="3" t="s">
        <v>187</v>
      </c>
      <c r="C81" s="5" t="s">
        <v>191</v>
      </c>
      <c r="D81" s="17">
        <v>6000000</v>
      </c>
      <c r="E81" s="58">
        <v>0</v>
      </c>
      <c r="F81" s="59">
        <f t="shared" si="2"/>
        <v>6000000</v>
      </c>
      <c r="G81" s="55"/>
      <c r="H81" s="60">
        <f t="shared" si="17"/>
        <v>6000000</v>
      </c>
    </row>
    <row r="82" spans="1:8" ht="27.75" customHeight="1" x14ac:dyDescent="0.25">
      <c r="A82" s="33" t="s">
        <v>19</v>
      </c>
      <c r="B82" s="3" t="s">
        <v>188</v>
      </c>
      <c r="C82" s="5" t="s">
        <v>192</v>
      </c>
      <c r="D82" s="17">
        <v>3500000</v>
      </c>
      <c r="E82" s="58">
        <v>0</v>
      </c>
      <c r="F82" s="59">
        <f t="shared" si="2"/>
        <v>3500000</v>
      </c>
      <c r="G82" s="55"/>
      <c r="H82" s="60">
        <f t="shared" si="17"/>
        <v>3500000</v>
      </c>
    </row>
    <row r="83" spans="1:8" x14ac:dyDescent="0.25">
      <c r="A83" s="15"/>
      <c r="B83" s="7" t="s">
        <v>185</v>
      </c>
      <c r="C83" s="8"/>
      <c r="D83" s="61">
        <f>SUM(D78:D82)</f>
        <v>27500000</v>
      </c>
      <c r="E83" s="62">
        <f>SUM(E78:E82)</f>
        <v>4338334.0600000005</v>
      </c>
      <c r="F83" s="63">
        <f>SUM(F78:F82)</f>
        <v>23161665.939999998</v>
      </c>
      <c r="G83" s="64"/>
      <c r="H83" s="65">
        <f t="shared" si="17"/>
        <v>23161665.939999998</v>
      </c>
    </row>
    <row r="84" spans="1:8" ht="28.5" customHeight="1" x14ac:dyDescent="0.25">
      <c r="A84" s="14" t="s">
        <v>20</v>
      </c>
      <c r="B84" s="3" t="s">
        <v>194</v>
      </c>
      <c r="C84" s="5" t="s">
        <v>199</v>
      </c>
      <c r="D84" s="17">
        <v>8000000</v>
      </c>
      <c r="E84" s="58">
        <v>7683003</v>
      </c>
      <c r="F84" s="59">
        <f t="shared" si="2"/>
        <v>316997</v>
      </c>
      <c r="G84" s="55"/>
      <c r="H84" s="60">
        <f t="shared" si="17"/>
        <v>316997</v>
      </c>
    </row>
    <row r="85" spans="1:8" ht="27.75" customHeight="1" x14ac:dyDescent="0.25">
      <c r="A85" s="14" t="s">
        <v>20</v>
      </c>
      <c r="B85" s="3" t="s">
        <v>195</v>
      </c>
      <c r="C85" s="5" t="s">
        <v>200</v>
      </c>
      <c r="D85" s="17">
        <v>9000000</v>
      </c>
      <c r="E85" s="58">
        <v>155964.64000000001</v>
      </c>
      <c r="F85" s="59">
        <f t="shared" si="2"/>
        <v>8844035.3599999994</v>
      </c>
      <c r="G85" s="55"/>
      <c r="H85" s="60">
        <f t="shared" si="17"/>
        <v>8844035.3599999994</v>
      </c>
    </row>
    <row r="86" spans="1:8" ht="27" customHeight="1" x14ac:dyDescent="0.25">
      <c r="A86" s="14" t="s">
        <v>20</v>
      </c>
      <c r="B86" s="3" t="s">
        <v>196</v>
      </c>
      <c r="C86" s="5" t="s">
        <v>202</v>
      </c>
      <c r="D86" s="17">
        <v>1500000</v>
      </c>
      <c r="E86" s="58">
        <v>587795.4</v>
      </c>
      <c r="F86" s="59">
        <f t="shared" si="2"/>
        <v>912204.6</v>
      </c>
      <c r="G86" s="55"/>
      <c r="H86" s="60">
        <f t="shared" si="17"/>
        <v>912204.6</v>
      </c>
    </row>
    <row r="87" spans="1:8" ht="21.75" customHeight="1" x14ac:dyDescent="0.25">
      <c r="A87" s="14" t="s">
        <v>20</v>
      </c>
      <c r="B87" s="3" t="s">
        <v>197</v>
      </c>
      <c r="C87" s="5" t="s">
        <v>201</v>
      </c>
      <c r="D87" s="17">
        <v>5100000</v>
      </c>
      <c r="E87" s="58">
        <v>133281.5</v>
      </c>
      <c r="F87" s="59">
        <f t="shared" si="2"/>
        <v>4966718.5</v>
      </c>
      <c r="G87" s="55"/>
      <c r="H87" s="60">
        <f t="shared" si="17"/>
        <v>4966718.5</v>
      </c>
    </row>
    <row r="88" spans="1:8" ht="19.5" customHeight="1" x14ac:dyDescent="0.25">
      <c r="A88" s="14" t="s">
        <v>20</v>
      </c>
      <c r="B88" s="3" t="s">
        <v>198</v>
      </c>
      <c r="C88" s="5" t="s">
        <v>203</v>
      </c>
      <c r="D88" s="17">
        <v>7000000</v>
      </c>
      <c r="E88" s="58">
        <v>0</v>
      </c>
      <c r="F88" s="59">
        <f t="shared" si="2"/>
        <v>7000000</v>
      </c>
      <c r="G88" s="55"/>
      <c r="H88" s="60">
        <f t="shared" si="17"/>
        <v>7000000</v>
      </c>
    </row>
    <row r="89" spans="1:8" x14ac:dyDescent="0.25">
      <c r="A89" s="15"/>
      <c r="B89" s="7" t="s">
        <v>193</v>
      </c>
      <c r="C89" s="8"/>
      <c r="D89" s="61">
        <f>SUM(D84:D88)</f>
        <v>30600000</v>
      </c>
      <c r="E89" s="62">
        <f>SUM(E84:E88)</f>
        <v>8560044.5399999991</v>
      </c>
      <c r="F89" s="63">
        <f>SUM(F84:F88)</f>
        <v>22039955.460000001</v>
      </c>
      <c r="G89" s="64"/>
      <c r="H89" s="65">
        <f t="shared" si="17"/>
        <v>22039955.460000001</v>
      </c>
    </row>
    <row r="90" spans="1:8" ht="18.75" customHeight="1" x14ac:dyDescent="0.25">
      <c r="A90" s="14" t="s">
        <v>21</v>
      </c>
      <c r="B90" s="3" t="s">
        <v>476</v>
      </c>
      <c r="C90" s="6" t="s">
        <v>323</v>
      </c>
      <c r="D90" s="18">
        <v>1500000</v>
      </c>
      <c r="E90" s="58">
        <v>54450</v>
      </c>
      <c r="F90" s="59">
        <f t="shared" si="2"/>
        <v>1445550</v>
      </c>
      <c r="G90" s="55"/>
      <c r="H90" s="60">
        <f>F90</f>
        <v>1445550</v>
      </c>
    </row>
    <row r="91" spans="1:8" ht="18.75" customHeight="1" x14ac:dyDescent="0.25">
      <c r="A91" s="14" t="s">
        <v>21</v>
      </c>
      <c r="B91" s="3" t="s">
        <v>475</v>
      </c>
      <c r="C91" s="6" t="s">
        <v>322</v>
      </c>
      <c r="D91" s="18">
        <v>7500000</v>
      </c>
      <c r="E91" s="58">
        <v>31659.66</v>
      </c>
      <c r="F91" s="59">
        <f t="shared" si="2"/>
        <v>7468340.3399999999</v>
      </c>
      <c r="G91" s="55"/>
      <c r="H91" s="60">
        <f>F91</f>
        <v>7468340.3399999999</v>
      </c>
    </row>
    <row r="92" spans="1:8" ht="18.75" customHeight="1" x14ac:dyDescent="0.25">
      <c r="A92" s="14" t="s">
        <v>21</v>
      </c>
      <c r="B92" s="3" t="s">
        <v>319</v>
      </c>
      <c r="C92" s="6" t="s">
        <v>324</v>
      </c>
      <c r="D92" s="18">
        <v>2600000</v>
      </c>
      <c r="E92" s="58">
        <v>1006245.15</v>
      </c>
      <c r="F92" s="59">
        <f t="shared" si="2"/>
        <v>1593754.85</v>
      </c>
      <c r="G92" s="55"/>
      <c r="H92" s="60">
        <f>F92</f>
        <v>1593754.85</v>
      </c>
    </row>
    <row r="93" spans="1:8" ht="19.5" customHeight="1" x14ac:dyDescent="0.25">
      <c r="A93" s="14" t="s">
        <v>21</v>
      </c>
      <c r="B93" s="3" t="s">
        <v>320</v>
      </c>
      <c r="C93" s="6" t="s">
        <v>325</v>
      </c>
      <c r="D93" s="18">
        <v>28000000</v>
      </c>
      <c r="E93" s="58">
        <v>0</v>
      </c>
      <c r="F93" s="59">
        <f t="shared" si="2"/>
        <v>28000000</v>
      </c>
      <c r="G93" s="55"/>
      <c r="H93" s="60">
        <f>F93</f>
        <v>28000000</v>
      </c>
    </row>
    <row r="94" spans="1:8" ht="27" customHeight="1" x14ac:dyDescent="0.25">
      <c r="A94" s="14" t="s">
        <v>21</v>
      </c>
      <c r="B94" s="3" t="s">
        <v>471</v>
      </c>
      <c r="C94" s="6" t="s">
        <v>321</v>
      </c>
      <c r="D94" s="18">
        <v>10000000</v>
      </c>
      <c r="E94" s="58">
        <v>0</v>
      </c>
      <c r="F94" s="59">
        <f t="shared" si="2"/>
        <v>10000000</v>
      </c>
      <c r="G94" s="55"/>
      <c r="H94" s="60">
        <f>F94</f>
        <v>10000000</v>
      </c>
    </row>
    <row r="95" spans="1:8" x14ac:dyDescent="0.25">
      <c r="A95" s="15"/>
      <c r="B95" s="7" t="s">
        <v>318</v>
      </c>
      <c r="C95" s="8"/>
      <c r="D95" s="61">
        <f>SUM(D90:D94)</f>
        <v>49600000</v>
      </c>
      <c r="E95" s="62">
        <f t="shared" ref="E95:H95" si="18">SUM(E90:E94)</f>
        <v>1092354.81</v>
      </c>
      <c r="F95" s="63">
        <f t="shared" si="18"/>
        <v>48507645.189999998</v>
      </c>
      <c r="G95" s="64"/>
      <c r="H95" s="65">
        <f t="shared" si="18"/>
        <v>48507645.189999998</v>
      </c>
    </row>
    <row r="96" spans="1:8" ht="27.75" customHeight="1" x14ac:dyDescent="0.25">
      <c r="A96" s="14" t="s">
        <v>22</v>
      </c>
      <c r="B96" s="1" t="s">
        <v>290</v>
      </c>
      <c r="C96" s="4" t="s">
        <v>291</v>
      </c>
      <c r="D96" s="57">
        <v>10180000</v>
      </c>
      <c r="E96" s="58">
        <v>0</v>
      </c>
      <c r="F96" s="59">
        <f t="shared" si="2"/>
        <v>10180000</v>
      </c>
      <c r="G96" s="55"/>
      <c r="H96" s="60">
        <f>F96</f>
        <v>10180000</v>
      </c>
    </row>
    <row r="97" spans="1:8" x14ac:dyDescent="0.25">
      <c r="A97" s="15"/>
      <c r="B97" s="7" t="s">
        <v>289</v>
      </c>
      <c r="C97" s="8"/>
      <c r="D97" s="61">
        <f>SUM(D96)</f>
        <v>10180000</v>
      </c>
      <c r="E97" s="62">
        <f t="shared" ref="E97:H97" si="19">SUM(E96)</f>
        <v>0</v>
      </c>
      <c r="F97" s="63">
        <f t="shared" si="19"/>
        <v>10180000</v>
      </c>
      <c r="G97" s="64"/>
      <c r="H97" s="65">
        <f t="shared" si="19"/>
        <v>10180000</v>
      </c>
    </row>
    <row r="98" spans="1:8" ht="19.5" customHeight="1" x14ac:dyDescent="0.25">
      <c r="A98" s="14" t="s">
        <v>23</v>
      </c>
      <c r="B98" s="1" t="s">
        <v>477</v>
      </c>
      <c r="C98" s="5" t="s">
        <v>94</v>
      </c>
      <c r="D98" s="17">
        <v>7500000</v>
      </c>
      <c r="E98" s="58">
        <v>27225</v>
      </c>
      <c r="F98" s="59">
        <f t="shared" si="2"/>
        <v>7472775</v>
      </c>
      <c r="G98" s="55"/>
      <c r="H98" s="60">
        <f>F98</f>
        <v>7472775</v>
      </c>
    </row>
    <row r="99" spans="1:8" s="9" customFormat="1" x14ac:dyDescent="0.25">
      <c r="A99" s="16"/>
      <c r="B99" s="7" t="s">
        <v>95</v>
      </c>
      <c r="C99" s="8"/>
      <c r="D99" s="61">
        <f>SUM(D98)</f>
        <v>7500000</v>
      </c>
      <c r="E99" s="62">
        <f t="shared" ref="E99:H99" si="20">SUM(E98)</f>
        <v>27225</v>
      </c>
      <c r="F99" s="63">
        <f t="shared" si="20"/>
        <v>7472775</v>
      </c>
      <c r="G99" s="64"/>
      <c r="H99" s="65">
        <f t="shared" si="20"/>
        <v>7472775</v>
      </c>
    </row>
    <row r="100" spans="1:8" ht="28.5" customHeight="1" x14ac:dyDescent="0.25">
      <c r="A100" s="14" t="s">
        <v>24</v>
      </c>
      <c r="B100" s="1" t="s">
        <v>335</v>
      </c>
      <c r="C100" s="5" t="s">
        <v>79</v>
      </c>
      <c r="D100" s="17">
        <v>1500000</v>
      </c>
      <c r="E100" s="58">
        <v>39446</v>
      </c>
      <c r="F100" s="59">
        <f>D100-E100</f>
        <v>1460554</v>
      </c>
      <c r="G100" s="55"/>
      <c r="H100" s="70">
        <v>1460554</v>
      </c>
    </row>
    <row r="101" spans="1:8" ht="18.75" customHeight="1" x14ac:dyDescent="0.25">
      <c r="A101" s="14" t="s">
        <v>24</v>
      </c>
      <c r="B101" s="1" t="s">
        <v>336</v>
      </c>
      <c r="C101" s="5" t="s">
        <v>337</v>
      </c>
      <c r="D101" s="17">
        <v>5000000</v>
      </c>
      <c r="E101" s="58">
        <v>238975</v>
      </c>
      <c r="F101" s="59">
        <f t="shared" ref="F101:F105" si="21">D101-E101</f>
        <v>4761025</v>
      </c>
      <c r="G101" s="55"/>
      <c r="H101" s="70">
        <v>4761025</v>
      </c>
    </row>
    <row r="102" spans="1:8" ht="18" customHeight="1" x14ac:dyDescent="0.25">
      <c r="A102" s="14" t="s">
        <v>24</v>
      </c>
      <c r="B102" s="1" t="s">
        <v>338</v>
      </c>
      <c r="C102" s="5" t="s">
        <v>339</v>
      </c>
      <c r="D102" s="17">
        <v>1750000</v>
      </c>
      <c r="E102" s="58">
        <v>561434.85</v>
      </c>
      <c r="F102" s="59">
        <f t="shared" si="21"/>
        <v>1188565.1499999999</v>
      </c>
      <c r="G102" s="55"/>
      <c r="H102" s="70">
        <v>1188565.1499999999</v>
      </c>
    </row>
    <row r="103" spans="1:8" ht="21.75" customHeight="1" x14ac:dyDescent="0.25">
      <c r="A103" s="14" t="s">
        <v>24</v>
      </c>
      <c r="B103" s="1" t="s">
        <v>340</v>
      </c>
      <c r="C103" s="5" t="s">
        <v>341</v>
      </c>
      <c r="D103" s="17">
        <v>7000000</v>
      </c>
      <c r="E103" s="58">
        <v>124025</v>
      </c>
      <c r="F103" s="59">
        <f t="shared" si="21"/>
        <v>6875975</v>
      </c>
      <c r="G103" s="55"/>
      <c r="H103" s="70">
        <v>6875975</v>
      </c>
    </row>
    <row r="104" spans="1:8" ht="27" customHeight="1" x14ac:dyDescent="0.25">
      <c r="A104" s="14" t="s">
        <v>24</v>
      </c>
      <c r="B104" s="1" t="s">
        <v>342</v>
      </c>
      <c r="C104" s="5" t="s">
        <v>343</v>
      </c>
      <c r="D104" s="17">
        <f>5000000+8000000</f>
        <v>13000000</v>
      </c>
      <c r="E104" s="58">
        <v>449152</v>
      </c>
      <c r="F104" s="59">
        <f t="shared" si="21"/>
        <v>12550848</v>
      </c>
      <c r="G104" s="55"/>
      <c r="H104" s="70">
        <v>12550848</v>
      </c>
    </row>
    <row r="105" spans="1:8" ht="28.5" customHeight="1" x14ac:dyDescent="0.25">
      <c r="A105" s="14" t="s">
        <v>24</v>
      </c>
      <c r="B105" s="1" t="s">
        <v>344</v>
      </c>
      <c r="C105" s="5" t="s">
        <v>345</v>
      </c>
      <c r="D105" s="17">
        <v>6000000</v>
      </c>
      <c r="E105" s="58">
        <v>66850</v>
      </c>
      <c r="F105" s="59">
        <f t="shared" si="21"/>
        <v>5933150</v>
      </c>
      <c r="G105" s="55"/>
      <c r="H105" s="70">
        <v>5933150</v>
      </c>
    </row>
    <row r="106" spans="1:8" x14ac:dyDescent="0.25">
      <c r="A106" s="16"/>
      <c r="B106" s="7" t="s">
        <v>346</v>
      </c>
      <c r="C106" s="8"/>
      <c r="D106" s="61">
        <f>SUM(D100:D105)</f>
        <v>34250000</v>
      </c>
      <c r="E106" s="62">
        <f t="shared" ref="E106:H106" si="22">SUM(E100:E105)</f>
        <v>1479882.85</v>
      </c>
      <c r="F106" s="63">
        <f t="shared" si="22"/>
        <v>32770117.149999999</v>
      </c>
      <c r="G106" s="64"/>
      <c r="H106" s="65">
        <f t="shared" si="22"/>
        <v>32770117.149999999</v>
      </c>
    </row>
    <row r="107" spans="1:8" ht="20.25" customHeight="1" x14ac:dyDescent="0.25">
      <c r="A107" s="14" t="s">
        <v>25</v>
      </c>
      <c r="B107" s="2" t="s">
        <v>327</v>
      </c>
      <c r="C107" s="4" t="s">
        <v>329</v>
      </c>
      <c r="D107" s="57">
        <v>5000000</v>
      </c>
      <c r="E107" s="58">
        <v>32150</v>
      </c>
      <c r="F107" s="59">
        <f t="shared" si="2"/>
        <v>4967850</v>
      </c>
      <c r="G107" s="55"/>
      <c r="H107" s="60">
        <f>F107</f>
        <v>4967850</v>
      </c>
    </row>
    <row r="108" spans="1:8" ht="25.5" customHeight="1" x14ac:dyDescent="0.25">
      <c r="A108" s="14" t="s">
        <v>25</v>
      </c>
      <c r="B108" s="2" t="s">
        <v>328</v>
      </c>
      <c r="C108" s="4" t="s">
        <v>330</v>
      </c>
      <c r="D108" s="57">
        <v>7000000</v>
      </c>
      <c r="E108" s="58">
        <v>43028</v>
      </c>
      <c r="F108" s="59">
        <f t="shared" si="2"/>
        <v>6956972</v>
      </c>
      <c r="G108" s="55"/>
      <c r="H108" s="60">
        <f>F108</f>
        <v>6956972</v>
      </c>
    </row>
    <row r="109" spans="1:8" x14ac:dyDescent="0.25">
      <c r="A109" s="16"/>
      <c r="B109" s="7" t="s">
        <v>326</v>
      </c>
      <c r="C109" s="8"/>
      <c r="D109" s="61">
        <f>SUM(D107:D108)</f>
        <v>12000000</v>
      </c>
      <c r="E109" s="62">
        <f t="shared" ref="E109:H109" si="23">SUM(E107:E108)</f>
        <v>75178</v>
      </c>
      <c r="F109" s="63">
        <f t="shared" si="23"/>
        <v>11924822</v>
      </c>
      <c r="G109" s="64"/>
      <c r="H109" s="65">
        <f t="shared" si="23"/>
        <v>11924822</v>
      </c>
    </row>
    <row r="110" spans="1:8" ht="21" customHeight="1" x14ac:dyDescent="0.25">
      <c r="A110" s="14" t="s">
        <v>26</v>
      </c>
      <c r="B110" s="3" t="s">
        <v>97</v>
      </c>
      <c r="C110" s="4" t="s">
        <v>98</v>
      </c>
      <c r="D110" s="57">
        <v>10000000</v>
      </c>
      <c r="E110" s="58">
        <v>2377988.4700000002</v>
      </c>
      <c r="F110" s="59">
        <f t="shared" si="2"/>
        <v>7622011.5299999993</v>
      </c>
      <c r="G110" s="55"/>
      <c r="H110" s="60">
        <f>F110</f>
        <v>7622011.5299999993</v>
      </c>
    </row>
    <row r="111" spans="1:8" ht="27" customHeight="1" x14ac:dyDescent="0.25">
      <c r="A111" s="14" t="s">
        <v>26</v>
      </c>
      <c r="B111" s="3" t="s">
        <v>99</v>
      </c>
      <c r="C111" s="4" t="s">
        <v>100</v>
      </c>
      <c r="D111" s="57">
        <v>5000000</v>
      </c>
      <c r="E111" s="58">
        <v>2451695.0499999998</v>
      </c>
      <c r="F111" s="59">
        <f t="shared" si="2"/>
        <v>2548304.9500000002</v>
      </c>
      <c r="G111" s="55"/>
      <c r="H111" s="60">
        <f>F111</f>
        <v>2548304.9500000002</v>
      </c>
    </row>
    <row r="112" spans="1:8" ht="57" x14ac:dyDescent="0.25">
      <c r="A112" s="97" t="s">
        <v>26</v>
      </c>
      <c r="B112" s="3" t="s">
        <v>493</v>
      </c>
      <c r="C112" s="4">
        <v>80134</v>
      </c>
      <c r="D112" s="57">
        <v>6000000</v>
      </c>
      <c r="E112" s="58">
        <v>1520911.56</v>
      </c>
      <c r="F112" s="59">
        <f t="shared" si="2"/>
        <v>4479088.4399999995</v>
      </c>
      <c r="G112" s="55"/>
      <c r="H112" s="60">
        <f>F112</f>
        <v>4479088.4399999995</v>
      </c>
    </row>
    <row r="113" spans="1:8" ht="21" customHeight="1" thickBot="1" x14ac:dyDescent="0.3">
      <c r="A113" s="31" t="s">
        <v>26</v>
      </c>
      <c r="B113" s="96" t="s">
        <v>499</v>
      </c>
      <c r="C113" s="4" t="s">
        <v>502</v>
      </c>
      <c r="D113" s="57">
        <v>2000000</v>
      </c>
      <c r="E113" s="58">
        <v>1932644.56</v>
      </c>
      <c r="F113" s="59">
        <f t="shared" si="2"/>
        <v>67355.439999999944</v>
      </c>
      <c r="G113" s="55"/>
      <c r="H113" s="60">
        <v>0</v>
      </c>
    </row>
    <row r="114" spans="1:8" ht="24" thickTop="1" x14ac:dyDescent="0.25">
      <c r="A114" s="49"/>
      <c r="B114" s="95" t="s">
        <v>501</v>
      </c>
      <c r="C114" s="4" t="s">
        <v>503</v>
      </c>
      <c r="D114" s="98" t="s">
        <v>434</v>
      </c>
      <c r="E114" s="68" t="s">
        <v>434</v>
      </c>
      <c r="F114" s="69" t="s">
        <v>434</v>
      </c>
      <c r="G114" s="55"/>
      <c r="H114" s="60">
        <v>67355.44</v>
      </c>
    </row>
    <row r="115" spans="1:8" ht="24" thickBot="1" x14ac:dyDescent="0.3">
      <c r="A115" s="31" t="s">
        <v>26</v>
      </c>
      <c r="B115" s="81" t="s">
        <v>500</v>
      </c>
      <c r="C115" s="4" t="s">
        <v>504</v>
      </c>
      <c r="D115" s="57">
        <v>7200000</v>
      </c>
      <c r="E115" s="58">
        <v>4210966.9800000004</v>
      </c>
      <c r="F115" s="59">
        <f>D115-E115</f>
        <v>2989033.0199999996</v>
      </c>
      <c r="G115" s="55"/>
      <c r="H115" s="60">
        <v>0</v>
      </c>
    </row>
    <row r="116" spans="1:8" ht="24" thickTop="1" x14ac:dyDescent="0.25">
      <c r="A116" s="49"/>
      <c r="B116" s="95" t="s">
        <v>501</v>
      </c>
      <c r="C116" s="4" t="s">
        <v>503</v>
      </c>
      <c r="D116" s="98" t="s">
        <v>434</v>
      </c>
      <c r="E116" s="68" t="s">
        <v>434</v>
      </c>
      <c r="F116" s="69" t="s">
        <v>434</v>
      </c>
      <c r="G116" s="55"/>
      <c r="H116" s="60">
        <v>2989033.02</v>
      </c>
    </row>
    <row r="117" spans="1:8" s="9" customFormat="1" x14ac:dyDescent="0.25">
      <c r="A117" s="32"/>
      <c r="B117" s="7" t="s">
        <v>96</v>
      </c>
      <c r="C117" s="8"/>
      <c r="D117" s="61">
        <f>D110+D111+D112+D113+D115</f>
        <v>30200000</v>
      </c>
      <c r="E117" s="99">
        <f>E110+E111+E112+E113+E115</f>
        <v>12494206.620000001</v>
      </c>
      <c r="F117" s="63">
        <f>F110+F111+F112+F113+F115</f>
        <v>17705793.379999999</v>
      </c>
      <c r="G117" s="64"/>
      <c r="H117" s="65">
        <f>SUM(H110:H116)</f>
        <v>17705793.379999999</v>
      </c>
    </row>
    <row r="118" spans="1:8" ht="21" customHeight="1" x14ac:dyDescent="0.25">
      <c r="A118" s="14" t="s">
        <v>27</v>
      </c>
      <c r="B118" s="3" t="s">
        <v>103</v>
      </c>
      <c r="C118" s="5" t="s">
        <v>104</v>
      </c>
      <c r="D118" s="17">
        <v>2600000</v>
      </c>
      <c r="E118" s="58">
        <v>248838</v>
      </c>
      <c r="F118" s="59">
        <f t="shared" si="2"/>
        <v>2351162</v>
      </c>
      <c r="G118" s="55"/>
      <c r="H118" s="60">
        <f>F118</f>
        <v>2351162</v>
      </c>
    </row>
    <row r="119" spans="1:8" ht="21" customHeight="1" x14ac:dyDescent="0.25">
      <c r="A119" s="14" t="s">
        <v>27</v>
      </c>
      <c r="B119" s="3" t="s">
        <v>105</v>
      </c>
      <c r="C119" s="5" t="s">
        <v>79</v>
      </c>
      <c r="D119" s="17">
        <v>114000</v>
      </c>
      <c r="E119" s="58">
        <v>0</v>
      </c>
      <c r="F119" s="59">
        <f t="shared" si="2"/>
        <v>114000</v>
      </c>
      <c r="G119" s="55"/>
      <c r="H119" s="60">
        <f>F119</f>
        <v>114000</v>
      </c>
    </row>
    <row r="120" spans="1:8" ht="24" customHeight="1" x14ac:dyDescent="0.25">
      <c r="A120" s="14" t="s">
        <v>27</v>
      </c>
      <c r="B120" s="3" t="s">
        <v>106</v>
      </c>
      <c r="C120" s="5" t="s">
        <v>107</v>
      </c>
      <c r="D120" s="17">
        <v>2000000</v>
      </c>
      <c r="E120" s="58">
        <v>0</v>
      </c>
      <c r="F120" s="59">
        <f t="shared" si="2"/>
        <v>2000000</v>
      </c>
      <c r="G120" s="55"/>
      <c r="H120" s="60">
        <f>F120</f>
        <v>2000000</v>
      </c>
    </row>
    <row r="121" spans="1:8" ht="19.5" customHeight="1" x14ac:dyDescent="0.25">
      <c r="A121" s="31" t="s">
        <v>27</v>
      </c>
      <c r="B121" s="3" t="s">
        <v>108</v>
      </c>
      <c r="C121" s="5" t="s">
        <v>109</v>
      </c>
      <c r="D121" s="17">
        <v>10000000</v>
      </c>
      <c r="E121" s="58">
        <v>1444135</v>
      </c>
      <c r="F121" s="59">
        <f t="shared" si="2"/>
        <v>8555865</v>
      </c>
      <c r="G121" s="55"/>
      <c r="H121" s="60">
        <f>F121</f>
        <v>8555865</v>
      </c>
    </row>
    <row r="122" spans="1:8" ht="19.5" customHeight="1" thickBot="1" x14ac:dyDescent="0.3">
      <c r="A122" s="31" t="s">
        <v>27</v>
      </c>
      <c r="B122" s="81" t="s">
        <v>505</v>
      </c>
      <c r="C122" s="100" t="s">
        <v>507</v>
      </c>
      <c r="D122" s="101">
        <v>20000000</v>
      </c>
      <c r="E122" s="102">
        <v>13876089</v>
      </c>
      <c r="F122" s="103">
        <f t="shared" si="2"/>
        <v>6123911</v>
      </c>
      <c r="G122" s="55"/>
      <c r="H122" s="104">
        <v>0</v>
      </c>
    </row>
    <row r="123" spans="1:8" ht="24.75" customHeight="1" thickTop="1" x14ac:dyDescent="0.25">
      <c r="A123" s="49"/>
      <c r="B123" s="24" t="s">
        <v>512</v>
      </c>
      <c r="C123" s="100" t="s">
        <v>109</v>
      </c>
      <c r="D123" s="105" t="s">
        <v>434</v>
      </c>
      <c r="E123" s="106" t="s">
        <v>434</v>
      </c>
      <c r="F123" s="107" t="s">
        <v>434</v>
      </c>
      <c r="G123" s="55"/>
      <c r="H123" s="104">
        <f>F122</f>
        <v>6123911</v>
      </c>
    </row>
    <row r="124" spans="1:8" ht="29.25" customHeight="1" thickBot="1" x14ac:dyDescent="0.3">
      <c r="A124" s="31" t="s">
        <v>27</v>
      </c>
      <c r="B124" s="81" t="s">
        <v>506</v>
      </c>
      <c r="C124" s="100" t="s">
        <v>508</v>
      </c>
      <c r="D124" s="101">
        <v>15000000</v>
      </c>
      <c r="E124" s="102">
        <v>13449242.5</v>
      </c>
      <c r="F124" s="103">
        <f>D124-E124</f>
        <v>1550757.5</v>
      </c>
      <c r="G124" s="55"/>
      <c r="H124" s="104">
        <v>0</v>
      </c>
    </row>
    <row r="125" spans="1:8" ht="28.5" customHeight="1" thickTop="1" x14ac:dyDescent="0.25">
      <c r="A125" s="118"/>
      <c r="B125" s="108" t="s">
        <v>513</v>
      </c>
      <c r="C125" s="100" t="s">
        <v>109</v>
      </c>
      <c r="D125" s="105" t="s">
        <v>434</v>
      </c>
      <c r="E125" s="106" t="s">
        <v>434</v>
      </c>
      <c r="F125" s="107" t="s">
        <v>434</v>
      </c>
      <c r="G125" s="55"/>
      <c r="H125" s="104">
        <f>F124</f>
        <v>1550757.5</v>
      </c>
    </row>
    <row r="126" spans="1:8" s="9" customFormat="1" ht="18" customHeight="1" x14ac:dyDescent="0.25">
      <c r="A126" s="119"/>
      <c r="B126" s="7" t="s">
        <v>102</v>
      </c>
      <c r="C126" s="8"/>
      <c r="D126" s="61">
        <f>SUM(D118:D125)</f>
        <v>49714000</v>
      </c>
      <c r="E126" s="62">
        <f>SUM(E118:E125)</f>
        <v>29018304.5</v>
      </c>
      <c r="F126" s="63">
        <f>D126-E126</f>
        <v>20695695.5</v>
      </c>
      <c r="G126" s="110"/>
      <c r="H126" s="65">
        <f>SUM(H118:H125)</f>
        <v>20695695.5</v>
      </c>
    </row>
    <row r="127" spans="1:8" ht="19.5" customHeight="1" x14ac:dyDescent="0.25">
      <c r="A127" s="109" t="s">
        <v>28</v>
      </c>
      <c r="B127" s="24" t="s">
        <v>283</v>
      </c>
      <c r="C127" s="42" t="s">
        <v>79</v>
      </c>
      <c r="D127" s="52">
        <v>1250000</v>
      </c>
      <c r="E127" s="53">
        <v>1246740.73</v>
      </c>
      <c r="F127" s="54">
        <f t="shared" ref="F127:F128" si="24">D127-E127</f>
        <v>3259.2700000000186</v>
      </c>
      <c r="G127" s="55"/>
      <c r="H127" s="56">
        <f>F127</f>
        <v>3259.2700000000186</v>
      </c>
    </row>
    <row r="128" spans="1:8" ht="19.5" customHeight="1" x14ac:dyDescent="0.25">
      <c r="A128" s="13" t="s">
        <v>28</v>
      </c>
      <c r="B128" s="3" t="s">
        <v>494</v>
      </c>
      <c r="C128" s="4" t="s">
        <v>79</v>
      </c>
      <c r="D128" s="57">
        <v>2500000</v>
      </c>
      <c r="E128" s="58">
        <v>179153.72</v>
      </c>
      <c r="F128" s="59">
        <f t="shared" si="24"/>
        <v>2320846.2799999998</v>
      </c>
      <c r="G128" s="55"/>
      <c r="H128" s="60">
        <f>F128</f>
        <v>2320846.2799999998</v>
      </c>
    </row>
    <row r="129" spans="1:8" ht="26.25" customHeight="1" x14ac:dyDescent="0.25">
      <c r="A129" s="13" t="s">
        <v>28</v>
      </c>
      <c r="B129" s="3" t="s">
        <v>111</v>
      </c>
      <c r="C129" s="5" t="s">
        <v>114</v>
      </c>
      <c r="D129" s="17">
        <f>4000000+35000000</f>
        <v>39000000</v>
      </c>
      <c r="E129" s="58">
        <v>6573484.0199999996</v>
      </c>
      <c r="F129" s="59">
        <f t="shared" ref="F129:F270" si="25">D129-E129</f>
        <v>32426515.98</v>
      </c>
      <c r="G129" s="55"/>
      <c r="H129" s="60">
        <f>F129</f>
        <v>32426515.98</v>
      </c>
    </row>
    <row r="130" spans="1:8" ht="24.75" customHeight="1" x14ac:dyDescent="0.25">
      <c r="A130" s="13" t="s">
        <v>28</v>
      </c>
      <c r="B130" s="3" t="s">
        <v>112</v>
      </c>
      <c r="C130" s="4" t="s">
        <v>115</v>
      </c>
      <c r="D130" s="57">
        <v>6500000</v>
      </c>
      <c r="E130" s="58">
        <v>3774351.11</v>
      </c>
      <c r="F130" s="59">
        <f t="shared" si="25"/>
        <v>2725648.89</v>
      </c>
      <c r="G130" s="55"/>
      <c r="H130" s="60">
        <f>F130</f>
        <v>2725648.89</v>
      </c>
    </row>
    <row r="131" spans="1:8" ht="25.5" customHeight="1" x14ac:dyDescent="0.25">
      <c r="A131" s="13" t="s">
        <v>28</v>
      </c>
      <c r="B131" s="3" t="s">
        <v>113</v>
      </c>
      <c r="C131" s="4" t="s">
        <v>116</v>
      </c>
      <c r="D131" s="57">
        <v>2700000</v>
      </c>
      <c r="E131" s="58">
        <v>691812</v>
      </c>
      <c r="F131" s="59">
        <f t="shared" si="25"/>
        <v>2008188</v>
      </c>
      <c r="G131" s="55"/>
      <c r="H131" s="60">
        <f>F131</f>
        <v>2008188</v>
      </c>
    </row>
    <row r="132" spans="1:8" x14ac:dyDescent="0.25">
      <c r="A132" s="35"/>
      <c r="B132" s="7" t="s">
        <v>110</v>
      </c>
      <c r="C132" s="8"/>
      <c r="D132" s="61">
        <f>SUM(D127:D131)</f>
        <v>51950000</v>
      </c>
      <c r="E132" s="62">
        <f t="shared" ref="E132:H132" si="26">SUM(E127:E131)</f>
        <v>12465541.58</v>
      </c>
      <c r="F132" s="63">
        <f t="shared" si="26"/>
        <v>39484458.420000002</v>
      </c>
      <c r="G132" s="64"/>
      <c r="H132" s="65">
        <f t="shared" si="26"/>
        <v>39484458.420000002</v>
      </c>
    </row>
    <row r="133" spans="1:8" ht="18.75" customHeight="1" x14ac:dyDescent="0.25">
      <c r="A133" s="13" t="s">
        <v>29</v>
      </c>
      <c r="B133" s="3" t="s">
        <v>212</v>
      </c>
      <c r="C133" s="5" t="s">
        <v>213</v>
      </c>
      <c r="D133" s="17">
        <v>4000000</v>
      </c>
      <c r="E133" s="58">
        <v>3819694.07</v>
      </c>
      <c r="F133" s="59">
        <f t="shared" si="25"/>
        <v>180305.93000000017</v>
      </c>
      <c r="G133" s="55"/>
      <c r="H133" s="60">
        <f>F133</f>
        <v>180305.93000000017</v>
      </c>
    </row>
    <row r="134" spans="1:8" ht="18.75" customHeight="1" x14ac:dyDescent="0.25">
      <c r="A134" s="13" t="s">
        <v>29</v>
      </c>
      <c r="B134" s="3" t="s">
        <v>478</v>
      </c>
      <c r="C134" s="5" t="s">
        <v>214</v>
      </c>
      <c r="D134" s="17">
        <v>7500000</v>
      </c>
      <c r="E134" s="58">
        <v>7342401.2000000002</v>
      </c>
      <c r="F134" s="59">
        <f t="shared" si="25"/>
        <v>157598.79999999981</v>
      </c>
      <c r="G134" s="55"/>
      <c r="H134" s="60">
        <f>F134</f>
        <v>157598.79999999981</v>
      </c>
    </row>
    <row r="135" spans="1:8" ht="26.25" customHeight="1" x14ac:dyDescent="0.25">
      <c r="A135" s="13" t="s">
        <v>29</v>
      </c>
      <c r="B135" s="3" t="s">
        <v>441</v>
      </c>
      <c r="C135" s="5" t="s">
        <v>409</v>
      </c>
      <c r="D135" s="17">
        <v>20077120.34</v>
      </c>
      <c r="E135" s="58">
        <v>19594830.34</v>
      </c>
      <c r="F135" s="59">
        <f t="shared" si="25"/>
        <v>482290</v>
      </c>
      <c r="G135" s="55"/>
      <c r="H135" s="60">
        <f>F135</f>
        <v>482290</v>
      </c>
    </row>
    <row r="136" spans="1:8" ht="18.75" customHeight="1" x14ac:dyDescent="0.25">
      <c r="A136" s="35"/>
      <c r="B136" s="7" t="s">
        <v>211</v>
      </c>
      <c r="C136" s="8"/>
      <c r="D136" s="61">
        <f>SUM(D133:D135)</f>
        <v>31577120.34</v>
      </c>
      <c r="E136" s="62">
        <f>SUM(E133:E135)</f>
        <v>30756925.609999999</v>
      </c>
      <c r="F136" s="63">
        <f>SUM(F133:F135)</f>
        <v>820194.73</v>
      </c>
      <c r="G136" s="64"/>
      <c r="H136" s="65">
        <f>SUM(H133:H135)</f>
        <v>820194.73</v>
      </c>
    </row>
    <row r="137" spans="1:8" ht="61.5" customHeight="1" x14ac:dyDescent="0.25">
      <c r="A137" s="36" t="s">
        <v>30</v>
      </c>
      <c r="B137" s="1" t="s">
        <v>216</v>
      </c>
      <c r="C137" s="6" t="s">
        <v>219</v>
      </c>
      <c r="D137" s="18">
        <v>17050000</v>
      </c>
      <c r="E137" s="58">
        <v>1961594.91</v>
      </c>
      <c r="F137" s="59">
        <f>D137-E137</f>
        <v>15088405.09</v>
      </c>
      <c r="G137" s="55"/>
      <c r="H137" s="60">
        <f>F137</f>
        <v>15088405.09</v>
      </c>
    </row>
    <row r="138" spans="1:8" ht="19.5" customHeight="1" x14ac:dyDescent="0.25">
      <c r="A138" s="36" t="s">
        <v>30</v>
      </c>
      <c r="B138" s="1" t="s">
        <v>479</v>
      </c>
      <c r="C138" s="6" t="s">
        <v>220</v>
      </c>
      <c r="D138" s="18">
        <v>5000000</v>
      </c>
      <c r="E138" s="58">
        <v>211028</v>
      </c>
      <c r="F138" s="59">
        <f>D138-E138</f>
        <v>4788972</v>
      </c>
      <c r="G138" s="55"/>
      <c r="H138" s="60">
        <f>F138</f>
        <v>4788972</v>
      </c>
    </row>
    <row r="139" spans="1:8" ht="27.75" customHeight="1" x14ac:dyDescent="0.25">
      <c r="A139" s="36" t="s">
        <v>30</v>
      </c>
      <c r="B139" s="1" t="s">
        <v>217</v>
      </c>
      <c r="C139" s="6" t="s">
        <v>221</v>
      </c>
      <c r="D139" s="18">
        <v>16720000</v>
      </c>
      <c r="E139" s="58">
        <v>5220691.16</v>
      </c>
      <c r="F139" s="59">
        <f>D139-E139</f>
        <v>11499308.84</v>
      </c>
      <c r="G139" s="55"/>
      <c r="H139" s="60">
        <f>F139</f>
        <v>11499308.84</v>
      </c>
    </row>
    <row r="140" spans="1:8" ht="18.75" customHeight="1" x14ac:dyDescent="0.25">
      <c r="A140" s="36" t="s">
        <v>30</v>
      </c>
      <c r="B140" s="1" t="s">
        <v>218</v>
      </c>
      <c r="C140" s="6" t="s">
        <v>222</v>
      </c>
      <c r="D140" s="18">
        <v>6000000</v>
      </c>
      <c r="E140" s="58">
        <v>1496192</v>
      </c>
      <c r="F140" s="59">
        <f>D140-E140</f>
        <v>4503808</v>
      </c>
      <c r="G140" s="55"/>
      <c r="H140" s="60">
        <f>F140</f>
        <v>4503808</v>
      </c>
    </row>
    <row r="141" spans="1:8" ht="34.5" x14ac:dyDescent="0.25">
      <c r="A141" s="36" t="s">
        <v>30</v>
      </c>
      <c r="B141" s="1" t="s">
        <v>442</v>
      </c>
      <c r="C141" s="6" t="s">
        <v>410</v>
      </c>
      <c r="D141" s="18">
        <v>14300000</v>
      </c>
      <c r="E141" s="58">
        <v>13681488.300000001</v>
      </c>
      <c r="F141" s="59">
        <f>D141-E141</f>
        <v>618511.69999999925</v>
      </c>
      <c r="G141" s="55"/>
      <c r="H141" s="60">
        <f>F141</f>
        <v>618511.69999999925</v>
      </c>
    </row>
    <row r="142" spans="1:8" x14ac:dyDescent="0.25">
      <c r="A142" s="35"/>
      <c r="B142" s="7" t="s">
        <v>215</v>
      </c>
      <c r="C142" s="8"/>
      <c r="D142" s="61">
        <f>SUM(D137:D141)</f>
        <v>59070000</v>
      </c>
      <c r="E142" s="62">
        <f t="shared" ref="E142:H142" si="27">SUM(E137:E141)</f>
        <v>22570994.370000001</v>
      </c>
      <c r="F142" s="63">
        <f t="shared" si="27"/>
        <v>36499005.629999995</v>
      </c>
      <c r="G142" s="64"/>
      <c r="H142" s="65">
        <f t="shared" si="27"/>
        <v>36499005.629999995</v>
      </c>
    </row>
    <row r="143" spans="1:8" ht="23.25" customHeight="1" x14ac:dyDescent="0.25">
      <c r="A143" s="13" t="s">
        <v>31</v>
      </c>
      <c r="B143" s="1" t="s">
        <v>224</v>
      </c>
      <c r="C143" s="5" t="s">
        <v>227</v>
      </c>
      <c r="D143" s="17">
        <f>20000000+9000000</f>
        <v>29000000</v>
      </c>
      <c r="E143" s="58">
        <v>2326543.65</v>
      </c>
      <c r="F143" s="59">
        <f t="shared" si="25"/>
        <v>26673456.350000001</v>
      </c>
      <c r="G143" s="55"/>
      <c r="H143" s="60">
        <f>F143</f>
        <v>26673456.350000001</v>
      </c>
    </row>
    <row r="144" spans="1:8" ht="25.5" customHeight="1" x14ac:dyDescent="0.25">
      <c r="A144" s="13" t="s">
        <v>31</v>
      </c>
      <c r="B144" s="1" t="s">
        <v>225</v>
      </c>
      <c r="C144" s="5" t="s">
        <v>228</v>
      </c>
      <c r="D144" s="17">
        <v>6000000</v>
      </c>
      <c r="E144" s="58">
        <v>213800.86</v>
      </c>
      <c r="F144" s="59">
        <f t="shared" si="25"/>
        <v>5786199.1399999997</v>
      </c>
      <c r="G144" s="55"/>
      <c r="H144" s="60">
        <f t="shared" ref="H144:H145" si="28">F144</f>
        <v>5786199.1399999997</v>
      </c>
    </row>
    <row r="145" spans="1:8" ht="24" customHeight="1" x14ac:dyDescent="0.25">
      <c r="A145" s="13" t="s">
        <v>31</v>
      </c>
      <c r="B145" s="1" t="s">
        <v>226</v>
      </c>
      <c r="C145" s="5" t="s">
        <v>229</v>
      </c>
      <c r="D145" s="17">
        <v>2300000</v>
      </c>
      <c r="E145" s="58">
        <v>1310925.03</v>
      </c>
      <c r="F145" s="59">
        <f t="shared" si="25"/>
        <v>989074.97</v>
      </c>
      <c r="G145" s="55"/>
      <c r="H145" s="60">
        <f t="shared" si="28"/>
        <v>989074.97</v>
      </c>
    </row>
    <row r="146" spans="1:8" x14ac:dyDescent="0.25">
      <c r="A146" s="35"/>
      <c r="B146" s="7" t="s">
        <v>223</v>
      </c>
      <c r="C146" s="8"/>
      <c r="D146" s="61">
        <f>SUM(D143:D145)</f>
        <v>37300000</v>
      </c>
      <c r="E146" s="62">
        <f t="shared" ref="E146:F146" si="29">SUM(E143:E145)</f>
        <v>3851269.54</v>
      </c>
      <c r="F146" s="63">
        <f t="shared" si="29"/>
        <v>33448730.460000001</v>
      </c>
      <c r="G146" s="64"/>
      <c r="H146" s="65">
        <f>SUM(H143:H145)</f>
        <v>33448730.460000001</v>
      </c>
    </row>
    <row r="147" spans="1:8" ht="21" customHeight="1" x14ac:dyDescent="0.25">
      <c r="A147" s="36" t="s">
        <v>32</v>
      </c>
      <c r="B147" s="1" t="s">
        <v>230</v>
      </c>
      <c r="C147" s="6" t="s">
        <v>79</v>
      </c>
      <c r="D147" s="19">
        <v>480000</v>
      </c>
      <c r="E147" s="58">
        <v>0</v>
      </c>
      <c r="F147" s="59">
        <f t="shared" si="25"/>
        <v>480000</v>
      </c>
      <c r="G147" s="55"/>
      <c r="H147" s="60">
        <f>F147</f>
        <v>480000</v>
      </c>
    </row>
    <row r="148" spans="1:8" ht="18.75" customHeight="1" x14ac:dyDescent="0.25">
      <c r="A148" s="36" t="s">
        <v>32</v>
      </c>
      <c r="B148" s="1" t="s">
        <v>33</v>
      </c>
      <c r="C148" s="6" t="s">
        <v>427</v>
      </c>
      <c r="D148" s="19">
        <f>10000000+5000000</f>
        <v>15000000</v>
      </c>
      <c r="E148" s="58">
        <v>0</v>
      </c>
      <c r="F148" s="59">
        <f t="shared" ref="F148" si="30">D148-E148</f>
        <v>15000000</v>
      </c>
      <c r="G148" s="55"/>
      <c r="H148" s="60">
        <f>F148</f>
        <v>15000000</v>
      </c>
    </row>
    <row r="149" spans="1:8" ht="28.5" customHeight="1" x14ac:dyDescent="0.25">
      <c r="A149" s="36" t="s">
        <v>32</v>
      </c>
      <c r="B149" s="1" t="s">
        <v>443</v>
      </c>
      <c r="C149" s="6" t="s">
        <v>411</v>
      </c>
      <c r="D149" s="19">
        <v>1758610</v>
      </c>
      <c r="E149" s="58">
        <v>492609.64</v>
      </c>
      <c r="F149" s="59">
        <f t="shared" si="25"/>
        <v>1266000.3599999999</v>
      </c>
      <c r="G149" s="55"/>
      <c r="H149" s="60">
        <f>F149</f>
        <v>1266000.3599999999</v>
      </c>
    </row>
    <row r="150" spans="1:8" x14ac:dyDescent="0.25">
      <c r="A150" s="35"/>
      <c r="B150" s="7" t="s">
        <v>266</v>
      </c>
      <c r="C150" s="8"/>
      <c r="D150" s="61">
        <f>SUM(D147:D149)</f>
        <v>17238610</v>
      </c>
      <c r="E150" s="62">
        <f>SUM(E147:E149)</f>
        <v>492609.64</v>
      </c>
      <c r="F150" s="63">
        <f>SUM(F147:F149)</f>
        <v>16746000.359999999</v>
      </c>
      <c r="G150" s="64"/>
      <c r="H150" s="65">
        <f>SUM(H147:H149)</f>
        <v>16746000.359999999</v>
      </c>
    </row>
    <row r="151" spans="1:8" ht="31.5" customHeight="1" x14ac:dyDescent="0.25">
      <c r="A151" s="37" t="s">
        <v>34</v>
      </c>
      <c r="B151" s="1" t="s">
        <v>444</v>
      </c>
      <c r="C151" s="6" t="s">
        <v>412</v>
      </c>
      <c r="D151" s="17">
        <v>4698710</v>
      </c>
      <c r="E151" s="58">
        <v>1503568</v>
      </c>
      <c r="F151" s="59">
        <f t="shared" si="25"/>
        <v>3195142</v>
      </c>
      <c r="G151" s="55"/>
      <c r="H151" s="60">
        <f>F151</f>
        <v>3195142</v>
      </c>
    </row>
    <row r="152" spans="1:8" ht="39" customHeight="1" x14ac:dyDescent="0.25">
      <c r="A152" s="37" t="s">
        <v>34</v>
      </c>
      <c r="B152" s="1" t="s">
        <v>445</v>
      </c>
      <c r="C152" s="6" t="s">
        <v>413</v>
      </c>
      <c r="D152" s="17">
        <v>14658269.380000001</v>
      </c>
      <c r="E152" s="58">
        <v>2394616.62</v>
      </c>
      <c r="F152" s="59">
        <f t="shared" si="25"/>
        <v>12263652.760000002</v>
      </c>
      <c r="G152" s="55"/>
      <c r="H152" s="60">
        <f>F152</f>
        <v>12263652.760000002</v>
      </c>
    </row>
    <row r="153" spans="1:8" ht="23.25" x14ac:dyDescent="0.25">
      <c r="A153" s="35"/>
      <c r="B153" s="7" t="s">
        <v>433</v>
      </c>
      <c r="C153" s="8"/>
      <c r="D153" s="61">
        <f>SUM(D151:D152)</f>
        <v>19356979.380000003</v>
      </c>
      <c r="E153" s="62">
        <f t="shared" ref="E153:H153" si="31">SUM(E151:E152)</f>
        <v>3898184.62</v>
      </c>
      <c r="F153" s="63">
        <f t="shared" si="31"/>
        <v>15458794.760000002</v>
      </c>
      <c r="G153" s="64"/>
      <c r="H153" s="65">
        <f t="shared" si="31"/>
        <v>15458794.760000002</v>
      </c>
    </row>
    <row r="154" spans="1:8" ht="27" customHeight="1" x14ac:dyDescent="0.25">
      <c r="A154" s="13" t="s">
        <v>35</v>
      </c>
      <c r="B154" s="1" t="s">
        <v>348</v>
      </c>
      <c r="C154" s="5" t="s">
        <v>349</v>
      </c>
      <c r="D154" s="17">
        <v>2500000</v>
      </c>
      <c r="E154" s="58">
        <v>29500</v>
      </c>
      <c r="F154" s="59">
        <f t="shared" si="25"/>
        <v>2470500</v>
      </c>
      <c r="G154" s="55"/>
      <c r="H154" s="60">
        <f>F154</f>
        <v>2470500</v>
      </c>
    </row>
    <row r="155" spans="1:8" ht="27" customHeight="1" x14ac:dyDescent="0.25">
      <c r="A155" s="13" t="s">
        <v>35</v>
      </c>
      <c r="B155" s="1" t="s">
        <v>472</v>
      </c>
      <c r="C155" s="5" t="s">
        <v>350</v>
      </c>
      <c r="D155" s="17">
        <v>8000000</v>
      </c>
      <c r="E155" s="58">
        <v>5947625.6699999999</v>
      </c>
      <c r="F155" s="59">
        <f t="shared" si="25"/>
        <v>2052374.33</v>
      </c>
      <c r="G155" s="55"/>
      <c r="H155" s="60">
        <f t="shared" ref="H155:H156" si="32">F155</f>
        <v>2052374.33</v>
      </c>
    </row>
    <row r="156" spans="1:8" ht="27.75" customHeight="1" x14ac:dyDescent="0.25">
      <c r="A156" s="13" t="s">
        <v>35</v>
      </c>
      <c r="B156" s="1" t="s">
        <v>468</v>
      </c>
      <c r="C156" s="5" t="s">
        <v>351</v>
      </c>
      <c r="D156" s="17">
        <v>1250000</v>
      </c>
      <c r="E156" s="58">
        <v>113500</v>
      </c>
      <c r="F156" s="59">
        <f t="shared" si="25"/>
        <v>1136500</v>
      </c>
      <c r="G156" s="55"/>
      <c r="H156" s="60">
        <f t="shared" si="32"/>
        <v>1136500</v>
      </c>
    </row>
    <row r="157" spans="1:8" ht="23.25" x14ac:dyDescent="0.25">
      <c r="A157" s="35"/>
      <c r="B157" s="7" t="s">
        <v>347</v>
      </c>
      <c r="C157" s="8"/>
      <c r="D157" s="61">
        <f>SUM(D154:D156)</f>
        <v>11750000</v>
      </c>
      <c r="E157" s="62">
        <f t="shared" ref="E157:H157" si="33">SUM(E154:E156)</f>
        <v>6090625.6699999999</v>
      </c>
      <c r="F157" s="63">
        <f t="shared" si="33"/>
        <v>5659374.3300000001</v>
      </c>
      <c r="G157" s="64"/>
      <c r="H157" s="65">
        <f t="shared" si="33"/>
        <v>5659374.3300000001</v>
      </c>
    </row>
    <row r="158" spans="1:8" ht="27.75" customHeight="1" x14ac:dyDescent="0.25">
      <c r="A158" s="13" t="s">
        <v>36</v>
      </c>
      <c r="B158" s="2" t="s">
        <v>204</v>
      </c>
      <c r="C158" s="5" t="s">
        <v>205</v>
      </c>
      <c r="D158" s="17">
        <v>9887000</v>
      </c>
      <c r="E158" s="58">
        <v>1229664.1399999999</v>
      </c>
      <c r="F158" s="59">
        <f t="shared" si="25"/>
        <v>8657335.8599999994</v>
      </c>
      <c r="G158" s="55"/>
      <c r="H158" s="60">
        <f>F158</f>
        <v>8657335.8599999994</v>
      </c>
    </row>
    <row r="159" spans="1:8" x14ac:dyDescent="0.25">
      <c r="A159" s="35"/>
      <c r="B159" s="7" t="s">
        <v>206</v>
      </c>
      <c r="C159" s="8"/>
      <c r="D159" s="61">
        <f>SUM(D158)</f>
        <v>9887000</v>
      </c>
      <c r="E159" s="62">
        <f>SUM(E158)</f>
        <v>1229664.1399999999</v>
      </c>
      <c r="F159" s="63">
        <f>SUM(F158)</f>
        <v>8657335.8599999994</v>
      </c>
      <c r="G159" s="64"/>
      <c r="H159" s="65">
        <f>SUM(H158)</f>
        <v>8657335.8599999994</v>
      </c>
    </row>
    <row r="160" spans="1:8" ht="21.75" customHeight="1" x14ac:dyDescent="0.25">
      <c r="A160" s="13" t="s">
        <v>37</v>
      </c>
      <c r="B160" s="2" t="s">
        <v>314</v>
      </c>
      <c r="C160" s="5" t="s">
        <v>315</v>
      </c>
      <c r="D160" s="17">
        <v>20000000</v>
      </c>
      <c r="E160" s="58">
        <v>84700</v>
      </c>
      <c r="F160" s="59">
        <f t="shared" si="25"/>
        <v>19915300</v>
      </c>
      <c r="G160" s="55"/>
      <c r="H160" s="60">
        <f t="shared" ref="H160:H165" si="34">F160</f>
        <v>19915300</v>
      </c>
    </row>
    <row r="161" spans="1:8" ht="34.5" x14ac:dyDescent="0.25">
      <c r="A161" s="13" t="s">
        <v>37</v>
      </c>
      <c r="B161" s="2" t="s">
        <v>446</v>
      </c>
      <c r="C161" s="5" t="s">
        <v>315</v>
      </c>
      <c r="D161" s="17">
        <v>3951600</v>
      </c>
      <c r="E161" s="58">
        <v>66550</v>
      </c>
      <c r="F161" s="59">
        <f t="shared" ref="F161" si="35">D161-E161</f>
        <v>3885050</v>
      </c>
      <c r="G161" s="55"/>
      <c r="H161" s="60">
        <f t="shared" si="34"/>
        <v>3885050</v>
      </c>
    </row>
    <row r="162" spans="1:8" ht="26.25" customHeight="1" x14ac:dyDescent="0.25">
      <c r="A162" s="13" t="s">
        <v>37</v>
      </c>
      <c r="B162" s="2" t="s">
        <v>312</v>
      </c>
      <c r="C162" s="5" t="s">
        <v>316</v>
      </c>
      <c r="D162" s="17">
        <v>1900000</v>
      </c>
      <c r="E162" s="58">
        <v>0</v>
      </c>
      <c r="F162" s="59">
        <f t="shared" si="25"/>
        <v>1900000</v>
      </c>
      <c r="G162" s="55"/>
      <c r="H162" s="60">
        <f t="shared" si="34"/>
        <v>1900000</v>
      </c>
    </row>
    <row r="163" spans="1:8" ht="21.75" customHeight="1" x14ac:dyDescent="0.25">
      <c r="A163" s="13" t="s">
        <v>37</v>
      </c>
      <c r="B163" s="2" t="s">
        <v>313</v>
      </c>
      <c r="C163" s="5" t="s">
        <v>317</v>
      </c>
      <c r="D163" s="17">
        <v>750000</v>
      </c>
      <c r="E163" s="58">
        <v>0</v>
      </c>
      <c r="F163" s="59">
        <f t="shared" si="25"/>
        <v>750000</v>
      </c>
      <c r="G163" s="55"/>
      <c r="H163" s="60">
        <f t="shared" si="34"/>
        <v>750000</v>
      </c>
    </row>
    <row r="164" spans="1:8" ht="24.75" customHeight="1" x14ac:dyDescent="0.25">
      <c r="A164" s="13" t="s">
        <v>37</v>
      </c>
      <c r="B164" s="2" t="s">
        <v>447</v>
      </c>
      <c r="C164" s="5" t="s">
        <v>414</v>
      </c>
      <c r="D164" s="17">
        <v>3887700</v>
      </c>
      <c r="E164" s="58">
        <v>534820</v>
      </c>
      <c r="F164" s="59">
        <f t="shared" si="25"/>
        <v>3352880</v>
      </c>
      <c r="G164" s="55"/>
      <c r="H164" s="60">
        <f t="shared" si="34"/>
        <v>3352880</v>
      </c>
    </row>
    <row r="165" spans="1:8" ht="27" customHeight="1" x14ac:dyDescent="0.25">
      <c r="A165" s="13" t="s">
        <v>37</v>
      </c>
      <c r="B165" s="2" t="s">
        <v>448</v>
      </c>
      <c r="C165" s="5" t="s">
        <v>79</v>
      </c>
      <c r="D165" s="17">
        <v>135500</v>
      </c>
      <c r="E165" s="58">
        <v>0</v>
      </c>
      <c r="F165" s="59">
        <f t="shared" si="25"/>
        <v>135500</v>
      </c>
      <c r="G165" s="55"/>
      <c r="H165" s="60">
        <f t="shared" si="34"/>
        <v>135500</v>
      </c>
    </row>
    <row r="166" spans="1:8" x14ac:dyDescent="0.25">
      <c r="A166" s="35"/>
      <c r="B166" s="7" t="s">
        <v>311</v>
      </c>
      <c r="C166" s="8"/>
      <c r="D166" s="61">
        <f>SUM(D160:D165)</f>
        <v>30624800</v>
      </c>
      <c r="E166" s="62">
        <f>SUM(E160:E165)</f>
        <v>686070</v>
      </c>
      <c r="F166" s="63">
        <f>SUM(F160:F165)</f>
        <v>29938730</v>
      </c>
      <c r="G166" s="64"/>
      <c r="H166" s="65">
        <f>SUM(H160:H165)</f>
        <v>29938730</v>
      </c>
    </row>
    <row r="167" spans="1:8" ht="37.5" customHeight="1" x14ac:dyDescent="0.25">
      <c r="A167" s="13" t="s">
        <v>38</v>
      </c>
      <c r="B167" s="2" t="s">
        <v>39</v>
      </c>
      <c r="C167" s="5" t="s">
        <v>284</v>
      </c>
      <c r="D167" s="17">
        <v>3000000</v>
      </c>
      <c r="E167" s="58">
        <v>368768</v>
      </c>
      <c r="F167" s="59">
        <f t="shared" si="25"/>
        <v>2631232</v>
      </c>
      <c r="G167" s="55"/>
      <c r="H167" s="60">
        <f>F167</f>
        <v>2631232</v>
      </c>
    </row>
    <row r="168" spans="1:8" ht="18" customHeight="1" x14ac:dyDescent="0.25">
      <c r="A168" s="13" t="s">
        <v>38</v>
      </c>
      <c r="B168" s="2" t="s">
        <v>280</v>
      </c>
      <c r="C168" s="5" t="s">
        <v>285</v>
      </c>
      <c r="D168" s="17">
        <v>1837161.88</v>
      </c>
      <c r="E168" s="58">
        <v>0</v>
      </c>
      <c r="F168" s="59">
        <f t="shared" si="25"/>
        <v>1837161.88</v>
      </c>
      <c r="G168" s="55"/>
      <c r="H168" s="60">
        <f>F168</f>
        <v>1837161.88</v>
      </c>
    </row>
    <row r="169" spans="1:8" ht="27" customHeight="1" x14ac:dyDescent="0.25">
      <c r="A169" s="13" t="s">
        <v>38</v>
      </c>
      <c r="B169" s="2" t="s">
        <v>281</v>
      </c>
      <c r="C169" s="5" t="s">
        <v>286</v>
      </c>
      <c r="D169" s="17">
        <v>3300000</v>
      </c>
      <c r="E169" s="58">
        <v>103576</v>
      </c>
      <c r="F169" s="59">
        <f t="shared" si="25"/>
        <v>3196424</v>
      </c>
      <c r="G169" s="55"/>
      <c r="H169" s="60">
        <f>F169</f>
        <v>3196424</v>
      </c>
    </row>
    <row r="170" spans="1:8" ht="27" customHeight="1" x14ac:dyDescent="0.25">
      <c r="A170" s="13" t="s">
        <v>38</v>
      </c>
      <c r="B170" s="2" t="s">
        <v>282</v>
      </c>
      <c r="C170" s="5" t="s">
        <v>287</v>
      </c>
      <c r="D170" s="17">
        <v>9000000</v>
      </c>
      <c r="E170" s="58">
        <v>242000</v>
      </c>
      <c r="F170" s="59">
        <f t="shared" si="25"/>
        <v>8758000</v>
      </c>
      <c r="G170" s="55"/>
      <c r="H170" s="60">
        <f>F170</f>
        <v>8758000</v>
      </c>
    </row>
    <row r="171" spans="1:8" ht="45.75" x14ac:dyDescent="0.25">
      <c r="A171" s="13" t="s">
        <v>38</v>
      </c>
      <c r="B171" s="2" t="s">
        <v>487</v>
      </c>
      <c r="C171" s="5" t="s">
        <v>288</v>
      </c>
      <c r="D171" s="17">
        <v>750000</v>
      </c>
      <c r="E171" s="58">
        <v>0</v>
      </c>
      <c r="F171" s="59">
        <f t="shared" si="25"/>
        <v>750000</v>
      </c>
      <c r="G171" s="55"/>
      <c r="H171" s="60">
        <v>750000</v>
      </c>
    </row>
    <row r="172" spans="1:8" ht="34.5" x14ac:dyDescent="0.25">
      <c r="A172" s="13" t="s">
        <v>38</v>
      </c>
      <c r="B172" s="2" t="s">
        <v>488</v>
      </c>
      <c r="C172" s="5" t="s">
        <v>79</v>
      </c>
      <c r="D172" s="17">
        <v>750000</v>
      </c>
      <c r="E172" s="58">
        <v>87756</v>
      </c>
      <c r="F172" s="59">
        <f t="shared" si="25"/>
        <v>662244</v>
      </c>
      <c r="G172" s="55"/>
      <c r="H172" s="60">
        <v>662244</v>
      </c>
    </row>
    <row r="173" spans="1:8" ht="18.75" customHeight="1" x14ac:dyDescent="0.25">
      <c r="A173" s="13" t="s">
        <v>38</v>
      </c>
      <c r="B173" s="2" t="s">
        <v>283</v>
      </c>
      <c r="C173" s="5" t="s">
        <v>79</v>
      </c>
      <c r="D173" s="17">
        <v>1000000</v>
      </c>
      <c r="E173" s="58">
        <v>279510</v>
      </c>
      <c r="F173" s="59">
        <f t="shared" si="25"/>
        <v>720490</v>
      </c>
      <c r="G173" s="55"/>
      <c r="H173" s="60">
        <f>F173</f>
        <v>720490</v>
      </c>
    </row>
    <row r="174" spans="1:8" ht="27" customHeight="1" x14ac:dyDescent="0.25">
      <c r="A174" s="13" t="s">
        <v>38</v>
      </c>
      <c r="B174" s="2" t="s">
        <v>449</v>
      </c>
      <c r="C174" s="5" t="s">
        <v>415</v>
      </c>
      <c r="D174" s="17">
        <v>635960</v>
      </c>
      <c r="E174" s="58">
        <v>176113.57</v>
      </c>
      <c r="F174" s="59">
        <f t="shared" si="25"/>
        <v>459846.43</v>
      </c>
      <c r="G174" s="55"/>
      <c r="H174" s="60">
        <f>F174</f>
        <v>459846.43</v>
      </c>
    </row>
    <row r="175" spans="1:8" x14ac:dyDescent="0.25">
      <c r="A175" s="35"/>
      <c r="B175" s="7" t="s">
        <v>279</v>
      </c>
      <c r="C175" s="8"/>
      <c r="D175" s="61">
        <f>SUM(D167:D174)</f>
        <v>20273121.879999999</v>
      </c>
      <c r="E175" s="62">
        <f t="shared" ref="E175:H175" si="36">SUM(E167:E174)</f>
        <v>1257723.57</v>
      </c>
      <c r="F175" s="63">
        <f t="shared" si="36"/>
        <v>19015398.309999999</v>
      </c>
      <c r="G175" s="64"/>
      <c r="H175" s="65">
        <f t="shared" si="36"/>
        <v>19015398.309999999</v>
      </c>
    </row>
    <row r="176" spans="1:8" ht="27" customHeight="1" x14ac:dyDescent="0.25">
      <c r="A176" s="36" t="s">
        <v>207</v>
      </c>
      <c r="B176" s="2" t="s">
        <v>428</v>
      </c>
      <c r="C176" s="5" t="s">
        <v>209</v>
      </c>
      <c r="D176" s="17">
        <v>4000000</v>
      </c>
      <c r="E176" s="58">
        <v>87362</v>
      </c>
      <c r="F176" s="59">
        <f t="shared" si="25"/>
        <v>3912638</v>
      </c>
      <c r="G176" s="55"/>
      <c r="H176" s="60">
        <f>F176</f>
        <v>3912638</v>
      </c>
    </row>
    <row r="177" spans="1:8" ht="19.5" customHeight="1" x14ac:dyDescent="0.25">
      <c r="A177" s="36" t="s">
        <v>207</v>
      </c>
      <c r="B177" s="2" t="s">
        <v>429</v>
      </c>
      <c r="C177" s="5" t="s">
        <v>210</v>
      </c>
      <c r="D177" s="17">
        <v>750000</v>
      </c>
      <c r="E177" s="58">
        <v>557681.80000000005</v>
      </c>
      <c r="F177" s="59">
        <f t="shared" si="25"/>
        <v>192318.19999999995</v>
      </c>
      <c r="G177" s="55"/>
      <c r="H177" s="60">
        <v>192318.2</v>
      </c>
    </row>
    <row r="178" spans="1:8" x14ac:dyDescent="0.25">
      <c r="A178" s="35"/>
      <c r="B178" s="7" t="s">
        <v>208</v>
      </c>
      <c r="C178" s="8"/>
      <c r="D178" s="61">
        <f>SUM(D176:D177)</f>
        <v>4750000</v>
      </c>
      <c r="E178" s="62">
        <f t="shared" ref="E178:H178" si="37">SUM(E176:E177)</f>
        <v>645043.80000000005</v>
      </c>
      <c r="F178" s="63">
        <f t="shared" si="37"/>
        <v>4104956.2</v>
      </c>
      <c r="G178" s="64"/>
      <c r="H178" s="65">
        <f t="shared" si="37"/>
        <v>4104956.2</v>
      </c>
    </row>
    <row r="179" spans="1:8" ht="20.25" customHeight="1" x14ac:dyDescent="0.25">
      <c r="A179" s="13" t="s">
        <v>40</v>
      </c>
      <c r="B179" s="2" t="s">
        <v>254</v>
      </c>
      <c r="C179" s="5" t="s">
        <v>79</v>
      </c>
      <c r="D179" s="17">
        <v>1000000</v>
      </c>
      <c r="E179" s="58">
        <v>862150</v>
      </c>
      <c r="F179" s="59">
        <f t="shared" si="25"/>
        <v>137850</v>
      </c>
      <c r="G179" s="55"/>
      <c r="H179" s="60">
        <f>F179</f>
        <v>137850</v>
      </c>
    </row>
    <row r="180" spans="1:8" x14ac:dyDescent="0.25">
      <c r="A180" s="35"/>
      <c r="B180" s="7" t="s">
        <v>253</v>
      </c>
      <c r="C180" s="8"/>
      <c r="D180" s="61">
        <f>SUM(D179)</f>
        <v>1000000</v>
      </c>
      <c r="E180" s="62">
        <f t="shared" ref="E180:H180" si="38">SUM(E179)</f>
        <v>862150</v>
      </c>
      <c r="F180" s="63">
        <f t="shared" si="38"/>
        <v>137850</v>
      </c>
      <c r="G180" s="64"/>
      <c r="H180" s="65">
        <f t="shared" si="38"/>
        <v>137850</v>
      </c>
    </row>
    <row r="181" spans="1:8" ht="28.5" customHeight="1" x14ac:dyDescent="0.25">
      <c r="A181" s="36" t="s">
        <v>41</v>
      </c>
      <c r="B181" s="1" t="s">
        <v>245</v>
      </c>
      <c r="C181" s="6" t="s">
        <v>244</v>
      </c>
      <c r="D181" s="18">
        <v>2423800</v>
      </c>
      <c r="E181" s="58">
        <v>224525.88</v>
      </c>
      <c r="F181" s="59">
        <f t="shared" si="25"/>
        <v>2199274.12</v>
      </c>
      <c r="G181" s="55"/>
      <c r="H181" s="60">
        <f>F181</f>
        <v>2199274.12</v>
      </c>
    </row>
    <row r="182" spans="1:8" ht="26.25" customHeight="1" x14ac:dyDescent="0.25">
      <c r="A182" s="36" t="s">
        <v>41</v>
      </c>
      <c r="B182" s="1" t="s">
        <v>239</v>
      </c>
      <c r="C182" s="6" t="s">
        <v>79</v>
      </c>
      <c r="D182" s="18">
        <v>180000</v>
      </c>
      <c r="E182" s="58">
        <v>0</v>
      </c>
      <c r="F182" s="59">
        <f t="shared" si="25"/>
        <v>180000</v>
      </c>
      <c r="G182" s="55"/>
      <c r="H182" s="60">
        <f>F182</f>
        <v>180000</v>
      </c>
    </row>
    <row r="183" spans="1:8" ht="19.5" customHeight="1" x14ac:dyDescent="0.25">
      <c r="A183" s="36" t="s">
        <v>41</v>
      </c>
      <c r="B183" s="1" t="s">
        <v>240</v>
      </c>
      <c r="C183" s="6" t="s">
        <v>242</v>
      </c>
      <c r="D183" s="18">
        <v>5700000</v>
      </c>
      <c r="E183" s="58">
        <v>328730.5</v>
      </c>
      <c r="F183" s="59">
        <f t="shared" si="25"/>
        <v>5371269.5</v>
      </c>
      <c r="G183" s="55"/>
      <c r="H183" s="60">
        <f>F183</f>
        <v>5371269.5</v>
      </c>
    </row>
    <row r="184" spans="1:8" ht="35.25" customHeight="1" x14ac:dyDescent="0.25">
      <c r="A184" s="36" t="s">
        <v>41</v>
      </c>
      <c r="B184" s="1" t="s">
        <v>241</v>
      </c>
      <c r="C184" s="6" t="s">
        <v>243</v>
      </c>
      <c r="D184" s="18">
        <v>10800000</v>
      </c>
      <c r="E184" s="58">
        <v>5000</v>
      </c>
      <c r="F184" s="59">
        <f t="shared" si="25"/>
        <v>10795000</v>
      </c>
      <c r="G184" s="55"/>
      <c r="H184" s="60">
        <f>F184</f>
        <v>10795000</v>
      </c>
    </row>
    <row r="185" spans="1:8" x14ac:dyDescent="0.25">
      <c r="A185" s="35"/>
      <c r="B185" s="7" t="s">
        <v>238</v>
      </c>
      <c r="C185" s="8"/>
      <c r="D185" s="61">
        <f>SUM(D181:D184)</f>
        <v>19103800</v>
      </c>
      <c r="E185" s="62">
        <f t="shared" ref="E185:H185" si="39">SUM(E181:E184)</f>
        <v>558256.38</v>
      </c>
      <c r="F185" s="63">
        <f t="shared" si="39"/>
        <v>18545543.620000001</v>
      </c>
      <c r="G185" s="64"/>
      <c r="H185" s="65">
        <f t="shared" si="39"/>
        <v>18545543.620000001</v>
      </c>
    </row>
    <row r="186" spans="1:8" ht="17.25" customHeight="1" x14ac:dyDescent="0.25">
      <c r="A186" s="13" t="s">
        <v>42</v>
      </c>
      <c r="B186" s="1" t="s">
        <v>480</v>
      </c>
      <c r="C186" s="5" t="s">
        <v>307</v>
      </c>
      <c r="D186" s="17">
        <v>10000000</v>
      </c>
      <c r="E186" s="58">
        <v>12112.1</v>
      </c>
      <c r="F186" s="59">
        <f t="shared" si="25"/>
        <v>9987887.9000000004</v>
      </c>
      <c r="G186" s="55"/>
      <c r="H186" s="60">
        <f t="shared" ref="H186:H191" si="40">F186</f>
        <v>9987887.9000000004</v>
      </c>
    </row>
    <row r="187" spans="1:8" ht="18.75" customHeight="1" x14ac:dyDescent="0.25">
      <c r="A187" s="13" t="s">
        <v>42</v>
      </c>
      <c r="B187" s="1" t="s">
        <v>303</v>
      </c>
      <c r="C187" s="4" t="s">
        <v>308</v>
      </c>
      <c r="D187" s="57">
        <v>1000000</v>
      </c>
      <c r="E187" s="58">
        <v>0</v>
      </c>
      <c r="F187" s="59">
        <f t="shared" si="25"/>
        <v>1000000</v>
      </c>
      <c r="G187" s="55"/>
      <c r="H187" s="60">
        <f t="shared" si="40"/>
        <v>1000000</v>
      </c>
    </row>
    <row r="188" spans="1:8" ht="25.5" customHeight="1" x14ac:dyDescent="0.25">
      <c r="A188" s="13" t="s">
        <v>42</v>
      </c>
      <c r="B188" s="1" t="s">
        <v>304</v>
      </c>
      <c r="C188" s="4" t="s">
        <v>309</v>
      </c>
      <c r="D188" s="57">
        <v>4500000</v>
      </c>
      <c r="E188" s="58">
        <v>0</v>
      </c>
      <c r="F188" s="59">
        <f t="shared" si="25"/>
        <v>4500000</v>
      </c>
      <c r="G188" s="55"/>
      <c r="H188" s="60">
        <f t="shared" si="40"/>
        <v>4500000</v>
      </c>
    </row>
    <row r="189" spans="1:8" ht="24.75" customHeight="1" x14ac:dyDescent="0.25">
      <c r="A189" s="13" t="s">
        <v>42</v>
      </c>
      <c r="B189" s="1" t="s">
        <v>430</v>
      </c>
      <c r="C189" s="4" t="s">
        <v>310</v>
      </c>
      <c r="D189" s="57">
        <v>400000</v>
      </c>
      <c r="E189" s="58">
        <v>0</v>
      </c>
      <c r="F189" s="59">
        <f t="shared" si="25"/>
        <v>400000</v>
      </c>
      <c r="G189" s="55"/>
      <c r="H189" s="60">
        <f t="shared" si="40"/>
        <v>400000</v>
      </c>
    </row>
    <row r="190" spans="1:8" ht="34.5" x14ac:dyDescent="0.25">
      <c r="A190" s="13" t="s">
        <v>42</v>
      </c>
      <c r="B190" s="1" t="s">
        <v>461</v>
      </c>
      <c r="C190" s="4" t="s">
        <v>306</v>
      </c>
      <c r="D190" s="57">
        <v>4000000</v>
      </c>
      <c r="E190" s="58">
        <v>44978</v>
      </c>
      <c r="F190" s="59">
        <f>D190-E190</f>
        <v>3955022</v>
      </c>
      <c r="G190" s="55"/>
      <c r="H190" s="60">
        <f t="shared" si="40"/>
        <v>3955022</v>
      </c>
    </row>
    <row r="191" spans="1:8" ht="35.25" customHeight="1" x14ac:dyDescent="0.25">
      <c r="A191" s="13" t="s">
        <v>42</v>
      </c>
      <c r="B191" s="1" t="s">
        <v>450</v>
      </c>
      <c r="C191" s="4" t="s">
        <v>416</v>
      </c>
      <c r="D191" s="57">
        <v>2206354.54</v>
      </c>
      <c r="E191" s="58">
        <v>0</v>
      </c>
      <c r="F191" s="59">
        <f t="shared" ref="F191" si="41">D191-E191</f>
        <v>2206354.54</v>
      </c>
      <c r="G191" s="55"/>
      <c r="H191" s="60">
        <f t="shared" si="40"/>
        <v>2206354.54</v>
      </c>
    </row>
    <row r="192" spans="1:8" ht="27" customHeight="1" x14ac:dyDescent="0.25">
      <c r="A192" s="111" t="s">
        <v>42</v>
      </c>
      <c r="B192" s="1" t="s">
        <v>305</v>
      </c>
      <c r="C192" s="4" t="s">
        <v>79</v>
      </c>
      <c r="D192" s="57">
        <v>1055000</v>
      </c>
      <c r="E192" s="58">
        <v>0</v>
      </c>
      <c r="F192" s="59">
        <f t="shared" ref="F192:F193" si="42">D192-E192</f>
        <v>1055000</v>
      </c>
      <c r="G192" s="55"/>
      <c r="H192" s="60">
        <f t="shared" ref="H192" si="43">F192</f>
        <v>1055000</v>
      </c>
    </row>
    <row r="193" spans="1:8" ht="36.75" customHeight="1" thickBot="1" x14ac:dyDescent="0.3">
      <c r="A193" s="111" t="s">
        <v>42</v>
      </c>
      <c r="B193" s="113" t="s">
        <v>509</v>
      </c>
      <c r="C193" s="4" t="s">
        <v>510</v>
      </c>
      <c r="D193" s="57">
        <v>1500000</v>
      </c>
      <c r="E193" s="58">
        <v>1412097.03</v>
      </c>
      <c r="F193" s="59">
        <f t="shared" si="42"/>
        <v>87902.969999999972</v>
      </c>
      <c r="G193" s="55"/>
      <c r="H193" s="60">
        <v>0</v>
      </c>
    </row>
    <row r="194" spans="1:8" ht="36" customHeight="1" thickTop="1" x14ac:dyDescent="0.25">
      <c r="A194" s="109"/>
      <c r="B194" s="95" t="s">
        <v>514</v>
      </c>
      <c r="C194" s="4" t="s">
        <v>511</v>
      </c>
      <c r="D194" s="57" t="s">
        <v>434</v>
      </c>
      <c r="E194" s="58" t="s">
        <v>434</v>
      </c>
      <c r="F194" s="59" t="s">
        <v>434</v>
      </c>
      <c r="G194" s="55"/>
      <c r="H194" s="60">
        <f>F193</f>
        <v>87902.969999999972</v>
      </c>
    </row>
    <row r="195" spans="1:8" x14ac:dyDescent="0.25">
      <c r="A195" s="112"/>
      <c r="B195" s="7" t="s">
        <v>302</v>
      </c>
      <c r="C195" s="8"/>
      <c r="D195" s="61">
        <f>SUM(D186:D194)</f>
        <v>24661354.539999999</v>
      </c>
      <c r="E195" s="62">
        <f>SUM(E186:E194)</f>
        <v>1469187.1300000001</v>
      </c>
      <c r="F195" s="63">
        <f>SUM(F186:F194)</f>
        <v>23192167.409999996</v>
      </c>
      <c r="G195" s="64"/>
      <c r="H195" s="65">
        <f>SUM(H186:H194)</f>
        <v>23192167.409999996</v>
      </c>
    </row>
    <row r="196" spans="1:8" x14ac:dyDescent="0.25">
      <c r="A196" s="13" t="s">
        <v>43</v>
      </c>
      <c r="B196" s="1" t="s">
        <v>469</v>
      </c>
      <c r="C196" s="5" t="s">
        <v>358</v>
      </c>
      <c r="D196" s="17">
        <v>60000</v>
      </c>
      <c r="E196" s="58">
        <v>0</v>
      </c>
      <c r="F196" s="59">
        <f t="shared" si="25"/>
        <v>60000</v>
      </c>
      <c r="G196" s="55"/>
      <c r="H196" s="60">
        <f>F196</f>
        <v>60000</v>
      </c>
    </row>
    <row r="197" spans="1:8" x14ac:dyDescent="0.25">
      <c r="A197" s="13" t="s">
        <v>43</v>
      </c>
      <c r="B197" s="1" t="s">
        <v>470</v>
      </c>
      <c r="C197" s="5" t="s">
        <v>359</v>
      </c>
      <c r="D197" s="17">
        <v>30000</v>
      </c>
      <c r="E197" s="58">
        <v>0</v>
      </c>
      <c r="F197" s="59">
        <f t="shared" si="25"/>
        <v>30000</v>
      </c>
      <c r="G197" s="55"/>
      <c r="H197" s="60">
        <f t="shared" ref="H197:H202" si="44">F197</f>
        <v>30000</v>
      </c>
    </row>
    <row r="198" spans="1:8" x14ac:dyDescent="0.25">
      <c r="A198" s="13" t="s">
        <v>43</v>
      </c>
      <c r="B198" s="1" t="s">
        <v>481</v>
      </c>
      <c r="C198" s="5" t="s">
        <v>355</v>
      </c>
      <c r="D198" s="17">
        <v>1500000</v>
      </c>
      <c r="E198" s="58">
        <v>1256681.2</v>
      </c>
      <c r="F198" s="59">
        <f t="shared" si="25"/>
        <v>243318.80000000005</v>
      </c>
      <c r="G198" s="55"/>
      <c r="H198" s="60">
        <f t="shared" si="44"/>
        <v>243318.80000000005</v>
      </c>
    </row>
    <row r="199" spans="1:8" ht="23.25" x14ac:dyDescent="0.25">
      <c r="A199" s="13" t="s">
        <v>43</v>
      </c>
      <c r="B199" s="1" t="s">
        <v>352</v>
      </c>
      <c r="C199" s="5" t="s">
        <v>357</v>
      </c>
      <c r="D199" s="17">
        <v>6000000</v>
      </c>
      <c r="E199" s="58">
        <v>91960</v>
      </c>
      <c r="F199" s="59">
        <f t="shared" si="25"/>
        <v>5908040</v>
      </c>
      <c r="G199" s="55"/>
      <c r="H199" s="60">
        <f t="shared" si="44"/>
        <v>5908040</v>
      </c>
    </row>
    <row r="200" spans="1:8" x14ac:dyDescent="0.25">
      <c r="A200" s="13" t="s">
        <v>43</v>
      </c>
      <c r="B200" s="1" t="s">
        <v>353</v>
      </c>
      <c r="C200" s="5" t="s">
        <v>356</v>
      </c>
      <c r="D200" s="17">
        <v>250000</v>
      </c>
      <c r="E200" s="58">
        <v>0</v>
      </c>
      <c r="F200" s="59">
        <f t="shared" si="25"/>
        <v>250000</v>
      </c>
      <c r="G200" s="55"/>
      <c r="H200" s="60">
        <f t="shared" si="44"/>
        <v>250000</v>
      </c>
    </row>
    <row r="201" spans="1:8" ht="23.25" x14ac:dyDescent="0.25">
      <c r="A201" s="13" t="s">
        <v>43</v>
      </c>
      <c r="B201" s="1" t="s">
        <v>354</v>
      </c>
      <c r="C201" s="5" t="s">
        <v>360</v>
      </c>
      <c r="D201" s="17">
        <v>2000000</v>
      </c>
      <c r="E201" s="58">
        <v>24155</v>
      </c>
      <c r="F201" s="59">
        <f t="shared" si="25"/>
        <v>1975845</v>
      </c>
      <c r="G201" s="55"/>
      <c r="H201" s="60">
        <f t="shared" si="44"/>
        <v>1975845</v>
      </c>
    </row>
    <row r="202" spans="1:8" ht="26.25" customHeight="1" x14ac:dyDescent="0.25">
      <c r="A202" s="13" t="s">
        <v>43</v>
      </c>
      <c r="B202" s="1" t="s">
        <v>451</v>
      </c>
      <c r="C202" s="5" t="s">
        <v>79</v>
      </c>
      <c r="D202" s="17">
        <v>43482.2</v>
      </c>
      <c r="E202" s="58">
        <v>0</v>
      </c>
      <c r="F202" s="59">
        <f t="shared" si="25"/>
        <v>43482.2</v>
      </c>
      <c r="G202" s="55"/>
      <c r="H202" s="60">
        <f t="shared" si="44"/>
        <v>43482.2</v>
      </c>
    </row>
    <row r="203" spans="1:8" x14ac:dyDescent="0.25">
      <c r="A203" s="35"/>
      <c r="B203" s="7" t="s">
        <v>361</v>
      </c>
      <c r="C203" s="8"/>
      <c r="D203" s="61">
        <f>SUM(D196:D202)</f>
        <v>9883482.1999999993</v>
      </c>
      <c r="E203" s="62">
        <f t="shared" ref="E203:H203" si="45">SUM(E196:E202)</f>
        <v>1372796.2</v>
      </c>
      <c r="F203" s="63">
        <f t="shared" si="45"/>
        <v>8510686</v>
      </c>
      <c r="G203" s="64"/>
      <c r="H203" s="65">
        <f t="shared" si="45"/>
        <v>8510686</v>
      </c>
    </row>
    <row r="204" spans="1:8" ht="18" customHeight="1" x14ac:dyDescent="0.25">
      <c r="A204" s="13" t="s">
        <v>44</v>
      </c>
      <c r="B204" s="2" t="s">
        <v>268</v>
      </c>
      <c r="C204" s="5" t="s">
        <v>272</v>
      </c>
      <c r="D204" s="17">
        <f>15000000+8000000</f>
        <v>23000000</v>
      </c>
      <c r="E204" s="58">
        <v>14884778.689999999</v>
      </c>
      <c r="F204" s="59">
        <f t="shared" si="25"/>
        <v>8115221.3100000005</v>
      </c>
      <c r="G204" s="55"/>
      <c r="H204" s="60">
        <f>F204</f>
        <v>8115221.3100000005</v>
      </c>
    </row>
    <row r="205" spans="1:8" ht="26.25" customHeight="1" x14ac:dyDescent="0.25">
      <c r="A205" s="13" t="s">
        <v>44</v>
      </c>
      <c r="B205" s="2" t="s">
        <v>269</v>
      </c>
      <c r="C205" s="5" t="s">
        <v>274</v>
      </c>
      <c r="D205" s="17">
        <v>1300000</v>
      </c>
      <c r="E205" s="58">
        <v>0</v>
      </c>
      <c r="F205" s="59">
        <f t="shared" si="25"/>
        <v>1300000</v>
      </c>
      <c r="G205" s="55"/>
      <c r="H205" s="60">
        <f>F205</f>
        <v>1300000</v>
      </c>
    </row>
    <row r="206" spans="1:8" ht="27" customHeight="1" x14ac:dyDescent="0.25">
      <c r="A206" s="13" t="s">
        <v>44</v>
      </c>
      <c r="B206" s="2" t="s">
        <v>270</v>
      </c>
      <c r="C206" s="5" t="s">
        <v>275</v>
      </c>
      <c r="D206" s="17">
        <v>7500000</v>
      </c>
      <c r="E206" s="58">
        <v>5163998.5199999996</v>
      </c>
      <c r="F206" s="59">
        <f t="shared" si="25"/>
        <v>2336001.4800000004</v>
      </c>
      <c r="G206" s="55"/>
      <c r="H206" s="60">
        <f>F206</f>
        <v>2336001.4800000004</v>
      </c>
    </row>
    <row r="207" spans="1:8" ht="22.5" customHeight="1" x14ac:dyDescent="0.25">
      <c r="A207" s="13" t="s">
        <v>44</v>
      </c>
      <c r="B207" s="2" t="s">
        <v>271</v>
      </c>
      <c r="C207" s="5" t="s">
        <v>273</v>
      </c>
      <c r="D207" s="17">
        <v>15000000</v>
      </c>
      <c r="E207" s="58">
        <v>40250</v>
      </c>
      <c r="F207" s="59">
        <f t="shared" si="25"/>
        <v>14959750</v>
      </c>
      <c r="G207" s="55"/>
      <c r="H207" s="60">
        <f>F207</f>
        <v>14959750</v>
      </c>
    </row>
    <row r="208" spans="1:8" x14ac:dyDescent="0.25">
      <c r="A208" s="35"/>
      <c r="B208" s="7" t="s">
        <v>267</v>
      </c>
      <c r="C208" s="8"/>
      <c r="D208" s="61">
        <f>SUM(D204:D207)</f>
        <v>46800000</v>
      </c>
      <c r="E208" s="62">
        <f t="shared" ref="E208:H208" si="46">SUM(E204:E207)</f>
        <v>20089027.210000001</v>
      </c>
      <c r="F208" s="63">
        <f t="shared" si="46"/>
        <v>26710972.789999999</v>
      </c>
      <c r="G208" s="64"/>
      <c r="H208" s="65">
        <f t="shared" si="46"/>
        <v>26710972.789999999</v>
      </c>
    </row>
    <row r="209" spans="1:8" ht="38.25" customHeight="1" x14ac:dyDescent="0.25">
      <c r="A209" s="13" t="s">
        <v>45</v>
      </c>
      <c r="B209" s="2" t="s">
        <v>46</v>
      </c>
      <c r="C209" s="5" t="s">
        <v>256</v>
      </c>
      <c r="D209" s="17">
        <f>10000000+25000000</f>
        <v>35000000</v>
      </c>
      <c r="E209" s="58">
        <v>0</v>
      </c>
      <c r="F209" s="59">
        <f t="shared" si="25"/>
        <v>35000000</v>
      </c>
      <c r="G209" s="55"/>
      <c r="H209" s="60">
        <f>F209</f>
        <v>35000000</v>
      </c>
    </row>
    <row r="210" spans="1:8" ht="46.5" customHeight="1" x14ac:dyDescent="0.25">
      <c r="A210" s="13" t="s">
        <v>45</v>
      </c>
      <c r="B210" s="2" t="s">
        <v>452</v>
      </c>
      <c r="C210" s="5" t="s">
        <v>256</v>
      </c>
      <c r="D210" s="17">
        <v>8933532.5</v>
      </c>
      <c r="E210" s="58">
        <v>5901962.8899999997</v>
      </c>
      <c r="F210" s="59">
        <f t="shared" ref="F210" si="47">D210-E210</f>
        <v>3031569.6100000003</v>
      </c>
      <c r="G210" s="55"/>
      <c r="H210" s="60">
        <f>F210</f>
        <v>3031569.6100000003</v>
      </c>
    </row>
    <row r="211" spans="1:8" ht="25.5" customHeight="1" x14ac:dyDescent="0.25">
      <c r="A211" s="13" t="s">
        <v>45</v>
      </c>
      <c r="B211" s="2" t="s">
        <v>257</v>
      </c>
      <c r="C211" s="5" t="s">
        <v>259</v>
      </c>
      <c r="D211" s="17">
        <v>2000000</v>
      </c>
      <c r="E211" s="58">
        <v>1215577.72</v>
      </c>
      <c r="F211" s="59">
        <f t="shared" si="25"/>
        <v>784422.28</v>
      </c>
      <c r="G211" s="55"/>
      <c r="H211" s="60">
        <f>F211</f>
        <v>784422.28</v>
      </c>
    </row>
    <row r="212" spans="1:8" ht="25.5" customHeight="1" x14ac:dyDescent="0.25">
      <c r="A212" s="13" t="s">
        <v>45</v>
      </c>
      <c r="B212" s="2" t="s">
        <v>258</v>
      </c>
      <c r="C212" s="5" t="s">
        <v>260</v>
      </c>
      <c r="D212" s="17">
        <v>9000000</v>
      </c>
      <c r="E212" s="58">
        <v>0</v>
      </c>
      <c r="F212" s="59">
        <f t="shared" si="25"/>
        <v>9000000</v>
      </c>
      <c r="G212" s="55"/>
      <c r="H212" s="60">
        <f>F212</f>
        <v>9000000</v>
      </c>
    </row>
    <row r="213" spans="1:8" x14ac:dyDescent="0.25">
      <c r="A213" s="35"/>
      <c r="B213" s="7" t="s">
        <v>255</v>
      </c>
      <c r="C213" s="8"/>
      <c r="D213" s="61">
        <f>SUM(D209:D212)</f>
        <v>54933532.5</v>
      </c>
      <c r="E213" s="62">
        <f t="shared" ref="E213:H213" si="48">SUM(E209:E212)</f>
        <v>7117540.6099999994</v>
      </c>
      <c r="F213" s="63">
        <f t="shared" si="48"/>
        <v>47815991.890000001</v>
      </c>
      <c r="G213" s="64"/>
      <c r="H213" s="65">
        <f t="shared" si="48"/>
        <v>47815991.890000001</v>
      </c>
    </row>
    <row r="214" spans="1:8" ht="27.75" customHeight="1" x14ac:dyDescent="0.25">
      <c r="A214" s="13" t="s">
        <v>118</v>
      </c>
      <c r="B214" s="2" t="s">
        <v>119</v>
      </c>
      <c r="C214" s="4" t="s">
        <v>121</v>
      </c>
      <c r="D214" s="57">
        <v>1500000</v>
      </c>
      <c r="E214" s="58">
        <v>837780</v>
      </c>
      <c r="F214" s="59">
        <f t="shared" si="25"/>
        <v>662220</v>
      </c>
      <c r="G214" s="55"/>
      <c r="H214" s="60">
        <f>F214</f>
        <v>662220</v>
      </c>
    </row>
    <row r="215" spans="1:8" ht="24.75" customHeight="1" x14ac:dyDescent="0.25">
      <c r="A215" s="13" t="s">
        <v>118</v>
      </c>
      <c r="B215" s="2" t="s">
        <v>120</v>
      </c>
      <c r="C215" s="4" t="s">
        <v>122</v>
      </c>
      <c r="D215" s="57">
        <v>235300</v>
      </c>
      <c r="E215" s="58">
        <v>196130.2</v>
      </c>
      <c r="F215" s="59">
        <f t="shared" si="25"/>
        <v>39169.799999999988</v>
      </c>
      <c r="G215" s="55"/>
      <c r="H215" s="60">
        <f>F215</f>
        <v>39169.799999999988</v>
      </c>
    </row>
    <row r="216" spans="1:8" x14ac:dyDescent="0.25">
      <c r="A216" s="35"/>
      <c r="B216" s="7" t="s">
        <v>117</v>
      </c>
      <c r="C216" s="8"/>
      <c r="D216" s="61">
        <f>SUM(D214:D215)</f>
        <v>1735300</v>
      </c>
      <c r="E216" s="62">
        <f t="shared" ref="E216:H216" si="49">SUM(E214:E215)</f>
        <v>1033910.2</v>
      </c>
      <c r="F216" s="63">
        <f t="shared" si="49"/>
        <v>701389.8</v>
      </c>
      <c r="G216" s="64"/>
      <c r="H216" s="65">
        <f t="shared" si="49"/>
        <v>701389.8</v>
      </c>
    </row>
    <row r="217" spans="1:8" ht="23.25" x14ac:dyDescent="0.25">
      <c r="A217" s="13" t="s">
        <v>47</v>
      </c>
      <c r="B217" s="2" t="s">
        <v>423</v>
      </c>
      <c r="C217" s="5" t="s">
        <v>426</v>
      </c>
      <c r="D217" s="17">
        <f>4000000+3000000</f>
        <v>7000000</v>
      </c>
      <c r="E217" s="58">
        <v>3933298</v>
      </c>
      <c r="F217" s="59">
        <f t="shared" si="25"/>
        <v>3066702</v>
      </c>
      <c r="G217" s="55"/>
      <c r="H217" s="60">
        <f>F217</f>
        <v>3066702</v>
      </c>
    </row>
    <row r="218" spans="1:8" ht="23.25" x14ac:dyDescent="0.25">
      <c r="A218" s="13" t="s">
        <v>47</v>
      </c>
      <c r="B218" s="2" t="s">
        <v>424</v>
      </c>
      <c r="C218" s="5" t="s">
        <v>79</v>
      </c>
      <c r="D218" s="17">
        <v>280000</v>
      </c>
      <c r="E218" s="58">
        <v>271040</v>
      </c>
      <c r="F218" s="59">
        <f t="shared" si="25"/>
        <v>8960</v>
      </c>
      <c r="G218" s="55"/>
      <c r="H218" s="60">
        <f>F218</f>
        <v>8960</v>
      </c>
    </row>
    <row r="219" spans="1:8" ht="23.25" x14ac:dyDescent="0.25">
      <c r="A219" s="13" t="s">
        <v>47</v>
      </c>
      <c r="B219" s="2" t="s">
        <v>424</v>
      </c>
      <c r="C219" s="5" t="s">
        <v>425</v>
      </c>
      <c r="D219" s="17">
        <v>2800000</v>
      </c>
      <c r="E219" s="58">
        <v>0</v>
      </c>
      <c r="F219" s="59">
        <f t="shared" si="25"/>
        <v>2800000</v>
      </c>
      <c r="G219" s="55"/>
      <c r="H219" s="60">
        <f>F219</f>
        <v>2800000</v>
      </c>
    </row>
    <row r="220" spans="1:8" x14ac:dyDescent="0.25">
      <c r="A220" s="35"/>
      <c r="B220" s="7" t="s">
        <v>417</v>
      </c>
      <c r="C220" s="8"/>
      <c r="D220" s="61">
        <f>SUM(D217:D219)</f>
        <v>10080000</v>
      </c>
      <c r="E220" s="62">
        <f t="shared" ref="E220:H220" si="50">SUM(E217:E219)</f>
        <v>4204338</v>
      </c>
      <c r="F220" s="63">
        <f t="shared" si="50"/>
        <v>5875662</v>
      </c>
      <c r="G220" s="64"/>
      <c r="H220" s="65">
        <f t="shared" si="50"/>
        <v>5875662</v>
      </c>
    </row>
    <row r="221" spans="1:8" ht="21" customHeight="1" x14ac:dyDescent="0.25">
      <c r="A221" s="13" t="s">
        <v>418</v>
      </c>
      <c r="B221" s="2" t="s">
        <v>236</v>
      </c>
      <c r="C221" s="5" t="s">
        <v>79</v>
      </c>
      <c r="D221" s="17">
        <v>724000</v>
      </c>
      <c r="E221" s="58">
        <v>0</v>
      </c>
      <c r="F221" s="59">
        <f t="shared" si="25"/>
        <v>724000</v>
      </c>
      <c r="G221" s="55"/>
      <c r="H221" s="60">
        <f>F221</f>
        <v>724000</v>
      </c>
    </row>
    <row r="222" spans="1:8" ht="28.5" customHeight="1" x14ac:dyDescent="0.25">
      <c r="A222" s="13" t="s">
        <v>418</v>
      </c>
      <c r="B222" s="2" t="s">
        <v>482</v>
      </c>
      <c r="C222" s="5" t="s">
        <v>237</v>
      </c>
      <c r="D222" s="17">
        <v>500000</v>
      </c>
      <c r="E222" s="58">
        <v>0</v>
      </c>
      <c r="F222" s="59">
        <f>D222-E222</f>
        <v>500000</v>
      </c>
      <c r="G222" s="55"/>
      <c r="H222" s="60">
        <f>F222</f>
        <v>500000</v>
      </c>
    </row>
    <row r="223" spans="1:8" ht="28.5" customHeight="1" x14ac:dyDescent="0.25">
      <c r="A223" s="13" t="s">
        <v>418</v>
      </c>
      <c r="B223" s="2" t="s">
        <v>459</v>
      </c>
      <c r="C223" s="5" t="s">
        <v>419</v>
      </c>
      <c r="D223" s="17">
        <v>600000</v>
      </c>
      <c r="E223" s="58">
        <v>499730</v>
      </c>
      <c r="F223" s="59">
        <f t="shared" ref="F223:F226" si="51">D223-E223</f>
        <v>100270</v>
      </c>
      <c r="G223" s="55"/>
      <c r="H223" s="60">
        <f>F223</f>
        <v>100270</v>
      </c>
    </row>
    <row r="224" spans="1:8" ht="28.5" customHeight="1" x14ac:dyDescent="0.25">
      <c r="A224" s="13" t="s">
        <v>418</v>
      </c>
      <c r="B224" s="2" t="s">
        <v>453</v>
      </c>
      <c r="C224" s="5" t="s">
        <v>420</v>
      </c>
      <c r="D224" s="17">
        <v>1860136.32</v>
      </c>
      <c r="E224" s="58">
        <v>1061254</v>
      </c>
      <c r="F224" s="59">
        <f t="shared" si="51"/>
        <v>798882.32000000007</v>
      </c>
      <c r="G224" s="55"/>
      <c r="H224" s="60">
        <f t="shared" ref="H224:H226" si="52">F224</f>
        <v>798882.32000000007</v>
      </c>
    </row>
    <row r="225" spans="1:8" ht="34.5" customHeight="1" x14ac:dyDescent="0.25">
      <c r="A225" s="13" t="s">
        <v>418</v>
      </c>
      <c r="B225" s="2" t="s">
        <v>454</v>
      </c>
      <c r="C225" s="5" t="s">
        <v>421</v>
      </c>
      <c r="D225" s="17">
        <v>600000</v>
      </c>
      <c r="E225" s="58">
        <v>0</v>
      </c>
      <c r="F225" s="59">
        <f t="shared" si="51"/>
        <v>600000</v>
      </c>
      <c r="G225" s="55"/>
      <c r="H225" s="60">
        <f t="shared" si="52"/>
        <v>600000</v>
      </c>
    </row>
    <row r="226" spans="1:8" ht="28.5" customHeight="1" x14ac:dyDescent="0.25">
      <c r="A226" s="13" t="s">
        <v>418</v>
      </c>
      <c r="B226" s="2" t="s">
        <v>455</v>
      </c>
      <c r="C226" s="5" t="s">
        <v>422</v>
      </c>
      <c r="D226" s="17">
        <v>200000</v>
      </c>
      <c r="E226" s="58">
        <v>0</v>
      </c>
      <c r="F226" s="59">
        <f t="shared" si="51"/>
        <v>200000</v>
      </c>
      <c r="G226" s="55"/>
      <c r="H226" s="60">
        <f t="shared" si="52"/>
        <v>200000</v>
      </c>
    </row>
    <row r="227" spans="1:8" ht="23.25" x14ac:dyDescent="0.25">
      <c r="A227" s="35"/>
      <c r="B227" s="7" t="s">
        <v>235</v>
      </c>
      <c r="C227" s="8"/>
      <c r="D227" s="61">
        <f>SUM(D221:D226)</f>
        <v>4484136.32</v>
      </c>
      <c r="E227" s="62">
        <f t="shared" ref="E227:H227" si="53">SUM(E221:E226)</f>
        <v>1560984</v>
      </c>
      <c r="F227" s="63">
        <f t="shared" si="53"/>
        <v>2923152.3200000003</v>
      </c>
      <c r="G227" s="64"/>
      <c r="H227" s="65">
        <f t="shared" si="53"/>
        <v>2923152.3200000003</v>
      </c>
    </row>
    <row r="228" spans="1:8" ht="18.75" customHeight="1" x14ac:dyDescent="0.25">
      <c r="A228" s="38" t="s">
        <v>48</v>
      </c>
      <c r="B228" s="2" t="s">
        <v>363</v>
      </c>
      <c r="C228" s="4" t="s">
        <v>364</v>
      </c>
      <c r="D228" s="57">
        <v>2000000</v>
      </c>
      <c r="E228" s="58">
        <v>0</v>
      </c>
      <c r="F228" s="59">
        <f t="shared" si="25"/>
        <v>2000000</v>
      </c>
      <c r="G228" s="55"/>
      <c r="H228" s="60">
        <f>F228</f>
        <v>2000000</v>
      </c>
    </row>
    <row r="229" spans="1:8" x14ac:dyDescent="0.25">
      <c r="A229" s="35"/>
      <c r="B229" s="7" t="s">
        <v>362</v>
      </c>
      <c r="C229" s="8"/>
      <c r="D229" s="61">
        <f>SUM(D228)</f>
        <v>2000000</v>
      </c>
      <c r="E229" s="62">
        <f t="shared" ref="E229:H229" si="54">SUM(E228)</f>
        <v>0</v>
      </c>
      <c r="F229" s="63">
        <f t="shared" si="54"/>
        <v>2000000</v>
      </c>
      <c r="G229" s="64"/>
      <c r="H229" s="65">
        <f t="shared" si="54"/>
        <v>2000000</v>
      </c>
    </row>
    <row r="230" spans="1:8" ht="27" customHeight="1" x14ac:dyDescent="0.25">
      <c r="A230" s="13" t="s">
        <v>49</v>
      </c>
      <c r="B230" s="3" t="s">
        <v>277</v>
      </c>
      <c r="C230" s="4" t="s">
        <v>278</v>
      </c>
      <c r="D230" s="57">
        <v>2500000</v>
      </c>
      <c r="E230" s="58">
        <v>59350</v>
      </c>
      <c r="F230" s="59">
        <f t="shared" si="25"/>
        <v>2440650</v>
      </c>
      <c r="G230" s="55"/>
      <c r="H230" s="60">
        <f>F230</f>
        <v>2440650</v>
      </c>
    </row>
    <row r="231" spans="1:8" x14ac:dyDescent="0.25">
      <c r="A231" s="35"/>
      <c r="B231" s="7" t="s">
        <v>276</v>
      </c>
      <c r="C231" s="8"/>
      <c r="D231" s="61">
        <f>SUM(D230)</f>
        <v>2500000</v>
      </c>
      <c r="E231" s="62">
        <f t="shared" ref="E231:H231" si="55">SUM(E230)</f>
        <v>59350</v>
      </c>
      <c r="F231" s="63">
        <f t="shared" si="55"/>
        <v>2440650</v>
      </c>
      <c r="G231" s="64"/>
      <c r="H231" s="65">
        <f t="shared" si="55"/>
        <v>2440650</v>
      </c>
    </row>
    <row r="232" spans="1:8" ht="23.25" x14ac:dyDescent="0.25">
      <c r="A232" s="37" t="s">
        <v>50</v>
      </c>
      <c r="B232" s="3" t="s">
        <v>366</v>
      </c>
      <c r="C232" s="5" t="s">
        <v>373</v>
      </c>
      <c r="D232" s="17">
        <f>14000000+9000000</f>
        <v>23000000</v>
      </c>
      <c r="E232" s="58">
        <f>14888455.28</f>
        <v>14888455.279999999</v>
      </c>
      <c r="F232" s="59">
        <f t="shared" si="25"/>
        <v>8111544.7200000007</v>
      </c>
      <c r="G232" s="55"/>
      <c r="H232" s="60">
        <f>F232</f>
        <v>8111544.7200000007</v>
      </c>
    </row>
    <row r="233" spans="1:8" x14ac:dyDescent="0.25">
      <c r="A233" s="37" t="s">
        <v>50</v>
      </c>
      <c r="B233" s="3" t="s">
        <v>367</v>
      </c>
      <c r="C233" s="5" t="s">
        <v>374</v>
      </c>
      <c r="D233" s="17">
        <v>5200000</v>
      </c>
      <c r="E233" s="58">
        <v>715363</v>
      </c>
      <c r="F233" s="59">
        <f t="shared" si="25"/>
        <v>4484637</v>
      </c>
      <c r="G233" s="55"/>
      <c r="H233" s="60">
        <f>F233</f>
        <v>4484637</v>
      </c>
    </row>
    <row r="234" spans="1:8" x14ac:dyDescent="0.25">
      <c r="A234" s="37" t="s">
        <v>50</v>
      </c>
      <c r="B234" s="3" t="s">
        <v>368</v>
      </c>
      <c r="C234" s="5" t="s">
        <v>375</v>
      </c>
      <c r="D234" s="17">
        <v>8000000</v>
      </c>
      <c r="E234" s="58">
        <v>340225.9</v>
      </c>
      <c r="F234" s="59">
        <f t="shared" si="25"/>
        <v>7659774.0999999996</v>
      </c>
      <c r="G234" s="55"/>
      <c r="H234" s="60">
        <f t="shared" ref="H234:H239" si="56">F234</f>
        <v>7659774.0999999996</v>
      </c>
    </row>
    <row r="235" spans="1:8" x14ac:dyDescent="0.25">
      <c r="A235" s="37" t="s">
        <v>50</v>
      </c>
      <c r="B235" s="3" t="s">
        <v>369</v>
      </c>
      <c r="C235" s="5" t="s">
        <v>376</v>
      </c>
      <c r="D235" s="17">
        <v>2700000</v>
      </c>
      <c r="E235" s="58">
        <v>230836</v>
      </c>
      <c r="F235" s="59">
        <f t="shared" si="25"/>
        <v>2469164</v>
      </c>
      <c r="G235" s="55"/>
      <c r="H235" s="60">
        <f t="shared" si="56"/>
        <v>2469164</v>
      </c>
    </row>
    <row r="236" spans="1:8" x14ac:dyDescent="0.25">
      <c r="A236" s="37" t="s">
        <v>50</v>
      </c>
      <c r="B236" s="3" t="s">
        <v>370</v>
      </c>
      <c r="C236" s="5" t="s">
        <v>377</v>
      </c>
      <c r="D236" s="17">
        <v>3000000</v>
      </c>
      <c r="E236" s="58">
        <v>94380</v>
      </c>
      <c r="F236" s="59">
        <f t="shared" si="25"/>
        <v>2905620</v>
      </c>
      <c r="G236" s="55"/>
      <c r="H236" s="60">
        <f t="shared" si="56"/>
        <v>2905620</v>
      </c>
    </row>
    <row r="237" spans="1:8" ht="23.25" x14ac:dyDescent="0.25">
      <c r="A237" s="37" t="s">
        <v>50</v>
      </c>
      <c r="B237" s="3" t="s">
        <v>371</v>
      </c>
      <c r="C237" s="5" t="s">
        <v>378</v>
      </c>
      <c r="D237" s="17">
        <v>3600000</v>
      </c>
      <c r="E237" s="58">
        <v>86100</v>
      </c>
      <c r="F237" s="59">
        <f t="shared" si="25"/>
        <v>3513900</v>
      </c>
      <c r="G237" s="55"/>
      <c r="H237" s="60">
        <f t="shared" si="56"/>
        <v>3513900</v>
      </c>
    </row>
    <row r="238" spans="1:8" ht="23.25" x14ac:dyDescent="0.25">
      <c r="A238" s="37" t="s">
        <v>50</v>
      </c>
      <c r="B238" s="3" t="s">
        <v>372</v>
      </c>
      <c r="C238" s="5" t="s">
        <v>432</v>
      </c>
      <c r="D238" s="17">
        <v>400000</v>
      </c>
      <c r="E238" s="58">
        <v>0</v>
      </c>
      <c r="F238" s="59">
        <f t="shared" si="25"/>
        <v>400000</v>
      </c>
      <c r="G238" s="55"/>
      <c r="H238" s="60">
        <f t="shared" si="56"/>
        <v>400000</v>
      </c>
    </row>
    <row r="239" spans="1:8" ht="34.5" x14ac:dyDescent="0.25">
      <c r="A239" s="37" t="s">
        <v>50</v>
      </c>
      <c r="B239" s="3" t="s">
        <v>456</v>
      </c>
      <c r="C239" s="5" t="s">
        <v>379</v>
      </c>
      <c r="D239" s="17">
        <v>133967.17000000001</v>
      </c>
      <c r="E239" s="58">
        <v>54450</v>
      </c>
      <c r="F239" s="59">
        <f t="shared" si="25"/>
        <v>79517.170000000013</v>
      </c>
      <c r="G239" s="55"/>
      <c r="H239" s="60">
        <f t="shared" si="56"/>
        <v>79517.170000000013</v>
      </c>
    </row>
    <row r="240" spans="1:8" x14ac:dyDescent="0.25">
      <c r="A240" s="35"/>
      <c r="B240" s="7" t="s">
        <v>365</v>
      </c>
      <c r="C240" s="8"/>
      <c r="D240" s="61">
        <f>SUM(D232:D239)</f>
        <v>46033967.170000002</v>
      </c>
      <c r="E240" s="62">
        <f t="shared" ref="E240:H240" si="57">SUM(E232:E239)</f>
        <v>16409810.18</v>
      </c>
      <c r="F240" s="63">
        <f t="shared" si="57"/>
        <v>29624156.990000002</v>
      </c>
      <c r="G240" s="64"/>
      <c r="H240" s="65">
        <f t="shared" si="57"/>
        <v>29624156.990000002</v>
      </c>
    </row>
    <row r="241" spans="1:8" ht="17.25" customHeight="1" x14ac:dyDescent="0.25">
      <c r="A241" s="13" t="s">
        <v>51</v>
      </c>
      <c r="B241" s="2" t="s">
        <v>295</v>
      </c>
      <c r="C241" s="5" t="s">
        <v>298</v>
      </c>
      <c r="D241" s="17">
        <v>250000</v>
      </c>
      <c r="E241" s="58">
        <v>0</v>
      </c>
      <c r="F241" s="59">
        <f t="shared" si="25"/>
        <v>250000</v>
      </c>
      <c r="G241" s="55"/>
      <c r="H241" s="60">
        <f>F241</f>
        <v>250000</v>
      </c>
    </row>
    <row r="242" spans="1:8" ht="16.5" customHeight="1" x14ac:dyDescent="0.25">
      <c r="A242" s="13" t="s">
        <v>51</v>
      </c>
      <c r="B242" s="2" t="s">
        <v>296</v>
      </c>
      <c r="C242" s="4" t="s">
        <v>299</v>
      </c>
      <c r="D242" s="57">
        <v>3642000</v>
      </c>
      <c r="E242" s="58">
        <v>21780</v>
      </c>
      <c r="F242" s="59">
        <f t="shared" si="25"/>
        <v>3620220</v>
      </c>
      <c r="G242" s="55"/>
      <c r="H242" s="60">
        <f>F242</f>
        <v>3620220</v>
      </c>
    </row>
    <row r="243" spans="1:8" ht="26.25" customHeight="1" x14ac:dyDescent="0.25">
      <c r="A243" s="13" t="s">
        <v>51</v>
      </c>
      <c r="B243" s="2" t="s">
        <v>297</v>
      </c>
      <c r="C243" s="4" t="s">
        <v>300</v>
      </c>
      <c r="D243" s="57">
        <v>350000</v>
      </c>
      <c r="E243" s="58">
        <v>0</v>
      </c>
      <c r="F243" s="59">
        <f t="shared" si="25"/>
        <v>350000</v>
      </c>
      <c r="G243" s="55"/>
      <c r="H243" s="60">
        <f>F243</f>
        <v>350000</v>
      </c>
    </row>
    <row r="244" spans="1:8" ht="18.75" customHeight="1" x14ac:dyDescent="0.25">
      <c r="A244" s="13" t="s">
        <v>51</v>
      </c>
      <c r="B244" s="2" t="s">
        <v>462</v>
      </c>
      <c r="C244" s="4" t="s">
        <v>301</v>
      </c>
      <c r="D244" s="57">
        <v>34000000</v>
      </c>
      <c r="E244" s="58">
        <v>66550</v>
      </c>
      <c r="F244" s="59">
        <f t="shared" si="25"/>
        <v>33933450</v>
      </c>
      <c r="G244" s="55"/>
      <c r="H244" s="60">
        <f>F244</f>
        <v>33933450</v>
      </c>
    </row>
    <row r="245" spans="1:8" x14ac:dyDescent="0.25">
      <c r="A245" s="35"/>
      <c r="B245" s="7" t="s">
        <v>294</v>
      </c>
      <c r="C245" s="8"/>
      <c r="D245" s="61">
        <f>SUM(D241:D244)</f>
        <v>38242000</v>
      </c>
      <c r="E245" s="62">
        <f t="shared" ref="E245:H245" si="58">SUM(E241:E244)</f>
        <v>88330</v>
      </c>
      <c r="F245" s="63">
        <f t="shared" si="58"/>
        <v>38153670</v>
      </c>
      <c r="G245" s="64"/>
      <c r="H245" s="65">
        <f t="shared" si="58"/>
        <v>38153670</v>
      </c>
    </row>
    <row r="246" spans="1:8" ht="34.5" customHeight="1" x14ac:dyDescent="0.25">
      <c r="A246" s="13" t="s">
        <v>52</v>
      </c>
      <c r="B246" s="3" t="s">
        <v>262</v>
      </c>
      <c r="C246" s="5" t="s">
        <v>264</v>
      </c>
      <c r="D246" s="17">
        <v>10300000</v>
      </c>
      <c r="E246" s="58">
        <v>0</v>
      </c>
      <c r="F246" s="59">
        <f t="shared" si="25"/>
        <v>10300000</v>
      </c>
      <c r="G246" s="55"/>
      <c r="H246" s="60">
        <f>F246</f>
        <v>10300000</v>
      </c>
    </row>
    <row r="247" spans="1:8" ht="23.25" customHeight="1" x14ac:dyDescent="0.25">
      <c r="A247" s="111" t="s">
        <v>52</v>
      </c>
      <c r="B247" s="3" t="s">
        <v>263</v>
      </c>
      <c r="C247" s="5" t="s">
        <v>265</v>
      </c>
      <c r="D247" s="17">
        <v>900000</v>
      </c>
      <c r="E247" s="58">
        <v>0</v>
      </c>
      <c r="F247" s="59">
        <f t="shared" si="25"/>
        <v>900000</v>
      </c>
      <c r="G247" s="55"/>
      <c r="H247" s="60">
        <f>F247</f>
        <v>900000</v>
      </c>
    </row>
    <row r="248" spans="1:8" ht="38.25" customHeight="1" thickBot="1" x14ac:dyDescent="0.3">
      <c r="A248" s="111" t="s">
        <v>52</v>
      </c>
      <c r="B248" s="81" t="s">
        <v>515</v>
      </c>
      <c r="C248" s="5" t="s">
        <v>517</v>
      </c>
      <c r="D248" s="17">
        <v>2162312</v>
      </c>
      <c r="E248" s="58">
        <v>199220</v>
      </c>
      <c r="F248" s="59">
        <f t="shared" si="25"/>
        <v>1963092</v>
      </c>
      <c r="G248" s="55"/>
      <c r="H248" s="60">
        <v>0</v>
      </c>
    </row>
    <row r="249" spans="1:8" ht="36.75" customHeight="1" thickTop="1" x14ac:dyDescent="0.25">
      <c r="A249" s="109"/>
      <c r="B249" s="114" t="s">
        <v>520</v>
      </c>
      <c r="C249" s="5" t="s">
        <v>519</v>
      </c>
      <c r="D249" s="25" t="s">
        <v>434</v>
      </c>
      <c r="E249" s="68" t="s">
        <v>434</v>
      </c>
      <c r="F249" s="69" t="s">
        <v>434</v>
      </c>
      <c r="G249" s="55"/>
      <c r="H249" s="60">
        <f>F248</f>
        <v>1963092</v>
      </c>
    </row>
    <row r="250" spans="1:8" ht="23.25" customHeight="1" thickBot="1" x14ac:dyDescent="0.3">
      <c r="A250" s="111" t="s">
        <v>52</v>
      </c>
      <c r="B250" s="81" t="s">
        <v>516</v>
      </c>
      <c r="C250" s="5" t="s">
        <v>518</v>
      </c>
      <c r="D250" s="17">
        <v>500000</v>
      </c>
      <c r="E250" s="58">
        <v>0</v>
      </c>
      <c r="F250" s="59">
        <f>D250-E250</f>
        <v>500000</v>
      </c>
      <c r="G250" s="55"/>
      <c r="H250" s="60">
        <v>0</v>
      </c>
    </row>
    <row r="251" spans="1:8" ht="36" customHeight="1" thickTop="1" x14ac:dyDescent="0.25">
      <c r="A251" s="109"/>
      <c r="B251" s="114" t="s">
        <v>521</v>
      </c>
      <c r="C251" s="5" t="s">
        <v>519</v>
      </c>
      <c r="D251" s="25" t="s">
        <v>434</v>
      </c>
      <c r="E251" s="68" t="s">
        <v>434</v>
      </c>
      <c r="F251" s="69" t="s">
        <v>434</v>
      </c>
      <c r="G251" s="55"/>
      <c r="H251" s="60">
        <v>500000</v>
      </c>
    </row>
    <row r="252" spans="1:8" x14ac:dyDescent="0.25">
      <c r="A252" s="112"/>
      <c r="B252" s="7" t="s">
        <v>261</v>
      </c>
      <c r="C252" s="8"/>
      <c r="D252" s="61">
        <f>SUM(D246:D251)</f>
        <v>13862312</v>
      </c>
      <c r="E252" s="62">
        <f>SUM(E246:E251)</f>
        <v>199220</v>
      </c>
      <c r="F252" s="63">
        <f>SUM(F246:F251)</f>
        <v>13663092</v>
      </c>
      <c r="G252" s="64"/>
      <c r="H252" s="65">
        <f>SUM(H246:H251)</f>
        <v>13663092</v>
      </c>
    </row>
    <row r="253" spans="1:8" ht="21" customHeight="1" x14ac:dyDescent="0.25">
      <c r="A253" s="13" t="s">
        <v>53</v>
      </c>
      <c r="B253" s="2" t="s">
        <v>54</v>
      </c>
      <c r="C253" s="5" t="s">
        <v>293</v>
      </c>
      <c r="D253" s="17">
        <f>30000000+15000000</f>
        <v>45000000</v>
      </c>
      <c r="E253" s="58">
        <v>3103249.06</v>
      </c>
      <c r="F253" s="59">
        <f t="shared" si="25"/>
        <v>41896750.939999998</v>
      </c>
      <c r="G253" s="55"/>
      <c r="H253" s="60">
        <f>F253</f>
        <v>41896750.939999998</v>
      </c>
    </row>
    <row r="254" spans="1:8" x14ac:dyDescent="0.25">
      <c r="A254" s="35"/>
      <c r="B254" s="7" t="s">
        <v>292</v>
      </c>
      <c r="C254" s="8"/>
      <c r="D254" s="61">
        <f>SUM(D253)</f>
        <v>45000000</v>
      </c>
      <c r="E254" s="62">
        <f t="shared" ref="E254:H254" si="59">SUM(E253)</f>
        <v>3103249.06</v>
      </c>
      <c r="F254" s="63">
        <f t="shared" si="59"/>
        <v>41896750.939999998</v>
      </c>
      <c r="G254" s="64"/>
      <c r="H254" s="65">
        <f t="shared" si="59"/>
        <v>41896750.939999998</v>
      </c>
    </row>
    <row r="255" spans="1:8" ht="18" customHeight="1" x14ac:dyDescent="0.25">
      <c r="A255" s="13" t="s">
        <v>55</v>
      </c>
      <c r="B255" s="2" t="s">
        <v>247</v>
      </c>
      <c r="C255" s="5" t="s">
        <v>101</v>
      </c>
      <c r="D255" s="17">
        <v>200000</v>
      </c>
      <c r="E255" s="58">
        <v>0</v>
      </c>
      <c r="F255" s="59">
        <f t="shared" si="25"/>
        <v>200000</v>
      </c>
      <c r="G255" s="55"/>
      <c r="H255" s="60">
        <f>F255</f>
        <v>200000</v>
      </c>
    </row>
    <row r="256" spans="1:8" ht="15.75" customHeight="1" x14ac:dyDescent="0.25">
      <c r="A256" s="13" t="s">
        <v>55</v>
      </c>
      <c r="B256" s="2" t="s">
        <v>248</v>
      </c>
      <c r="C256" s="5" t="s">
        <v>79</v>
      </c>
      <c r="D256" s="17">
        <v>250000</v>
      </c>
      <c r="E256" s="58">
        <v>0</v>
      </c>
      <c r="F256" s="59">
        <v>250000</v>
      </c>
      <c r="G256" s="55"/>
      <c r="H256" s="60">
        <f>F256</f>
        <v>250000</v>
      </c>
    </row>
    <row r="257" spans="1:8" ht="37.5" customHeight="1" x14ac:dyDescent="0.25">
      <c r="A257" s="13" t="s">
        <v>55</v>
      </c>
      <c r="B257" s="1" t="s">
        <v>249</v>
      </c>
      <c r="C257" s="5" t="s">
        <v>251</v>
      </c>
      <c r="D257" s="17">
        <v>2500000</v>
      </c>
      <c r="E257" s="58">
        <v>368000</v>
      </c>
      <c r="F257" s="59">
        <f>D257-E257</f>
        <v>2132000</v>
      </c>
      <c r="G257" s="55"/>
      <c r="H257" s="60">
        <f>F257</f>
        <v>2132000</v>
      </c>
    </row>
    <row r="258" spans="1:8" ht="24.75" customHeight="1" x14ac:dyDescent="0.25">
      <c r="A258" s="13" t="s">
        <v>55</v>
      </c>
      <c r="B258" s="1" t="s">
        <v>250</v>
      </c>
      <c r="C258" s="5" t="s">
        <v>252</v>
      </c>
      <c r="D258" s="17">
        <v>1500000</v>
      </c>
      <c r="E258" s="58">
        <v>58080</v>
      </c>
      <c r="F258" s="59">
        <f>D258-E258</f>
        <v>1441920</v>
      </c>
      <c r="G258" s="55"/>
      <c r="H258" s="60">
        <f>F258</f>
        <v>1441920</v>
      </c>
    </row>
    <row r="259" spans="1:8" s="9" customFormat="1" x14ac:dyDescent="0.25">
      <c r="A259" s="39"/>
      <c r="B259" s="7" t="s">
        <v>246</v>
      </c>
      <c r="C259" s="8"/>
      <c r="D259" s="61">
        <f>SUM(D255:D258)</f>
        <v>4450000</v>
      </c>
      <c r="E259" s="62">
        <f t="shared" ref="E259:H259" si="60">SUM(E255:E258)</f>
        <v>426080</v>
      </c>
      <c r="F259" s="63">
        <f t="shared" si="60"/>
        <v>4023920</v>
      </c>
      <c r="G259" s="64"/>
      <c r="H259" s="65">
        <f t="shared" si="60"/>
        <v>4023920</v>
      </c>
    </row>
    <row r="260" spans="1:8" ht="19.5" customHeight="1" x14ac:dyDescent="0.25">
      <c r="A260" s="36" t="s">
        <v>232</v>
      </c>
      <c r="B260" s="2" t="s">
        <v>231</v>
      </c>
      <c r="C260" s="6" t="s">
        <v>233</v>
      </c>
      <c r="D260" s="18">
        <v>4000000</v>
      </c>
      <c r="E260" s="58">
        <v>145200</v>
      </c>
      <c r="F260" s="59">
        <f t="shared" si="25"/>
        <v>3854800</v>
      </c>
      <c r="G260" s="55"/>
      <c r="H260" s="60">
        <f>F260</f>
        <v>3854800</v>
      </c>
    </row>
    <row r="261" spans="1:8" ht="22.5" customHeight="1" x14ac:dyDescent="0.25">
      <c r="A261" s="115" t="s">
        <v>232</v>
      </c>
      <c r="B261" s="1" t="s">
        <v>431</v>
      </c>
      <c r="C261" s="6" t="s">
        <v>234</v>
      </c>
      <c r="D261" s="18">
        <v>2250400</v>
      </c>
      <c r="E261" s="58">
        <v>36300</v>
      </c>
      <c r="F261" s="59">
        <f t="shared" si="25"/>
        <v>2214100</v>
      </c>
      <c r="G261" s="55"/>
      <c r="H261" s="60">
        <f>F261</f>
        <v>2214100</v>
      </c>
    </row>
    <row r="262" spans="1:8" ht="29.25" customHeight="1" thickBot="1" x14ac:dyDescent="0.3">
      <c r="A262" s="115" t="s">
        <v>232</v>
      </c>
      <c r="B262" s="96" t="s">
        <v>522</v>
      </c>
      <c r="C262" s="6" t="s">
        <v>523</v>
      </c>
      <c r="D262" s="18">
        <v>28831263</v>
      </c>
      <c r="E262" s="58">
        <v>27952556.93</v>
      </c>
      <c r="F262" s="59">
        <f t="shared" si="25"/>
        <v>878706.0700000003</v>
      </c>
      <c r="G262" s="55"/>
      <c r="H262" s="60">
        <v>0</v>
      </c>
    </row>
    <row r="263" spans="1:8" ht="25.5" customHeight="1" thickTop="1" x14ac:dyDescent="0.25">
      <c r="A263" s="120"/>
      <c r="B263" s="114" t="s">
        <v>524</v>
      </c>
      <c r="C263" s="6" t="s">
        <v>79</v>
      </c>
      <c r="D263" s="117" t="s">
        <v>434</v>
      </c>
      <c r="E263" s="68" t="s">
        <v>434</v>
      </c>
      <c r="F263" s="69" t="s">
        <v>434</v>
      </c>
      <c r="G263" s="55"/>
      <c r="H263" s="60">
        <f>F262</f>
        <v>878706.0700000003</v>
      </c>
    </row>
    <row r="264" spans="1:8" s="9" customFormat="1" ht="23.25" x14ac:dyDescent="0.25">
      <c r="A264" s="116"/>
      <c r="B264" s="7" t="s">
        <v>385</v>
      </c>
      <c r="C264" s="8"/>
      <c r="D264" s="61">
        <f>SUM(D260:D263)</f>
        <v>35081663</v>
      </c>
      <c r="E264" s="62">
        <f>SUM(E260:E263)</f>
        <v>28134056.93</v>
      </c>
      <c r="F264" s="63">
        <f>SUM(F260:F263)</f>
        <v>6947606.0700000003</v>
      </c>
      <c r="G264" s="64"/>
      <c r="H264" s="65">
        <f>SUM(H260:H263)</f>
        <v>6947606.0700000003</v>
      </c>
    </row>
    <row r="265" spans="1:8" ht="21" customHeight="1" x14ac:dyDescent="0.25">
      <c r="A265" s="36" t="s">
        <v>56</v>
      </c>
      <c r="B265" s="2" t="s">
        <v>380</v>
      </c>
      <c r="C265" s="6" t="s">
        <v>381</v>
      </c>
      <c r="D265" s="18">
        <f>10000000+6000000</f>
        <v>16000000</v>
      </c>
      <c r="E265" s="58">
        <v>171820</v>
      </c>
      <c r="F265" s="59">
        <f t="shared" si="25"/>
        <v>15828180</v>
      </c>
      <c r="G265" s="55"/>
      <c r="H265" s="60">
        <f>F265</f>
        <v>15828180</v>
      </c>
    </row>
    <row r="266" spans="1:8" ht="30" customHeight="1" x14ac:dyDescent="0.25">
      <c r="A266" s="36" t="s">
        <v>56</v>
      </c>
      <c r="B266" s="2" t="s">
        <v>457</v>
      </c>
      <c r="C266" s="6" t="s">
        <v>381</v>
      </c>
      <c r="D266" s="18">
        <v>8726789</v>
      </c>
      <c r="E266" s="58">
        <v>209088</v>
      </c>
      <c r="F266" s="59">
        <f t="shared" si="25"/>
        <v>8517701</v>
      </c>
      <c r="G266" s="55"/>
      <c r="H266" s="60">
        <f>F266</f>
        <v>8517701</v>
      </c>
    </row>
    <row r="267" spans="1:8" s="9" customFormat="1" ht="23.25" x14ac:dyDescent="0.25">
      <c r="A267" s="39"/>
      <c r="B267" s="7" t="s">
        <v>384</v>
      </c>
      <c r="C267" s="8"/>
      <c r="D267" s="61">
        <f>SUM(D265:D266)</f>
        <v>24726789</v>
      </c>
      <c r="E267" s="62">
        <f t="shared" ref="E267:H267" si="61">SUM(E265:E266)</f>
        <v>380908</v>
      </c>
      <c r="F267" s="63">
        <f t="shared" si="61"/>
        <v>24345881</v>
      </c>
      <c r="G267" s="64"/>
      <c r="H267" s="65">
        <f t="shared" si="61"/>
        <v>24345881</v>
      </c>
    </row>
    <row r="268" spans="1:8" ht="21" customHeight="1" x14ac:dyDescent="0.25">
      <c r="A268" s="13" t="s">
        <v>57</v>
      </c>
      <c r="B268" s="3" t="s">
        <v>58</v>
      </c>
      <c r="C268" s="4" t="s">
        <v>62</v>
      </c>
      <c r="D268" s="57">
        <v>6000000</v>
      </c>
      <c r="E268" s="58">
        <v>5302884.9400000004</v>
      </c>
      <c r="F268" s="59">
        <f t="shared" si="25"/>
        <v>697115.05999999959</v>
      </c>
      <c r="G268" s="55"/>
      <c r="H268" s="60">
        <f>F268</f>
        <v>697115.05999999959</v>
      </c>
    </row>
    <row r="269" spans="1:8" ht="28.5" customHeight="1" x14ac:dyDescent="0.25">
      <c r="A269" s="13" t="s">
        <v>57</v>
      </c>
      <c r="B269" s="3" t="s">
        <v>63</v>
      </c>
      <c r="C269" s="4" t="s">
        <v>64</v>
      </c>
      <c r="D269" s="57">
        <v>6000000</v>
      </c>
      <c r="E269" s="58">
        <v>1614785.22</v>
      </c>
      <c r="F269" s="59">
        <f t="shared" si="25"/>
        <v>4385214.78</v>
      </c>
      <c r="G269" s="55"/>
      <c r="H269" s="60">
        <f>F269</f>
        <v>4385214.78</v>
      </c>
    </row>
    <row r="270" spans="1:8" ht="34.5" x14ac:dyDescent="0.25">
      <c r="A270" s="13" t="s">
        <v>57</v>
      </c>
      <c r="B270" s="2" t="s">
        <v>489</v>
      </c>
      <c r="C270" s="4" t="s">
        <v>65</v>
      </c>
      <c r="D270" s="57">
        <v>4500000</v>
      </c>
      <c r="E270" s="58">
        <v>3036694.79</v>
      </c>
      <c r="F270" s="59">
        <f t="shared" si="25"/>
        <v>1463305.21</v>
      </c>
      <c r="G270" s="55"/>
      <c r="H270" s="60">
        <f>F270</f>
        <v>1463305.21</v>
      </c>
    </row>
    <row r="271" spans="1:8" s="9" customFormat="1" ht="19.5" customHeight="1" x14ac:dyDescent="0.25">
      <c r="A271" s="39"/>
      <c r="B271" s="7" t="s">
        <v>383</v>
      </c>
      <c r="C271" s="8"/>
      <c r="D271" s="61">
        <f>SUM(D268:D270)</f>
        <v>16500000</v>
      </c>
      <c r="E271" s="62">
        <f t="shared" ref="E271:H271" si="62">SUM(E268:E270)</f>
        <v>9954364.9499999993</v>
      </c>
      <c r="F271" s="63">
        <f t="shared" si="62"/>
        <v>6545635.0499999998</v>
      </c>
      <c r="G271" s="64"/>
      <c r="H271" s="65">
        <f t="shared" si="62"/>
        <v>6545635.0499999998</v>
      </c>
    </row>
    <row r="272" spans="1:8" x14ac:dyDescent="0.25">
      <c r="A272" s="13" t="s">
        <v>59</v>
      </c>
      <c r="B272" s="3" t="s">
        <v>392</v>
      </c>
      <c r="C272" s="5" t="s">
        <v>79</v>
      </c>
      <c r="D272" s="20">
        <v>190000</v>
      </c>
      <c r="E272" s="72">
        <v>77908.06</v>
      </c>
      <c r="F272" s="73">
        <f t="shared" ref="F272:F286" si="63">D272-E272</f>
        <v>112091.94</v>
      </c>
      <c r="G272" s="74"/>
      <c r="H272" s="60">
        <v>112091.94</v>
      </c>
    </row>
    <row r="273" spans="1:8" x14ac:dyDescent="0.25">
      <c r="A273" s="13" t="s">
        <v>59</v>
      </c>
      <c r="B273" s="3" t="s">
        <v>393</v>
      </c>
      <c r="C273" s="5" t="s">
        <v>394</v>
      </c>
      <c r="D273" s="17">
        <v>7500000</v>
      </c>
      <c r="E273" s="58">
        <v>87422.5</v>
      </c>
      <c r="F273" s="59">
        <f t="shared" si="63"/>
        <v>7412577.5</v>
      </c>
      <c r="G273" s="55"/>
      <c r="H273" s="60">
        <f>F273</f>
        <v>7412577.5</v>
      </c>
    </row>
    <row r="274" spans="1:8" x14ac:dyDescent="0.25">
      <c r="A274" s="13" t="s">
        <v>59</v>
      </c>
      <c r="B274" s="2" t="s">
        <v>386</v>
      </c>
      <c r="C274" s="5" t="s">
        <v>398</v>
      </c>
      <c r="D274" s="17">
        <v>20384933</v>
      </c>
      <c r="E274" s="58">
        <v>16499804.050000001</v>
      </c>
      <c r="F274" s="59">
        <f t="shared" si="63"/>
        <v>3885128.9499999993</v>
      </c>
      <c r="G274" s="55"/>
      <c r="H274" s="60">
        <f t="shared" ref="H274:H280" si="64">F274</f>
        <v>3885128.9499999993</v>
      </c>
    </row>
    <row r="275" spans="1:8" x14ac:dyDescent="0.25">
      <c r="A275" s="13" t="s">
        <v>59</v>
      </c>
      <c r="B275" s="3" t="s">
        <v>387</v>
      </c>
      <c r="C275" s="5" t="s">
        <v>395</v>
      </c>
      <c r="D275" s="17">
        <v>200000</v>
      </c>
      <c r="E275" s="58">
        <v>0</v>
      </c>
      <c r="F275" s="59">
        <f t="shared" si="63"/>
        <v>200000</v>
      </c>
      <c r="G275" s="55"/>
      <c r="H275" s="60">
        <f t="shared" si="64"/>
        <v>200000</v>
      </c>
    </row>
    <row r="276" spans="1:8" x14ac:dyDescent="0.25">
      <c r="A276" s="13" t="s">
        <v>59</v>
      </c>
      <c r="B276" s="3" t="s">
        <v>473</v>
      </c>
      <c r="C276" s="5" t="s">
        <v>396</v>
      </c>
      <c r="D276" s="17">
        <v>667000</v>
      </c>
      <c r="E276" s="58">
        <v>0</v>
      </c>
      <c r="F276" s="59">
        <f t="shared" si="63"/>
        <v>667000</v>
      </c>
      <c r="G276" s="55"/>
      <c r="H276" s="60">
        <f t="shared" si="64"/>
        <v>667000</v>
      </c>
    </row>
    <row r="277" spans="1:8" ht="23.25" x14ac:dyDescent="0.25">
      <c r="A277" s="13" t="s">
        <v>59</v>
      </c>
      <c r="B277" s="3" t="s">
        <v>388</v>
      </c>
      <c r="C277" s="5" t="s">
        <v>397</v>
      </c>
      <c r="D277" s="17">
        <v>4000000</v>
      </c>
      <c r="E277" s="58">
        <v>2284048.4300000002</v>
      </c>
      <c r="F277" s="59">
        <f t="shared" si="63"/>
        <v>1715951.5699999998</v>
      </c>
      <c r="G277" s="55"/>
      <c r="H277" s="60">
        <f t="shared" si="64"/>
        <v>1715951.5699999998</v>
      </c>
    </row>
    <row r="278" spans="1:8" x14ac:dyDescent="0.25">
      <c r="A278" s="13" t="s">
        <v>59</v>
      </c>
      <c r="B278" s="3" t="s">
        <v>389</v>
      </c>
      <c r="C278" s="5" t="s">
        <v>399</v>
      </c>
      <c r="D278" s="17">
        <v>1000000</v>
      </c>
      <c r="E278" s="58">
        <v>218910</v>
      </c>
      <c r="F278" s="59">
        <f t="shared" si="63"/>
        <v>781090</v>
      </c>
      <c r="G278" s="55"/>
      <c r="H278" s="60">
        <f t="shared" si="64"/>
        <v>781090</v>
      </c>
    </row>
    <row r="279" spans="1:8" ht="23.25" x14ac:dyDescent="0.25">
      <c r="A279" s="13" t="s">
        <v>59</v>
      </c>
      <c r="B279" s="3" t="s">
        <v>390</v>
      </c>
      <c r="C279" s="5" t="s">
        <v>400</v>
      </c>
      <c r="D279" s="17">
        <v>2100000</v>
      </c>
      <c r="E279" s="58">
        <v>0</v>
      </c>
      <c r="F279" s="59">
        <f t="shared" si="63"/>
        <v>2100000</v>
      </c>
      <c r="G279" s="55"/>
      <c r="H279" s="60">
        <f t="shared" si="64"/>
        <v>2100000</v>
      </c>
    </row>
    <row r="280" spans="1:8" ht="23.25" x14ac:dyDescent="0.25">
      <c r="A280" s="13" t="s">
        <v>59</v>
      </c>
      <c r="B280" s="3" t="s">
        <v>391</v>
      </c>
      <c r="C280" s="5" t="s">
        <v>401</v>
      </c>
      <c r="D280" s="17">
        <v>1400000</v>
      </c>
      <c r="E280" s="58">
        <v>234534</v>
      </c>
      <c r="F280" s="59">
        <f t="shared" si="63"/>
        <v>1165466</v>
      </c>
      <c r="G280" s="55"/>
      <c r="H280" s="60">
        <f t="shared" si="64"/>
        <v>1165466</v>
      </c>
    </row>
    <row r="281" spans="1:8" s="9" customFormat="1" ht="19.5" customHeight="1" x14ac:dyDescent="0.25">
      <c r="A281" s="39"/>
      <c r="B281" s="7" t="s">
        <v>382</v>
      </c>
      <c r="C281" s="8"/>
      <c r="D281" s="61">
        <f>SUM(D272:D280)</f>
        <v>37441933</v>
      </c>
      <c r="E281" s="62">
        <f t="shared" ref="E281:H281" si="65">SUM(E272:E280)</f>
        <v>19402627.040000003</v>
      </c>
      <c r="F281" s="63">
        <f t="shared" si="65"/>
        <v>18039305.960000001</v>
      </c>
      <c r="G281" s="64"/>
      <c r="H281" s="65">
        <f t="shared" si="65"/>
        <v>18039305.960000001</v>
      </c>
    </row>
    <row r="282" spans="1:8" x14ac:dyDescent="0.25">
      <c r="A282" s="13" t="s">
        <v>60</v>
      </c>
      <c r="B282" s="3" t="s">
        <v>402</v>
      </c>
      <c r="C282" s="5" t="s">
        <v>79</v>
      </c>
      <c r="D282" s="17">
        <v>513524</v>
      </c>
      <c r="E282" s="58">
        <v>48400</v>
      </c>
      <c r="F282" s="59">
        <f t="shared" si="63"/>
        <v>465124</v>
      </c>
      <c r="G282" s="55"/>
      <c r="H282" s="60">
        <f>F282</f>
        <v>465124</v>
      </c>
    </row>
    <row r="283" spans="1:8" ht="27.75" customHeight="1" x14ac:dyDescent="0.25">
      <c r="A283" s="13" t="s">
        <v>60</v>
      </c>
      <c r="B283" s="3" t="s">
        <v>458</v>
      </c>
      <c r="C283" s="5" t="s">
        <v>79</v>
      </c>
      <c r="D283" s="17">
        <v>5500000</v>
      </c>
      <c r="E283" s="58">
        <v>0</v>
      </c>
      <c r="F283" s="59">
        <f t="shared" si="63"/>
        <v>5500000</v>
      </c>
      <c r="G283" s="55"/>
      <c r="H283" s="60">
        <f>F283</f>
        <v>5500000</v>
      </c>
    </row>
    <row r="284" spans="1:8" ht="23.25" x14ac:dyDescent="0.25">
      <c r="A284" s="13" t="s">
        <v>60</v>
      </c>
      <c r="B284" s="3" t="s">
        <v>403</v>
      </c>
      <c r="C284" s="5" t="s">
        <v>79</v>
      </c>
      <c r="D284" s="17">
        <v>1300000</v>
      </c>
      <c r="E284" s="58">
        <v>73000</v>
      </c>
      <c r="F284" s="59">
        <f t="shared" si="63"/>
        <v>1227000</v>
      </c>
      <c r="G284" s="55"/>
      <c r="H284" s="60">
        <f>F284</f>
        <v>1227000</v>
      </c>
    </row>
    <row r="285" spans="1:8" ht="18.75" customHeight="1" x14ac:dyDescent="0.25">
      <c r="A285" s="13" t="s">
        <v>60</v>
      </c>
      <c r="B285" s="3" t="s">
        <v>404</v>
      </c>
      <c r="C285" s="5" t="s">
        <v>407</v>
      </c>
      <c r="D285" s="17">
        <f>833000+2000000</f>
        <v>2833000</v>
      </c>
      <c r="E285" s="58">
        <v>12100</v>
      </c>
      <c r="F285" s="59">
        <f t="shared" si="63"/>
        <v>2820900</v>
      </c>
      <c r="G285" s="55"/>
      <c r="H285" s="60">
        <f t="shared" ref="H285:H286" si="66">F285</f>
        <v>2820900</v>
      </c>
    </row>
    <row r="286" spans="1:8" ht="18" customHeight="1" x14ac:dyDescent="0.25">
      <c r="A286" s="13" t="s">
        <v>60</v>
      </c>
      <c r="B286" s="3" t="s">
        <v>405</v>
      </c>
      <c r="C286" s="4" t="s">
        <v>406</v>
      </c>
      <c r="D286" s="57">
        <v>1000000</v>
      </c>
      <c r="E286" s="58">
        <v>85668</v>
      </c>
      <c r="F286" s="59">
        <f t="shared" si="63"/>
        <v>914332</v>
      </c>
      <c r="G286" s="55"/>
      <c r="H286" s="60">
        <f t="shared" si="66"/>
        <v>914332</v>
      </c>
    </row>
    <row r="287" spans="1:8" s="9" customFormat="1" ht="18.75" customHeight="1" thickBot="1" x14ac:dyDescent="0.3">
      <c r="A287" s="83"/>
      <c r="B287" s="84" t="s">
        <v>408</v>
      </c>
      <c r="C287" s="85"/>
      <c r="D287" s="86">
        <f>SUM(D282:D286)</f>
        <v>11146524</v>
      </c>
      <c r="E287" s="87">
        <f t="shared" ref="E287:H287" si="67">SUM(E282:E286)</f>
        <v>219168</v>
      </c>
      <c r="F287" s="88">
        <f t="shared" si="67"/>
        <v>10927356</v>
      </c>
      <c r="G287" s="89"/>
      <c r="H287" s="90">
        <f t="shared" si="67"/>
        <v>10927356</v>
      </c>
    </row>
    <row r="288" spans="1:8" ht="15.75" thickBot="1" x14ac:dyDescent="0.3">
      <c r="D288" s="76"/>
      <c r="E288" s="76"/>
      <c r="F288" s="76"/>
      <c r="G288" s="76"/>
      <c r="H288" s="76"/>
    </row>
    <row r="289" spans="1:8" ht="27" customHeight="1" thickBot="1" x14ac:dyDescent="0.3">
      <c r="A289" s="92" t="s">
        <v>490</v>
      </c>
      <c r="B289" s="93"/>
      <c r="C289" s="94"/>
      <c r="D289" s="91">
        <f>D11+D14+D18+D23+D30+D37+D41+D48+D53+D60+D70+D77+D83+D89+D95+D97+D99+D106+D109+D117+D126+D132+D136+D142+D146+D150+D153+D157+D159+D166+D175+D178+D180+D185+D195+D203+D208+D213+D216+D220+D227+D229+D231+D240+D245+D252+D254+D259+D264+D267+D271+D281+D287</f>
        <v>1397418150.53</v>
      </c>
      <c r="E289" s="71">
        <f>E11+E14+E18+E23+E30+E37+E41+E48+E53+E60+E70+E77+E83+E89+E95+E97+E99+E106+E109+E117+E126+E132+E136+E142+E146+E150+E153+E157+E159+E166+E175+E178+E180+E185+E195+E203+E208+E213+E216+E220+E227+E229+E231+E240+E245+E252+E254+E259+E264+E267+E271+E281+E287</f>
        <v>316635057.17999995</v>
      </c>
      <c r="F289" s="71">
        <f>F11+F14+F18+F23+F30+F37+F41+F48+F53+F60+F70+F77+F83+F89+F95+F97+F99+F106+F109+F117+F126+F132+F136+F142+F146+F150+F153+F157+F159+F166+F175+F178+F180+F185+F195+F203+F208+F213+F216+F220+F227+F229+F231+F240+F245+F252+F254+F259+F264+F267+F271+F281+F287</f>
        <v>1080783093.3499999</v>
      </c>
      <c r="G289" s="71">
        <f>G11+G14+G18+G23+G30+G37+G41+G48+G53+G60+G70+G77+G83+G89+G95+G97+G99+G106+G109+G117+G126+G132+G136+G142+G146+G150+G153+G157+G159+G166+G175+G178+G180+G185+G195+G203+G208+G213+G216+G220+G227+G229+G231+G240+G245+G252+G254+G259+G264+G267+G271+G281+G287</f>
        <v>0</v>
      </c>
      <c r="H289" s="75">
        <f>H11+H14+H18+H23+H30+H37+H41+H48+H53+H60+H70+H77+H83+H89+H95+H97+H99+H106+H109+H117+H126+H132+H136+H142+H146+H150+H153+H157+H159+H166+H175+H178+H180+H185+H195+H203+H208+H213+H216+H220+H227+H229+H231+H240+H245+H252+H254+H259+H264+H267+H271+H281+H287</f>
        <v>1080783093.3499999</v>
      </c>
    </row>
    <row r="291" spans="1:8" x14ac:dyDescent="0.25">
      <c r="D291" s="82"/>
      <c r="E291" s="82"/>
      <c r="F291" s="82"/>
      <c r="G291" s="82"/>
      <c r="H291" s="82"/>
    </row>
  </sheetData>
  <pageMargins left="0.51181102362204722" right="0.31496062992125984" top="0.59055118110236227" bottom="0.59055118110236227" header="0.31496062992125984" footer="0.31496062992125984"/>
  <pageSetup paperSize="9" scale="80" orientation="portrait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žádosti o ponech. na rok 2017</vt:lpstr>
      <vt:lpstr>'žádosti o ponech. na rok 2017'!Názvy_tisku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Fialová Yvona (MHMP, ROZ)</dc:creator>
  <cp:lastModifiedBy>Průšková Dana (MHMP, ROZ)</cp:lastModifiedBy>
  <cp:lastPrinted>2017-03-09T07:33:04Z</cp:lastPrinted>
  <dcterms:created xsi:type="dcterms:W3CDTF">2017-02-14T14:10:59Z</dcterms:created>
  <dcterms:modified xsi:type="dcterms:W3CDTF">2017-05-23T12:29:04Z</dcterms:modified>
</cp:coreProperties>
</file>